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erry\Documents\1. International\Environmental impact\US\Loma Linda\Loma Linda LCA paper\3. PeerJ submissions Jan &amp; May 2018\3. 're-submission' Sept 2018\"/>
    </mc:Choice>
  </mc:AlternateContent>
  <xr:revisionPtr revIDLastSave="0" documentId="13_ncr:1_{DB0D45FC-D84F-4000-86F6-D2B484695172}" xr6:coauthVersionLast="38" xr6:coauthVersionMax="38" xr10:uidLastSave="{00000000-0000-0000-0000-000000000000}"/>
  <bookViews>
    <workbookView xWindow="2088" yWindow="240" windowWidth="12420" windowHeight="9648" tabRatio="876" xr2:uid="{00000000-000D-0000-FFFF-FFFF00000000}"/>
  </bookViews>
  <sheets>
    <sheet name="Raw Data" sheetId="28" r:id="rId1"/>
  </sheets>
  <definedNames>
    <definedName name="Country">#REF!</definedName>
    <definedName name="FilmWaste">#REF!</definedName>
    <definedName name="InternalTransport">#REF!</definedName>
    <definedName name="NatTransport">#REF!</definedName>
    <definedName name="Plastic">#REF!</definedName>
    <definedName name="PPCountry">#REF!</definedName>
    <definedName name="RigidWaste">#REF!</definedName>
    <definedName name="SML">#REF!</definedName>
    <definedName name="Year">#REF!</definedName>
    <definedName name="Y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28" l="1"/>
  <c r="H31" i="28"/>
  <c r="H72" i="28" l="1"/>
  <c r="H71" i="28"/>
  <c r="D70" i="28"/>
  <c r="H70" i="28" s="1"/>
  <c r="D16" i="28"/>
  <c r="H16" i="28" s="1"/>
  <c r="D15" i="28"/>
  <c r="H15" i="28" s="1"/>
  <c r="D14" i="28"/>
  <c r="H14" i="28" s="1"/>
  <c r="H64" i="28" l="1"/>
  <c r="H63" i="28"/>
  <c r="H56" i="28"/>
  <c r="H55" i="28"/>
  <c r="D33" i="28"/>
  <c r="H30" i="28"/>
  <c r="H29" i="28"/>
  <c r="D28" i="28"/>
  <c r="H74" i="28"/>
  <c r="D48" i="28"/>
  <c r="D75" i="28" s="1"/>
  <c r="H75" i="28" s="1"/>
  <c r="H68" i="28"/>
  <c r="H66" i="28"/>
  <c r="H65" i="28"/>
  <c r="H67" i="28" l="1"/>
  <c r="H28" i="28"/>
  <c r="H62" i="28"/>
  <c r="H60" i="28"/>
  <c r="H59" i="28" l="1"/>
  <c r="H58" i="28"/>
  <c r="H57" i="28"/>
  <c r="H52" i="28" l="1"/>
  <c r="H54" i="28" l="1"/>
  <c r="H53" i="28"/>
  <c r="H10" i="28" l="1"/>
  <c r="H11" i="28"/>
  <c r="H9" i="28"/>
</calcChain>
</file>

<file path=xl/sharedStrings.xml><?xml version="1.0" encoding="utf-8"?>
<sst xmlns="http://schemas.openxmlformats.org/spreadsheetml/2006/main" count="387" uniqueCount="170">
  <si>
    <t>Unit</t>
  </si>
  <si>
    <t>kgCO2e/t.km</t>
  </si>
  <si>
    <t>kgCO2e</t>
  </si>
  <si>
    <t>kgCO2e/kWh</t>
  </si>
  <si>
    <t>tonnes</t>
  </si>
  <si>
    <t>kWh</t>
  </si>
  <si>
    <t>Medium</t>
  </si>
  <si>
    <t>kgCO2e/tonne</t>
  </si>
  <si>
    <t>%</t>
  </si>
  <si>
    <t xml:space="preserve">Transport </t>
  </si>
  <si>
    <t>RSC</t>
  </si>
  <si>
    <t>DSC</t>
  </si>
  <si>
    <t>kgCO2e/kg</t>
  </si>
  <si>
    <t>GaBi</t>
  </si>
  <si>
    <t>Years</t>
  </si>
  <si>
    <t>kgCO2e/trip</t>
  </si>
  <si>
    <t>tonne</t>
  </si>
  <si>
    <t>Flow</t>
  </si>
  <si>
    <t>MTCO2e</t>
  </si>
  <si>
    <t>container</t>
  </si>
  <si>
    <t>LLUH</t>
  </si>
  <si>
    <t>Number DSC manufactured in study year</t>
  </si>
  <si>
    <t>Number RSC manufactured in study year</t>
  </si>
  <si>
    <t>Daniels</t>
  </si>
  <si>
    <t>kWh/tonne</t>
  </si>
  <si>
    <t>Clarion</t>
  </si>
  <si>
    <t>Energy rate for DSC  manufacture</t>
  </si>
  <si>
    <t>Energy rate for RSC  manufacture</t>
  </si>
  <si>
    <t>Container Manufacture</t>
  </si>
  <si>
    <t xml:space="preserve"> polypropylene manufactured for DSC Study year</t>
  </si>
  <si>
    <t xml:space="preserve"> ABS polymer manufactured for RSC study Year</t>
  </si>
  <si>
    <t xml:space="preserve"> polypropylene manufactured for RSC Study year</t>
  </si>
  <si>
    <t>Lifespan RSC</t>
  </si>
  <si>
    <t>km</t>
  </si>
  <si>
    <t>Transport Vehicles and Utilization</t>
  </si>
  <si>
    <t>tonne.km</t>
  </si>
  <si>
    <t>T1: Artic 3.5-33t: 100 % utilization</t>
  </si>
  <si>
    <t>T2: Shipping</t>
  </si>
  <si>
    <t>T3: Rail Freight</t>
  </si>
  <si>
    <t>T4: Rigid &gt;17t: 50% laden</t>
  </si>
  <si>
    <t>DEFRA 2015</t>
  </si>
  <si>
    <t>ABS Polymer: Daejon to Inchon Korea: T1</t>
  </si>
  <si>
    <t>ABS Polymer: Korea to Vancouver (ship): T2</t>
  </si>
  <si>
    <t>ABS Polymer:  Vancouver to Greenville MI (Rail): T3</t>
  </si>
  <si>
    <t>RSC to warehouse 1: Kenosha MI: T4</t>
  </si>
  <si>
    <t>RSC to CA Warehouse Fresno CA:  T4</t>
  </si>
  <si>
    <t>T5: Rigid 7.5-17t: 100% utilization</t>
  </si>
  <si>
    <t>T6: Rigid 7.5-17t: 75% utilization</t>
  </si>
  <si>
    <t xml:space="preserve"> T7: Rigid &gt;17t: 75% laden</t>
  </si>
  <si>
    <t>Clean RSC from Fresno to LLUH: T6</t>
  </si>
  <si>
    <t>Full RSC - LLUH to Daniels factory in Fresno: T5</t>
  </si>
  <si>
    <t>Additional transport accessories and data</t>
  </si>
  <si>
    <t>number</t>
  </si>
  <si>
    <t>Aver No. RSC per transporter</t>
  </si>
  <si>
    <t xml:space="preserve"> trip</t>
  </si>
  <si>
    <t>Wgt full RSC + transporters for year LLUH-Fresno (excl contents)</t>
  </si>
  <si>
    <t>Wgt 412 DSC used in RSC study year</t>
  </si>
  <si>
    <t>DSC Polymer: Whitmore Lake IL to Crystal lake IL: T1</t>
  </si>
  <si>
    <t>DSC to Warehouse 1: Vernon CA: T4</t>
  </si>
  <si>
    <t>DSC Vernon to LLUH: San Bernardino CA: T4</t>
  </si>
  <si>
    <t>Full DSC from LLUH to autoclave in Vernon CA: T5</t>
  </si>
  <si>
    <t>Incinerator ash wgt as % of original waste wgt</t>
  </si>
  <si>
    <t>Full DSC: Fresno to Incinerator in MD (RSC year; contents excl): T7</t>
  </si>
  <si>
    <t>DSC Incinerator ash to landfill (RSC year): T1</t>
  </si>
  <si>
    <t>Wgt DSC Cardboard boxes for initial delivery to LLUH</t>
  </si>
  <si>
    <t>Wgt RSC Transporter (incl full RSC)</t>
  </si>
  <si>
    <t>Wgt RSC Transporter (incl empty RSC)</t>
  </si>
  <si>
    <t>Wgt RSC transporter (tare)</t>
  </si>
  <si>
    <t>Number Non-PG2 DSC tranported in bulk bins to treatment facility</t>
  </si>
  <si>
    <t>Average size of Non-PG2 DSC transported to treatment facility</t>
  </si>
  <si>
    <t>L</t>
  </si>
  <si>
    <t>Number Non-PG2 DSC per bulk-bin (allowing 10% air-space)</t>
  </si>
  <si>
    <t>Freight-Wgt of 557 bulk bins required to transport Non-PG2 DSC</t>
  </si>
  <si>
    <t>Total freight-weight of all DSC (PG2 + Non-PG2) + Bulk bins</t>
  </si>
  <si>
    <t>Full DSC from Vernon to incinerator Salt Lake city UT: T7</t>
  </si>
  <si>
    <t>Freight-weight of Chemo+Pharma DSC for incineration (excl contents)</t>
  </si>
  <si>
    <t>GHG from incineration of Chemo+Pharma DSC</t>
  </si>
  <si>
    <t xml:space="preserve">Treatment </t>
  </si>
  <si>
    <t>Transport of DSC ash from Incinerator to landifll: T2</t>
  </si>
  <si>
    <t>Transport of treated DSC  from Vernon autoclave to landifll: T1</t>
  </si>
  <si>
    <t>Freight-weight of bio-DSC for autoclaving (excl contents)</t>
  </si>
  <si>
    <t>Data Source</t>
  </si>
  <si>
    <t>High (primary)</t>
  </si>
  <si>
    <t>Medium (regional value)</t>
  </si>
  <si>
    <t>Medium to High</t>
  </si>
  <si>
    <t>Medium (secondary)</t>
  </si>
  <si>
    <t>Usable fill-line capacity (90%) of 770L bulk-bin</t>
  </si>
  <si>
    <t>carton</t>
  </si>
  <si>
    <t>Medium (estimate)</t>
  </si>
  <si>
    <t>LCA for DSC carton manufacture</t>
  </si>
  <si>
    <t xml:space="preserve">RSC Pallet LCA (trip to Warehouse; then to LLUH) </t>
  </si>
  <si>
    <t>trip</t>
  </si>
  <si>
    <t xml:space="preserve">DSC Pallet LCA (one trip: mfger to LLUH) </t>
  </si>
  <si>
    <t>Total Wgt RSC initial delivery (empty RSC; excl pallet wgt)</t>
  </si>
  <si>
    <t>(km.t.rate)</t>
  </si>
  <si>
    <t>(for calculations below)</t>
  </si>
  <si>
    <t>(calcs below)</t>
  </si>
  <si>
    <t>High to Medium (Industry)</t>
  </si>
  <si>
    <t>RSC Decanting and decontamination machine</t>
  </si>
  <si>
    <t>Number RSC uses in study year</t>
  </si>
  <si>
    <t>kgCO2e/ctnr</t>
  </si>
  <si>
    <t>Energy required (allowing for 10% rewash)</t>
  </si>
  <si>
    <t>Energy GHG for Water Use +Wastewater Treatment</t>
  </si>
  <si>
    <t xml:space="preserve">Total GHG - LCA's for Detergent+disinfectant+Smartguard </t>
  </si>
  <si>
    <t>Cardinal</t>
  </si>
  <si>
    <t xml:space="preserve">Daniels Health United States. 111 W Jackson Boulevard, Suite 1900, Chicago IL 60604     </t>
  </si>
  <si>
    <t>Google Maps</t>
  </si>
  <si>
    <t xml:space="preserve">Port World </t>
  </si>
  <si>
    <t>Loma Linda University health System, San Bernardino CA, USA.</t>
  </si>
  <si>
    <t>Medline</t>
  </si>
  <si>
    <t>Uline</t>
  </si>
  <si>
    <t>USEPA Warm</t>
  </si>
  <si>
    <t>USEPA eGRID</t>
  </si>
  <si>
    <t>GHG Guide</t>
  </si>
  <si>
    <t>ACC</t>
  </si>
  <si>
    <t>LCA for RSC transporter trips LLUH to factory (excl freight-wgt)</t>
  </si>
  <si>
    <t>trips</t>
  </si>
  <si>
    <t>LCA for RSC transporters remaining onsite at LLUH</t>
  </si>
  <si>
    <t>transporters</t>
  </si>
  <si>
    <t>kgCO2e/trnsp</t>
  </si>
  <si>
    <t xml:space="preserve">American Chemistry Council. (2010) Cradle-to-gate life cycle inventory of nine plastics resins and four polyurethane precursors. Prepared by Franklin Associates for the Plastic Division of the Americal Chemistry Council (2010): </t>
  </si>
  <si>
    <t>Sharps container (Covidien) Products 2015. Cardinal Health. USA</t>
  </si>
  <si>
    <t xml:space="preserve">Clarion Technologies, Inc. Greenville, MI 48838. </t>
  </si>
  <si>
    <t xml:space="preserve">Department for Environment, Food &amp; Rural Affairs - GOV.UK. GHG Conversion Factors for company Reporting. </t>
  </si>
  <si>
    <t xml:space="preserve">GaBi. Proprietary database of PE International, Boston MA USA (Thinkstep). </t>
  </si>
  <si>
    <t xml:space="preserve">Google Maps USA. </t>
  </si>
  <si>
    <t xml:space="preserve">Sharps Container weights and carton specifications. </t>
  </si>
  <si>
    <t>Port World Distance calculator.</t>
  </si>
  <si>
    <t xml:space="preserve">U.S. Environmental Protection Agency. Emissions &amp; Generation Resource Integrated Database (eGRID). </t>
  </si>
  <si>
    <t xml:space="preserve">U.S. Environmental Protection Agency. Documentation for Greenhouse Gas Emission and Energy Factors Used in the Waste Reduction Model (WARM) </t>
  </si>
  <si>
    <t>Life Cycle inventory - Unit Processes</t>
  </si>
  <si>
    <t>Annex: Life Cycle inventory, Flows, Units, Characterization Factors and MTCO2e</t>
  </si>
  <si>
    <t xml:space="preserve">Uline Corrugated Products, 12575 Uline Drive, Pleasant Prairie, WI 53158. </t>
  </si>
  <si>
    <t xml:space="preserve">Guidance on measuring and reporting GHG emissions from freight transport operations, 2010. DEFRA and Industry Consortium. </t>
  </si>
  <si>
    <t>GHG from energy to autoclave  bio DSC</t>
  </si>
  <si>
    <t>LLUH + Daniels (wgt)</t>
  </si>
  <si>
    <r>
      <rPr>
        <sz val="11"/>
        <color rgb="FFFF0000"/>
        <rFont val="Times New Roman"/>
        <family val="1"/>
      </rPr>
      <t>GHG</t>
    </r>
    <r>
      <rPr>
        <sz val="11"/>
        <color theme="1"/>
        <rFont val="Times New Roman"/>
        <family val="1"/>
      </rPr>
      <t xml:space="preserve"> of electricity for RSC manufacture (Michigan) lifespan 41.7 yrs)</t>
    </r>
  </si>
  <si>
    <r>
      <rPr>
        <sz val="11"/>
        <color rgb="FFFF0000"/>
        <rFont val="Times New Roman"/>
        <family val="1"/>
      </rPr>
      <t>GHG</t>
    </r>
    <r>
      <rPr>
        <sz val="11"/>
        <color theme="1"/>
        <rFont val="Times New Roman"/>
        <family val="1"/>
      </rPr>
      <t xml:space="preserve"> of electricity for manufacture of 412 DSC in RSC year (Illinois)</t>
    </r>
  </si>
  <si>
    <r>
      <rPr>
        <sz val="11"/>
        <color rgb="FFFF0000"/>
        <rFont val="Times New Roman"/>
        <family val="1"/>
      </rPr>
      <t>GHG</t>
    </r>
    <r>
      <rPr>
        <sz val="11"/>
        <color theme="1"/>
        <rFont val="Times New Roman"/>
        <family val="1"/>
      </rPr>
      <t xml:space="preserve"> of electricity for DSC manufacture  (Illinois)</t>
    </r>
  </si>
  <si>
    <r>
      <t xml:space="preserve">Transport </t>
    </r>
    <r>
      <rPr>
        <b/>
        <sz val="14"/>
        <color rgb="FFFF0000"/>
        <rFont val="Times New Roman"/>
        <family val="1"/>
      </rPr>
      <t>GHG</t>
    </r>
    <r>
      <rPr>
        <b/>
        <sz val="14"/>
        <color theme="1"/>
        <rFont val="Times New Roman"/>
        <family val="1"/>
      </rPr>
      <t xml:space="preserve"> </t>
    </r>
  </si>
  <si>
    <r>
      <t xml:space="preserve">References </t>
    </r>
    <r>
      <rPr>
        <sz val="12"/>
        <color rgb="FFFF0000"/>
        <rFont val="Times New Roman"/>
        <family val="1"/>
      </rPr>
      <t>(sources and url's avail on request from TG)</t>
    </r>
  </si>
  <si>
    <r>
      <t>LLUH (</t>
    </r>
    <r>
      <rPr>
        <sz val="10"/>
        <color rgb="FFFF0000"/>
        <rFont val="Times New Roman"/>
        <family val="1"/>
      </rPr>
      <t>No.)</t>
    </r>
  </si>
  <si>
    <r>
      <t xml:space="preserve">Daniels </t>
    </r>
    <r>
      <rPr>
        <sz val="10"/>
        <color rgb="FFFF0000"/>
        <rFont val="Times New Roman"/>
        <family val="1"/>
      </rPr>
      <t>(No.)</t>
    </r>
  </si>
  <si>
    <r>
      <t>Daniels (</t>
    </r>
    <r>
      <rPr>
        <sz val="10"/>
        <color rgb="FFFF0000"/>
        <rFont val="Times New Roman"/>
        <family val="1"/>
      </rPr>
      <t>wgt</t>
    </r>
    <r>
      <rPr>
        <sz val="10"/>
        <color theme="1"/>
        <rFont val="Times New Roman"/>
        <family val="1"/>
      </rPr>
      <t>); ACC (</t>
    </r>
    <r>
      <rPr>
        <sz val="10"/>
        <color rgb="FFFF0000"/>
        <rFont val="Times New Roman"/>
        <family val="1"/>
      </rPr>
      <t>CF</t>
    </r>
    <r>
      <rPr>
        <sz val="10"/>
        <color theme="1"/>
        <rFont val="Times New Roman"/>
        <family val="1"/>
      </rPr>
      <t>)</t>
    </r>
  </si>
  <si>
    <r>
      <t>LLUH (</t>
    </r>
    <r>
      <rPr>
        <sz val="10"/>
        <color rgb="FFFF0000"/>
        <rFont val="Times New Roman"/>
        <family val="1"/>
      </rPr>
      <t>No</t>
    </r>
    <r>
      <rPr>
        <sz val="10"/>
        <color theme="1"/>
        <rFont val="Times New Roman"/>
        <family val="1"/>
      </rPr>
      <t>.); Daniels (</t>
    </r>
    <r>
      <rPr>
        <sz val="10"/>
        <color rgb="FFFF0000"/>
        <rFont val="Times New Roman"/>
        <family val="1"/>
      </rPr>
      <t>wgt</t>
    </r>
    <r>
      <rPr>
        <sz val="10"/>
        <color theme="1"/>
        <rFont val="Times New Roman"/>
        <family val="1"/>
      </rPr>
      <t>); ACC (</t>
    </r>
    <r>
      <rPr>
        <sz val="10"/>
        <color rgb="FFFF0000"/>
        <rFont val="Times New Roman"/>
        <family val="1"/>
      </rPr>
      <t>CF</t>
    </r>
    <r>
      <rPr>
        <sz val="10"/>
        <color theme="1"/>
        <rFont val="Times New Roman"/>
        <family val="1"/>
      </rPr>
      <t>)</t>
    </r>
  </si>
  <si>
    <r>
      <t xml:space="preserve">Clarion </t>
    </r>
    <r>
      <rPr>
        <sz val="10"/>
        <color rgb="FFFF0000"/>
        <rFont val="Times New Roman"/>
        <family val="1"/>
      </rPr>
      <t>(Energy)</t>
    </r>
  </si>
  <si>
    <r>
      <t>USEPA eGrid</t>
    </r>
    <r>
      <rPr>
        <sz val="10"/>
        <color rgb="FFFF0000"/>
        <rFont val="Times New Roman"/>
        <family val="1"/>
      </rPr>
      <t xml:space="preserve"> (Energy CF)</t>
    </r>
  </si>
  <si>
    <r>
      <t xml:space="preserve">DEFRA 2015 </t>
    </r>
    <r>
      <rPr>
        <sz val="10"/>
        <color rgb="FFFF0000"/>
        <rFont val="Times New Roman"/>
        <family val="1"/>
      </rPr>
      <t>(t.km CF)</t>
    </r>
  </si>
  <si>
    <r>
      <t>Daniels (</t>
    </r>
    <r>
      <rPr>
        <sz val="10"/>
        <color rgb="FFFF0000"/>
        <rFont val="Times New Roman"/>
        <family val="1"/>
      </rPr>
      <t>No</t>
    </r>
    <r>
      <rPr>
        <sz val="10"/>
        <color theme="1"/>
        <rFont val="Times New Roman"/>
        <family val="1"/>
      </rPr>
      <t>.); GHG Guide (</t>
    </r>
    <r>
      <rPr>
        <sz val="10"/>
        <color rgb="FFFF0000"/>
        <rFont val="Times New Roman"/>
        <family val="1"/>
      </rPr>
      <t>CF</t>
    </r>
    <r>
      <rPr>
        <sz val="10"/>
        <color theme="1"/>
        <rFont val="Times New Roman"/>
        <family val="1"/>
      </rPr>
      <t>)</t>
    </r>
  </si>
  <si>
    <r>
      <t>GaBi (</t>
    </r>
    <r>
      <rPr>
        <sz val="10"/>
        <color rgb="FFFF0000"/>
        <rFont val="Times New Roman"/>
        <family val="1"/>
      </rPr>
      <t>CF</t>
    </r>
    <r>
      <rPr>
        <sz val="10"/>
        <color theme="1"/>
        <rFont val="Times New Roman"/>
        <family val="1"/>
      </rPr>
      <t>)</t>
    </r>
  </si>
  <si>
    <r>
      <t>Daniels (</t>
    </r>
    <r>
      <rPr>
        <sz val="10"/>
        <color rgb="FFFF0000"/>
        <rFont val="Times New Roman"/>
        <family val="1"/>
      </rPr>
      <t>No.</t>
    </r>
    <r>
      <rPr>
        <sz val="10"/>
        <color theme="1"/>
        <rFont val="Times New Roman"/>
        <family val="1"/>
      </rPr>
      <t xml:space="preserve">); GaBi </t>
    </r>
    <r>
      <rPr>
        <sz val="10"/>
        <color rgb="FFFF0000"/>
        <rFont val="Times New Roman"/>
        <family val="1"/>
      </rPr>
      <t>(CF)</t>
    </r>
  </si>
  <si>
    <r>
      <t>Daniels</t>
    </r>
    <r>
      <rPr>
        <sz val="10"/>
        <color rgb="FFFF0000"/>
        <rFont val="Times New Roman"/>
        <family val="1"/>
      </rPr>
      <t xml:space="preserve"> (wgt.)</t>
    </r>
  </si>
  <si>
    <r>
      <t>Daniels</t>
    </r>
    <r>
      <rPr>
        <sz val="10"/>
        <color rgb="FFFF0000"/>
        <rFont val="Times New Roman"/>
        <family val="1"/>
      </rPr>
      <t xml:space="preserve"> (No.)</t>
    </r>
  </si>
  <si>
    <r>
      <t>Daniels</t>
    </r>
    <r>
      <rPr>
        <sz val="10"/>
        <color rgb="FFFF0000"/>
        <rFont val="Times New Roman"/>
        <family val="1"/>
      </rPr>
      <t xml:space="preserve"> (wgt)</t>
    </r>
  </si>
  <si>
    <r>
      <t>Medline + Uline</t>
    </r>
    <r>
      <rPr>
        <sz val="10"/>
        <color rgb="FFFF0000"/>
        <rFont val="Times New Roman"/>
        <family val="1"/>
      </rPr>
      <t xml:space="preserve"> (wgt)</t>
    </r>
  </si>
  <si>
    <r>
      <t xml:space="preserve">LLUH + Cardinal </t>
    </r>
    <r>
      <rPr>
        <sz val="10"/>
        <color rgb="FFFF0000"/>
        <rFont val="Times New Roman"/>
        <family val="1"/>
      </rPr>
      <t>(vol)</t>
    </r>
  </si>
  <si>
    <r>
      <t>Industry</t>
    </r>
    <r>
      <rPr>
        <sz val="10"/>
        <color rgb="FFFF0000"/>
        <rFont val="Times New Roman"/>
        <family val="1"/>
      </rPr>
      <t xml:space="preserve"> (capacity %)</t>
    </r>
  </si>
  <si>
    <r>
      <t>Daniels + LLUH</t>
    </r>
    <r>
      <rPr>
        <sz val="10"/>
        <color rgb="FFFF0000"/>
        <rFont val="Times New Roman"/>
        <family val="1"/>
      </rPr>
      <t xml:space="preserve"> (wgt)</t>
    </r>
  </si>
  <si>
    <r>
      <t>USEPA WARM (</t>
    </r>
    <r>
      <rPr>
        <sz val="10"/>
        <color rgb="FFFF0000"/>
        <rFont val="Times New Roman"/>
        <family val="1"/>
      </rPr>
      <t>%)</t>
    </r>
  </si>
  <si>
    <r>
      <t xml:space="preserve">Google Maps </t>
    </r>
    <r>
      <rPr>
        <sz val="10"/>
        <color rgb="FFFF0000"/>
        <rFont val="Times New Roman"/>
        <family val="1"/>
      </rPr>
      <t>(distance)</t>
    </r>
  </si>
  <si>
    <r>
      <t xml:space="preserve">Port World </t>
    </r>
    <r>
      <rPr>
        <sz val="10"/>
        <color rgb="FFFF0000"/>
        <rFont val="Times New Roman"/>
        <family val="1"/>
      </rPr>
      <t>(distance)</t>
    </r>
  </si>
  <si>
    <r>
      <t>Google Maps</t>
    </r>
    <r>
      <rPr>
        <sz val="10"/>
        <color rgb="FFFF0000"/>
        <rFont val="Times New Roman"/>
        <family val="1"/>
      </rPr>
      <t xml:space="preserve"> (distance)</t>
    </r>
  </si>
  <si>
    <r>
      <t xml:space="preserve">USEPA eGrid </t>
    </r>
    <r>
      <rPr>
        <sz val="10"/>
        <color rgb="FFFF0000"/>
        <rFont val="Times New Roman"/>
        <family val="1"/>
      </rPr>
      <t>(Energy CF)</t>
    </r>
  </si>
  <si>
    <r>
      <t xml:space="preserve">DEFRA 2015 </t>
    </r>
    <r>
      <rPr>
        <sz val="10"/>
        <color rgb="FFFF0000"/>
        <rFont val="Times New Roman"/>
        <family val="1"/>
      </rPr>
      <t>(water CF)</t>
    </r>
  </si>
  <si>
    <r>
      <t xml:space="preserve">Daniels </t>
    </r>
    <r>
      <rPr>
        <sz val="10"/>
        <color rgb="FFFF0000"/>
        <rFont val="Times New Roman"/>
        <family val="1"/>
      </rPr>
      <t>(No.)</t>
    </r>
    <r>
      <rPr>
        <sz val="10"/>
        <color theme="1"/>
        <rFont val="Times New Roman"/>
        <family val="1"/>
      </rPr>
      <t>; GaBi (</t>
    </r>
    <r>
      <rPr>
        <sz val="10"/>
        <color rgb="FFFF0000"/>
        <rFont val="Times New Roman"/>
        <family val="1"/>
      </rPr>
      <t>CF)</t>
    </r>
  </si>
  <si>
    <r>
      <t>Daniels (</t>
    </r>
    <r>
      <rPr>
        <sz val="10"/>
        <color rgb="FFFF0000"/>
        <rFont val="Times New Roman"/>
        <family val="1"/>
      </rPr>
      <t>wgt)</t>
    </r>
    <r>
      <rPr>
        <sz val="10"/>
        <color theme="1"/>
        <rFont val="Times New Roman"/>
        <family val="1"/>
      </rPr>
      <t xml:space="preserve">; USEPA WARM </t>
    </r>
    <r>
      <rPr>
        <sz val="10"/>
        <color rgb="FFFF0000"/>
        <rFont val="Times New Roman"/>
        <family val="1"/>
      </rPr>
      <t>(incin CF)</t>
    </r>
  </si>
  <si>
    <r>
      <t>Daniels (</t>
    </r>
    <r>
      <rPr>
        <sz val="10"/>
        <color rgb="FFFF0000"/>
        <rFont val="Times New Roman"/>
        <family val="1"/>
      </rPr>
      <t>Wgt, Energy);</t>
    </r>
    <r>
      <rPr>
        <sz val="10"/>
        <color theme="1"/>
        <rFont val="Times New Roman"/>
        <family val="1"/>
      </rPr>
      <t xml:space="preserve"> USEPA eGrid (</t>
    </r>
    <r>
      <rPr>
        <sz val="10"/>
        <color rgb="FFFF0000"/>
        <rFont val="Times New Roman"/>
        <family val="1"/>
      </rPr>
      <t>Energy CF)</t>
    </r>
  </si>
  <si>
    <t>Representativeness of data collected (Uncertainty Analysis)</t>
  </si>
  <si>
    <t xml:space="preserve">CO2eq Conversion Factor </t>
  </si>
  <si>
    <t>Conversion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</si>
</sst>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0.0000"/>
    <numFmt numFmtId="166" formatCode="0.000"/>
    <numFmt numFmtId="167" formatCode="_-* #,##0.0_-;\-* #,##0.0_-;_-* &quot;-&quot;??_-;_-@_-"/>
    <numFmt numFmtId="168" formatCode="_-* #,##0_-;\-* #,##0_-;_-* &quot;-&quot;??_-;_-@_-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8" fontId="3" fillId="0" borderId="0" xfId="0" applyNumberFormat="1" applyFont="1"/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3" fillId="0" borderId="0" xfId="1" applyNumberFormat="1" applyFont="1" applyFill="1" applyBorder="1"/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 inden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 applyAlignment="1">
      <alignment horizontal="right"/>
    </xf>
    <xf numFmtId="3" fontId="3" fillId="0" borderId="0" xfId="0" applyNumberFormat="1" applyFont="1" applyBorder="1"/>
    <xf numFmtId="0" fontId="3" fillId="0" borderId="3" xfId="0" applyFont="1" applyFill="1" applyBorder="1"/>
    <xf numFmtId="168" fontId="3" fillId="0" borderId="0" xfId="1" applyNumberFormat="1" applyFont="1" applyBorder="1"/>
    <xf numFmtId="167" fontId="3" fillId="0" borderId="0" xfId="1" applyNumberFormat="1" applyFont="1" applyBorder="1"/>
    <xf numFmtId="3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/>
    <xf numFmtId="2" fontId="3" fillId="0" borderId="0" xfId="0" applyNumberFormat="1" applyFont="1" applyBorder="1"/>
    <xf numFmtId="166" fontId="3" fillId="0" borderId="0" xfId="0" applyNumberFormat="1" applyFont="1" applyFill="1" applyBorder="1" applyAlignment="1">
      <alignment horizontal="center"/>
    </xf>
    <xf numFmtId="0" fontId="4" fillId="0" borderId="3" xfId="0" applyFont="1" applyBorder="1"/>
    <xf numFmtId="1" fontId="3" fillId="0" borderId="0" xfId="0" applyNumberFormat="1" applyFont="1" applyBorder="1"/>
    <xf numFmtId="0" fontId="3" fillId="0" borderId="1" xfId="0" applyFont="1" applyBorder="1"/>
    <xf numFmtId="168" fontId="3" fillId="0" borderId="0" xfId="0" applyNumberFormat="1" applyFont="1" applyBorder="1"/>
    <xf numFmtId="0" fontId="5" fillId="0" borderId="1" xfId="0" applyFont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169" fontId="3" fillId="0" borderId="0" xfId="0" applyNumberFormat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168" fontId="3" fillId="0" borderId="0" xfId="1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68" fontId="3" fillId="0" borderId="0" xfId="1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10" fillId="2" borderId="7" xfId="0" applyFont="1" applyFill="1" applyBorder="1" applyAlignment="1">
      <alignment horizontal="center" vertical="center" wrapText="1"/>
    </xf>
    <xf numFmtId="0" fontId="11" fillId="0" borderId="0" xfId="0" applyFont="1"/>
    <xf numFmtId="0" fontId="10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0" xfId="0" applyFont="1" applyBorder="1"/>
    <xf numFmtId="166" fontId="3" fillId="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B2A1C7"/>
      <color rgb="FF4F81BD"/>
      <color rgb="FF00FFFF"/>
      <color rgb="FFE9F955"/>
      <color rgb="FFFCF977"/>
      <color rgb="FFFFEB9C"/>
      <color rgb="FF7C9B3F"/>
      <color rgb="FFFFFF66"/>
      <color rgb="FFFF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K109"/>
  <sheetViews>
    <sheetView tabSelected="1" topLeftCell="C1" zoomScaleNormal="100" workbookViewId="0">
      <selection activeCell="I4" sqref="I4"/>
    </sheetView>
  </sheetViews>
  <sheetFormatPr defaultColWidth="9.109375" defaultRowHeight="13.8" x14ac:dyDescent="0.25"/>
  <cols>
    <col min="1" max="2" width="9.109375" style="1"/>
    <col min="3" max="3" width="59" style="1" customWidth="1"/>
    <col min="4" max="4" width="12.109375" style="1" customWidth="1"/>
    <col min="5" max="5" width="12.33203125" style="3" customWidth="1"/>
    <col min="6" max="6" width="12.109375" style="4" customWidth="1"/>
    <col min="7" max="7" width="13.109375" style="4" customWidth="1"/>
    <col min="8" max="8" width="12.109375" style="1" customWidth="1"/>
    <col min="9" max="9" width="22.5546875" style="1" customWidth="1"/>
    <col min="10" max="10" width="23.44140625" style="1" customWidth="1"/>
    <col min="11" max="16384" width="9.109375" style="1"/>
  </cols>
  <sheetData>
    <row r="2" spans="3:11" ht="14.4" thickBot="1" x14ac:dyDescent="0.3">
      <c r="C2" s="74" t="s">
        <v>131</v>
      </c>
    </row>
    <row r="3" spans="3:11" s="11" customFormat="1" ht="47.4" thickBot="1" x14ac:dyDescent="0.35">
      <c r="C3" s="75" t="s">
        <v>130</v>
      </c>
      <c r="D3" s="18" t="s">
        <v>17</v>
      </c>
      <c r="E3" s="18" t="s">
        <v>0</v>
      </c>
      <c r="F3" s="73" t="s">
        <v>168</v>
      </c>
      <c r="G3" s="76" t="s">
        <v>169</v>
      </c>
      <c r="H3" s="18" t="s">
        <v>18</v>
      </c>
      <c r="I3" s="19" t="s">
        <v>81</v>
      </c>
      <c r="J3" s="20" t="s">
        <v>167</v>
      </c>
    </row>
    <row r="4" spans="3:11" ht="17.399999999999999" x14ac:dyDescent="0.3">
      <c r="C4" s="47" t="s">
        <v>28</v>
      </c>
      <c r="D4" s="21"/>
      <c r="E4" s="6"/>
      <c r="F4" s="22"/>
      <c r="G4" s="23"/>
      <c r="H4" s="21"/>
      <c r="I4" s="21"/>
      <c r="J4" s="24"/>
    </row>
    <row r="5" spans="3:11" x14ac:dyDescent="0.25">
      <c r="C5" s="25" t="s">
        <v>21</v>
      </c>
      <c r="D5" s="44">
        <v>48460</v>
      </c>
      <c r="E5" s="6" t="s">
        <v>19</v>
      </c>
      <c r="F5" s="81" t="s">
        <v>95</v>
      </c>
      <c r="G5" s="81"/>
      <c r="H5" s="81"/>
      <c r="I5" s="62" t="s">
        <v>141</v>
      </c>
      <c r="J5" s="27" t="s">
        <v>82</v>
      </c>
    </row>
    <row r="6" spans="3:11" x14ac:dyDescent="0.25">
      <c r="C6" s="25" t="s">
        <v>22</v>
      </c>
      <c r="D6" s="57">
        <v>2782</v>
      </c>
      <c r="E6" s="6" t="s">
        <v>19</v>
      </c>
      <c r="F6" s="81" t="s">
        <v>95</v>
      </c>
      <c r="G6" s="81"/>
      <c r="H6" s="81"/>
      <c r="I6" s="62" t="s">
        <v>142</v>
      </c>
      <c r="J6" s="27" t="s">
        <v>82</v>
      </c>
    </row>
    <row r="7" spans="3:11" x14ac:dyDescent="0.25">
      <c r="C7" s="25" t="s">
        <v>99</v>
      </c>
      <c r="D7" s="57">
        <v>33356</v>
      </c>
      <c r="E7" s="6" t="s">
        <v>19</v>
      </c>
      <c r="F7" s="81" t="s">
        <v>95</v>
      </c>
      <c r="G7" s="81"/>
      <c r="H7" s="81"/>
      <c r="I7" s="62" t="s">
        <v>142</v>
      </c>
      <c r="J7" s="27" t="s">
        <v>82</v>
      </c>
    </row>
    <row r="8" spans="3:11" x14ac:dyDescent="0.25">
      <c r="C8" s="25" t="s">
        <v>32</v>
      </c>
      <c r="D8" s="58">
        <v>41.7</v>
      </c>
      <c r="E8" s="6" t="s">
        <v>14</v>
      </c>
      <c r="F8" s="81" t="s">
        <v>95</v>
      </c>
      <c r="G8" s="81"/>
      <c r="H8" s="81"/>
      <c r="I8" s="62" t="s">
        <v>142</v>
      </c>
      <c r="J8" s="27" t="s">
        <v>82</v>
      </c>
    </row>
    <row r="9" spans="3:11" x14ac:dyDescent="0.25">
      <c r="C9" s="25" t="s">
        <v>29</v>
      </c>
      <c r="D9" s="43">
        <v>50.634999999999998</v>
      </c>
      <c r="E9" s="6" t="s">
        <v>4</v>
      </c>
      <c r="F9" s="30">
        <v>1868</v>
      </c>
      <c r="G9" s="23" t="s">
        <v>7</v>
      </c>
      <c r="H9" s="28">
        <f>D9*F9</f>
        <v>94586.18</v>
      </c>
      <c r="I9" s="63" t="s">
        <v>143</v>
      </c>
      <c r="J9" s="27" t="s">
        <v>97</v>
      </c>
    </row>
    <row r="10" spans="3:11" x14ac:dyDescent="0.25">
      <c r="C10" s="25" t="s">
        <v>30</v>
      </c>
      <c r="D10" s="59">
        <v>9.5492000000000008</v>
      </c>
      <c r="E10" s="6" t="s">
        <v>4</v>
      </c>
      <c r="F10" s="30">
        <v>3749</v>
      </c>
      <c r="G10" s="23" t="s">
        <v>7</v>
      </c>
      <c r="H10" s="28">
        <f>D10*F10/D8</f>
        <v>858.51200959232619</v>
      </c>
      <c r="I10" s="63" t="s">
        <v>143</v>
      </c>
      <c r="J10" s="27" t="s">
        <v>97</v>
      </c>
      <c r="K10" s="5"/>
    </row>
    <row r="11" spans="3:11" ht="26.4" x14ac:dyDescent="0.25">
      <c r="C11" s="25" t="s">
        <v>31</v>
      </c>
      <c r="D11" s="45">
        <v>0.43049999999999999</v>
      </c>
      <c r="E11" s="6" t="s">
        <v>4</v>
      </c>
      <c r="F11" s="30">
        <v>1868</v>
      </c>
      <c r="G11" s="23" t="s">
        <v>7</v>
      </c>
      <c r="H11" s="28">
        <f>D11*F11</f>
        <v>804.17399999999998</v>
      </c>
      <c r="I11" s="64" t="s">
        <v>144</v>
      </c>
      <c r="J11" s="27" t="s">
        <v>97</v>
      </c>
      <c r="K11" s="5"/>
    </row>
    <row r="12" spans="3:11" x14ac:dyDescent="0.25">
      <c r="C12" s="25" t="s">
        <v>26</v>
      </c>
      <c r="D12" s="43">
        <v>1860</v>
      </c>
      <c r="E12" s="23" t="s">
        <v>24</v>
      </c>
      <c r="F12" s="81" t="s">
        <v>95</v>
      </c>
      <c r="G12" s="81"/>
      <c r="H12" s="81"/>
      <c r="I12" s="62" t="s">
        <v>145</v>
      </c>
      <c r="J12" s="27" t="s">
        <v>82</v>
      </c>
    </row>
    <row r="13" spans="3:11" x14ac:dyDescent="0.25">
      <c r="C13" s="25" t="s">
        <v>27</v>
      </c>
      <c r="D13" s="43">
        <v>2081</v>
      </c>
      <c r="E13" s="23" t="s">
        <v>24</v>
      </c>
      <c r="F13" s="81" t="s">
        <v>95</v>
      </c>
      <c r="G13" s="81"/>
      <c r="H13" s="81"/>
      <c r="I13" s="62" t="s">
        <v>145</v>
      </c>
      <c r="J13" s="27" t="s">
        <v>82</v>
      </c>
    </row>
    <row r="14" spans="3:11" x14ac:dyDescent="0.25">
      <c r="C14" s="25" t="s">
        <v>138</v>
      </c>
      <c r="D14" s="60">
        <f>D12*D9</f>
        <v>94181.099999999991</v>
      </c>
      <c r="E14" s="12" t="s">
        <v>5</v>
      </c>
      <c r="F14" s="33">
        <v>0.63</v>
      </c>
      <c r="G14" s="23" t="s">
        <v>3</v>
      </c>
      <c r="H14" s="26">
        <f>D14*F14</f>
        <v>59334.092999999993</v>
      </c>
      <c r="I14" s="62" t="s">
        <v>146</v>
      </c>
      <c r="J14" s="34" t="s">
        <v>83</v>
      </c>
    </row>
    <row r="15" spans="3:11" x14ac:dyDescent="0.25">
      <c r="C15" s="25" t="s">
        <v>136</v>
      </c>
      <c r="D15" s="60">
        <f>D13*D10</f>
        <v>19871.885200000001</v>
      </c>
      <c r="E15" s="12" t="s">
        <v>5</v>
      </c>
      <c r="F15" s="9">
        <v>0.71699999999999997</v>
      </c>
      <c r="G15" s="23" t="s">
        <v>3</v>
      </c>
      <c r="H15" s="26">
        <f>D15*F15</f>
        <v>14248.141688399999</v>
      </c>
      <c r="I15" s="62" t="s">
        <v>146</v>
      </c>
      <c r="J15" s="34" t="s">
        <v>83</v>
      </c>
    </row>
    <row r="16" spans="3:11" x14ac:dyDescent="0.25">
      <c r="C16" s="25" t="s">
        <v>137</v>
      </c>
      <c r="D16" s="61">
        <f>D11*D12</f>
        <v>800.73</v>
      </c>
      <c r="E16" s="12" t="s">
        <v>5</v>
      </c>
      <c r="F16" s="33">
        <v>0.63</v>
      </c>
      <c r="G16" s="23" t="s">
        <v>3</v>
      </c>
      <c r="H16" s="35">
        <f>D16*F16</f>
        <v>504.4599</v>
      </c>
      <c r="I16" s="62" t="s">
        <v>146</v>
      </c>
      <c r="J16" s="34" t="s">
        <v>83</v>
      </c>
    </row>
    <row r="17" spans="3:10" x14ac:dyDescent="0.25">
      <c r="C17" s="36"/>
      <c r="D17" s="21"/>
      <c r="E17" s="6"/>
      <c r="F17" s="22"/>
      <c r="G17" s="23"/>
      <c r="H17" s="37"/>
      <c r="I17" s="62"/>
      <c r="J17" s="24"/>
    </row>
    <row r="18" spans="3:10" ht="17.399999999999999" x14ac:dyDescent="0.3">
      <c r="C18" s="46" t="s">
        <v>9</v>
      </c>
      <c r="D18" s="21"/>
      <c r="E18" s="6"/>
      <c r="F18" s="22"/>
      <c r="G18" s="23"/>
      <c r="H18" s="21"/>
      <c r="I18" s="62"/>
      <c r="J18" s="24"/>
    </row>
    <row r="19" spans="3:10" x14ac:dyDescent="0.25">
      <c r="C19" s="38" t="s">
        <v>34</v>
      </c>
      <c r="D19" s="21"/>
      <c r="E19" s="6"/>
      <c r="F19" s="22"/>
      <c r="G19" s="22"/>
      <c r="H19" s="21"/>
      <c r="I19" s="62"/>
      <c r="J19" s="24"/>
    </row>
    <row r="20" spans="3:10" x14ac:dyDescent="0.25">
      <c r="C20" s="39" t="s">
        <v>36</v>
      </c>
      <c r="D20" s="14" t="s">
        <v>96</v>
      </c>
      <c r="E20" s="6" t="s">
        <v>35</v>
      </c>
      <c r="F20" s="7">
        <v>0.104</v>
      </c>
      <c r="G20" s="21" t="s">
        <v>1</v>
      </c>
      <c r="H20" s="14" t="s">
        <v>96</v>
      </c>
      <c r="I20" s="62" t="s">
        <v>147</v>
      </c>
      <c r="J20" s="24" t="s">
        <v>85</v>
      </c>
    </row>
    <row r="21" spans="3:10" x14ac:dyDescent="0.25">
      <c r="C21" s="40" t="s">
        <v>37</v>
      </c>
      <c r="D21" s="14" t="s">
        <v>96</v>
      </c>
      <c r="E21" s="6" t="s">
        <v>35</v>
      </c>
      <c r="F21" s="7">
        <v>1.9E-2</v>
      </c>
      <c r="G21" s="21" t="s">
        <v>1</v>
      </c>
      <c r="H21" s="14" t="s">
        <v>96</v>
      </c>
      <c r="I21" s="62" t="s">
        <v>147</v>
      </c>
      <c r="J21" s="24" t="s">
        <v>85</v>
      </c>
    </row>
    <row r="22" spans="3:10" x14ac:dyDescent="0.25">
      <c r="C22" s="40" t="s">
        <v>38</v>
      </c>
      <c r="D22" s="14" t="s">
        <v>96</v>
      </c>
      <c r="E22" s="6" t="s">
        <v>35</v>
      </c>
      <c r="F22" s="7">
        <v>3.2000000000000001E-2</v>
      </c>
      <c r="G22" s="21" t="s">
        <v>1</v>
      </c>
      <c r="H22" s="14" t="s">
        <v>96</v>
      </c>
      <c r="I22" s="62" t="s">
        <v>147</v>
      </c>
      <c r="J22" s="24" t="s">
        <v>85</v>
      </c>
    </row>
    <row r="23" spans="3:10" x14ac:dyDescent="0.25">
      <c r="C23" s="39" t="s">
        <v>39</v>
      </c>
      <c r="D23" s="14" t="s">
        <v>96</v>
      </c>
      <c r="E23" s="6" t="s">
        <v>35</v>
      </c>
      <c r="F23" s="7">
        <v>0.28100000000000003</v>
      </c>
      <c r="G23" s="21" t="s">
        <v>1</v>
      </c>
      <c r="H23" s="14" t="s">
        <v>96</v>
      </c>
      <c r="I23" s="62" t="s">
        <v>147</v>
      </c>
      <c r="J23" s="24" t="s">
        <v>85</v>
      </c>
    </row>
    <row r="24" spans="3:10" x14ac:dyDescent="0.25">
      <c r="C24" s="39" t="s">
        <v>46</v>
      </c>
      <c r="D24" s="14" t="s">
        <v>96</v>
      </c>
      <c r="E24" s="6" t="s">
        <v>35</v>
      </c>
      <c r="F24" s="7">
        <v>0.184</v>
      </c>
      <c r="G24" s="21" t="s">
        <v>1</v>
      </c>
      <c r="H24" s="14" t="s">
        <v>96</v>
      </c>
      <c r="I24" s="62" t="s">
        <v>147</v>
      </c>
      <c r="J24" s="24" t="s">
        <v>85</v>
      </c>
    </row>
    <row r="25" spans="3:10" x14ac:dyDescent="0.25">
      <c r="C25" s="39" t="s">
        <v>47</v>
      </c>
      <c r="D25" s="14" t="s">
        <v>96</v>
      </c>
      <c r="E25" s="6" t="s">
        <v>35</v>
      </c>
      <c r="F25" s="7">
        <v>0.25600000000000001</v>
      </c>
      <c r="G25" s="21" t="s">
        <v>1</v>
      </c>
      <c r="H25" s="14" t="s">
        <v>96</v>
      </c>
      <c r="I25" s="62" t="s">
        <v>147</v>
      </c>
      <c r="J25" s="24" t="s">
        <v>85</v>
      </c>
    </row>
    <row r="26" spans="3:10" x14ac:dyDescent="0.25">
      <c r="C26" s="39" t="s">
        <v>48</v>
      </c>
      <c r="D26" s="14" t="s">
        <v>96</v>
      </c>
      <c r="E26" s="6" t="s">
        <v>35</v>
      </c>
      <c r="F26" s="7">
        <v>0.223</v>
      </c>
      <c r="G26" s="21" t="s">
        <v>1</v>
      </c>
      <c r="H26" s="14" t="s">
        <v>96</v>
      </c>
      <c r="I26" s="62" t="s">
        <v>147</v>
      </c>
      <c r="J26" s="24" t="s">
        <v>85</v>
      </c>
    </row>
    <row r="27" spans="3:10" x14ac:dyDescent="0.25">
      <c r="C27" s="41" t="s">
        <v>51</v>
      </c>
      <c r="D27" s="21"/>
      <c r="E27" s="6"/>
      <c r="F27" s="7"/>
      <c r="G27" s="2"/>
      <c r="H27" s="2"/>
      <c r="I27" s="62"/>
      <c r="J27" s="24"/>
    </row>
    <row r="28" spans="3:10" ht="26.4" x14ac:dyDescent="0.25">
      <c r="C28" s="42" t="s">
        <v>90</v>
      </c>
      <c r="D28" s="21">
        <f>55+58</f>
        <v>113</v>
      </c>
      <c r="E28" s="6" t="s">
        <v>54</v>
      </c>
      <c r="F28" s="8">
        <v>3.5</v>
      </c>
      <c r="G28" s="2" t="s">
        <v>15</v>
      </c>
      <c r="H28" s="13">
        <f>D28*F28</f>
        <v>395.5</v>
      </c>
      <c r="I28" s="65" t="s">
        <v>148</v>
      </c>
      <c r="J28" s="24" t="s">
        <v>85</v>
      </c>
    </row>
    <row r="29" spans="3:10" ht="26.4" x14ac:dyDescent="0.25">
      <c r="C29" s="42" t="s">
        <v>92</v>
      </c>
      <c r="D29" s="21">
        <v>358</v>
      </c>
      <c r="E29" s="6" t="s">
        <v>91</v>
      </c>
      <c r="F29" s="8">
        <v>3.5</v>
      </c>
      <c r="G29" s="2" t="s">
        <v>15</v>
      </c>
      <c r="H29" s="13">
        <f>F29*D29</f>
        <v>1253</v>
      </c>
      <c r="I29" s="65" t="s">
        <v>148</v>
      </c>
      <c r="J29" s="24" t="s">
        <v>85</v>
      </c>
    </row>
    <row r="30" spans="3:10" x14ac:dyDescent="0.25">
      <c r="C30" s="42" t="s">
        <v>89</v>
      </c>
      <c r="D30" s="21">
        <v>5723</v>
      </c>
      <c r="E30" s="6" t="s">
        <v>87</v>
      </c>
      <c r="F30" s="8">
        <v>1.68</v>
      </c>
      <c r="G30" s="2" t="s">
        <v>12</v>
      </c>
      <c r="H30" s="13">
        <f>D30*F30</f>
        <v>9614.64</v>
      </c>
      <c r="I30" s="63" t="s">
        <v>149</v>
      </c>
      <c r="J30" s="24" t="s">
        <v>85</v>
      </c>
    </row>
    <row r="31" spans="3:10" x14ac:dyDescent="0.25">
      <c r="C31" s="42" t="s">
        <v>115</v>
      </c>
      <c r="D31" s="21">
        <v>261</v>
      </c>
      <c r="E31" s="6" t="s">
        <v>116</v>
      </c>
      <c r="F31" s="8">
        <v>0.23</v>
      </c>
      <c r="G31" s="2" t="s">
        <v>15</v>
      </c>
      <c r="H31" s="13">
        <f>D31*F31</f>
        <v>60.03</v>
      </c>
      <c r="I31" s="63" t="s">
        <v>150</v>
      </c>
      <c r="J31" s="24" t="s">
        <v>85</v>
      </c>
    </row>
    <row r="32" spans="3:10" x14ac:dyDescent="0.25">
      <c r="C32" s="42" t="s">
        <v>117</v>
      </c>
      <c r="D32" s="21">
        <v>5</v>
      </c>
      <c r="E32" s="6" t="s">
        <v>118</v>
      </c>
      <c r="F32" s="8">
        <v>36</v>
      </c>
      <c r="G32" s="2" t="s">
        <v>119</v>
      </c>
      <c r="H32" s="13">
        <f>D32*F32</f>
        <v>180</v>
      </c>
      <c r="I32" s="63" t="s">
        <v>150</v>
      </c>
      <c r="J32" s="24" t="s">
        <v>85</v>
      </c>
    </row>
    <row r="33" spans="3:10" x14ac:dyDescent="0.25">
      <c r="C33" s="42" t="s">
        <v>93</v>
      </c>
      <c r="D33" s="32">
        <f>D10</f>
        <v>9.5492000000000008</v>
      </c>
      <c r="E33" s="6" t="s">
        <v>16</v>
      </c>
      <c r="F33" s="78" t="s">
        <v>95</v>
      </c>
      <c r="G33" s="78"/>
      <c r="H33" s="78"/>
      <c r="I33" s="62" t="s">
        <v>151</v>
      </c>
      <c r="J33" s="24" t="s">
        <v>82</v>
      </c>
    </row>
    <row r="34" spans="3:10" x14ac:dyDescent="0.25">
      <c r="C34" s="42" t="s">
        <v>53</v>
      </c>
      <c r="D34" s="21">
        <v>26.1</v>
      </c>
      <c r="E34" s="6" t="s">
        <v>52</v>
      </c>
      <c r="F34" s="78" t="s">
        <v>95</v>
      </c>
      <c r="G34" s="78"/>
      <c r="H34" s="78"/>
      <c r="I34" s="62" t="s">
        <v>152</v>
      </c>
      <c r="J34" s="24" t="s">
        <v>82</v>
      </c>
    </row>
    <row r="35" spans="3:10" x14ac:dyDescent="0.25">
      <c r="C35" s="42" t="s">
        <v>67</v>
      </c>
      <c r="D35" s="21">
        <v>0.18</v>
      </c>
      <c r="E35" s="6" t="s">
        <v>16</v>
      </c>
      <c r="F35" s="78" t="s">
        <v>95</v>
      </c>
      <c r="G35" s="78"/>
      <c r="H35" s="78"/>
      <c r="I35" s="62" t="s">
        <v>153</v>
      </c>
      <c r="J35" s="24" t="s">
        <v>82</v>
      </c>
    </row>
    <row r="36" spans="3:10" x14ac:dyDescent="0.25">
      <c r="C36" s="42" t="s">
        <v>65</v>
      </c>
      <c r="D36" s="31">
        <v>0.44879999999999998</v>
      </c>
      <c r="E36" s="6" t="s">
        <v>16</v>
      </c>
      <c r="F36" s="78" t="s">
        <v>95</v>
      </c>
      <c r="G36" s="78"/>
      <c r="H36" s="78"/>
      <c r="I36" s="62" t="s">
        <v>153</v>
      </c>
      <c r="J36" s="24" t="s">
        <v>82</v>
      </c>
    </row>
    <row r="37" spans="3:10" x14ac:dyDescent="0.25">
      <c r="C37" s="42" t="s">
        <v>66</v>
      </c>
      <c r="D37" s="31">
        <v>0.30480000000000002</v>
      </c>
      <c r="E37" s="6" t="s">
        <v>16</v>
      </c>
      <c r="F37" s="78" t="s">
        <v>95</v>
      </c>
      <c r="G37" s="78"/>
      <c r="H37" s="78"/>
      <c r="I37" s="62" t="s">
        <v>153</v>
      </c>
      <c r="J37" s="24" t="s">
        <v>82</v>
      </c>
    </row>
    <row r="38" spans="3:10" x14ac:dyDescent="0.25">
      <c r="C38" s="42" t="s">
        <v>55</v>
      </c>
      <c r="D38" s="21">
        <v>344.8</v>
      </c>
      <c r="E38" s="6" t="s">
        <v>16</v>
      </c>
      <c r="F38" s="78" t="s">
        <v>95</v>
      </c>
      <c r="G38" s="78"/>
      <c r="H38" s="78"/>
      <c r="I38" s="62" t="s">
        <v>153</v>
      </c>
      <c r="J38" s="24" t="s">
        <v>82</v>
      </c>
    </row>
    <row r="39" spans="3:10" x14ac:dyDescent="0.25">
      <c r="C39" s="42" t="s">
        <v>56</v>
      </c>
      <c r="D39" s="21">
        <v>0.43</v>
      </c>
      <c r="E39" s="6" t="s">
        <v>16</v>
      </c>
      <c r="F39" s="78" t="s">
        <v>95</v>
      </c>
      <c r="G39" s="78"/>
      <c r="H39" s="78"/>
      <c r="I39" s="62" t="s">
        <v>135</v>
      </c>
      <c r="J39" s="24" t="s">
        <v>82</v>
      </c>
    </row>
    <row r="40" spans="3:10" x14ac:dyDescent="0.25">
      <c r="C40" s="42" t="s">
        <v>64</v>
      </c>
      <c r="D40" s="43">
        <v>8.1999999999999993</v>
      </c>
      <c r="E40" s="6" t="s">
        <v>16</v>
      </c>
      <c r="F40" s="78" t="s">
        <v>95</v>
      </c>
      <c r="G40" s="78"/>
      <c r="H40" s="78"/>
      <c r="I40" s="62" t="s">
        <v>154</v>
      </c>
      <c r="J40" s="24" t="s">
        <v>85</v>
      </c>
    </row>
    <row r="41" spans="3:10" x14ac:dyDescent="0.25">
      <c r="C41" s="42" t="s">
        <v>68</v>
      </c>
      <c r="D41" s="44">
        <v>28191</v>
      </c>
      <c r="E41" s="6" t="s">
        <v>11</v>
      </c>
      <c r="F41" s="78" t="s">
        <v>95</v>
      </c>
      <c r="G41" s="78"/>
      <c r="H41" s="78"/>
      <c r="I41" s="62" t="s">
        <v>142</v>
      </c>
      <c r="J41" s="24" t="s">
        <v>6</v>
      </c>
    </row>
    <row r="42" spans="3:10" x14ac:dyDescent="0.25">
      <c r="C42" s="42" t="s">
        <v>69</v>
      </c>
      <c r="D42" s="43">
        <v>12.3</v>
      </c>
      <c r="E42" s="6" t="s">
        <v>70</v>
      </c>
      <c r="F42" s="78" t="s">
        <v>95</v>
      </c>
      <c r="G42" s="78"/>
      <c r="H42" s="78"/>
      <c r="I42" s="62" t="s">
        <v>155</v>
      </c>
      <c r="J42" s="24" t="s">
        <v>82</v>
      </c>
    </row>
    <row r="43" spans="3:10" x14ac:dyDescent="0.25">
      <c r="C43" s="42" t="s">
        <v>86</v>
      </c>
      <c r="D43" s="43">
        <v>693</v>
      </c>
      <c r="E43" s="6" t="s">
        <v>70</v>
      </c>
      <c r="F43" s="78" t="s">
        <v>95</v>
      </c>
      <c r="G43" s="78"/>
      <c r="H43" s="78"/>
      <c r="I43" s="62" t="s">
        <v>156</v>
      </c>
      <c r="J43" s="24" t="s">
        <v>88</v>
      </c>
    </row>
    <row r="44" spans="3:10" x14ac:dyDescent="0.25">
      <c r="C44" s="42" t="s">
        <v>71</v>
      </c>
      <c r="D44" s="43">
        <v>50.6</v>
      </c>
      <c r="E44" s="6" t="s">
        <v>11</v>
      </c>
      <c r="F44" s="78" t="s">
        <v>95</v>
      </c>
      <c r="G44" s="78"/>
      <c r="H44" s="78"/>
      <c r="I44" s="62" t="s">
        <v>153</v>
      </c>
      <c r="J44" s="24" t="s">
        <v>85</v>
      </c>
    </row>
    <row r="45" spans="3:10" x14ac:dyDescent="0.25">
      <c r="C45" s="42" t="s">
        <v>72</v>
      </c>
      <c r="D45" s="43">
        <v>22.8</v>
      </c>
      <c r="E45" s="6" t="s">
        <v>4</v>
      </c>
      <c r="F45" s="78" t="s">
        <v>95</v>
      </c>
      <c r="G45" s="78"/>
      <c r="H45" s="78"/>
      <c r="I45" s="62" t="s">
        <v>153</v>
      </c>
      <c r="J45" s="24" t="s">
        <v>85</v>
      </c>
    </row>
    <row r="46" spans="3:10" x14ac:dyDescent="0.25">
      <c r="C46" s="42" t="s">
        <v>73</v>
      </c>
      <c r="D46" s="43">
        <v>73.5</v>
      </c>
      <c r="E46" s="6" t="s">
        <v>4</v>
      </c>
      <c r="F46" s="78" t="s">
        <v>95</v>
      </c>
      <c r="G46" s="78"/>
      <c r="H46" s="78"/>
      <c r="I46" s="62" t="s">
        <v>153</v>
      </c>
      <c r="J46" s="24" t="s">
        <v>85</v>
      </c>
    </row>
    <row r="47" spans="3:10" x14ac:dyDescent="0.25">
      <c r="C47" s="42" t="s">
        <v>75</v>
      </c>
      <c r="D47" s="43">
        <v>18.82</v>
      </c>
      <c r="E47" s="6" t="s">
        <v>4</v>
      </c>
      <c r="F47" s="78" t="s">
        <v>95</v>
      </c>
      <c r="G47" s="78"/>
      <c r="H47" s="78"/>
      <c r="I47" s="62" t="s">
        <v>157</v>
      </c>
      <c r="J47" s="24" t="s">
        <v>82</v>
      </c>
    </row>
    <row r="48" spans="3:10" x14ac:dyDescent="0.25">
      <c r="C48" s="42" t="s">
        <v>80</v>
      </c>
      <c r="D48" s="45">
        <f>D9-D47</f>
        <v>31.814999999999998</v>
      </c>
      <c r="E48" s="6" t="s">
        <v>4</v>
      </c>
      <c r="F48" s="78" t="s">
        <v>95</v>
      </c>
      <c r="G48" s="78"/>
      <c r="H48" s="78"/>
      <c r="I48" s="62" t="s">
        <v>157</v>
      </c>
      <c r="J48" s="24" t="s">
        <v>82</v>
      </c>
    </row>
    <row r="49" spans="3:10" x14ac:dyDescent="0.25">
      <c r="C49" s="42" t="s">
        <v>61</v>
      </c>
      <c r="D49" s="43">
        <v>15</v>
      </c>
      <c r="E49" s="6" t="s">
        <v>8</v>
      </c>
      <c r="F49" s="78" t="s">
        <v>95</v>
      </c>
      <c r="G49" s="78"/>
      <c r="H49" s="78"/>
      <c r="I49" s="62" t="s">
        <v>158</v>
      </c>
      <c r="J49" s="24" t="s">
        <v>85</v>
      </c>
    </row>
    <row r="50" spans="3:10" ht="17.399999999999999" x14ac:dyDescent="0.3">
      <c r="C50" s="46" t="s">
        <v>139</v>
      </c>
      <c r="D50" s="21"/>
      <c r="E50" s="6"/>
      <c r="F50" s="22"/>
      <c r="G50" s="23"/>
      <c r="H50" s="21"/>
      <c r="I50" s="62"/>
      <c r="J50" s="24"/>
    </row>
    <row r="51" spans="3:10" x14ac:dyDescent="0.25">
      <c r="C51" s="38" t="s">
        <v>10</v>
      </c>
      <c r="D51" s="21"/>
      <c r="E51" s="6"/>
      <c r="F51" s="22"/>
      <c r="G51" s="23"/>
      <c r="H51" s="21"/>
      <c r="I51" s="62"/>
      <c r="J51" s="24"/>
    </row>
    <row r="52" spans="3:10" x14ac:dyDescent="0.25">
      <c r="C52" s="25" t="s">
        <v>41</v>
      </c>
      <c r="D52" s="21">
        <v>170</v>
      </c>
      <c r="E52" s="6" t="s">
        <v>33</v>
      </c>
      <c r="F52" s="15" t="s">
        <v>94</v>
      </c>
      <c r="G52" s="23" t="s">
        <v>2</v>
      </c>
      <c r="H52" s="28">
        <f>D52*F20*D10</f>
        <v>168.82985600000001</v>
      </c>
      <c r="I52" s="62" t="s">
        <v>159</v>
      </c>
      <c r="J52" s="24" t="s">
        <v>84</v>
      </c>
    </row>
    <row r="53" spans="3:10" x14ac:dyDescent="0.25">
      <c r="C53" s="25" t="s">
        <v>42</v>
      </c>
      <c r="D53" s="21">
        <v>9151</v>
      </c>
      <c r="E53" s="6" t="s">
        <v>33</v>
      </c>
      <c r="F53" s="15" t="s">
        <v>94</v>
      </c>
      <c r="G53" s="23" t="s">
        <v>2</v>
      </c>
      <c r="H53" s="10">
        <f>D53*F21*D10</f>
        <v>1660.3098548</v>
      </c>
      <c r="I53" s="62" t="s">
        <v>160</v>
      </c>
      <c r="J53" s="24" t="s">
        <v>84</v>
      </c>
    </row>
    <row r="54" spans="3:10" x14ac:dyDescent="0.25">
      <c r="C54" s="25" t="s">
        <v>43</v>
      </c>
      <c r="D54" s="21">
        <v>3698</v>
      </c>
      <c r="E54" s="6" t="s">
        <v>33</v>
      </c>
      <c r="F54" s="15" t="s">
        <v>94</v>
      </c>
      <c r="G54" s="23" t="s">
        <v>2</v>
      </c>
      <c r="H54" s="10">
        <f>D54*F22*D10</f>
        <v>1130.0141312000001</v>
      </c>
      <c r="I54" s="62" t="s">
        <v>161</v>
      </c>
      <c r="J54" s="24" t="s">
        <v>84</v>
      </c>
    </row>
    <row r="55" spans="3:10" x14ac:dyDescent="0.25">
      <c r="C55" s="25" t="s">
        <v>44</v>
      </c>
      <c r="D55" s="21">
        <v>227</v>
      </c>
      <c r="E55" s="6" t="s">
        <v>33</v>
      </c>
      <c r="F55" s="15" t="s">
        <v>94</v>
      </c>
      <c r="G55" s="23" t="s">
        <v>2</v>
      </c>
      <c r="H55" s="28">
        <f>D55*F23*(D10)</f>
        <v>609.1148204000001</v>
      </c>
      <c r="I55" s="62" t="s">
        <v>161</v>
      </c>
      <c r="J55" s="24" t="s">
        <v>84</v>
      </c>
    </row>
    <row r="56" spans="3:10" x14ac:dyDescent="0.25">
      <c r="C56" s="25" t="s">
        <v>45</v>
      </c>
      <c r="D56" s="21">
        <v>3271</v>
      </c>
      <c r="E56" s="6" t="s">
        <v>33</v>
      </c>
      <c r="F56" s="15" t="s">
        <v>94</v>
      </c>
      <c r="G56" s="23" t="s">
        <v>2</v>
      </c>
      <c r="H56" s="28">
        <f>D56*F23*(D10)</f>
        <v>8777.1567292000018</v>
      </c>
      <c r="I56" s="62" t="s">
        <v>161</v>
      </c>
      <c r="J56" s="24" t="s">
        <v>84</v>
      </c>
    </row>
    <row r="57" spans="3:10" x14ac:dyDescent="0.25">
      <c r="C57" s="25" t="s">
        <v>50</v>
      </c>
      <c r="D57" s="21">
        <v>442</v>
      </c>
      <c r="E57" s="6" t="s">
        <v>33</v>
      </c>
      <c r="F57" s="15" t="s">
        <v>94</v>
      </c>
      <c r="G57" s="23" t="s">
        <v>2</v>
      </c>
      <c r="H57" s="28">
        <f>D57*F24*D38</f>
        <v>28041.894400000001</v>
      </c>
      <c r="I57" s="62" t="s">
        <v>161</v>
      </c>
      <c r="J57" s="24" t="s">
        <v>84</v>
      </c>
    </row>
    <row r="58" spans="3:10" x14ac:dyDescent="0.25">
      <c r="C58" s="25" t="s">
        <v>49</v>
      </c>
      <c r="D58" s="21">
        <v>442</v>
      </c>
      <c r="E58" s="6" t="s">
        <v>33</v>
      </c>
      <c r="F58" s="15" t="s">
        <v>94</v>
      </c>
      <c r="G58" s="23" t="s">
        <v>2</v>
      </c>
      <c r="H58" s="28">
        <f>D58*D38*F25</f>
        <v>39014.809600000001</v>
      </c>
      <c r="I58" s="62" t="s">
        <v>161</v>
      </c>
      <c r="J58" s="24" t="s">
        <v>84</v>
      </c>
    </row>
    <row r="59" spans="3:10" x14ac:dyDescent="0.25">
      <c r="C59" s="25" t="s">
        <v>62</v>
      </c>
      <c r="D59" s="21">
        <v>4460</v>
      </c>
      <c r="E59" s="6" t="s">
        <v>33</v>
      </c>
      <c r="F59" s="15" t="s">
        <v>94</v>
      </c>
      <c r="G59" s="23" t="s">
        <v>2</v>
      </c>
      <c r="H59" s="28">
        <f>D59*F26*D39</f>
        <v>427.6694</v>
      </c>
      <c r="I59" s="62" t="s">
        <v>161</v>
      </c>
      <c r="J59" s="24" t="s">
        <v>84</v>
      </c>
    </row>
    <row r="60" spans="3:10" x14ac:dyDescent="0.25">
      <c r="C60" s="25" t="s">
        <v>63</v>
      </c>
      <c r="D60" s="21">
        <v>50</v>
      </c>
      <c r="E60" s="6" t="s">
        <v>33</v>
      </c>
      <c r="F60" s="15" t="s">
        <v>94</v>
      </c>
      <c r="G60" s="23" t="s">
        <v>2</v>
      </c>
      <c r="H60" s="29">
        <f>D60*D39*15%*F20</f>
        <v>0.33539999999999998</v>
      </c>
      <c r="I60" s="62" t="s">
        <v>161</v>
      </c>
      <c r="J60" s="24" t="s">
        <v>84</v>
      </c>
    </row>
    <row r="61" spans="3:10" x14ac:dyDescent="0.25">
      <c r="C61" s="38" t="s">
        <v>11</v>
      </c>
      <c r="D61" s="21"/>
      <c r="E61" s="6"/>
      <c r="F61" s="22"/>
      <c r="G61" s="23"/>
      <c r="H61" s="28"/>
      <c r="I61" s="62"/>
      <c r="J61" s="24"/>
    </row>
    <row r="62" spans="3:10" x14ac:dyDescent="0.25">
      <c r="C62" s="25" t="s">
        <v>57</v>
      </c>
      <c r="D62" s="21">
        <v>477</v>
      </c>
      <c r="E62" s="6" t="s">
        <v>33</v>
      </c>
      <c r="F62" s="15" t="s">
        <v>94</v>
      </c>
      <c r="G62" s="23" t="s">
        <v>2</v>
      </c>
      <c r="H62" s="10">
        <f>D62*D9*F20</f>
        <v>2511.9010800000001</v>
      </c>
      <c r="I62" s="62" t="s">
        <v>161</v>
      </c>
      <c r="J62" s="24" t="s">
        <v>84</v>
      </c>
    </row>
    <row r="63" spans="3:10" x14ac:dyDescent="0.25">
      <c r="C63" s="25" t="s">
        <v>58</v>
      </c>
      <c r="D63" s="21">
        <v>3220</v>
      </c>
      <c r="E63" s="6" t="s">
        <v>33</v>
      </c>
      <c r="F63" s="15" t="s">
        <v>94</v>
      </c>
      <c r="G63" s="23" t="s">
        <v>2</v>
      </c>
      <c r="H63" s="28">
        <f>D63*(D9+D40)*F23</f>
        <v>53235.084699999999</v>
      </c>
      <c r="I63" s="62" t="s">
        <v>161</v>
      </c>
      <c r="J63" s="24" t="s">
        <v>84</v>
      </c>
    </row>
    <row r="64" spans="3:10" x14ac:dyDescent="0.25">
      <c r="C64" s="25" t="s">
        <v>59</v>
      </c>
      <c r="D64" s="21">
        <v>131</v>
      </c>
      <c r="E64" s="6" t="s">
        <v>33</v>
      </c>
      <c r="F64" s="15" t="s">
        <v>94</v>
      </c>
      <c r="G64" s="23" t="s">
        <v>2</v>
      </c>
      <c r="H64" s="28">
        <f>D64*(D9+D40)*F25</f>
        <v>1973.0905599999999</v>
      </c>
      <c r="I64" s="62" t="s">
        <v>161</v>
      </c>
      <c r="J64" s="24" t="s">
        <v>84</v>
      </c>
    </row>
    <row r="65" spans="3:10" x14ac:dyDescent="0.25">
      <c r="C65" s="25" t="s">
        <v>60</v>
      </c>
      <c r="D65" s="21">
        <v>131</v>
      </c>
      <c r="E65" s="6" t="s">
        <v>33</v>
      </c>
      <c r="F65" s="15" t="s">
        <v>94</v>
      </c>
      <c r="G65" s="23" t="s">
        <v>2</v>
      </c>
      <c r="H65" s="28">
        <f>D65*D46*F24</f>
        <v>1771.644</v>
      </c>
      <c r="I65" s="62" t="s">
        <v>161</v>
      </c>
      <c r="J65" s="24" t="s">
        <v>84</v>
      </c>
    </row>
    <row r="66" spans="3:10" x14ac:dyDescent="0.25">
      <c r="C66" s="25" t="s">
        <v>74</v>
      </c>
      <c r="D66" s="21">
        <v>1009</v>
      </c>
      <c r="E66" s="6" t="s">
        <v>33</v>
      </c>
      <c r="F66" s="15" t="s">
        <v>94</v>
      </c>
      <c r="G66" s="23" t="s">
        <v>2</v>
      </c>
      <c r="H66" s="28">
        <f>D66*D47*F26</f>
        <v>4234.6317400000007</v>
      </c>
      <c r="I66" s="62" t="s">
        <v>161</v>
      </c>
      <c r="J66" s="24" t="s">
        <v>84</v>
      </c>
    </row>
    <row r="67" spans="3:10" x14ac:dyDescent="0.25">
      <c r="C67" s="25" t="s">
        <v>79</v>
      </c>
      <c r="D67" s="21">
        <v>50</v>
      </c>
      <c r="E67" s="6" t="s">
        <v>33</v>
      </c>
      <c r="F67" s="15" t="s">
        <v>94</v>
      </c>
      <c r="G67" s="23" t="s">
        <v>2</v>
      </c>
      <c r="H67" s="28">
        <f>D67*D48*F20</f>
        <v>165.43799999999999</v>
      </c>
      <c r="I67" s="62" t="s">
        <v>161</v>
      </c>
      <c r="J67" s="24" t="s">
        <v>84</v>
      </c>
    </row>
    <row r="68" spans="3:10" x14ac:dyDescent="0.25">
      <c r="C68" s="25" t="s">
        <v>78</v>
      </c>
      <c r="D68" s="21">
        <v>50</v>
      </c>
      <c r="E68" s="6" t="s">
        <v>33</v>
      </c>
      <c r="F68" s="15" t="s">
        <v>94</v>
      </c>
      <c r="G68" s="23" t="s">
        <v>2</v>
      </c>
      <c r="H68" s="28">
        <f>D68*D47*15%*F20</f>
        <v>14.679600000000001</v>
      </c>
      <c r="I68" s="62" t="s">
        <v>161</v>
      </c>
      <c r="J68" s="24" t="s">
        <v>84</v>
      </c>
    </row>
    <row r="69" spans="3:10" ht="17.399999999999999" x14ac:dyDescent="0.3">
      <c r="C69" s="46" t="s">
        <v>98</v>
      </c>
      <c r="D69" s="21"/>
      <c r="E69" s="6"/>
      <c r="F69" s="9"/>
      <c r="G69" s="23"/>
      <c r="H69" s="28"/>
      <c r="I69" s="62"/>
      <c r="J69" s="24"/>
    </row>
    <row r="70" spans="3:10" x14ac:dyDescent="0.25">
      <c r="C70" s="25" t="s">
        <v>101</v>
      </c>
      <c r="D70" s="48">
        <f>D7*1.1</f>
        <v>36691.600000000006</v>
      </c>
      <c r="E70" s="6" t="s">
        <v>19</v>
      </c>
      <c r="F70" s="49">
        <v>0.1202</v>
      </c>
      <c r="G70" s="23" t="s">
        <v>100</v>
      </c>
      <c r="H70" s="28">
        <f>D70*F70</f>
        <v>4410.3303200000009</v>
      </c>
      <c r="I70" s="62" t="s">
        <v>162</v>
      </c>
      <c r="J70" s="24" t="s">
        <v>85</v>
      </c>
    </row>
    <row r="71" spans="3:10" x14ac:dyDescent="0.25">
      <c r="C71" s="54" t="s">
        <v>102</v>
      </c>
      <c r="D71" s="48">
        <v>36692</v>
      </c>
      <c r="E71" s="6" t="s">
        <v>19</v>
      </c>
      <c r="F71" s="50">
        <v>0.19889999999999999</v>
      </c>
      <c r="G71" s="23" t="s">
        <v>100</v>
      </c>
      <c r="H71" s="28">
        <f>D71*F71</f>
        <v>7298.0387999999994</v>
      </c>
      <c r="I71" s="62" t="s">
        <v>163</v>
      </c>
      <c r="J71" s="24" t="s">
        <v>85</v>
      </c>
    </row>
    <row r="72" spans="3:10" x14ac:dyDescent="0.25">
      <c r="C72" s="54" t="s">
        <v>103</v>
      </c>
      <c r="D72" s="48">
        <v>36692</v>
      </c>
      <c r="E72" s="6" t="s">
        <v>19</v>
      </c>
      <c r="F72" s="50">
        <v>1.21E-2</v>
      </c>
      <c r="G72" s="23" t="s">
        <v>100</v>
      </c>
      <c r="H72" s="28">
        <f>D72*F72</f>
        <v>443.97319999999996</v>
      </c>
      <c r="I72" s="62" t="s">
        <v>164</v>
      </c>
      <c r="J72" s="24" t="s">
        <v>85</v>
      </c>
    </row>
    <row r="73" spans="3:10" ht="17.399999999999999" x14ac:dyDescent="0.3">
      <c r="C73" s="46" t="s">
        <v>77</v>
      </c>
      <c r="D73" s="21"/>
      <c r="E73" s="6"/>
      <c r="F73" s="22"/>
      <c r="G73" s="22"/>
      <c r="H73" s="21"/>
      <c r="I73" s="62"/>
      <c r="J73" s="24"/>
    </row>
    <row r="74" spans="3:10" s="53" customFormat="1" ht="26.4" x14ac:dyDescent="0.3">
      <c r="C74" s="55" t="s">
        <v>76</v>
      </c>
      <c r="D74" s="66">
        <v>18.82</v>
      </c>
      <c r="E74" s="67" t="s">
        <v>16</v>
      </c>
      <c r="F74" s="68">
        <v>1443</v>
      </c>
      <c r="G74" s="69" t="s">
        <v>7</v>
      </c>
      <c r="H74" s="70">
        <f>D74*F74</f>
        <v>27157.260000000002</v>
      </c>
      <c r="I74" s="71" t="s">
        <v>165</v>
      </c>
      <c r="J74" s="72" t="s">
        <v>85</v>
      </c>
    </row>
    <row r="75" spans="3:10" ht="26.4" x14ac:dyDescent="0.25">
      <c r="C75" s="25" t="s">
        <v>134</v>
      </c>
      <c r="D75" s="32">
        <f>D48</f>
        <v>31.814999999999998</v>
      </c>
      <c r="E75" s="6" t="s">
        <v>16</v>
      </c>
      <c r="F75" s="22">
        <v>125.2</v>
      </c>
      <c r="G75" s="23" t="s">
        <v>7</v>
      </c>
      <c r="H75" s="28">
        <f>D75*F75</f>
        <v>3983.2379999999998</v>
      </c>
      <c r="I75" s="65" t="s">
        <v>166</v>
      </c>
      <c r="J75" s="24" t="s">
        <v>85</v>
      </c>
    </row>
    <row r="76" spans="3:10" x14ac:dyDescent="0.25">
      <c r="C76" s="36"/>
      <c r="D76" s="21"/>
      <c r="E76" s="6"/>
      <c r="F76" s="22"/>
      <c r="G76" s="22"/>
      <c r="H76" s="21"/>
      <c r="I76" s="21"/>
      <c r="J76" s="24"/>
    </row>
    <row r="77" spans="3:10" ht="17.399999999999999" x14ac:dyDescent="0.3">
      <c r="C77" s="47" t="s">
        <v>140</v>
      </c>
      <c r="D77" s="21"/>
      <c r="E77" s="6"/>
      <c r="F77" s="22"/>
      <c r="G77" s="22"/>
      <c r="H77" s="21"/>
      <c r="I77" s="77"/>
      <c r="J77" s="24"/>
    </row>
    <row r="78" spans="3:10" s="53" customFormat="1" x14ac:dyDescent="0.3">
      <c r="C78" s="55" t="s">
        <v>114</v>
      </c>
      <c r="D78" s="79" t="s">
        <v>120</v>
      </c>
      <c r="E78" s="79"/>
      <c r="F78" s="79"/>
      <c r="G78" s="79"/>
      <c r="H78" s="79"/>
      <c r="I78" s="79"/>
      <c r="J78" s="80"/>
    </row>
    <row r="79" spans="3:10" s="53" customFormat="1" x14ac:dyDescent="0.3">
      <c r="C79" s="55" t="s">
        <v>104</v>
      </c>
      <c r="D79" s="82" t="s">
        <v>121</v>
      </c>
      <c r="E79" s="82"/>
      <c r="F79" s="82"/>
      <c r="G79" s="82"/>
      <c r="H79" s="82"/>
      <c r="I79" s="82"/>
      <c r="J79" s="83"/>
    </row>
    <row r="80" spans="3:10" s="53" customFormat="1" x14ac:dyDescent="0.3">
      <c r="C80" s="55" t="s">
        <v>25</v>
      </c>
      <c r="D80" s="82" t="s">
        <v>122</v>
      </c>
      <c r="E80" s="82"/>
      <c r="F80" s="82"/>
      <c r="G80" s="82"/>
      <c r="H80" s="82"/>
      <c r="I80" s="82"/>
      <c r="J80" s="83"/>
    </row>
    <row r="81" spans="3:10" s="53" customFormat="1" x14ac:dyDescent="0.3">
      <c r="C81" s="55" t="s">
        <v>23</v>
      </c>
      <c r="D81" s="82" t="s">
        <v>105</v>
      </c>
      <c r="E81" s="82"/>
      <c r="F81" s="82"/>
      <c r="G81" s="82"/>
      <c r="H81" s="82"/>
      <c r="I81" s="82"/>
      <c r="J81" s="83"/>
    </row>
    <row r="82" spans="3:10" s="53" customFormat="1" x14ac:dyDescent="0.3">
      <c r="C82" s="55" t="s">
        <v>40</v>
      </c>
      <c r="D82" s="79" t="s">
        <v>123</v>
      </c>
      <c r="E82" s="79"/>
      <c r="F82" s="79"/>
      <c r="G82" s="79"/>
      <c r="H82" s="79"/>
      <c r="I82" s="79"/>
      <c r="J82" s="80"/>
    </row>
    <row r="83" spans="3:10" s="53" customFormat="1" x14ac:dyDescent="0.3">
      <c r="C83" s="55" t="s">
        <v>13</v>
      </c>
      <c r="D83" s="79" t="s">
        <v>124</v>
      </c>
      <c r="E83" s="79"/>
      <c r="F83" s="79"/>
      <c r="G83" s="79"/>
      <c r="H83" s="79"/>
      <c r="I83" s="79"/>
      <c r="J83" s="80"/>
    </row>
    <row r="84" spans="3:10" s="53" customFormat="1" x14ac:dyDescent="0.3">
      <c r="C84" s="55" t="s">
        <v>113</v>
      </c>
      <c r="D84" s="86" t="s">
        <v>133</v>
      </c>
      <c r="E84" s="86"/>
      <c r="F84" s="86"/>
      <c r="G84" s="86"/>
      <c r="H84" s="86"/>
      <c r="I84" s="86"/>
      <c r="J84" s="87"/>
    </row>
    <row r="85" spans="3:10" s="53" customFormat="1" x14ac:dyDescent="0.3">
      <c r="C85" s="55" t="s">
        <v>106</v>
      </c>
      <c r="D85" s="82" t="s">
        <v>125</v>
      </c>
      <c r="E85" s="82"/>
      <c r="F85" s="82"/>
      <c r="G85" s="82"/>
      <c r="H85" s="82"/>
      <c r="I85" s="82"/>
      <c r="J85" s="83"/>
    </row>
    <row r="86" spans="3:10" s="53" customFormat="1" x14ac:dyDescent="0.3">
      <c r="C86" s="55" t="s">
        <v>20</v>
      </c>
      <c r="D86" s="82" t="s">
        <v>108</v>
      </c>
      <c r="E86" s="82"/>
      <c r="F86" s="82"/>
      <c r="G86" s="82"/>
      <c r="H86" s="82"/>
      <c r="I86" s="82"/>
      <c r="J86" s="83"/>
    </row>
    <row r="87" spans="3:10" s="53" customFormat="1" x14ac:dyDescent="0.3">
      <c r="C87" s="55" t="s">
        <v>109</v>
      </c>
      <c r="D87" s="82" t="s">
        <v>126</v>
      </c>
      <c r="E87" s="82"/>
      <c r="F87" s="82"/>
      <c r="G87" s="82"/>
      <c r="H87" s="82"/>
      <c r="I87" s="82"/>
      <c r="J87" s="83"/>
    </row>
    <row r="88" spans="3:10" s="53" customFormat="1" x14ac:dyDescent="0.3">
      <c r="C88" s="55" t="s">
        <v>107</v>
      </c>
      <c r="D88" s="82" t="s">
        <v>127</v>
      </c>
      <c r="E88" s="82"/>
      <c r="F88" s="82"/>
      <c r="G88" s="82"/>
      <c r="H88" s="82"/>
      <c r="I88" s="82"/>
      <c r="J88" s="83"/>
    </row>
    <row r="89" spans="3:10" s="53" customFormat="1" x14ac:dyDescent="0.3">
      <c r="C89" s="55" t="s">
        <v>110</v>
      </c>
      <c r="D89" s="82" t="s">
        <v>132</v>
      </c>
      <c r="E89" s="82"/>
      <c r="F89" s="82"/>
      <c r="G89" s="82"/>
      <c r="H89" s="82"/>
      <c r="I89" s="82"/>
      <c r="J89" s="83"/>
    </row>
    <row r="90" spans="3:10" s="53" customFormat="1" x14ac:dyDescent="0.3">
      <c r="C90" s="55" t="s">
        <v>112</v>
      </c>
      <c r="D90" s="82" t="s">
        <v>128</v>
      </c>
      <c r="E90" s="82"/>
      <c r="F90" s="82"/>
      <c r="G90" s="82"/>
      <c r="H90" s="82"/>
      <c r="I90" s="82"/>
      <c r="J90" s="83"/>
    </row>
    <row r="91" spans="3:10" s="53" customFormat="1" ht="14.4" thickBot="1" x14ac:dyDescent="0.35">
      <c r="C91" s="56" t="s">
        <v>111</v>
      </c>
      <c r="D91" s="84" t="s">
        <v>129</v>
      </c>
      <c r="E91" s="84"/>
      <c r="F91" s="84"/>
      <c r="G91" s="84"/>
      <c r="H91" s="84"/>
      <c r="I91" s="84"/>
      <c r="J91" s="85"/>
    </row>
    <row r="92" spans="3:10" x14ac:dyDescent="0.25">
      <c r="C92" s="17"/>
      <c r="E92" s="51"/>
    </row>
    <row r="93" spans="3:10" x14ac:dyDescent="0.25">
      <c r="C93" s="17"/>
      <c r="E93" s="52"/>
    </row>
    <row r="94" spans="3:10" x14ac:dyDescent="0.25">
      <c r="C94" s="17"/>
    </row>
    <row r="95" spans="3:10" x14ac:dyDescent="0.25">
      <c r="C95" s="17"/>
    </row>
    <row r="96" spans="3:10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16"/>
    </row>
    <row r="102" spans="3:3" x14ac:dyDescent="0.25">
      <c r="C102" s="16"/>
    </row>
    <row r="103" spans="3:3" x14ac:dyDescent="0.25">
      <c r="C103" s="16"/>
    </row>
    <row r="104" spans="3:3" x14ac:dyDescent="0.25">
      <c r="C104" s="16"/>
    </row>
    <row r="105" spans="3:3" x14ac:dyDescent="0.25">
      <c r="C105" s="16"/>
    </row>
    <row r="106" spans="3:3" x14ac:dyDescent="0.25">
      <c r="C106" s="16"/>
    </row>
    <row r="107" spans="3:3" x14ac:dyDescent="0.25">
      <c r="C107" s="16"/>
    </row>
    <row r="108" spans="3:3" x14ac:dyDescent="0.25">
      <c r="C108" s="16"/>
    </row>
    <row r="109" spans="3:3" x14ac:dyDescent="0.25">
      <c r="C109" s="16"/>
    </row>
  </sheetData>
  <sortState xmlns:xlrd2="http://schemas.microsoft.com/office/spreadsheetml/2017/richdata2" ref="C78:K91">
    <sortCondition ref="C78"/>
  </sortState>
  <mergeCells count="37">
    <mergeCell ref="D90:J90"/>
    <mergeCell ref="D91:J91"/>
    <mergeCell ref="D84:J84"/>
    <mergeCell ref="D85:J85"/>
    <mergeCell ref="D86:J86"/>
    <mergeCell ref="D87:J87"/>
    <mergeCell ref="D88:J88"/>
    <mergeCell ref="D89:J89"/>
    <mergeCell ref="D78:J78"/>
    <mergeCell ref="D79:J79"/>
    <mergeCell ref="D80:J80"/>
    <mergeCell ref="D81:J81"/>
    <mergeCell ref="D82:J82"/>
    <mergeCell ref="D83:J83"/>
    <mergeCell ref="F5:H5"/>
    <mergeCell ref="F6:H6"/>
    <mergeCell ref="F8:H8"/>
    <mergeCell ref="F7:H7"/>
    <mergeCell ref="F45:H45"/>
    <mergeCell ref="F46:H46"/>
    <mergeCell ref="F47:H47"/>
    <mergeCell ref="F48:H48"/>
    <mergeCell ref="F49:H49"/>
    <mergeCell ref="F12:H12"/>
    <mergeCell ref="F13:H13"/>
    <mergeCell ref="F39:H39"/>
    <mergeCell ref="F40:H40"/>
    <mergeCell ref="F41:H41"/>
    <mergeCell ref="F42:H42"/>
    <mergeCell ref="F43:H43"/>
    <mergeCell ref="F44:H44"/>
    <mergeCell ref="F33:H33"/>
    <mergeCell ref="F34:H34"/>
    <mergeCell ref="F35:H35"/>
    <mergeCell ref="F36:H36"/>
    <mergeCell ref="F37:H37"/>
    <mergeCell ref="F38:H38"/>
  </mergeCells>
  <pageMargins left="0.7" right="0.7" top="0.75" bottom="0.75" header="0.3" footer="0.3"/>
  <ignoredErrors>
    <ignoredError sqref="H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>Waterman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Cullingford</dc:creator>
  <cp:lastModifiedBy>Terry Grimmond</cp:lastModifiedBy>
  <cp:lastPrinted>2010-02-09T14:53:55Z</cp:lastPrinted>
  <dcterms:created xsi:type="dcterms:W3CDTF">2009-11-02T13:56:53Z</dcterms:created>
  <dcterms:modified xsi:type="dcterms:W3CDTF">2018-11-22T22:05:07Z</dcterms:modified>
</cp:coreProperties>
</file>