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60" tabRatio="700" activeTab="4"/>
  </bookViews>
  <sheets>
    <sheet name="Information" sheetId="1" r:id="rId1"/>
    <sheet name="Trees" sheetId="2" r:id="rId2"/>
    <sheet name="Sapling" sheetId="3" r:id="rId3"/>
    <sheet name="Understorey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<sst xmlns="http://schemas.openxmlformats.org/spreadsheetml/2006/main" count="3281" uniqueCount="125">
  <si>
    <t>SN</t>
  </si>
  <si>
    <t>Species</t>
  </si>
  <si>
    <t>DBH (cm)</t>
  </si>
  <si>
    <t>Height (m)</t>
  </si>
  <si>
    <t>Chirpine</t>
  </si>
  <si>
    <t xml:space="preserve"> </t>
  </si>
  <si>
    <t>Chilaune</t>
  </si>
  <si>
    <t>Katus</t>
  </si>
  <si>
    <t>Aspect</t>
  </si>
  <si>
    <t>a</t>
  </si>
  <si>
    <t>b</t>
  </si>
  <si>
    <t>c</t>
  </si>
  <si>
    <t>R2</t>
  </si>
  <si>
    <t>Hadekafal</t>
  </si>
  <si>
    <t>Allometric equation</t>
  </si>
  <si>
    <t>Plot</t>
  </si>
  <si>
    <t>Wood Density</t>
  </si>
  <si>
    <t>Note: For Katus, Paiyu, Tiju and Hadekafal equation of miscellaneous hill species was used</t>
  </si>
  <si>
    <t>Scientific name</t>
  </si>
  <si>
    <t>Pinus roxburghii</t>
  </si>
  <si>
    <t>Schima wallichii</t>
  </si>
  <si>
    <t>Myrica esculenta</t>
  </si>
  <si>
    <t>% Carbon in biomass</t>
  </si>
  <si>
    <t>Branches</t>
  </si>
  <si>
    <t>Leaves</t>
  </si>
  <si>
    <t>Roots</t>
  </si>
  <si>
    <t xml:space="preserve">McGroddy et al. 2004 as in IPCC, 2006 </t>
  </si>
  <si>
    <t>Miscellaneous Hill species</t>
  </si>
  <si>
    <t>ln_Vol= a+b ln_DBH+c ln_Height (Source: Sharma $ Pukkala, 1990</t>
  </si>
  <si>
    <t>Mixed</t>
  </si>
  <si>
    <t>of Aboveground biomass</t>
  </si>
  <si>
    <t>Density (kg/m3)</t>
  </si>
  <si>
    <t>Density_kg/m3</t>
  </si>
  <si>
    <t>BA_m2</t>
  </si>
  <si>
    <t>Vol_m3</t>
  </si>
  <si>
    <t>Stand type</t>
  </si>
  <si>
    <t>Mokany et al., 2006</t>
  </si>
  <si>
    <t>Tree_ID</t>
  </si>
  <si>
    <t>Plot size</t>
  </si>
  <si>
    <t>Description</t>
  </si>
  <si>
    <t>Tree (&gt;5cm dbh)</t>
  </si>
  <si>
    <t>m2</t>
  </si>
  <si>
    <t>ha</t>
  </si>
  <si>
    <t>Vol_m3/ha</t>
  </si>
  <si>
    <t>Sapling (&lt;5cm dbh)</t>
  </si>
  <si>
    <t>Understorey</t>
  </si>
  <si>
    <t>Ln_Vol_dm3</t>
  </si>
  <si>
    <t>Vol_dm3</t>
  </si>
  <si>
    <t>SW</t>
  </si>
  <si>
    <t>SE</t>
  </si>
  <si>
    <t>NE</t>
  </si>
  <si>
    <t>NW</t>
  </si>
  <si>
    <t>(Source: Jackson, 1994, MPFS, 1988)</t>
  </si>
  <si>
    <t>Biomass ratio</t>
  </si>
  <si>
    <t>Average</t>
  </si>
  <si>
    <t>(MPFS, 1988)</t>
  </si>
  <si>
    <t>Source</t>
  </si>
  <si>
    <t>Stem_B_kg/ha</t>
  </si>
  <si>
    <t>Stem_B_t/ha</t>
  </si>
  <si>
    <t>Branch_B_t/ha</t>
  </si>
  <si>
    <t>Leaf_B_t/ha</t>
  </si>
  <si>
    <t>AGB_t/ha</t>
  </si>
  <si>
    <t>Stem_C_t/ha</t>
  </si>
  <si>
    <t>Branch_C_t/ha</t>
  </si>
  <si>
    <t>Leaf_C_t/ha</t>
  </si>
  <si>
    <t>AGB_C_t/ha</t>
  </si>
  <si>
    <t>Castanopsis spp.</t>
  </si>
  <si>
    <t>Leaf</t>
  </si>
  <si>
    <t>Wood</t>
  </si>
  <si>
    <t>Sources</t>
  </si>
  <si>
    <t>Negi et al., 2003</t>
  </si>
  <si>
    <t>Others</t>
  </si>
  <si>
    <t>Reprod/ Pole (&lt;28cm)</t>
  </si>
  <si>
    <t>Large timber (&gt;=53cm)</t>
  </si>
  <si>
    <t>Small timber (28-53cm)</t>
  </si>
  <si>
    <t>Monospecific</t>
  </si>
  <si>
    <t>No. of tree/ha</t>
  </si>
  <si>
    <t>Foliage biomass_kg</t>
  </si>
  <si>
    <t>Branch biomass_kg</t>
  </si>
  <si>
    <t>Stem biomass_kg</t>
  </si>
  <si>
    <t>AGB Biomass_kg</t>
  </si>
  <si>
    <t>AGB Biomass_t</t>
  </si>
  <si>
    <t>AGB Biomass_t/ha</t>
  </si>
  <si>
    <t>AGB C_t/ha</t>
  </si>
  <si>
    <t>Green weight (g)</t>
  </si>
  <si>
    <t>Sample weight (g)</t>
  </si>
  <si>
    <t>Overn dry weight (g)</t>
  </si>
  <si>
    <t>Factor</t>
  </si>
  <si>
    <t>Total oven dry weight (g)</t>
  </si>
  <si>
    <t>Total oven dry weight (t)</t>
  </si>
  <si>
    <t>AGB (t/ha)</t>
  </si>
  <si>
    <t>AGB C (t/ha)</t>
  </si>
  <si>
    <t>Stand Type</t>
  </si>
  <si>
    <t>Density (g/cm3)</t>
  </si>
  <si>
    <t>count</t>
  </si>
  <si>
    <t>trees/ha</t>
  </si>
  <si>
    <t>Unique TreeID</t>
  </si>
  <si>
    <t>Plot No.</t>
  </si>
  <si>
    <t>Tree C t/ha</t>
  </si>
  <si>
    <t>Sapling C t/ha</t>
  </si>
  <si>
    <t>Understorey C t/ha</t>
  </si>
  <si>
    <t>AGC_t/ha</t>
  </si>
  <si>
    <t>Mean</t>
  </si>
  <si>
    <t>Altitude</t>
  </si>
  <si>
    <t>&lt; 1000</t>
  </si>
  <si>
    <t>1000 - 1300</t>
  </si>
  <si>
    <t>&gt; 1300</t>
  </si>
  <si>
    <t>Stand Origin</t>
  </si>
  <si>
    <t>Stand origin</t>
  </si>
  <si>
    <t>Plantation</t>
  </si>
  <si>
    <t>Native</t>
  </si>
  <si>
    <t xml:space="preserve">  </t>
  </si>
  <si>
    <t>Plot ID</t>
  </si>
  <si>
    <t>Community Forest name</t>
  </si>
  <si>
    <t>Bayardanda</t>
  </si>
  <si>
    <t>Lamakhora</t>
  </si>
  <si>
    <t>Koldanda</t>
  </si>
  <si>
    <t>Gahate Armana</t>
  </si>
  <si>
    <t>Thulo Pakho</t>
  </si>
  <si>
    <t>Hariyali</t>
  </si>
  <si>
    <t>Laligurans</t>
  </si>
  <si>
    <t>Nabha Pratibha</t>
  </si>
  <si>
    <t>Bhumethan</t>
  </si>
  <si>
    <t>Jayashankar</t>
  </si>
  <si>
    <t>Shivashankar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</si>
</sst>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2" fillId="33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0" fillId="34" borderId="10" xfId="0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2" fontId="0" fillId="33" borderId="10" xfId="0" applyNumberForma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2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4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165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0" xfId="0" applyNumberFormat="1" applyFont="1" applyAlignment="1">
      <alignment/>
    </xf>
    <xf numFmtId="2" fontId="42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vertical="center"/>
    </xf>
    <xf numFmtId="0" fontId="47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46">
      <selection activeCell="F42" sqref="F42"/>
    </sheetView>
  </sheetViews>
  <sheetFormatPr defaultColWidth="9.140625" defaultRowHeight="15"/>
  <cols>
    <col min="1" max="1" width="11.57421875" style="0" bestFit="1" customWidth="1"/>
    <col min="2" max="2" width="21.140625" style="0" customWidth="1"/>
    <col min="3" max="3" width="19.8515625" style="0" bestFit="1" customWidth="1"/>
    <col min="4" max="4" width="23.421875" style="0" bestFit="1" customWidth="1"/>
    <col min="5" max="5" width="33.8515625" style="0" bestFit="1" customWidth="1"/>
    <col min="6" max="6" width="21.140625" style="0" bestFit="1" customWidth="1"/>
    <col min="8" max="8" width="12.140625" style="0" bestFit="1" customWidth="1"/>
  </cols>
  <sheetData>
    <row r="2" spans="1:5" s="17" customFormat="1" ht="20.25">
      <c r="A2" s="16">
        <v>1</v>
      </c>
      <c r="B2" s="16" t="s">
        <v>14</v>
      </c>
      <c r="C2" s="16"/>
      <c r="D2" s="16"/>
      <c r="E2" s="29"/>
    </row>
    <row r="3" spans="1:5" ht="13.5">
      <c r="A3" s="3"/>
      <c r="B3" s="88" t="s">
        <v>28</v>
      </c>
      <c r="C3" s="89"/>
      <c r="D3" s="90"/>
      <c r="E3" s="6"/>
    </row>
    <row r="4" spans="1:5" ht="13.5">
      <c r="A4" s="3"/>
      <c r="B4" s="1" t="s">
        <v>4</v>
      </c>
      <c r="C4" s="9" t="s">
        <v>6</v>
      </c>
      <c r="D4" s="10" t="s">
        <v>27</v>
      </c>
      <c r="E4" s="15"/>
    </row>
    <row r="5" spans="1:5" ht="13.5">
      <c r="A5" s="11" t="s">
        <v>9</v>
      </c>
      <c r="B5" s="1">
        <v>-2.977</v>
      </c>
      <c r="C5" s="9">
        <v>-2.7385</v>
      </c>
      <c r="D5" s="12">
        <v>-2.3204</v>
      </c>
      <c r="E5" s="7"/>
    </row>
    <row r="6" spans="1:5" ht="13.5">
      <c r="A6" s="11" t="s">
        <v>10</v>
      </c>
      <c r="B6" s="1">
        <v>1.9235</v>
      </c>
      <c r="C6" s="9">
        <v>1.8155</v>
      </c>
      <c r="D6" s="12">
        <v>1.8507</v>
      </c>
      <c r="E6" s="7"/>
    </row>
    <row r="7" spans="1:5" ht="13.5">
      <c r="A7" s="11" t="s">
        <v>11</v>
      </c>
      <c r="B7" s="1">
        <v>1.0019</v>
      </c>
      <c r="C7" s="9">
        <v>1.0072</v>
      </c>
      <c r="D7" s="12">
        <v>0.8223</v>
      </c>
      <c r="E7" s="7"/>
    </row>
    <row r="8" spans="1:5" ht="13.5">
      <c r="A8" s="11" t="s">
        <v>12</v>
      </c>
      <c r="B8" s="1">
        <v>99.2</v>
      </c>
      <c r="C8" s="9">
        <v>98.3</v>
      </c>
      <c r="D8" s="12">
        <v>97.7</v>
      </c>
      <c r="E8" s="7"/>
    </row>
    <row r="9" spans="1:5" ht="13.5">
      <c r="A9" s="91" t="s">
        <v>17</v>
      </c>
      <c r="B9" s="91"/>
      <c r="C9" s="91"/>
      <c r="D9" s="91"/>
      <c r="E9" s="28"/>
    </row>
    <row r="10" spans="1:5" s="8" customFormat="1" ht="13.5">
      <c r="A10" s="13"/>
      <c r="B10" s="15"/>
      <c r="C10" s="15"/>
      <c r="D10" s="7"/>
      <c r="E10" s="7"/>
    </row>
    <row r="12" spans="1:5" s="17" customFormat="1" ht="20.25">
      <c r="A12" s="16">
        <v>2</v>
      </c>
      <c r="B12" s="16" t="s">
        <v>16</v>
      </c>
      <c r="C12" s="16"/>
      <c r="D12" s="18"/>
      <c r="E12" s="18"/>
    </row>
    <row r="13" spans="1:5" s="4" customFormat="1" ht="13.5">
      <c r="A13" s="20" t="s">
        <v>0</v>
      </c>
      <c r="B13" s="1" t="s">
        <v>1</v>
      </c>
      <c r="C13" s="1" t="s">
        <v>18</v>
      </c>
      <c r="D13" s="1" t="s">
        <v>31</v>
      </c>
      <c r="E13" s="1" t="s">
        <v>93</v>
      </c>
    </row>
    <row r="14" spans="1:5" ht="13.5">
      <c r="A14" s="3">
        <v>1</v>
      </c>
      <c r="B14" s="3" t="s">
        <v>4</v>
      </c>
      <c r="C14" s="23" t="s">
        <v>19</v>
      </c>
      <c r="D14" s="30">
        <v>650</v>
      </c>
      <c r="E14" s="48">
        <f>D14/1000</f>
        <v>0.65</v>
      </c>
    </row>
    <row r="15" spans="1:5" s="14" customFormat="1" ht="13.5">
      <c r="A15" s="3">
        <v>2</v>
      </c>
      <c r="B15" s="21" t="s">
        <v>6</v>
      </c>
      <c r="C15" s="23" t="s">
        <v>20</v>
      </c>
      <c r="D15" s="31">
        <v>690</v>
      </c>
      <c r="E15" s="48">
        <f>D15/1000</f>
        <v>0.69</v>
      </c>
    </row>
    <row r="16" spans="1:5" ht="13.5">
      <c r="A16" s="3">
        <v>3</v>
      </c>
      <c r="B16" s="22" t="s">
        <v>7</v>
      </c>
      <c r="C16" s="24" t="s">
        <v>66</v>
      </c>
      <c r="D16" s="30">
        <v>740</v>
      </c>
      <c r="E16" s="48">
        <f>D16/1000</f>
        <v>0.74</v>
      </c>
    </row>
    <row r="17" spans="1:5" ht="13.5">
      <c r="A17" s="3">
        <v>4</v>
      </c>
      <c r="B17" s="22" t="s">
        <v>13</v>
      </c>
      <c r="C17" s="24" t="s">
        <v>21</v>
      </c>
      <c r="D17" s="30">
        <v>750</v>
      </c>
      <c r="E17" s="48">
        <f>D17/1000</f>
        <v>0.75</v>
      </c>
    </row>
    <row r="18" spans="1:5" ht="13.5">
      <c r="A18" s="91" t="s">
        <v>52</v>
      </c>
      <c r="B18" s="91"/>
      <c r="C18" s="91"/>
      <c r="D18" s="91"/>
      <c r="E18" s="3"/>
    </row>
    <row r="19" spans="1:4" ht="13.5">
      <c r="A19" s="43"/>
      <c r="B19" s="43"/>
      <c r="C19" s="43"/>
      <c r="D19" s="43"/>
    </row>
    <row r="20" spans="1:5" ht="19.5">
      <c r="A20" s="16">
        <v>3</v>
      </c>
      <c r="B20" s="16" t="s">
        <v>22</v>
      </c>
      <c r="C20" s="41"/>
      <c r="D20" s="41"/>
      <c r="E20" s="3"/>
    </row>
    <row r="21" spans="1:6" ht="13.5">
      <c r="A21" s="41" t="s">
        <v>0</v>
      </c>
      <c r="B21" s="41" t="s">
        <v>1</v>
      </c>
      <c r="C21" s="41" t="s">
        <v>67</v>
      </c>
      <c r="D21" s="41" t="s">
        <v>68</v>
      </c>
      <c r="E21" s="1" t="s">
        <v>69</v>
      </c>
      <c r="F21" s="44" t="s">
        <v>5</v>
      </c>
    </row>
    <row r="22" spans="1:5" ht="13.5">
      <c r="A22" s="45">
        <v>1</v>
      </c>
      <c r="B22" s="45" t="s">
        <v>4</v>
      </c>
      <c r="C22" s="45">
        <v>0.4346</v>
      </c>
      <c r="D22" s="45">
        <v>0.4632</v>
      </c>
      <c r="E22" s="3" t="s">
        <v>70</v>
      </c>
    </row>
    <row r="23" spans="1:5" ht="13.5">
      <c r="A23" s="45">
        <v>2</v>
      </c>
      <c r="B23" s="45" t="s">
        <v>6</v>
      </c>
      <c r="C23" s="45">
        <v>0.4352</v>
      </c>
      <c r="D23" s="45">
        <v>0.4505</v>
      </c>
      <c r="E23" s="3" t="s">
        <v>70</v>
      </c>
    </row>
    <row r="24" spans="1:5" ht="13.5">
      <c r="A24" s="45">
        <v>3</v>
      </c>
      <c r="B24" s="45" t="s">
        <v>71</v>
      </c>
      <c r="C24" s="45">
        <v>0.47</v>
      </c>
      <c r="D24" s="45">
        <v>0.47</v>
      </c>
      <c r="E24" s="3" t="s">
        <v>26</v>
      </c>
    </row>
    <row r="25" spans="1:4" ht="13.5">
      <c r="A25" s="14"/>
      <c r="B25" s="14"/>
      <c r="C25" s="14"/>
      <c r="D25" s="14"/>
    </row>
    <row r="27" spans="1:8" ht="19.5">
      <c r="A27" s="16">
        <v>4</v>
      </c>
      <c r="B27" s="16" t="s">
        <v>53</v>
      </c>
      <c r="C27" s="3"/>
      <c r="D27" s="3"/>
      <c r="E27" s="3"/>
      <c r="F27" s="3"/>
      <c r="G27" s="3"/>
      <c r="H27" s="3"/>
    </row>
    <row r="28" spans="1:8" ht="13.5">
      <c r="A28" s="3"/>
      <c r="B28" s="1"/>
      <c r="C28" s="1"/>
      <c r="D28" s="1" t="s">
        <v>72</v>
      </c>
      <c r="E28" s="2" t="s">
        <v>74</v>
      </c>
      <c r="F28" s="1" t="s">
        <v>73</v>
      </c>
      <c r="G28" s="9" t="s">
        <v>54</v>
      </c>
      <c r="H28" s="1" t="s">
        <v>56</v>
      </c>
    </row>
    <row r="29" spans="1:10" ht="13.5">
      <c r="A29" s="3">
        <v>1</v>
      </c>
      <c r="B29" s="3" t="s">
        <v>4</v>
      </c>
      <c r="C29" s="42" t="s">
        <v>23</v>
      </c>
      <c r="D29" s="37">
        <v>0.189</v>
      </c>
      <c r="E29" s="37">
        <v>0.256</v>
      </c>
      <c r="F29" s="38">
        <v>0.3</v>
      </c>
      <c r="G29" s="40">
        <f>AVERAGE(D29:F29)</f>
        <v>0.24833333333333332</v>
      </c>
      <c r="H29" s="3" t="s">
        <v>55</v>
      </c>
      <c r="J29" t="s">
        <v>5</v>
      </c>
    </row>
    <row r="30" spans="1:8" ht="13.5">
      <c r="A30" s="3"/>
      <c r="B30" s="3" t="s">
        <v>4</v>
      </c>
      <c r="C30" s="42" t="s">
        <v>24</v>
      </c>
      <c r="D30" s="37">
        <v>0.101</v>
      </c>
      <c r="E30" s="37">
        <v>0.046</v>
      </c>
      <c r="F30" s="38">
        <v>0.033</v>
      </c>
      <c r="G30" s="40">
        <f aca="true" t="shared" si="0" ref="G30:G36">AVERAGE(D30:F30)</f>
        <v>0.060000000000000005</v>
      </c>
      <c r="H30" s="3" t="s">
        <v>55</v>
      </c>
    </row>
    <row r="31" spans="1:8" ht="13.5">
      <c r="A31" s="3">
        <v>2</v>
      </c>
      <c r="B31" s="3" t="s">
        <v>6</v>
      </c>
      <c r="C31" s="42" t="s">
        <v>23</v>
      </c>
      <c r="D31" s="37">
        <v>0.52</v>
      </c>
      <c r="E31" s="37">
        <v>0.186</v>
      </c>
      <c r="F31" s="38">
        <v>0.168</v>
      </c>
      <c r="G31" s="40">
        <f t="shared" si="0"/>
        <v>0.29133333333333333</v>
      </c>
      <c r="H31" s="3" t="s">
        <v>55</v>
      </c>
    </row>
    <row r="32" spans="1:11" ht="13.5">
      <c r="A32" s="3"/>
      <c r="B32" s="3" t="s">
        <v>6</v>
      </c>
      <c r="C32" s="42" t="s">
        <v>24</v>
      </c>
      <c r="D32" s="37">
        <v>0.064</v>
      </c>
      <c r="E32" s="37">
        <v>0.035</v>
      </c>
      <c r="F32" s="38">
        <v>0.033</v>
      </c>
      <c r="G32" s="40">
        <f t="shared" si="0"/>
        <v>0.044000000000000004</v>
      </c>
      <c r="H32" s="3" t="s">
        <v>55</v>
      </c>
      <c r="K32" t="s">
        <v>5</v>
      </c>
    </row>
    <row r="33" spans="1:9" ht="13.5">
      <c r="A33" s="3">
        <v>3</v>
      </c>
      <c r="B33" s="3" t="s">
        <v>7</v>
      </c>
      <c r="C33" s="42" t="s">
        <v>23</v>
      </c>
      <c r="D33" s="37">
        <v>0.398</v>
      </c>
      <c r="E33" s="37">
        <v>0.915</v>
      </c>
      <c r="F33" s="38">
        <v>1.496</v>
      </c>
      <c r="G33" s="40">
        <f t="shared" si="0"/>
        <v>0.9363333333333334</v>
      </c>
      <c r="H33" s="3" t="s">
        <v>55</v>
      </c>
      <c r="I33" t="s">
        <v>5</v>
      </c>
    </row>
    <row r="34" spans="1:10" ht="13.5">
      <c r="A34" s="3"/>
      <c r="B34" s="3" t="s">
        <v>7</v>
      </c>
      <c r="C34" s="42" t="s">
        <v>24</v>
      </c>
      <c r="D34" s="37">
        <v>0.053</v>
      </c>
      <c r="E34" s="37">
        <v>0.048</v>
      </c>
      <c r="F34" s="38">
        <v>0.042</v>
      </c>
      <c r="G34" s="40">
        <f t="shared" si="0"/>
        <v>0.04766666666666667</v>
      </c>
      <c r="H34" s="3" t="s">
        <v>55</v>
      </c>
      <c r="J34" t="s">
        <v>5</v>
      </c>
    </row>
    <row r="35" spans="1:8" ht="13.5">
      <c r="A35" s="3">
        <v>4</v>
      </c>
      <c r="B35" s="3" t="s">
        <v>13</v>
      </c>
      <c r="C35" s="42" t="s">
        <v>23</v>
      </c>
      <c r="D35" s="37">
        <v>0.524</v>
      </c>
      <c r="E35" s="37">
        <v>0.59</v>
      </c>
      <c r="F35" s="38">
        <v>0.605</v>
      </c>
      <c r="G35" s="40">
        <f t="shared" si="0"/>
        <v>0.573</v>
      </c>
      <c r="H35" s="3" t="s">
        <v>55</v>
      </c>
    </row>
    <row r="36" spans="1:8" ht="13.5">
      <c r="A36" s="3"/>
      <c r="B36" s="3" t="s">
        <v>13</v>
      </c>
      <c r="C36" s="42" t="s">
        <v>24</v>
      </c>
      <c r="D36" s="37">
        <v>0.17</v>
      </c>
      <c r="E36" s="37">
        <v>0.16</v>
      </c>
      <c r="F36" s="38">
        <v>0.155</v>
      </c>
      <c r="G36" s="40">
        <f t="shared" si="0"/>
        <v>0.16166666666666665</v>
      </c>
      <c r="H36" s="3" t="s">
        <v>55</v>
      </c>
    </row>
    <row r="37" spans="1:8" ht="13.5">
      <c r="A37" s="3"/>
      <c r="B37" s="3"/>
      <c r="C37" s="3"/>
      <c r="D37" s="3"/>
      <c r="E37" s="3"/>
      <c r="F37" s="26"/>
      <c r="G37" s="3"/>
      <c r="H37" s="3"/>
    </row>
    <row r="38" spans="1:8" s="19" customFormat="1" ht="19.5">
      <c r="A38" s="16">
        <v>5</v>
      </c>
      <c r="B38" s="16"/>
      <c r="C38" s="16" t="s">
        <v>25</v>
      </c>
      <c r="D38" s="16">
        <v>0.275</v>
      </c>
      <c r="E38" s="1" t="s">
        <v>30</v>
      </c>
      <c r="F38" s="39" t="s">
        <v>36</v>
      </c>
      <c r="G38" s="1"/>
      <c r="H38" s="1"/>
    </row>
    <row r="41" spans="1:5" ht="19.5">
      <c r="A41" s="92">
        <v>6</v>
      </c>
      <c r="B41" s="16" t="s">
        <v>38</v>
      </c>
      <c r="C41" s="3"/>
      <c r="D41" s="3"/>
      <c r="E41" s="6"/>
    </row>
    <row r="42" spans="1:5" ht="13.5">
      <c r="A42" s="1" t="s">
        <v>0</v>
      </c>
      <c r="B42" s="1" t="s">
        <v>39</v>
      </c>
      <c r="C42" s="32" t="s">
        <v>41</v>
      </c>
      <c r="D42" s="34" t="s">
        <v>42</v>
      </c>
      <c r="E42" s="27" t="s">
        <v>5</v>
      </c>
    </row>
    <row r="43" spans="1:5" ht="13.5">
      <c r="A43" s="3">
        <v>1</v>
      </c>
      <c r="B43" s="3" t="s">
        <v>40</v>
      </c>
      <c r="C43" s="25">
        <v>500</v>
      </c>
      <c r="D43" s="25">
        <f>C43/10000</f>
        <v>0.05</v>
      </c>
      <c r="E43" s="33"/>
    </row>
    <row r="44" spans="1:12" ht="13.5">
      <c r="A44" s="3">
        <v>2</v>
      </c>
      <c r="B44" s="3" t="s">
        <v>44</v>
      </c>
      <c r="C44" s="25">
        <v>100</v>
      </c>
      <c r="D44" s="25">
        <f>C44/10000</f>
        <v>0.01</v>
      </c>
      <c r="E44" s="33"/>
      <c r="L44" t="s">
        <v>5</v>
      </c>
    </row>
    <row r="45" spans="1:5" ht="13.5">
      <c r="A45" s="3">
        <v>2</v>
      </c>
      <c r="B45" s="3" t="s">
        <v>45</v>
      </c>
      <c r="C45" s="25">
        <v>1</v>
      </c>
      <c r="D45" s="25">
        <f>C45/10000</f>
        <v>0.0001</v>
      </c>
      <c r="E45" s="33"/>
    </row>
    <row r="48" spans="1:5" ht="15">
      <c r="A48" s="83" t="s">
        <v>112</v>
      </c>
      <c r="B48" s="83" t="s">
        <v>113</v>
      </c>
      <c r="C48" s="84" t="s">
        <v>35</v>
      </c>
      <c r="D48" s="84" t="s">
        <v>103</v>
      </c>
      <c r="E48" s="84" t="s">
        <v>8</v>
      </c>
    </row>
    <row r="49" spans="1:5" ht="15">
      <c r="A49" s="85">
        <v>1</v>
      </c>
      <c r="B49" s="86" t="s">
        <v>114</v>
      </c>
      <c r="C49" s="86" t="s">
        <v>29</v>
      </c>
      <c r="D49" s="86" t="s">
        <v>104</v>
      </c>
      <c r="E49" s="86" t="s">
        <v>48</v>
      </c>
    </row>
    <row r="50" spans="1:5" ht="15">
      <c r="A50" s="85">
        <v>2</v>
      </c>
      <c r="B50" s="86" t="s">
        <v>115</v>
      </c>
      <c r="C50" s="86" t="s">
        <v>75</v>
      </c>
      <c r="D50" s="86" t="s">
        <v>104</v>
      </c>
      <c r="E50" s="86" t="s">
        <v>49</v>
      </c>
    </row>
    <row r="51" spans="1:5" ht="15">
      <c r="A51" s="85">
        <v>3</v>
      </c>
      <c r="B51" s="86" t="s">
        <v>114</v>
      </c>
      <c r="C51" s="86" t="s">
        <v>75</v>
      </c>
      <c r="D51" s="86" t="s">
        <v>105</v>
      </c>
      <c r="E51" s="86" t="s">
        <v>50</v>
      </c>
    </row>
    <row r="52" spans="1:5" ht="15">
      <c r="A52" s="85">
        <v>4</v>
      </c>
      <c r="B52" s="86" t="s">
        <v>116</v>
      </c>
      <c r="C52" s="86" t="s">
        <v>75</v>
      </c>
      <c r="D52" s="86" t="s">
        <v>104</v>
      </c>
      <c r="E52" s="86" t="s">
        <v>48</v>
      </c>
    </row>
    <row r="53" spans="1:5" ht="15">
      <c r="A53" s="85">
        <v>5</v>
      </c>
      <c r="B53" s="86" t="s">
        <v>116</v>
      </c>
      <c r="C53" s="86" t="s">
        <v>29</v>
      </c>
      <c r="D53" s="86" t="s">
        <v>104</v>
      </c>
      <c r="E53" s="86" t="s">
        <v>49</v>
      </c>
    </row>
    <row r="54" spans="1:5" ht="15">
      <c r="A54" s="85">
        <v>6</v>
      </c>
      <c r="B54" s="86" t="s">
        <v>116</v>
      </c>
      <c r="C54" s="86" t="s">
        <v>29</v>
      </c>
      <c r="D54" s="86" t="s">
        <v>104</v>
      </c>
      <c r="E54" s="86" t="s">
        <v>51</v>
      </c>
    </row>
    <row r="55" spans="1:5" ht="15">
      <c r="A55" s="85">
        <v>7</v>
      </c>
      <c r="B55" s="86" t="s">
        <v>117</v>
      </c>
      <c r="C55" s="86" t="s">
        <v>29</v>
      </c>
      <c r="D55" s="86" t="s">
        <v>105</v>
      </c>
      <c r="E55" s="86" t="s">
        <v>48</v>
      </c>
    </row>
    <row r="56" spans="1:5" ht="15">
      <c r="A56" s="85">
        <v>8</v>
      </c>
      <c r="B56" s="86" t="s">
        <v>117</v>
      </c>
      <c r="C56" s="86" t="s">
        <v>75</v>
      </c>
      <c r="D56" s="86" t="s">
        <v>106</v>
      </c>
      <c r="E56" s="86" t="s">
        <v>49</v>
      </c>
    </row>
    <row r="57" spans="1:5" ht="15">
      <c r="A57" s="85">
        <v>9</v>
      </c>
      <c r="B57" s="86" t="s">
        <v>117</v>
      </c>
      <c r="C57" s="86" t="s">
        <v>75</v>
      </c>
      <c r="D57" s="86" t="s">
        <v>105</v>
      </c>
      <c r="E57" s="86" t="s">
        <v>49</v>
      </c>
    </row>
    <row r="58" spans="1:5" ht="15">
      <c r="A58" s="85">
        <v>10</v>
      </c>
      <c r="B58" s="86" t="s">
        <v>118</v>
      </c>
      <c r="C58" s="86" t="s">
        <v>29</v>
      </c>
      <c r="D58" s="86" t="s">
        <v>105</v>
      </c>
      <c r="E58" s="86" t="s">
        <v>50</v>
      </c>
    </row>
    <row r="59" spans="1:5" ht="15">
      <c r="A59" s="85">
        <v>11</v>
      </c>
      <c r="B59" s="86" t="s">
        <v>119</v>
      </c>
      <c r="C59" s="86" t="s">
        <v>29</v>
      </c>
      <c r="D59" s="86" t="s">
        <v>105</v>
      </c>
      <c r="E59" s="86" t="s">
        <v>51</v>
      </c>
    </row>
    <row r="60" spans="1:5" ht="15">
      <c r="A60" s="85">
        <v>12</v>
      </c>
      <c r="B60" s="86" t="s">
        <v>120</v>
      </c>
      <c r="C60" s="86" t="s">
        <v>29</v>
      </c>
      <c r="D60" s="86" t="s">
        <v>106</v>
      </c>
      <c r="E60" s="86" t="s">
        <v>51</v>
      </c>
    </row>
    <row r="61" spans="1:5" ht="15">
      <c r="A61" s="85">
        <v>13</v>
      </c>
      <c r="B61" s="86" t="s">
        <v>121</v>
      </c>
      <c r="C61" s="86" t="s">
        <v>75</v>
      </c>
      <c r="D61" s="86" t="s">
        <v>106</v>
      </c>
      <c r="E61" s="86" t="s">
        <v>51</v>
      </c>
    </row>
    <row r="62" spans="1:5" ht="15">
      <c r="A62" s="85">
        <v>14</v>
      </c>
      <c r="B62" s="86" t="s">
        <v>122</v>
      </c>
      <c r="C62" s="86" t="s">
        <v>29</v>
      </c>
      <c r="D62" s="86" t="s">
        <v>106</v>
      </c>
      <c r="E62" s="86" t="s">
        <v>48</v>
      </c>
    </row>
    <row r="63" spans="1:5" ht="15">
      <c r="A63" s="85">
        <v>15</v>
      </c>
      <c r="B63" s="86" t="s">
        <v>122</v>
      </c>
      <c r="C63" s="86" t="s">
        <v>29</v>
      </c>
      <c r="D63" s="86" t="s">
        <v>106</v>
      </c>
      <c r="E63" s="86" t="s">
        <v>50</v>
      </c>
    </row>
    <row r="64" spans="1:5" ht="15">
      <c r="A64" s="85">
        <v>16</v>
      </c>
      <c r="B64" s="86" t="s">
        <v>123</v>
      </c>
      <c r="C64" s="86" t="s">
        <v>75</v>
      </c>
      <c r="D64" s="86" t="s">
        <v>106</v>
      </c>
      <c r="E64" s="86" t="s">
        <v>50</v>
      </c>
    </row>
    <row r="65" spans="1:5" ht="15">
      <c r="A65" s="85">
        <v>17</v>
      </c>
      <c r="B65" s="86" t="s">
        <v>123</v>
      </c>
      <c r="C65" s="86" t="s">
        <v>75</v>
      </c>
      <c r="D65" s="86" t="s">
        <v>104</v>
      </c>
      <c r="E65" s="86" t="s">
        <v>50</v>
      </c>
    </row>
    <row r="66" spans="1:5" ht="15">
      <c r="A66" s="85">
        <v>18</v>
      </c>
      <c r="B66" s="86" t="s">
        <v>124</v>
      </c>
      <c r="C66" s="86" t="s">
        <v>29</v>
      </c>
      <c r="D66" s="86" t="s">
        <v>106</v>
      </c>
      <c r="E66" s="86" t="s">
        <v>49</v>
      </c>
    </row>
    <row r="67" spans="1:5" ht="15">
      <c r="A67" s="85">
        <v>19</v>
      </c>
      <c r="B67" s="87" t="s">
        <v>116</v>
      </c>
      <c r="C67" s="86" t="s">
        <v>29</v>
      </c>
      <c r="D67" s="86" t="s">
        <v>104</v>
      </c>
      <c r="E67" s="86" t="s">
        <v>50</v>
      </c>
    </row>
    <row r="68" spans="1:5" ht="15">
      <c r="A68" s="85">
        <v>20</v>
      </c>
      <c r="B68" s="87" t="s">
        <v>118</v>
      </c>
      <c r="C68" s="86" t="s">
        <v>29</v>
      </c>
      <c r="D68" s="86" t="s">
        <v>105</v>
      </c>
      <c r="E68" s="86" t="s">
        <v>49</v>
      </c>
    </row>
    <row r="69" spans="1:5" ht="15">
      <c r="A69" s="85">
        <v>21</v>
      </c>
      <c r="B69" s="87" t="s">
        <v>123</v>
      </c>
      <c r="C69" s="86" t="s">
        <v>75</v>
      </c>
      <c r="D69" s="86" t="s">
        <v>104</v>
      </c>
      <c r="E69" s="86" t="s">
        <v>51</v>
      </c>
    </row>
    <row r="70" spans="1:5" ht="15">
      <c r="A70" s="85">
        <v>22</v>
      </c>
      <c r="B70" s="86" t="s">
        <v>121</v>
      </c>
      <c r="C70" s="86" t="s">
        <v>75</v>
      </c>
      <c r="D70" s="86" t="s">
        <v>105</v>
      </c>
      <c r="E70" s="86" t="s">
        <v>51</v>
      </c>
    </row>
    <row r="71" spans="1:5" ht="15">
      <c r="A71" s="85">
        <v>23</v>
      </c>
      <c r="B71" s="87" t="s">
        <v>124</v>
      </c>
      <c r="C71" s="86" t="s">
        <v>75</v>
      </c>
      <c r="D71" s="86" t="s">
        <v>105</v>
      </c>
      <c r="E71" s="86" t="s">
        <v>48</v>
      </c>
    </row>
    <row r="72" spans="1:5" ht="15">
      <c r="A72" s="85">
        <v>24</v>
      </c>
      <c r="B72" s="87" t="s">
        <v>124</v>
      </c>
      <c r="C72" s="86" t="s">
        <v>75</v>
      </c>
      <c r="D72" s="86" t="s">
        <v>106</v>
      </c>
      <c r="E72" s="86" t="s">
        <v>48</v>
      </c>
    </row>
  </sheetData>
  <sheetProtection/>
  <mergeCells count="3">
    <mergeCell ref="B3:D3"/>
    <mergeCell ref="A18:D1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" sqref="K5"/>
    </sheetView>
  </sheetViews>
  <sheetFormatPr defaultColWidth="9.140625" defaultRowHeight="15"/>
  <cols>
    <col min="1" max="1" width="6.140625" style="69" customWidth="1"/>
    <col min="2" max="2" width="8.7109375" style="69" bestFit="1" customWidth="1"/>
    <col min="3" max="3" width="11.7109375" style="8" bestFit="1" customWidth="1"/>
    <col min="4" max="4" width="10.57421875" style="8" bestFit="1" customWidth="1"/>
    <col min="5" max="5" width="6.57421875" style="69" bestFit="1" customWidth="1"/>
    <col min="6" max="6" width="8.140625" style="69" bestFit="1" customWidth="1"/>
    <col min="7" max="7" width="8.140625" style="69" customWidth="1"/>
    <col min="8" max="8" width="9.00390625" style="69" bestFit="1" customWidth="1"/>
    <col min="9" max="9" width="5.140625" style="69" customWidth="1"/>
    <col min="10" max="10" width="6.57421875" style="69" customWidth="1"/>
    <col min="11" max="11" width="7.57421875" style="69" customWidth="1"/>
    <col min="12" max="12" width="9.140625" style="70" customWidth="1"/>
    <col min="13" max="13" width="8.140625" style="69" customWidth="1"/>
    <col min="14" max="14" width="10.28125" style="69" customWidth="1"/>
    <col min="15" max="15" width="7.421875" style="69" customWidth="1"/>
    <col min="16" max="16" width="9.00390625" style="69" customWidth="1"/>
    <col min="17" max="17" width="9.421875" style="69" customWidth="1"/>
    <col min="18" max="18" width="9.140625" style="69" customWidth="1"/>
    <col min="19" max="19" width="6.8515625" style="69" customWidth="1"/>
    <col min="20" max="20" width="8.140625" style="69" customWidth="1"/>
    <col min="21" max="21" width="7.7109375" style="69" customWidth="1"/>
    <col min="22" max="22" width="8.8515625" style="69" customWidth="1"/>
    <col min="23" max="23" width="7.421875" style="69" customWidth="1"/>
    <col min="24" max="24" width="9.140625" style="69" customWidth="1"/>
    <col min="25" max="26" width="8.7109375" style="69" customWidth="1"/>
    <col min="27" max="16384" width="8.7109375" style="8" customWidth="1"/>
  </cols>
  <sheetData>
    <row r="1" spans="1:26" s="47" customFormat="1" ht="51.75" customHeight="1">
      <c r="A1" s="35" t="s">
        <v>15</v>
      </c>
      <c r="B1" s="35" t="s">
        <v>108</v>
      </c>
      <c r="C1" s="35" t="s">
        <v>35</v>
      </c>
      <c r="D1" s="35" t="s">
        <v>103</v>
      </c>
      <c r="E1" s="35" t="s">
        <v>8</v>
      </c>
      <c r="F1" s="35" t="s">
        <v>37</v>
      </c>
      <c r="G1" s="35" t="s">
        <v>96</v>
      </c>
      <c r="H1" s="35" t="s">
        <v>1</v>
      </c>
      <c r="I1" s="35" t="s">
        <v>2</v>
      </c>
      <c r="J1" s="35" t="s">
        <v>3</v>
      </c>
      <c r="K1" s="35" t="s">
        <v>76</v>
      </c>
      <c r="L1" s="46" t="s">
        <v>33</v>
      </c>
      <c r="M1" s="35" t="s">
        <v>46</v>
      </c>
      <c r="N1" s="35" t="s">
        <v>47</v>
      </c>
      <c r="O1" s="35" t="s">
        <v>34</v>
      </c>
      <c r="P1" s="35" t="s">
        <v>43</v>
      </c>
      <c r="Q1" s="35" t="s">
        <v>32</v>
      </c>
      <c r="R1" s="35" t="s">
        <v>57</v>
      </c>
      <c r="S1" s="35" t="s">
        <v>58</v>
      </c>
      <c r="T1" s="35" t="s">
        <v>59</v>
      </c>
      <c r="U1" s="35" t="s">
        <v>60</v>
      </c>
      <c r="V1" s="35" t="s">
        <v>61</v>
      </c>
      <c r="W1" s="35" t="s">
        <v>62</v>
      </c>
      <c r="X1" s="35" t="s">
        <v>63</v>
      </c>
      <c r="Y1" s="35" t="s">
        <v>64</v>
      </c>
      <c r="Z1" s="35" t="s">
        <v>65</v>
      </c>
    </row>
    <row r="2" spans="1:26" ht="13.5">
      <c r="A2" s="53">
        <v>1</v>
      </c>
      <c r="B2" s="72" t="s">
        <v>109</v>
      </c>
      <c r="C2" s="5" t="s">
        <v>29</v>
      </c>
      <c r="D2" s="5" t="s">
        <v>104</v>
      </c>
      <c r="E2" s="53" t="s">
        <v>48</v>
      </c>
      <c r="F2" s="53">
        <v>1</v>
      </c>
      <c r="G2" s="53">
        <v>1</v>
      </c>
      <c r="H2" s="53" t="s">
        <v>4</v>
      </c>
      <c r="I2" s="64">
        <v>28.2</v>
      </c>
      <c r="J2" s="64">
        <v>14.5</v>
      </c>
      <c r="K2" s="65">
        <f>COUNT(I2)/0.05</f>
        <v>20</v>
      </c>
      <c r="L2" s="66">
        <f aca="true" t="shared" si="0" ref="L2:L65">PI()*I2*I2/40000</f>
        <v>0.06245800354601868</v>
      </c>
      <c r="M2" s="66">
        <f aca="true" t="shared" si="1" ref="M2:M65">IF(H2="Chirpine",(-2.977+1.9235*LN(I2)+1.0019*LN(J2)),IF(H2="Chilaune",(-2.7385+1.8155*LN(I2)+1.0072*LN(J2)),(-2.3204+1.8507*LN(I2)+0.8223*LN(J2))))</f>
        <v>6.1254153564358536</v>
      </c>
      <c r="N2" s="67">
        <f>EXP(M2)</f>
        <v>457.33463070666625</v>
      </c>
      <c r="O2" s="67">
        <f aca="true" t="shared" si="2" ref="O2:O54">N2/1000</f>
        <v>0.45733463070666625</v>
      </c>
      <c r="P2" s="67">
        <f>O2/Information!$D$43</f>
        <v>9.146692614133324</v>
      </c>
      <c r="Q2" s="53">
        <f>IF(H2="Chirpine",Information!$D$14,IF(H2="Chilaune",Information!$D$15,IF(Trees!H2="Hadekafal",Information!$D$17,Information!$D$16)))</f>
        <v>650</v>
      </c>
      <c r="R2" s="68">
        <f>P2*Q2</f>
        <v>5945.350199186661</v>
      </c>
      <c r="S2" s="67">
        <f>R2/1000</f>
        <v>5.94535019918666</v>
      </c>
      <c r="T2" s="67">
        <f>IF(Trees!I2&lt;28,S2*Information!$D$29,IF(I2&gt;=53,S2*Information!$F$29,S2*Information!$E$29))</f>
        <v>1.522009650991785</v>
      </c>
      <c r="U2" s="67">
        <f>IF(Trees!I2&lt;28,S2*Information!$D$30,IF(I2&gt;=53,S2*Information!$F$30,S2*Information!$E$30))</f>
        <v>0.27348610916258637</v>
      </c>
      <c r="V2" s="67">
        <f>S2+T2+U2</f>
        <v>7.740845959341032</v>
      </c>
      <c r="W2" s="67">
        <f>IF(H2="Chirpine",S2*Information!$D$22,IF(H2="Chilaune",S2*Information!$D$23,S2*Information!$D$24))</f>
        <v>2.7538862122632612</v>
      </c>
      <c r="X2" s="67">
        <f>IF(H2="Chirpine",T2*Information!$D$22,IF(H2="Chilaune",T2*Information!$D$23,T2*Information!$D$24))</f>
        <v>0.7049948703393949</v>
      </c>
      <c r="Y2" s="67">
        <f>IF(H2="Chirpine",U2*Information!$C$22,IF(H2="Chilaune",U2*Information!$C$23,U2*Information!$C$24))</f>
        <v>0.11885706304206003</v>
      </c>
      <c r="Z2" s="67">
        <f aca="true" t="shared" si="3" ref="Z2:Z54">W2+X2+Y2</f>
        <v>3.5777381456447164</v>
      </c>
    </row>
    <row r="3" spans="1:26" ht="13.5">
      <c r="A3" s="53">
        <v>1</v>
      </c>
      <c r="B3" s="72" t="s">
        <v>109</v>
      </c>
      <c r="C3" s="5" t="s">
        <v>29</v>
      </c>
      <c r="D3" s="5" t="s">
        <v>104</v>
      </c>
      <c r="E3" s="53" t="s">
        <v>48</v>
      </c>
      <c r="F3" s="53">
        <v>2</v>
      </c>
      <c r="G3" s="53">
        <v>2</v>
      </c>
      <c r="H3" s="53" t="s">
        <v>4</v>
      </c>
      <c r="I3" s="64">
        <v>26.8</v>
      </c>
      <c r="J3" s="64">
        <v>14.2</v>
      </c>
      <c r="K3" s="65">
        <f aca="true" t="shared" si="4" ref="K3:K65">COUNT(I3)/0.05</f>
        <v>20</v>
      </c>
      <c r="L3" s="66">
        <f t="shared" si="0"/>
        <v>0.056410437687858334</v>
      </c>
      <c r="M3" s="66">
        <f t="shared" si="1"/>
        <v>6.006524154978555</v>
      </c>
      <c r="N3" s="67">
        <f aca="true" t="shared" si="5" ref="N3:N54">EXP(M3)</f>
        <v>406.06943005893027</v>
      </c>
      <c r="O3" s="67">
        <f t="shared" si="2"/>
        <v>0.40606943005893026</v>
      </c>
      <c r="P3" s="67">
        <f>O3/Information!$D$43</f>
        <v>8.121388601178605</v>
      </c>
      <c r="Q3" s="53">
        <f>IF(H3="Chirpine",Information!$D$14,IF(H3="Chilaune",Information!$D$15,IF(Trees!H3="Hadekafal",Information!$D$17,Information!$D$16)))</f>
        <v>650</v>
      </c>
      <c r="R3" s="68">
        <f aca="true" t="shared" si="6" ref="R3:R54">P3*Q3</f>
        <v>5278.902590766093</v>
      </c>
      <c r="S3" s="67">
        <f aca="true" t="shared" si="7" ref="S3:S54">R3/1000</f>
        <v>5.278902590766093</v>
      </c>
      <c r="T3" s="67">
        <f>IF(Trees!I3&lt;28,S3*Information!$D$29,IF(I3&gt;=53,S3*Information!$F$29,S3*Information!$E$29))</f>
        <v>0.9977125896547917</v>
      </c>
      <c r="U3" s="67">
        <f>IF(Trees!I3&lt;28,S3*Information!$D$30,IF(I3&gt;=53,S3*Information!$F$30,S3*Information!$E$30))</f>
        <v>0.5331691616673755</v>
      </c>
      <c r="V3" s="67">
        <f aca="true" t="shared" si="8" ref="V3:V54">S3+T3+U3</f>
        <v>6.8097843420882604</v>
      </c>
      <c r="W3" s="67">
        <f>IF(H3="Chirpine",S3*Information!$D$22,IF(H3="Chilaune",S3*Information!$D$23,S3*Information!$D$24))</f>
        <v>2.4451876800428543</v>
      </c>
      <c r="X3" s="67">
        <f>IF(H3="Chirpine",T3*Information!$D$22,IF(H3="Chilaune",T3*Information!$D$23,T3*Information!$D$24))</f>
        <v>0.4621404715280995</v>
      </c>
      <c r="Y3" s="67">
        <f>IF(H3="Chirpine",U3*Information!$C$22,IF(H3="Chilaune",U3*Information!$C$23,U3*Information!$C$24))</f>
        <v>0.23171531766064138</v>
      </c>
      <c r="Z3" s="67">
        <f t="shared" si="3"/>
        <v>3.139043469231595</v>
      </c>
    </row>
    <row r="4" spans="1:26" ht="13.5">
      <c r="A4" s="53">
        <v>1</v>
      </c>
      <c r="B4" s="72" t="s">
        <v>109</v>
      </c>
      <c r="C4" s="5" t="s">
        <v>29</v>
      </c>
      <c r="D4" s="5" t="s">
        <v>104</v>
      </c>
      <c r="E4" s="53" t="s">
        <v>48</v>
      </c>
      <c r="F4" s="53">
        <v>3</v>
      </c>
      <c r="G4" s="53">
        <v>3</v>
      </c>
      <c r="H4" s="53" t="s">
        <v>4</v>
      </c>
      <c r="I4" s="64">
        <v>30.8</v>
      </c>
      <c r="J4" s="64">
        <v>16.4</v>
      </c>
      <c r="K4" s="65">
        <f t="shared" si="4"/>
        <v>20</v>
      </c>
      <c r="L4" s="66">
        <f t="shared" si="0"/>
        <v>0.07450601137253554</v>
      </c>
      <c r="M4" s="66">
        <f t="shared" si="1"/>
        <v>6.418420675541954</v>
      </c>
      <c r="N4" s="67">
        <f t="shared" si="5"/>
        <v>613.034169330604</v>
      </c>
      <c r="O4" s="67">
        <f t="shared" si="2"/>
        <v>0.613034169330604</v>
      </c>
      <c r="P4" s="67">
        <f>O4/Information!$D$43</f>
        <v>12.260683386612078</v>
      </c>
      <c r="Q4" s="53">
        <f>IF(H4="Chirpine",Information!$D$14,IF(H4="Chilaune",Information!$D$15,IF(Trees!H4="Hadekafal",Information!$D$17,Information!$D$16)))</f>
        <v>650</v>
      </c>
      <c r="R4" s="68">
        <f t="shared" si="6"/>
        <v>7969.444201297851</v>
      </c>
      <c r="S4" s="67">
        <f t="shared" si="7"/>
        <v>7.969444201297851</v>
      </c>
      <c r="T4" s="67">
        <f>IF(Trees!I4&lt;28,S4*Information!$D$29,IF(I4&gt;=53,S4*Information!$F$29,S4*Information!$E$29))</f>
        <v>2.04017771553225</v>
      </c>
      <c r="U4" s="67">
        <f>IF(Trees!I4&lt;28,S4*Information!$D$30,IF(I4&gt;=53,S4*Information!$F$30,S4*Information!$E$30))</f>
        <v>0.36659443325970115</v>
      </c>
      <c r="V4" s="67">
        <f t="shared" si="8"/>
        <v>10.376216350089802</v>
      </c>
      <c r="W4" s="67">
        <f>IF(H4="Chirpine",S4*Information!$D$22,IF(H4="Chilaune",S4*Information!$D$23,S4*Information!$D$24))</f>
        <v>3.6914465540411645</v>
      </c>
      <c r="X4" s="67">
        <f>IF(H4="Chirpine",T4*Information!$D$22,IF(H4="Chilaune",T4*Information!$D$23,T4*Information!$D$24))</f>
        <v>0.9450103178345381</v>
      </c>
      <c r="Y4" s="67">
        <f>IF(H4="Chirpine",U4*Information!$C$22,IF(H4="Chilaune",U4*Information!$C$23,U4*Information!$C$24))</f>
        <v>0.15932194069466613</v>
      </c>
      <c r="Z4" s="67">
        <f t="shared" si="3"/>
        <v>4.7957788125703695</v>
      </c>
    </row>
    <row r="5" spans="1:26" ht="13.5">
      <c r="A5" s="53">
        <v>1</v>
      </c>
      <c r="B5" s="72" t="s">
        <v>109</v>
      </c>
      <c r="C5" s="5" t="s">
        <v>29</v>
      </c>
      <c r="D5" s="5" t="s">
        <v>104</v>
      </c>
      <c r="E5" s="53" t="s">
        <v>48</v>
      </c>
      <c r="F5" s="53">
        <v>4</v>
      </c>
      <c r="G5" s="53">
        <v>4</v>
      </c>
      <c r="H5" s="53" t="s">
        <v>4</v>
      </c>
      <c r="I5" s="64">
        <v>26.2</v>
      </c>
      <c r="J5" s="64">
        <v>14.2</v>
      </c>
      <c r="K5" s="65">
        <f t="shared" si="4"/>
        <v>20</v>
      </c>
      <c r="L5" s="66">
        <f t="shared" si="0"/>
        <v>0.053912871528254434</v>
      </c>
      <c r="M5" s="66">
        <f t="shared" si="1"/>
        <v>5.962971350950392</v>
      </c>
      <c r="N5" s="67">
        <f t="shared" si="5"/>
        <v>388.76356273547185</v>
      </c>
      <c r="O5" s="67">
        <f t="shared" si="2"/>
        <v>0.38876356273547186</v>
      </c>
      <c r="P5" s="67">
        <f>O5/Information!$D$43</f>
        <v>7.775271254709437</v>
      </c>
      <c r="Q5" s="53">
        <f>IF(H5="Chirpine",Information!$D$14,IF(H5="Chilaune",Information!$D$15,IF(Trees!H5="Hadekafal",Information!$D$17,Information!$D$16)))</f>
        <v>650</v>
      </c>
      <c r="R5" s="68">
        <f t="shared" si="6"/>
        <v>5053.926315561134</v>
      </c>
      <c r="S5" s="67">
        <f t="shared" si="7"/>
        <v>5.053926315561134</v>
      </c>
      <c r="T5" s="67">
        <f>IF(Trees!I5&lt;28,S5*Information!$D$29,IF(I5&gt;=53,S5*Information!$F$29,S5*Information!$E$29))</f>
        <v>0.9551920736410544</v>
      </c>
      <c r="U5" s="67">
        <f>IF(Trees!I5&lt;28,S5*Information!$D$30,IF(I5&gt;=53,S5*Information!$F$30,S5*Information!$E$30))</f>
        <v>0.5104465578716746</v>
      </c>
      <c r="V5" s="67">
        <f t="shared" si="8"/>
        <v>6.519564947073864</v>
      </c>
      <c r="W5" s="67">
        <f>IF(H5="Chirpine",S5*Information!$D$22,IF(H5="Chilaune",S5*Information!$D$23,S5*Information!$D$24))</f>
        <v>2.3409786693679173</v>
      </c>
      <c r="X5" s="67">
        <f>IF(H5="Chirpine",T5*Information!$D$22,IF(H5="Chilaune",T5*Information!$D$23,T5*Information!$D$24))</f>
        <v>0.4424449685105364</v>
      </c>
      <c r="Y5" s="67">
        <f>IF(H5="Chirpine",U5*Information!$C$22,IF(H5="Chilaune",U5*Information!$C$23,U5*Information!$C$24))</f>
        <v>0.22184007405102976</v>
      </c>
      <c r="Z5" s="67">
        <f t="shared" si="3"/>
        <v>3.005263711929483</v>
      </c>
    </row>
    <row r="6" spans="1:28" ht="13.5">
      <c r="A6" s="53">
        <v>1</v>
      </c>
      <c r="B6" s="72" t="s">
        <v>109</v>
      </c>
      <c r="C6" s="5" t="s">
        <v>29</v>
      </c>
      <c r="D6" s="5" t="s">
        <v>104</v>
      </c>
      <c r="E6" s="53" t="s">
        <v>48</v>
      </c>
      <c r="F6" s="53">
        <v>5</v>
      </c>
      <c r="G6" s="53">
        <v>5</v>
      </c>
      <c r="H6" s="53" t="s">
        <v>4</v>
      </c>
      <c r="I6" s="64">
        <v>27.6</v>
      </c>
      <c r="J6" s="64">
        <v>13.8</v>
      </c>
      <c r="K6" s="65">
        <f t="shared" si="4"/>
        <v>20</v>
      </c>
      <c r="L6" s="66">
        <f t="shared" si="0"/>
        <v>0.059828490494964026</v>
      </c>
      <c r="M6" s="66">
        <f t="shared" si="1"/>
        <v>6.034474101321161</v>
      </c>
      <c r="N6" s="67">
        <f t="shared" si="5"/>
        <v>417.5791475613809</v>
      </c>
      <c r="O6" s="67">
        <f t="shared" si="2"/>
        <v>0.4175791475613809</v>
      </c>
      <c r="P6" s="67">
        <f>O6/Information!$D$43</f>
        <v>8.351582951227618</v>
      </c>
      <c r="Q6" s="53">
        <f>IF(H6="Chirpine",Information!$D$14,IF(H6="Chilaune",Information!$D$15,IF(Trees!H6="Hadekafal",Information!$D$17,Information!$D$16)))</f>
        <v>650</v>
      </c>
      <c r="R6" s="68">
        <f t="shared" si="6"/>
        <v>5428.528918297951</v>
      </c>
      <c r="S6" s="67">
        <f t="shared" si="7"/>
        <v>5.4285289182979515</v>
      </c>
      <c r="T6" s="67">
        <f>IF(Trees!I6&lt;28,S6*Information!$D$29,IF(I6&gt;=53,S6*Information!$F$29,S6*Information!$E$29))</f>
        <v>1.0259919655583127</v>
      </c>
      <c r="U6" s="67">
        <f>IF(Trees!I6&lt;28,S6*Information!$D$30,IF(I6&gt;=53,S6*Information!$F$30,S6*Information!$E$30))</f>
        <v>0.5482814207480932</v>
      </c>
      <c r="V6" s="67">
        <f t="shared" si="8"/>
        <v>7.002802304604358</v>
      </c>
      <c r="W6" s="67">
        <f>IF(H6="Chirpine",S6*Information!$D$22,IF(H6="Chilaune",S6*Information!$D$23,S6*Information!$D$24))</f>
        <v>2.514494594955611</v>
      </c>
      <c r="X6" s="67">
        <f>IF(H6="Chirpine",T6*Information!$D$22,IF(H6="Chilaune",T6*Information!$D$23,T6*Information!$D$24))</f>
        <v>0.47523947844661046</v>
      </c>
      <c r="Y6" s="67">
        <f>IF(H6="Chirpine",U6*Information!$C$22,IF(H6="Chilaune",U6*Information!$C$23,U6*Information!$C$24))</f>
        <v>0.23828310545712128</v>
      </c>
      <c r="Z6" s="67">
        <f t="shared" si="3"/>
        <v>3.228017178859343</v>
      </c>
      <c r="AB6" s="8" t="s">
        <v>5</v>
      </c>
    </row>
    <row r="7" spans="1:26" ht="13.5">
      <c r="A7" s="53">
        <v>1</v>
      </c>
      <c r="B7" s="72" t="s">
        <v>109</v>
      </c>
      <c r="C7" s="5" t="s">
        <v>29</v>
      </c>
      <c r="D7" s="5" t="s">
        <v>104</v>
      </c>
      <c r="E7" s="53" t="s">
        <v>48</v>
      </c>
      <c r="F7" s="53">
        <v>6</v>
      </c>
      <c r="G7" s="53">
        <v>6</v>
      </c>
      <c r="H7" s="53" t="s">
        <v>4</v>
      </c>
      <c r="I7" s="64">
        <v>23</v>
      </c>
      <c r="J7" s="64">
        <v>13</v>
      </c>
      <c r="K7" s="65">
        <f t="shared" si="4"/>
        <v>20</v>
      </c>
      <c r="L7" s="66">
        <f t="shared" si="0"/>
        <v>0.04154756284372501</v>
      </c>
      <c r="M7" s="66">
        <f t="shared" si="1"/>
        <v>5.623945885580433</v>
      </c>
      <c r="N7" s="67">
        <f t="shared" si="5"/>
        <v>276.9801618023075</v>
      </c>
      <c r="O7" s="67">
        <f t="shared" si="2"/>
        <v>0.2769801618023075</v>
      </c>
      <c r="P7" s="67">
        <f>O7/Information!$D$43</f>
        <v>5.539603236046149</v>
      </c>
      <c r="Q7" s="53">
        <f>IF(H7="Chirpine",Information!$D$14,IF(H7="Chilaune",Information!$D$15,IF(Trees!H7="Hadekafal",Information!$D$17,Information!$D$16)))</f>
        <v>650</v>
      </c>
      <c r="R7" s="68">
        <f t="shared" si="6"/>
        <v>3600.742103429997</v>
      </c>
      <c r="S7" s="67">
        <f t="shared" si="7"/>
        <v>3.600742103429997</v>
      </c>
      <c r="T7" s="67">
        <f>IF(Trees!I7&lt;28,S7*Information!$D$29,IF(I7&gt;=53,S7*Information!$F$29,S7*Information!$E$29))</f>
        <v>0.6805402575482694</v>
      </c>
      <c r="U7" s="67">
        <f>IF(Trees!I7&lt;28,S7*Information!$D$30,IF(I7&gt;=53,S7*Information!$F$30,S7*Information!$E$30))</f>
        <v>0.3636749524464297</v>
      </c>
      <c r="V7" s="67">
        <f t="shared" si="8"/>
        <v>4.644957313424696</v>
      </c>
      <c r="W7" s="67">
        <f>IF(H7="Chirpine",S7*Information!$D$22,IF(H7="Chilaune",S7*Information!$D$23,S7*Information!$D$24))</f>
        <v>1.6678637423087745</v>
      </c>
      <c r="X7" s="67">
        <f>IF(H7="Chirpine",T7*Information!$D$22,IF(H7="Chilaune",T7*Information!$D$23,T7*Information!$D$24))</f>
        <v>0.3152262472963584</v>
      </c>
      <c r="Y7" s="67">
        <f>IF(H7="Chirpine",U7*Information!$C$22,IF(H7="Chilaune",U7*Information!$C$23,U7*Information!$C$24))</f>
        <v>0.15805313433321835</v>
      </c>
      <c r="Z7" s="67">
        <f t="shared" si="3"/>
        <v>2.1411431239383516</v>
      </c>
    </row>
    <row r="8" spans="1:26" ht="13.5">
      <c r="A8" s="53">
        <v>1</v>
      </c>
      <c r="B8" s="72" t="s">
        <v>109</v>
      </c>
      <c r="C8" s="5" t="s">
        <v>29</v>
      </c>
      <c r="D8" s="5" t="s">
        <v>104</v>
      </c>
      <c r="E8" s="53" t="s">
        <v>48</v>
      </c>
      <c r="F8" s="53">
        <v>7</v>
      </c>
      <c r="G8" s="53">
        <v>7</v>
      </c>
      <c r="H8" s="53" t="s">
        <v>4</v>
      </c>
      <c r="I8" s="64">
        <v>22.9</v>
      </c>
      <c r="J8" s="64">
        <v>14.5</v>
      </c>
      <c r="K8" s="65">
        <f t="shared" si="4"/>
        <v>20</v>
      </c>
      <c r="L8" s="66">
        <f t="shared" si="0"/>
        <v>0.04118706508672558</v>
      </c>
      <c r="M8" s="66">
        <f t="shared" si="1"/>
        <v>5.724971379322972</v>
      </c>
      <c r="N8" s="67">
        <f t="shared" si="5"/>
        <v>306.4244950413542</v>
      </c>
      <c r="O8" s="67">
        <f t="shared" si="2"/>
        <v>0.3064244950413542</v>
      </c>
      <c r="P8" s="67">
        <f>O8/Information!$D$43</f>
        <v>6.128489900827084</v>
      </c>
      <c r="Q8" s="53">
        <f>IF(H8="Chirpine",Information!$D$14,IF(H8="Chilaune",Information!$D$15,IF(Trees!H8="Hadekafal",Information!$D$17,Information!$D$16)))</f>
        <v>650</v>
      </c>
      <c r="R8" s="68">
        <f t="shared" si="6"/>
        <v>3983.5184355376045</v>
      </c>
      <c r="S8" s="67">
        <f t="shared" si="7"/>
        <v>3.9835184355376048</v>
      </c>
      <c r="T8" s="67">
        <f>IF(Trees!I8&lt;28,S8*Information!$D$29,IF(I8&gt;=53,S8*Information!$F$29,S8*Information!$E$29))</f>
        <v>0.7528849843166073</v>
      </c>
      <c r="U8" s="67">
        <f>IF(Trees!I8&lt;28,S8*Information!$D$30,IF(I8&gt;=53,S8*Information!$F$30,S8*Information!$E$30))</f>
        <v>0.4023353619892981</v>
      </c>
      <c r="V8" s="67">
        <f t="shared" si="8"/>
        <v>5.13873878184351</v>
      </c>
      <c r="W8" s="67">
        <f>IF(H8="Chirpine",S8*Information!$D$22,IF(H8="Chilaune",S8*Information!$D$23,S8*Information!$D$24))</f>
        <v>1.8451657393410186</v>
      </c>
      <c r="X8" s="67">
        <f>IF(H8="Chirpine",T8*Information!$D$22,IF(H8="Chilaune",T8*Information!$D$23,T8*Information!$D$24))</f>
        <v>0.3487363247354525</v>
      </c>
      <c r="Y8" s="67">
        <f>IF(H8="Chirpine",U8*Information!$C$22,IF(H8="Chilaune",U8*Information!$C$23,U8*Information!$C$24))</f>
        <v>0.17485494832054893</v>
      </c>
      <c r="Z8" s="67">
        <f t="shared" si="3"/>
        <v>2.3687570123970203</v>
      </c>
    </row>
    <row r="9" spans="1:26" ht="13.5">
      <c r="A9" s="53">
        <v>1</v>
      </c>
      <c r="B9" s="72" t="s">
        <v>109</v>
      </c>
      <c r="C9" s="5" t="s">
        <v>29</v>
      </c>
      <c r="D9" s="5" t="s">
        <v>104</v>
      </c>
      <c r="E9" s="53" t="s">
        <v>48</v>
      </c>
      <c r="F9" s="53">
        <v>8</v>
      </c>
      <c r="G9" s="53">
        <v>8</v>
      </c>
      <c r="H9" s="53" t="s">
        <v>4</v>
      </c>
      <c r="I9" s="64">
        <v>21.7</v>
      </c>
      <c r="J9" s="64">
        <v>12.2</v>
      </c>
      <c r="K9" s="65">
        <f t="shared" si="4"/>
        <v>20</v>
      </c>
      <c r="L9" s="66">
        <f t="shared" si="0"/>
        <v>0.03698361411622244</v>
      </c>
      <c r="M9" s="66">
        <f t="shared" si="1"/>
        <v>5.448398813208542</v>
      </c>
      <c r="N9" s="67">
        <f t="shared" si="5"/>
        <v>232.38577482021336</v>
      </c>
      <c r="O9" s="67">
        <f t="shared" si="2"/>
        <v>0.23238577482021336</v>
      </c>
      <c r="P9" s="67">
        <f>O9/Information!$D$43</f>
        <v>4.647715496404267</v>
      </c>
      <c r="Q9" s="53">
        <f>IF(H9="Chirpine",Information!$D$14,IF(H9="Chilaune",Information!$D$15,IF(Trees!H9="Hadekafal",Information!$D$17,Information!$D$16)))</f>
        <v>650</v>
      </c>
      <c r="R9" s="68">
        <f t="shared" si="6"/>
        <v>3021.0150726627735</v>
      </c>
      <c r="S9" s="67">
        <f t="shared" si="7"/>
        <v>3.0210150726627734</v>
      </c>
      <c r="T9" s="67">
        <f>IF(Trees!I9&lt;28,S9*Information!$D$29,IF(I9&gt;=53,S9*Information!$F$29,S9*Information!$E$29))</f>
        <v>0.5709718487332641</v>
      </c>
      <c r="U9" s="67">
        <f>IF(Trees!I9&lt;28,S9*Information!$D$30,IF(I9&gt;=53,S9*Information!$F$30,S9*Information!$E$30))</f>
        <v>0.3051225223389401</v>
      </c>
      <c r="V9" s="67">
        <f t="shared" si="8"/>
        <v>3.8971094437349776</v>
      </c>
      <c r="W9" s="67">
        <f>IF(H9="Chirpine",S9*Information!$D$22,IF(H9="Chilaune",S9*Information!$D$23,S9*Information!$D$24))</f>
        <v>1.3993341816573965</v>
      </c>
      <c r="X9" s="67">
        <f>IF(H9="Chirpine",T9*Information!$D$22,IF(H9="Chilaune",T9*Information!$D$23,T9*Information!$D$24))</f>
        <v>0.26447416033324794</v>
      </c>
      <c r="Y9" s="67">
        <f>IF(H9="Chirpine",U9*Information!$C$22,IF(H9="Chilaune",U9*Information!$C$23,U9*Information!$C$24))</f>
        <v>0.13260624820850336</v>
      </c>
      <c r="Z9" s="67">
        <f t="shared" si="3"/>
        <v>1.7964145901991477</v>
      </c>
    </row>
    <row r="10" spans="1:26" ht="13.5">
      <c r="A10" s="53">
        <v>1</v>
      </c>
      <c r="B10" s="72" t="s">
        <v>109</v>
      </c>
      <c r="C10" s="5" t="s">
        <v>29</v>
      </c>
      <c r="D10" s="5" t="s">
        <v>104</v>
      </c>
      <c r="E10" s="53" t="s">
        <v>48</v>
      </c>
      <c r="F10" s="53">
        <v>9</v>
      </c>
      <c r="G10" s="53">
        <v>9</v>
      </c>
      <c r="H10" s="53" t="s">
        <v>4</v>
      </c>
      <c r="I10" s="64">
        <v>24.5</v>
      </c>
      <c r="J10" s="64">
        <v>14.2</v>
      </c>
      <c r="K10" s="65">
        <f t="shared" si="4"/>
        <v>20</v>
      </c>
      <c r="L10" s="66">
        <f t="shared" si="0"/>
        <v>0.04714352475793183</v>
      </c>
      <c r="M10" s="66">
        <f t="shared" si="1"/>
        <v>5.833930865948705</v>
      </c>
      <c r="N10" s="67">
        <f t="shared" si="5"/>
        <v>341.6992164238412</v>
      </c>
      <c r="O10" s="67">
        <f t="shared" si="2"/>
        <v>0.3416992164238412</v>
      </c>
      <c r="P10" s="67">
        <f>O10/Information!$D$43</f>
        <v>6.833984328476824</v>
      </c>
      <c r="Q10" s="53">
        <f>IF(H10="Chirpine",Information!$D$14,IF(H10="Chilaune",Information!$D$15,IF(Trees!H10="Hadekafal",Information!$D$17,Information!$D$16)))</f>
        <v>650</v>
      </c>
      <c r="R10" s="68">
        <f t="shared" si="6"/>
        <v>4442.089813509935</v>
      </c>
      <c r="S10" s="67">
        <f t="shared" si="7"/>
        <v>4.442089813509935</v>
      </c>
      <c r="T10" s="67">
        <f>IF(Trees!I10&lt;28,S10*Information!$D$29,IF(I10&gt;=53,S10*Information!$F$29,S10*Information!$E$29))</f>
        <v>0.8395549747533777</v>
      </c>
      <c r="U10" s="67">
        <f>IF(Trees!I10&lt;28,S10*Information!$D$30,IF(I10&gt;=53,S10*Information!$F$30,S10*Information!$E$30))</f>
        <v>0.4486510711645035</v>
      </c>
      <c r="V10" s="67">
        <f t="shared" si="8"/>
        <v>5.730295859427816</v>
      </c>
      <c r="W10" s="67">
        <f>IF(H10="Chirpine",S10*Information!$D$22,IF(H10="Chilaune",S10*Information!$D$23,S10*Information!$D$24))</f>
        <v>2.057576001617802</v>
      </c>
      <c r="X10" s="67">
        <f>IF(H10="Chirpine",T10*Information!$D$22,IF(H10="Chilaune",T10*Information!$D$23,T10*Information!$D$24))</f>
        <v>0.38888186430576455</v>
      </c>
      <c r="Y10" s="67">
        <f>IF(H10="Chirpine",U10*Information!$C$22,IF(H10="Chilaune",U10*Information!$C$23,U10*Information!$C$24))</f>
        <v>0.19498375552809322</v>
      </c>
      <c r="Z10" s="67">
        <f t="shared" si="3"/>
        <v>2.6414416214516594</v>
      </c>
    </row>
    <row r="11" spans="1:26" ht="13.5">
      <c r="A11" s="53">
        <v>1</v>
      </c>
      <c r="B11" s="72" t="s">
        <v>109</v>
      </c>
      <c r="C11" s="5" t="s">
        <v>29</v>
      </c>
      <c r="D11" s="5" t="s">
        <v>104</v>
      </c>
      <c r="E11" s="53" t="s">
        <v>48</v>
      </c>
      <c r="F11" s="53">
        <v>10</v>
      </c>
      <c r="G11" s="53">
        <v>10</v>
      </c>
      <c r="H11" s="53" t="s">
        <v>4</v>
      </c>
      <c r="I11" s="64">
        <v>17</v>
      </c>
      <c r="J11" s="64">
        <v>9</v>
      </c>
      <c r="K11" s="65">
        <f t="shared" si="4"/>
        <v>20</v>
      </c>
      <c r="L11" s="66">
        <f t="shared" si="0"/>
        <v>0.022698006922186258</v>
      </c>
      <c r="M11" s="66">
        <f t="shared" si="1"/>
        <v>4.674085171325291</v>
      </c>
      <c r="N11" s="67">
        <f t="shared" si="5"/>
        <v>107.1345125232102</v>
      </c>
      <c r="O11" s="67">
        <f t="shared" si="2"/>
        <v>0.1071345125232102</v>
      </c>
      <c r="P11" s="67">
        <f>O11/Information!$D$43</f>
        <v>2.142690250464204</v>
      </c>
      <c r="Q11" s="53">
        <f>IF(H11="Chirpine",Information!$D$14,IF(H11="Chilaune",Information!$D$15,IF(Trees!H11="Hadekafal",Information!$D$17,Information!$D$16)))</f>
        <v>650</v>
      </c>
      <c r="R11" s="68">
        <f t="shared" si="6"/>
        <v>1392.7486628017325</v>
      </c>
      <c r="S11" s="67">
        <f t="shared" si="7"/>
        <v>1.3927486628017325</v>
      </c>
      <c r="T11" s="67">
        <f>IF(Trees!I11&lt;28,S11*Information!$D$29,IF(I11&gt;=53,S11*Information!$F$29,S11*Information!$E$29))</f>
        <v>0.26322949726952743</v>
      </c>
      <c r="U11" s="67">
        <f>IF(Trees!I11&lt;28,S11*Information!$D$30,IF(I11&gt;=53,S11*Information!$F$30,S11*Information!$E$30))</f>
        <v>0.140667614942975</v>
      </c>
      <c r="V11" s="67">
        <f t="shared" si="8"/>
        <v>1.796645775014235</v>
      </c>
      <c r="W11" s="67">
        <f>IF(H11="Chirpine",S11*Information!$D$22,IF(H11="Chilaune",S11*Information!$D$23,S11*Information!$D$24))</f>
        <v>0.6451211806097625</v>
      </c>
      <c r="X11" s="67">
        <f>IF(H11="Chirpine",T11*Information!$D$22,IF(H11="Chilaune",T11*Information!$D$23,T11*Information!$D$24))</f>
        <v>0.12192790313524511</v>
      </c>
      <c r="Y11" s="67">
        <f>IF(H11="Chirpine",U11*Information!$C$22,IF(H11="Chilaune",U11*Information!$C$23,U11*Information!$C$24))</f>
        <v>0.061134145454216936</v>
      </c>
      <c r="Z11" s="67">
        <f t="shared" si="3"/>
        <v>0.8281832291992246</v>
      </c>
    </row>
    <row r="12" spans="1:26" ht="13.5">
      <c r="A12" s="53">
        <v>1</v>
      </c>
      <c r="B12" s="72" t="s">
        <v>109</v>
      </c>
      <c r="C12" s="5" t="s">
        <v>29</v>
      </c>
      <c r="D12" s="5" t="s">
        <v>104</v>
      </c>
      <c r="E12" s="53" t="s">
        <v>48</v>
      </c>
      <c r="F12" s="53">
        <v>11</v>
      </c>
      <c r="G12" s="53">
        <v>11</v>
      </c>
      <c r="H12" s="53" t="s">
        <v>4</v>
      </c>
      <c r="I12" s="64">
        <v>23.5</v>
      </c>
      <c r="J12" s="64">
        <v>10.4</v>
      </c>
      <c r="K12" s="65">
        <f t="shared" si="4"/>
        <v>20</v>
      </c>
      <c r="L12" s="66">
        <f t="shared" si="0"/>
        <v>0.043373613573624084</v>
      </c>
      <c r="M12" s="66">
        <f t="shared" si="1"/>
        <v>5.441745547261251</v>
      </c>
      <c r="N12" s="67">
        <f t="shared" si="5"/>
        <v>230.844782458423</v>
      </c>
      <c r="O12" s="67">
        <f t="shared" si="2"/>
        <v>0.230844782458423</v>
      </c>
      <c r="P12" s="67">
        <f>O12/Information!$D$43</f>
        <v>4.61689564916846</v>
      </c>
      <c r="Q12" s="53">
        <f>IF(H12="Chirpine",Information!$D$14,IF(H12="Chilaune",Information!$D$15,IF(Trees!H12="Hadekafal",Information!$D$17,Information!$D$16)))</f>
        <v>650</v>
      </c>
      <c r="R12" s="68">
        <f t="shared" si="6"/>
        <v>3000.982171959499</v>
      </c>
      <c r="S12" s="67">
        <f t="shared" si="7"/>
        <v>3.0009821719594987</v>
      </c>
      <c r="T12" s="67">
        <f>IF(Trees!I12&lt;28,S12*Information!$D$29,IF(I12&gt;=53,S12*Information!$F$29,S12*Information!$E$29))</f>
        <v>0.5671856305003452</v>
      </c>
      <c r="U12" s="67">
        <f>IF(Trees!I12&lt;28,S12*Information!$D$30,IF(I12&gt;=53,S12*Information!$F$30,S12*Information!$E$30))</f>
        <v>0.3030991993679094</v>
      </c>
      <c r="V12" s="67">
        <f t="shared" si="8"/>
        <v>3.871267001827753</v>
      </c>
      <c r="W12" s="67">
        <f>IF(H12="Chirpine",S12*Information!$D$22,IF(H12="Chilaune",S12*Information!$D$23,S12*Information!$D$24))</f>
        <v>1.3900549420516397</v>
      </c>
      <c r="X12" s="67">
        <f>IF(H12="Chirpine",T12*Information!$D$22,IF(H12="Chilaune",T12*Information!$D$23,T12*Information!$D$24))</f>
        <v>0.2627203840477599</v>
      </c>
      <c r="Y12" s="67">
        <f>IF(H12="Chirpine",U12*Information!$C$22,IF(H12="Chilaune",U12*Information!$C$23,U12*Information!$C$24))</f>
        <v>0.13172691204529344</v>
      </c>
      <c r="Z12" s="67">
        <f t="shared" si="3"/>
        <v>1.784502238144693</v>
      </c>
    </row>
    <row r="13" spans="1:26" ht="13.5">
      <c r="A13" s="53">
        <v>1</v>
      </c>
      <c r="B13" s="72" t="s">
        <v>109</v>
      </c>
      <c r="C13" s="5" t="s">
        <v>29</v>
      </c>
      <c r="D13" s="5" t="s">
        <v>104</v>
      </c>
      <c r="E13" s="53" t="s">
        <v>48</v>
      </c>
      <c r="F13" s="53">
        <v>12</v>
      </c>
      <c r="G13" s="53">
        <v>12</v>
      </c>
      <c r="H13" s="53" t="s">
        <v>4</v>
      </c>
      <c r="I13" s="64">
        <v>24.7</v>
      </c>
      <c r="J13" s="64">
        <v>13.8</v>
      </c>
      <c r="K13" s="65">
        <f t="shared" si="4"/>
        <v>20</v>
      </c>
      <c r="L13" s="66">
        <f t="shared" si="0"/>
        <v>0.04791635655071492</v>
      </c>
      <c r="M13" s="66">
        <f t="shared" si="1"/>
        <v>5.820941501618137</v>
      </c>
      <c r="N13" s="67">
        <f t="shared" si="5"/>
        <v>337.2894627609894</v>
      </c>
      <c r="O13" s="67">
        <f t="shared" si="2"/>
        <v>0.3372894627609894</v>
      </c>
      <c r="P13" s="67">
        <f>O13/Information!$D$43</f>
        <v>6.745789255219788</v>
      </c>
      <c r="Q13" s="53">
        <f>IF(H13="Chirpine",Information!$D$14,IF(H13="Chilaune",Information!$D$15,IF(Trees!H13="Hadekafal",Information!$D$17,Information!$D$16)))</f>
        <v>650</v>
      </c>
      <c r="R13" s="68">
        <f t="shared" si="6"/>
        <v>4384.763015892862</v>
      </c>
      <c r="S13" s="67">
        <f t="shared" si="7"/>
        <v>4.3847630158928625</v>
      </c>
      <c r="T13" s="67">
        <f>IF(Trees!I13&lt;28,S13*Information!$D$29,IF(I13&gt;=53,S13*Information!$F$29,S13*Information!$E$29))</f>
        <v>0.8287202100037511</v>
      </c>
      <c r="U13" s="67">
        <f>IF(Trees!I13&lt;28,S13*Information!$D$30,IF(I13&gt;=53,S13*Information!$F$30,S13*Information!$E$30))</f>
        <v>0.44286106460517916</v>
      </c>
      <c r="V13" s="67">
        <f t="shared" si="8"/>
        <v>5.656344290501792</v>
      </c>
      <c r="W13" s="67">
        <f>IF(H13="Chirpine",S13*Information!$D$22,IF(H13="Chilaune",S13*Information!$D$23,S13*Information!$D$24))</f>
        <v>2.031022228961574</v>
      </c>
      <c r="X13" s="67">
        <f>IF(H13="Chirpine",T13*Information!$D$22,IF(H13="Chilaune",T13*Information!$D$23,T13*Information!$D$24))</f>
        <v>0.3838632012737375</v>
      </c>
      <c r="Y13" s="67">
        <f>IF(H13="Chirpine",U13*Information!$C$22,IF(H13="Chilaune",U13*Information!$C$23,U13*Information!$C$24))</f>
        <v>0.19246741867741085</v>
      </c>
      <c r="Z13" s="67">
        <f t="shared" si="3"/>
        <v>2.607352848912722</v>
      </c>
    </row>
    <row r="14" spans="1:26" ht="13.5">
      <c r="A14" s="53">
        <v>1</v>
      </c>
      <c r="B14" s="72" t="s">
        <v>109</v>
      </c>
      <c r="C14" s="5" t="s">
        <v>29</v>
      </c>
      <c r="D14" s="5" t="s">
        <v>104</v>
      </c>
      <c r="E14" s="53" t="s">
        <v>48</v>
      </c>
      <c r="F14" s="53">
        <v>13</v>
      </c>
      <c r="G14" s="53">
        <v>13</v>
      </c>
      <c r="H14" s="53" t="s">
        <v>4</v>
      </c>
      <c r="I14" s="64">
        <v>27.1</v>
      </c>
      <c r="J14" s="64">
        <v>14</v>
      </c>
      <c r="K14" s="65">
        <f t="shared" si="4"/>
        <v>20</v>
      </c>
      <c r="L14" s="66">
        <f t="shared" si="0"/>
        <v>0.057680426518072</v>
      </c>
      <c r="M14" s="66">
        <f t="shared" si="1"/>
        <v>6.013724664129585</v>
      </c>
      <c r="N14" s="67">
        <f t="shared" si="5"/>
        <v>409.00388882598196</v>
      </c>
      <c r="O14" s="67">
        <f t="shared" si="2"/>
        <v>0.409003888825982</v>
      </c>
      <c r="P14" s="67">
        <f>O14/Information!$D$43</f>
        <v>8.180077776519639</v>
      </c>
      <c r="Q14" s="53">
        <f>IF(H14="Chirpine",Information!$D$14,IF(H14="Chilaune",Information!$D$15,IF(Trees!H14="Hadekafal",Information!$D$17,Information!$D$16)))</f>
        <v>650</v>
      </c>
      <c r="R14" s="68">
        <f t="shared" si="6"/>
        <v>5317.050554737765</v>
      </c>
      <c r="S14" s="67">
        <f t="shared" si="7"/>
        <v>5.317050554737765</v>
      </c>
      <c r="T14" s="67">
        <f>IF(Trees!I14&lt;28,S14*Information!$D$29,IF(I14&gt;=53,S14*Information!$F$29,S14*Information!$E$29))</f>
        <v>1.0049225548454377</v>
      </c>
      <c r="U14" s="67">
        <f>IF(Trees!I14&lt;28,S14*Information!$D$30,IF(I14&gt;=53,S14*Information!$F$30,S14*Information!$E$30))</f>
        <v>0.5370221060285143</v>
      </c>
      <c r="V14" s="67">
        <f t="shared" si="8"/>
        <v>6.858995215611717</v>
      </c>
      <c r="W14" s="67">
        <f>IF(H14="Chirpine",S14*Information!$D$22,IF(H14="Chilaune",S14*Information!$D$23,S14*Information!$D$24))</f>
        <v>2.462857816954533</v>
      </c>
      <c r="X14" s="67">
        <f>IF(H14="Chirpine",T14*Information!$D$22,IF(H14="Chilaune",T14*Information!$D$23,T14*Information!$D$24))</f>
        <v>0.46548012740440675</v>
      </c>
      <c r="Y14" s="67">
        <f>IF(H14="Chirpine",U14*Information!$C$22,IF(H14="Chilaune",U14*Information!$C$23,U14*Information!$C$24))</f>
        <v>0.2333898072799923</v>
      </c>
      <c r="Z14" s="67">
        <f t="shared" si="3"/>
        <v>3.1617277516389324</v>
      </c>
    </row>
    <row r="15" spans="1:26" ht="13.5">
      <c r="A15" s="53">
        <v>1</v>
      </c>
      <c r="B15" s="72" t="s">
        <v>109</v>
      </c>
      <c r="C15" s="5" t="s">
        <v>29</v>
      </c>
      <c r="D15" s="5" t="s">
        <v>104</v>
      </c>
      <c r="E15" s="53" t="s">
        <v>48</v>
      </c>
      <c r="F15" s="53">
        <v>14</v>
      </c>
      <c r="G15" s="53">
        <v>14</v>
      </c>
      <c r="H15" s="53" t="s">
        <v>4</v>
      </c>
      <c r="I15" s="64">
        <v>22</v>
      </c>
      <c r="J15" s="64">
        <v>13.4</v>
      </c>
      <c r="K15" s="65">
        <f t="shared" si="4"/>
        <v>20</v>
      </c>
      <c r="L15" s="66">
        <f t="shared" si="0"/>
        <v>0.03801327110843649</v>
      </c>
      <c r="M15" s="66">
        <f t="shared" si="1"/>
        <v>5.5688058499348045</v>
      </c>
      <c r="N15" s="67">
        <f t="shared" si="5"/>
        <v>262.1209005838779</v>
      </c>
      <c r="O15" s="67">
        <f t="shared" si="2"/>
        <v>0.26212090058387794</v>
      </c>
      <c r="P15" s="67">
        <f>O15/Information!$D$43</f>
        <v>5.242418011677558</v>
      </c>
      <c r="Q15" s="53">
        <f>IF(H15="Chirpine",Information!$D$14,IF(H15="Chilaune",Information!$D$15,IF(Trees!H15="Hadekafal",Information!$D$17,Information!$D$16)))</f>
        <v>650</v>
      </c>
      <c r="R15" s="68">
        <f t="shared" si="6"/>
        <v>3407.571707590413</v>
      </c>
      <c r="S15" s="67">
        <f t="shared" si="7"/>
        <v>3.4075717075904133</v>
      </c>
      <c r="T15" s="67">
        <f>IF(Trees!I15&lt;28,S15*Information!$D$29,IF(I15&gt;=53,S15*Information!$F$29,S15*Information!$E$29))</f>
        <v>0.6440310527345882</v>
      </c>
      <c r="U15" s="67">
        <f>IF(Trees!I15&lt;28,S15*Information!$D$30,IF(I15&gt;=53,S15*Information!$F$30,S15*Information!$E$30))</f>
        <v>0.34416474246663176</v>
      </c>
      <c r="V15" s="67">
        <f t="shared" si="8"/>
        <v>4.3957675027916325</v>
      </c>
      <c r="W15" s="67">
        <f>IF(H15="Chirpine",S15*Information!$D$22,IF(H15="Chilaune",S15*Information!$D$23,S15*Information!$D$24))</f>
        <v>1.5783872149558795</v>
      </c>
      <c r="X15" s="67">
        <f>IF(H15="Chirpine",T15*Information!$D$22,IF(H15="Chilaune",T15*Information!$D$23,T15*Information!$D$24))</f>
        <v>0.29831518362666126</v>
      </c>
      <c r="Y15" s="67">
        <f>IF(H15="Chirpine",U15*Information!$C$22,IF(H15="Chilaune",U15*Information!$C$23,U15*Information!$C$24))</f>
        <v>0.14957399707599817</v>
      </c>
      <c r="Z15" s="67">
        <f t="shared" si="3"/>
        <v>2.026276395658539</v>
      </c>
    </row>
    <row r="16" spans="1:26" ht="13.5">
      <c r="A16" s="53">
        <v>1</v>
      </c>
      <c r="B16" s="72" t="s">
        <v>109</v>
      </c>
      <c r="C16" s="5" t="s">
        <v>29</v>
      </c>
      <c r="D16" s="5" t="s">
        <v>104</v>
      </c>
      <c r="E16" s="53" t="s">
        <v>48</v>
      </c>
      <c r="F16" s="53">
        <v>15</v>
      </c>
      <c r="G16" s="53">
        <v>15</v>
      </c>
      <c r="H16" s="53" t="s">
        <v>4</v>
      </c>
      <c r="I16" s="64">
        <v>17.2</v>
      </c>
      <c r="J16" s="64">
        <v>15</v>
      </c>
      <c r="K16" s="65">
        <f t="shared" si="4"/>
        <v>20</v>
      </c>
      <c r="L16" s="66">
        <f t="shared" si="0"/>
        <v>0.02323521926595011</v>
      </c>
      <c r="M16" s="66">
        <f t="shared" si="1"/>
        <v>5.208378696260935</v>
      </c>
      <c r="N16" s="67">
        <f t="shared" si="5"/>
        <v>182.79744762545295</v>
      </c>
      <c r="O16" s="67">
        <f t="shared" si="2"/>
        <v>0.18279744762545294</v>
      </c>
      <c r="P16" s="67">
        <f>O16/Information!$D$43</f>
        <v>3.6559489525090587</v>
      </c>
      <c r="Q16" s="53">
        <f>IF(H16="Chirpine",Information!$D$14,IF(H16="Chilaune",Information!$D$15,IF(Trees!H16="Hadekafal",Information!$D$17,Information!$D$16)))</f>
        <v>650</v>
      </c>
      <c r="R16" s="68">
        <f t="shared" si="6"/>
        <v>2376.366819130888</v>
      </c>
      <c r="S16" s="67">
        <f t="shared" si="7"/>
        <v>2.376366819130888</v>
      </c>
      <c r="T16" s="67">
        <f>IF(Trees!I16&lt;28,S16*Information!$D$29,IF(I16&gt;=53,S16*Information!$F$29,S16*Information!$E$29))</f>
        <v>0.4491333288157378</v>
      </c>
      <c r="U16" s="67">
        <f>IF(Trees!I16&lt;28,S16*Information!$D$30,IF(I16&gt;=53,S16*Information!$F$30,S16*Information!$E$30))</f>
        <v>0.2400130487322197</v>
      </c>
      <c r="V16" s="67">
        <f t="shared" si="8"/>
        <v>3.065513196678846</v>
      </c>
      <c r="W16" s="67">
        <f>IF(H16="Chirpine",S16*Information!$D$22,IF(H16="Chilaune",S16*Information!$D$23,S16*Information!$D$24))</f>
        <v>1.1007331106214273</v>
      </c>
      <c r="X16" s="67">
        <f>IF(H16="Chirpine",T16*Information!$D$22,IF(H16="Chilaune",T16*Information!$D$23,T16*Information!$D$24))</f>
        <v>0.20803855790744977</v>
      </c>
      <c r="Y16" s="67">
        <f>IF(H16="Chirpine",U16*Information!$C$22,IF(H16="Chilaune",U16*Information!$C$23,U16*Information!$C$24))</f>
        <v>0.10430967097902268</v>
      </c>
      <c r="Z16" s="67">
        <f t="shared" si="3"/>
        <v>1.4130813395078998</v>
      </c>
    </row>
    <row r="17" spans="1:26" ht="13.5">
      <c r="A17" s="53">
        <v>1</v>
      </c>
      <c r="B17" s="72" t="s">
        <v>109</v>
      </c>
      <c r="C17" s="5" t="s">
        <v>29</v>
      </c>
      <c r="D17" s="5" t="s">
        <v>104</v>
      </c>
      <c r="E17" s="53" t="s">
        <v>48</v>
      </c>
      <c r="F17" s="53">
        <v>16</v>
      </c>
      <c r="G17" s="53">
        <v>16</v>
      </c>
      <c r="H17" s="53" t="s">
        <v>4</v>
      </c>
      <c r="I17" s="64">
        <v>18.6</v>
      </c>
      <c r="J17" s="64">
        <v>14.5</v>
      </c>
      <c r="K17" s="65">
        <f t="shared" si="4"/>
        <v>20</v>
      </c>
      <c r="L17" s="66">
        <f t="shared" si="0"/>
        <v>0.027171634860898127</v>
      </c>
      <c r="M17" s="66">
        <f t="shared" si="1"/>
        <v>5.324930832373735</v>
      </c>
      <c r="N17" s="67">
        <f t="shared" si="5"/>
        <v>205.39415334741685</v>
      </c>
      <c r="O17" s="67">
        <f t="shared" si="2"/>
        <v>0.20539415334741684</v>
      </c>
      <c r="P17" s="67">
        <f>O17/Information!$D$43</f>
        <v>4.107883066948337</v>
      </c>
      <c r="Q17" s="53">
        <f>IF(H17="Chirpine",Information!$D$14,IF(H17="Chilaune",Information!$D$15,IF(Trees!H17="Hadekafal",Information!$D$17,Information!$D$16)))</f>
        <v>650</v>
      </c>
      <c r="R17" s="68">
        <f t="shared" si="6"/>
        <v>2670.123993516419</v>
      </c>
      <c r="S17" s="67">
        <f t="shared" si="7"/>
        <v>2.670123993516419</v>
      </c>
      <c r="T17" s="67">
        <f>IF(Trees!I17&lt;28,S17*Information!$D$29,IF(I17&gt;=53,S17*Information!$F$29,S17*Information!$E$29))</f>
        <v>0.5046534347746032</v>
      </c>
      <c r="U17" s="67">
        <f>IF(Trees!I17&lt;28,S17*Information!$D$30,IF(I17&gt;=53,S17*Information!$F$30,S17*Information!$E$30))</f>
        <v>0.26968252334515835</v>
      </c>
      <c r="V17" s="67">
        <f t="shared" si="8"/>
        <v>3.4444599516361807</v>
      </c>
      <c r="W17" s="67">
        <f>IF(H17="Chirpine",S17*Information!$D$22,IF(H17="Chilaune",S17*Information!$D$23,S17*Information!$D$24))</f>
        <v>1.2368014337968054</v>
      </c>
      <c r="X17" s="67">
        <f>IF(H17="Chirpine",T17*Information!$D$22,IF(H17="Chilaune",T17*Information!$D$23,T17*Information!$D$24))</f>
        <v>0.23375547098759622</v>
      </c>
      <c r="Y17" s="67">
        <f>IF(H17="Chirpine",U17*Information!$C$22,IF(H17="Chilaune",U17*Information!$C$23,U17*Information!$C$24))</f>
        <v>0.11720402464580582</v>
      </c>
      <c r="Z17" s="67">
        <f t="shared" si="3"/>
        <v>1.5877609294302073</v>
      </c>
    </row>
    <row r="18" spans="1:26" ht="13.5">
      <c r="A18" s="53">
        <v>1</v>
      </c>
      <c r="B18" s="72" t="s">
        <v>109</v>
      </c>
      <c r="C18" s="5" t="s">
        <v>29</v>
      </c>
      <c r="D18" s="5" t="s">
        <v>104</v>
      </c>
      <c r="E18" s="53" t="s">
        <v>48</v>
      </c>
      <c r="F18" s="53">
        <v>17</v>
      </c>
      <c r="G18" s="53">
        <v>17</v>
      </c>
      <c r="H18" s="53" t="s">
        <v>4</v>
      </c>
      <c r="I18" s="64">
        <v>22.3</v>
      </c>
      <c r="J18" s="64">
        <v>11</v>
      </c>
      <c r="K18" s="65">
        <f t="shared" si="4"/>
        <v>20</v>
      </c>
      <c r="L18" s="66">
        <f t="shared" si="0"/>
        <v>0.03905706526759171</v>
      </c>
      <c r="M18" s="66">
        <f t="shared" si="1"/>
        <v>5.397123749846179</v>
      </c>
      <c r="N18" s="67">
        <f t="shared" si="5"/>
        <v>220.77051091525914</v>
      </c>
      <c r="O18" s="67">
        <f t="shared" si="2"/>
        <v>0.22077051091525915</v>
      </c>
      <c r="P18" s="67">
        <f>O18/Information!$D$43</f>
        <v>4.415410218305182</v>
      </c>
      <c r="Q18" s="53">
        <f>IF(H18="Chirpine",Information!$D$14,IF(H18="Chilaune",Information!$D$15,IF(Trees!H18="Hadekafal",Information!$D$17,Information!$D$16)))</f>
        <v>650</v>
      </c>
      <c r="R18" s="68">
        <f t="shared" si="6"/>
        <v>2870.0166418983686</v>
      </c>
      <c r="S18" s="67">
        <f t="shared" si="7"/>
        <v>2.8700166418983684</v>
      </c>
      <c r="T18" s="67">
        <f>IF(Trees!I18&lt;28,S18*Information!$D$29,IF(I18&gt;=53,S18*Information!$F$29,S18*Information!$E$29))</f>
        <v>0.5424331453187916</v>
      </c>
      <c r="U18" s="67">
        <f>IF(Trees!I18&lt;28,S18*Information!$D$30,IF(I18&gt;=53,S18*Information!$F$30,S18*Information!$E$30))</f>
        <v>0.2898716808317352</v>
      </c>
      <c r="V18" s="67">
        <f t="shared" si="8"/>
        <v>3.702321468048895</v>
      </c>
      <c r="W18" s="67">
        <f>IF(H18="Chirpine",S18*Information!$D$22,IF(H18="Chilaune",S18*Information!$D$23,S18*Information!$D$24))</f>
        <v>1.3293917085273241</v>
      </c>
      <c r="X18" s="67">
        <f>IF(H18="Chirpine",T18*Information!$D$22,IF(H18="Chilaune",T18*Information!$D$23,T18*Information!$D$24))</f>
        <v>0.2512550329116643</v>
      </c>
      <c r="Y18" s="67">
        <f>IF(H18="Chirpine",U18*Information!$C$22,IF(H18="Chilaune",U18*Information!$C$23,U18*Information!$C$24))</f>
        <v>0.12597823248947213</v>
      </c>
      <c r="Z18" s="67">
        <f t="shared" si="3"/>
        <v>1.7066249739284605</v>
      </c>
    </row>
    <row r="19" spans="1:26" ht="13.5">
      <c r="A19" s="53">
        <v>1</v>
      </c>
      <c r="B19" s="72" t="s">
        <v>109</v>
      </c>
      <c r="C19" s="5" t="s">
        <v>29</v>
      </c>
      <c r="D19" s="5" t="s">
        <v>104</v>
      </c>
      <c r="E19" s="53" t="s">
        <v>48</v>
      </c>
      <c r="F19" s="53">
        <v>18</v>
      </c>
      <c r="G19" s="53">
        <v>18</v>
      </c>
      <c r="H19" s="53" t="s">
        <v>4</v>
      </c>
      <c r="I19" s="64">
        <v>28.2</v>
      </c>
      <c r="J19" s="64">
        <v>14.6</v>
      </c>
      <c r="K19" s="65">
        <f t="shared" si="4"/>
        <v>20</v>
      </c>
      <c r="L19" s="66">
        <f t="shared" si="0"/>
        <v>0.06245800354601868</v>
      </c>
      <c r="M19" s="66">
        <f t="shared" si="1"/>
        <v>6.132301294194263</v>
      </c>
      <c r="N19" s="67">
        <f t="shared" si="5"/>
        <v>460.49467595952103</v>
      </c>
      <c r="O19" s="67">
        <f t="shared" si="2"/>
        <v>0.46049467595952104</v>
      </c>
      <c r="P19" s="67">
        <f>O19/Information!$D$43</f>
        <v>9.20989351919042</v>
      </c>
      <c r="Q19" s="53">
        <f>IF(H19="Chirpine",Information!$D$14,IF(H19="Chilaune",Information!$D$15,IF(Trees!H19="Hadekafal",Information!$D$17,Information!$D$16)))</f>
        <v>650</v>
      </c>
      <c r="R19" s="68">
        <f t="shared" si="6"/>
        <v>5986.430787473772</v>
      </c>
      <c r="S19" s="67">
        <f t="shared" si="7"/>
        <v>5.986430787473773</v>
      </c>
      <c r="T19" s="67">
        <f>IF(Trees!I19&lt;28,S19*Information!$D$29,IF(I19&gt;=53,S19*Information!$F$29,S19*Information!$E$29))</f>
        <v>1.5325262815932859</v>
      </c>
      <c r="U19" s="67">
        <f>IF(Trees!I19&lt;28,S19*Information!$D$30,IF(I19&gt;=53,S19*Information!$F$30,S19*Information!$E$30))</f>
        <v>0.27537581622379353</v>
      </c>
      <c r="V19" s="67">
        <f t="shared" si="8"/>
        <v>7.794332885290852</v>
      </c>
      <c r="W19" s="67">
        <f>IF(H19="Chirpine",S19*Information!$D$22,IF(H19="Chilaune",S19*Information!$D$23,S19*Information!$D$24))</f>
        <v>2.7729147407578516</v>
      </c>
      <c r="X19" s="67">
        <f>IF(H19="Chirpine",T19*Information!$D$22,IF(H19="Chilaune",T19*Information!$D$23,T19*Information!$D$24))</f>
        <v>0.7098661736340101</v>
      </c>
      <c r="Y19" s="67">
        <f>IF(H19="Chirpine",U19*Information!$C$22,IF(H19="Chilaune",U19*Information!$C$23,U19*Information!$C$24))</f>
        <v>0.11967832973086066</v>
      </c>
      <c r="Z19" s="67">
        <f t="shared" si="3"/>
        <v>3.6024592441227226</v>
      </c>
    </row>
    <row r="20" spans="1:26" ht="13.5">
      <c r="A20" s="53">
        <v>1</v>
      </c>
      <c r="B20" s="72" t="s">
        <v>109</v>
      </c>
      <c r="C20" s="5" t="s">
        <v>29</v>
      </c>
      <c r="D20" s="5" t="s">
        <v>104</v>
      </c>
      <c r="E20" s="53" t="s">
        <v>48</v>
      </c>
      <c r="F20" s="53">
        <v>19</v>
      </c>
      <c r="G20" s="53">
        <v>19</v>
      </c>
      <c r="H20" s="53" t="s">
        <v>6</v>
      </c>
      <c r="I20" s="64">
        <v>10.3</v>
      </c>
      <c r="J20" s="64">
        <v>10</v>
      </c>
      <c r="K20" s="65">
        <f t="shared" si="4"/>
        <v>20</v>
      </c>
      <c r="L20" s="66">
        <f t="shared" si="0"/>
        <v>0.00833228911548353</v>
      </c>
      <c r="M20" s="66">
        <f t="shared" si="1"/>
        <v>3.8146709474638167</v>
      </c>
      <c r="N20" s="67">
        <f t="shared" si="5"/>
        <v>45.36182750250337</v>
      </c>
      <c r="O20" s="67">
        <f t="shared" si="2"/>
        <v>0.045361827502503366</v>
      </c>
      <c r="P20" s="67">
        <f>O20/Information!$D$43</f>
        <v>0.9072365500500673</v>
      </c>
      <c r="Q20" s="53">
        <f>IF(H20="Chirpine",Information!$D$14,IF(H20="Chilaune",Information!$D$15,IF(Trees!H20="Hadekafal",Information!$D$17,Information!$D$16)))</f>
        <v>690</v>
      </c>
      <c r="R20" s="68">
        <f t="shared" si="6"/>
        <v>625.9932195345465</v>
      </c>
      <c r="S20" s="67">
        <f t="shared" si="7"/>
        <v>0.6259932195345465</v>
      </c>
      <c r="T20" s="67">
        <f>IF(Trees!I20&lt;28,S20*Information!$D$31,IF(I20&gt;=53,S20*Information!$F$31,S20*Information!$E$31))</f>
        <v>0.32551647415796414</v>
      </c>
      <c r="U20" s="67">
        <f>IF(Trees!I20&lt;28,S20*Information!$D$32,IF(I20&gt;=53,S20*Information!$F$32,S20*Information!$E$32))</f>
        <v>0.040063566050210976</v>
      </c>
      <c r="V20" s="67">
        <f t="shared" si="8"/>
        <v>0.9915732597427216</v>
      </c>
      <c r="W20" s="67">
        <f>IF(H20="Chirpine",S20*Information!$D$22,IF(H20="Chilaune",S20*Information!$D$23,S20*Information!$D$24))</f>
        <v>0.2820099454003132</v>
      </c>
      <c r="X20" s="67">
        <f>IF(H20="Chirpine",T20*Information!$D$22,IF(H20="Chilaune",T20*Information!$D$23,T20*Information!$D$24))</f>
        <v>0.14664517160816284</v>
      </c>
      <c r="Y20" s="67">
        <f>IF(H20="Chirpine",U20*Information!$C$22,IF(H20="Chilaune",U20*Information!$C$23,U20*Information!$C$24))</f>
        <v>0.017435663945051815</v>
      </c>
      <c r="Z20" s="67">
        <f t="shared" si="3"/>
        <v>0.44609078095352783</v>
      </c>
    </row>
    <row r="21" spans="1:26" ht="13.5">
      <c r="A21" s="53">
        <v>1</v>
      </c>
      <c r="B21" s="72" t="s">
        <v>109</v>
      </c>
      <c r="C21" s="5" t="s">
        <v>29</v>
      </c>
      <c r="D21" s="5" t="s">
        <v>104</v>
      </c>
      <c r="E21" s="53" t="s">
        <v>48</v>
      </c>
      <c r="F21" s="53">
        <v>20</v>
      </c>
      <c r="G21" s="53">
        <v>20</v>
      </c>
      <c r="H21" s="53" t="s">
        <v>6</v>
      </c>
      <c r="I21" s="64">
        <v>10</v>
      </c>
      <c r="J21" s="64">
        <v>8.1</v>
      </c>
      <c r="K21" s="65">
        <f t="shared" si="4"/>
        <v>20</v>
      </c>
      <c r="L21" s="66">
        <f t="shared" si="0"/>
        <v>0.007853981633974483</v>
      </c>
      <c r="M21" s="66">
        <f t="shared" si="1"/>
        <v>3.5487687192531676</v>
      </c>
      <c r="N21" s="67">
        <f t="shared" si="5"/>
        <v>34.77047889862322</v>
      </c>
      <c r="O21" s="67">
        <f t="shared" si="2"/>
        <v>0.03477047889862322</v>
      </c>
      <c r="P21" s="67">
        <f>O21/Information!$D$43</f>
        <v>0.6954095779724643</v>
      </c>
      <c r="Q21" s="53">
        <f>IF(H21="Chirpine",Information!$D$14,IF(H21="Chilaune",Information!$D$15,IF(Trees!H21="Hadekafal",Information!$D$17,Information!$D$16)))</f>
        <v>690</v>
      </c>
      <c r="R21" s="68">
        <f t="shared" si="6"/>
        <v>479.83260880100033</v>
      </c>
      <c r="S21" s="67">
        <f t="shared" si="7"/>
        <v>0.4798326088010003</v>
      </c>
      <c r="T21" s="67">
        <f>IF(Trees!I21&lt;28,S21*Information!$D$31,IF(I21&gt;=53,S21*Information!$F$31,S21*Information!$E$31))</f>
        <v>0.24951295657652017</v>
      </c>
      <c r="U21" s="67">
        <f>IF(Trees!I21&lt;28,S21*Information!$D$32,IF(I21&gt;=53,S21*Information!$F$32,S21*Information!$E$32))</f>
        <v>0.03070928696326402</v>
      </c>
      <c r="V21" s="67">
        <f t="shared" si="8"/>
        <v>0.7600548523407845</v>
      </c>
      <c r="W21" s="67">
        <f>IF(H21="Chirpine",S21*Information!$D$22,IF(H21="Chilaune",S21*Information!$D$23,S21*Information!$D$24))</f>
        <v>0.21616459026485066</v>
      </c>
      <c r="X21" s="67">
        <f>IF(H21="Chirpine",T21*Information!$D$22,IF(H21="Chilaune",T21*Information!$D$23,T21*Information!$D$24))</f>
        <v>0.11240558693772235</v>
      </c>
      <c r="Y21" s="67">
        <f>IF(H21="Chirpine",U21*Information!$C$22,IF(H21="Chilaune",U21*Information!$C$23,U21*Information!$C$24))</f>
        <v>0.013364681686412501</v>
      </c>
      <c r="Z21" s="67">
        <f t="shared" si="3"/>
        <v>0.3419348588889855</v>
      </c>
    </row>
    <row r="22" spans="1:26" ht="13.5">
      <c r="A22" s="53">
        <v>1</v>
      </c>
      <c r="B22" s="72" t="s">
        <v>109</v>
      </c>
      <c r="C22" s="5" t="s">
        <v>29</v>
      </c>
      <c r="D22" s="5" t="s">
        <v>104</v>
      </c>
      <c r="E22" s="53" t="s">
        <v>48</v>
      </c>
      <c r="F22" s="53">
        <v>21</v>
      </c>
      <c r="G22" s="53">
        <v>21</v>
      </c>
      <c r="H22" s="53" t="s">
        <v>6</v>
      </c>
      <c r="I22" s="64">
        <v>8.8</v>
      </c>
      <c r="J22" s="64">
        <v>9.6</v>
      </c>
      <c r="K22" s="65">
        <f t="shared" si="4"/>
        <v>20</v>
      </c>
      <c r="L22" s="66">
        <f t="shared" si="0"/>
        <v>0.006082123377349841</v>
      </c>
      <c r="M22" s="66">
        <f t="shared" si="1"/>
        <v>3.487809543137296</v>
      </c>
      <c r="N22" s="67">
        <f t="shared" si="5"/>
        <v>32.714210099828335</v>
      </c>
      <c r="O22" s="67">
        <f t="shared" si="2"/>
        <v>0.032714210099828334</v>
      </c>
      <c r="P22" s="67">
        <f>O22/Information!$D$43</f>
        <v>0.6542842019965667</v>
      </c>
      <c r="Q22" s="53">
        <f>IF(H22="Chirpine",Information!$D$14,IF(H22="Chilaune",Information!$D$15,IF(Trees!H22="Hadekafal",Information!$D$17,Information!$D$16)))</f>
        <v>690</v>
      </c>
      <c r="R22" s="68">
        <f t="shared" si="6"/>
        <v>451.456099377631</v>
      </c>
      <c r="S22" s="67">
        <f t="shared" si="7"/>
        <v>0.451456099377631</v>
      </c>
      <c r="T22" s="67">
        <f>IF(Trees!I22&lt;28,S22*Information!$D$31,IF(I22&gt;=53,S22*Information!$F$31,S22*Information!$E$31))</f>
        <v>0.23475717167636811</v>
      </c>
      <c r="U22" s="67">
        <f>IF(Trees!I22&lt;28,S22*Information!$D$32,IF(I22&gt;=53,S22*Information!$F$32,S22*Information!$E$32))</f>
        <v>0.028893190360168384</v>
      </c>
      <c r="V22" s="67">
        <f t="shared" si="8"/>
        <v>0.7151064614141674</v>
      </c>
      <c r="W22" s="67">
        <f>IF(H22="Chirpine",S22*Information!$D$22,IF(H22="Chilaune",S22*Information!$D$23,S22*Information!$D$24))</f>
        <v>0.20338097276962278</v>
      </c>
      <c r="X22" s="67">
        <f>IF(H22="Chirpine",T22*Information!$D$22,IF(H22="Chilaune",T22*Information!$D$23,T22*Information!$D$24))</f>
        <v>0.10575810584020384</v>
      </c>
      <c r="Y22" s="67">
        <f>IF(H22="Chirpine",U22*Information!$C$22,IF(H22="Chilaune",U22*Information!$C$23,U22*Information!$C$24))</f>
        <v>0.012574316444745279</v>
      </c>
      <c r="Z22" s="67">
        <f t="shared" si="3"/>
        <v>0.32171339505457186</v>
      </c>
    </row>
    <row r="23" spans="1:26" ht="13.5">
      <c r="A23" s="53">
        <v>2</v>
      </c>
      <c r="B23" s="72" t="s">
        <v>109</v>
      </c>
      <c r="C23" s="5" t="s">
        <v>75</v>
      </c>
      <c r="D23" s="5" t="s">
        <v>104</v>
      </c>
      <c r="E23" s="53" t="s">
        <v>49</v>
      </c>
      <c r="F23" s="53">
        <v>1</v>
      </c>
      <c r="G23" s="53">
        <v>22</v>
      </c>
      <c r="H23" s="53" t="s">
        <v>4</v>
      </c>
      <c r="I23" s="64">
        <v>30.5</v>
      </c>
      <c r="J23" s="64">
        <v>22</v>
      </c>
      <c r="K23" s="65">
        <f t="shared" si="4"/>
        <v>20</v>
      </c>
      <c r="L23" s="66">
        <f t="shared" si="0"/>
        <v>0.07306166415004763</v>
      </c>
      <c r="M23" s="66">
        <f t="shared" si="1"/>
        <v>6.6939127099500055</v>
      </c>
      <c r="N23" s="67">
        <f t="shared" si="5"/>
        <v>807.4754966657346</v>
      </c>
      <c r="O23" s="67">
        <f t="shared" si="2"/>
        <v>0.8074754966657346</v>
      </c>
      <c r="P23" s="67">
        <f>O23/Information!$D$43</f>
        <v>16.14950993331469</v>
      </c>
      <c r="Q23" s="53">
        <f>IF(H23="Chirpine",Information!$D$14,IF(H23="Chilaune",Information!$D$15,IF(Trees!H266="Hadekafal",Information!$D$17,Information!$D$16)))</f>
        <v>650</v>
      </c>
      <c r="R23" s="68">
        <f t="shared" si="6"/>
        <v>10497.181456654549</v>
      </c>
      <c r="S23" s="67">
        <f t="shared" si="7"/>
        <v>10.497181456654548</v>
      </c>
      <c r="T23" s="67">
        <f>IF(Trees!I266&lt;28,S23*Information!$D$29,IF(I23&gt;=53,S23*Information!$F$29,S23*Information!$E$29))</f>
        <v>1.9839672953077097</v>
      </c>
      <c r="U23" s="67">
        <f>IF(Trees!I266&lt;28,S23*Information!$D$30,IF(I23&gt;=53,S23*Information!$F$30,S23*Information!$E$30))</f>
        <v>1.0602153271221095</v>
      </c>
      <c r="V23" s="67">
        <f t="shared" si="8"/>
        <v>13.541364079084369</v>
      </c>
      <c r="W23" s="67">
        <f>IF(H23="Chirpine",S23*Information!$D$22,IF(H23="Chilaune",S23*Information!$D$23,S23*Information!$D$24))</f>
        <v>4.862294450722387</v>
      </c>
      <c r="X23" s="67">
        <f>IF(H23="Chirpine",T23*Information!$D$22,IF(H23="Chilaune",T23*Information!$D$23,T23*Information!$D$24))</f>
        <v>0.9189736511865311</v>
      </c>
      <c r="Y23" s="67">
        <f>IF(H23="Chirpine",U23*Information!$C$22,IF(H23="Chilaune",U23*Information!$C$23,U23*Information!$C$24))</f>
        <v>0.4607695811672688</v>
      </c>
      <c r="Z23" s="67">
        <f t="shared" si="3"/>
        <v>6.242037683076187</v>
      </c>
    </row>
    <row r="24" spans="1:26" ht="13.5">
      <c r="A24" s="53">
        <v>2</v>
      </c>
      <c r="B24" s="72" t="s">
        <v>109</v>
      </c>
      <c r="C24" s="5" t="s">
        <v>75</v>
      </c>
      <c r="D24" s="5" t="s">
        <v>104</v>
      </c>
      <c r="E24" s="53" t="s">
        <v>49</v>
      </c>
      <c r="F24" s="53">
        <v>2</v>
      </c>
      <c r="G24" s="53">
        <v>23</v>
      </c>
      <c r="H24" s="53" t="s">
        <v>4</v>
      </c>
      <c r="I24" s="64">
        <v>17</v>
      </c>
      <c r="J24" s="64">
        <v>15.1</v>
      </c>
      <c r="K24" s="65">
        <f t="shared" si="4"/>
        <v>20</v>
      </c>
      <c r="L24" s="66">
        <f t="shared" si="0"/>
        <v>0.022698006922186258</v>
      </c>
      <c r="M24" s="66">
        <f t="shared" si="1"/>
        <v>5.192538531126271</v>
      </c>
      <c r="N24" s="67">
        <f t="shared" si="5"/>
        <v>179.92471818952328</v>
      </c>
      <c r="O24" s="67">
        <f t="shared" si="2"/>
        <v>0.17992471818952327</v>
      </c>
      <c r="P24" s="67">
        <f>O24/Information!$D$43</f>
        <v>3.5984943637904654</v>
      </c>
      <c r="Q24" s="53">
        <f>IF(H24="Chirpine",Information!$D$14,IF(H24="Chilaune",Information!$D$15,IF(Trees!H267="Hadekafal",Information!$D$17,Information!$D$16)))</f>
        <v>650</v>
      </c>
      <c r="R24" s="68">
        <f t="shared" si="6"/>
        <v>2339.0213364638025</v>
      </c>
      <c r="S24" s="67">
        <f t="shared" si="7"/>
        <v>2.3390213364638024</v>
      </c>
      <c r="T24" s="67">
        <f>IF(Trees!I267&lt;28,S24*Information!$D$29,IF(I24&gt;=53,S24*Information!$F$29,S24*Information!$E$29))</f>
        <v>0.44207503259165865</v>
      </c>
      <c r="U24" s="67">
        <f>IF(Trees!I267&lt;28,S24*Information!$D$30,IF(I24&gt;=53,S24*Information!$F$30,S24*Information!$E$30))</f>
        <v>0.23624115498284406</v>
      </c>
      <c r="V24" s="67">
        <f t="shared" si="8"/>
        <v>3.017337524038305</v>
      </c>
      <c r="W24" s="67">
        <f>IF(H24="Chirpine",S24*Information!$D$22,IF(H24="Chilaune",S24*Information!$D$23,S24*Information!$D$24))</f>
        <v>1.0834346830500332</v>
      </c>
      <c r="X24" s="67">
        <f>IF(H24="Chirpine",T24*Information!$D$22,IF(H24="Chilaune",T24*Information!$D$23,T24*Information!$D$24))</f>
        <v>0.2047691550964563</v>
      </c>
      <c r="Y24" s="67">
        <f>IF(H24="Chirpine",U24*Information!$C$22,IF(H24="Chilaune",U24*Information!$C$23,U24*Information!$C$24))</f>
        <v>0.10267040595554403</v>
      </c>
      <c r="Z24" s="67">
        <f t="shared" si="3"/>
        <v>1.3908742441020336</v>
      </c>
    </row>
    <row r="25" spans="1:26" ht="13.5">
      <c r="A25" s="53">
        <v>2</v>
      </c>
      <c r="B25" s="72" t="s">
        <v>109</v>
      </c>
      <c r="C25" s="5" t="s">
        <v>75</v>
      </c>
      <c r="D25" s="5" t="s">
        <v>104</v>
      </c>
      <c r="E25" s="53" t="s">
        <v>49</v>
      </c>
      <c r="F25" s="53">
        <v>3</v>
      </c>
      <c r="G25" s="53">
        <v>24</v>
      </c>
      <c r="H25" s="53" t="s">
        <v>4</v>
      </c>
      <c r="I25" s="64">
        <v>32.5</v>
      </c>
      <c r="J25" s="64">
        <v>22.2</v>
      </c>
      <c r="K25" s="65">
        <f t="shared" si="4"/>
        <v>20</v>
      </c>
      <c r="L25" s="66">
        <f t="shared" si="0"/>
        <v>0.08295768100885546</v>
      </c>
      <c r="M25" s="66">
        <f t="shared" si="1"/>
        <v>6.825147776064306</v>
      </c>
      <c r="N25" s="67">
        <f t="shared" si="5"/>
        <v>920.7124532611241</v>
      </c>
      <c r="O25" s="67">
        <f t="shared" si="2"/>
        <v>0.920712453261124</v>
      </c>
      <c r="P25" s="67">
        <f>O25/Information!$D$43</f>
        <v>18.41424906522248</v>
      </c>
      <c r="Q25" s="53">
        <f>IF(H25="Chirpine",Information!$D$14,IF(H25="Chilaune",Information!$D$15,IF(Trees!H275="Hadekafal",Information!$D$17,Information!$D$16)))</f>
        <v>650</v>
      </c>
      <c r="R25" s="68">
        <f t="shared" si="6"/>
        <v>11969.261892394614</v>
      </c>
      <c r="S25" s="67">
        <f t="shared" si="7"/>
        <v>11.969261892394615</v>
      </c>
      <c r="T25" s="67">
        <f>IF(Trees!I275&lt;28,S25*Information!$D$29,IF(I25&gt;=53,S25*Information!$F$29,S25*Information!$E$29))</f>
        <v>2.262190497662582</v>
      </c>
      <c r="U25" s="67">
        <f>IF(Trees!I275&lt;28,S25*Information!$D$30,IF(I25&gt;=53,S25*Information!$F$30,S25*Information!$E$30))</f>
        <v>1.2088954511318561</v>
      </c>
      <c r="V25" s="67">
        <f t="shared" si="8"/>
        <v>15.440347841189052</v>
      </c>
      <c r="W25" s="67">
        <f>IF(H25="Chirpine",S25*Information!$D$22,IF(H25="Chilaune",S25*Information!$D$23,S25*Information!$D$24))</f>
        <v>5.5441621085571855</v>
      </c>
      <c r="X25" s="67">
        <f>IF(H25="Chirpine",T25*Information!$D$22,IF(H25="Chilaune",T25*Information!$D$23,T25*Information!$D$24))</f>
        <v>1.047846638517308</v>
      </c>
      <c r="Y25" s="67">
        <f>IF(H25="Chirpine",U25*Information!$C$22,IF(H25="Chilaune",U25*Information!$C$23,U25*Information!$C$24))</f>
        <v>0.5253859630619047</v>
      </c>
      <c r="Z25" s="67">
        <f t="shared" si="3"/>
        <v>7.117394710136399</v>
      </c>
    </row>
    <row r="26" spans="1:26" ht="13.5">
      <c r="A26" s="53">
        <v>2</v>
      </c>
      <c r="B26" s="72" t="s">
        <v>109</v>
      </c>
      <c r="C26" s="5" t="s">
        <v>75</v>
      </c>
      <c r="D26" s="5" t="s">
        <v>104</v>
      </c>
      <c r="E26" s="53" t="s">
        <v>49</v>
      </c>
      <c r="F26" s="53">
        <v>4</v>
      </c>
      <c r="G26" s="53">
        <v>25</v>
      </c>
      <c r="H26" s="53" t="s">
        <v>4</v>
      </c>
      <c r="I26" s="64">
        <v>25</v>
      </c>
      <c r="J26" s="64">
        <v>16.8</v>
      </c>
      <c r="K26" s="65">
        <f t="shared" si="4"/>
        <v>20</v>
      </c>
      <c r="L26" s="66">
        <f t="shared" si="0"/>
        <v>0.04908738521234052</v>
      </c>
      <c r="M26" s="66">
        <f t="shared" si="1"/>
        <v>6.041247155427374</v>
      </c>
      <c r="N26" s="67">
        <f t="shared" si="5"/>
        <v>420.4170334499576</v>
      </c>
      <c r="O26" s="67">
        <f t="shared" si="2"/>
        <v>0.4204170334499576</v>
      </c>
      <c r="P26" s="67">
        <f>O26/Information!$D$43</f>
        <v>8.408340668999152</v>
      </c>
      <c r="Q26" s="53">
        <f>IF(H26="Chirpine",Information!$D$14,IF(H26="Chilaune",Information!$D$15,IF(Trees!H276="Hadekafal",Information!$D$17,Information!$D$16)))</f>
        <v>650</v>
      </c>
      <c r="R26" s="68">
        <f t="shared" si="6"/>
        <v>5465.421434849449</v>
      </c>
      <c r="S26" s="67">
        <f t="shared" si="7"/>
        <v>5.465421434849449</v>
      </c>
      <c r="T26" s="67">
        <f>IF(Trees!I276&lt;28,S26*Information!$D$29,IF(I26&gt;=53,S26*Information!$F$29,S26*Information!$E$29))</f>
        <v>1.399147887321459</v>
      </c>
      <c r="U26" s="67">
        <f>IF(Trees!I276&lt;28,S26*Information!$D$30,IF(I26&gt;=53,S26*Information!$F$30,S26*Information!$E$30))</f>
        <v>0.25140938600307466</v>
      </c>
      <c r="V26" s="67">
        <f t="shared" si="8"/>
        <v>7.115978708173983</v>
      </c>
      <c r="W26" s="67">
        <f>IF(H26="Chirpine",S26*Information!$D$22,IF(H26="Chilaune",S26*Information!$D$23,S26*Information!$D$24))</f>
        <v>2.5315832086222647</v>
      </c>
      <c r="X26" s="67">
        <f>IF(H26="Chirpine",T26*Information!$D$22,IF(H26="Chilaune",T26*Information!$D$23,T26*Information!$D$24))</f>
        <v>0.6480853014072998</v>
      </c>
      <c r="Y26" s="67">
        <f>IF(H26="Chirpine",U26*Information!$C$22,IF(H26="Chilaune",U26*Information!$C$23,U26*Information!$C$24))</f>
        <v>0.10926251915693624</v>
      </c>
      <c r="Z26" s="67">
        <f t="shared" si="3"/>
        <v>3.288931029186501</v>
      </c>
    </row>
    <row r="27" spans="1:26" ht="13.5">
      <c r="A27" s="53">
        <v>2</v>
      </c>
      <c r="B27" s="72" t="s">
        <v>109</v>
      </c>
      <c r="C27" s="5" t="s">
        <v>75</v>
      </c>
      <c r="D27" s="5" t="s">
        <v>104</v>
      </c>
      <c r="E27" s="53" t="s">
        <v>49</v>
      </c>
      <c r="F27" s="53">
        <v>5</v>
      </c>
      <c r="G27" s="53">
        <v>26</v>
      </c>
      <c r="H27" s="53" t="s">
        <v>4</v>
      </c>
      <c r="I27" s="64">
        <v>19.2</v>
      </c>
      <c r="J27" s="64">
        <v>12</v>
      </c>
      <c r="K27" s="65">
        <f t="shared" si="4"/>
        <v>20</v>
      </c>
      <c r="L27" s="66">
        <f t="shared" si="0"/>
        <v>0.028952917895483536</v>
      </c>
      <c r="M27" s="66">
        <f t="shared" si="1"/>
        <v>5.196397894143989</v>
      </c>
      <c r="N27" s="67">
        <f t="shared" si="5"/>
        <v>180.6204546791521</v>
      </c>
      <c r="O27" s="67">
        <f t="shared" si="2"/>
        <v>0.18062045467915208</v>
      </c>
      <c r="P27" s="67">
        <f>O27/Information!$D$43</f>
        <v>3.6124090935830413</v>
      </c>
      <c r="Q27" s="53">
        <f>IF(H27="Chirpine",Information!$D$14,IF(H27="Chilaune",Information!$D$15,IF(Trees!#REF!="Hadekafal",Information!$D$17,Information!$D$16)))</f>
        <v>650</v>
      </c>
      <c r="R27" s="68">
        <f t="shared" si="6"/>
        <v>2348.065910828977</v>
      </c>
      <c r="S27" s="67">
        <f t="shared" si="7"/>
        <v>2.3480659108289768</v>
      </c>
      <c r="T27" s="67">
        <f>IF(Trees!I277&lt;28,S27*Information!$D$29,IF(I27&gt;=53,S27*Information!$F$29,S27*Information!$E$29))</f>
        <v>0.6011048731722181</v>
      </c>
      <c r="U27" s="67">
        <f>IF(Trees!I277&lt;28,S27*Information!$D$30,IF(I27&gt;=53,S27*Information!$F$30,S27*Information!$E$30))</f>
        <v>0.10801103189813292</v>
      </c>
      <c r="V27" s="67">
        <f t="shared" si="8"/>
        <v>3.0571818158993276</v>
      </c>
      <c r="W27" s="67">
        <f>IF(H27="Chirpine",S27*Information!$D$22,IF(H27="Chilaune",S27*Information!$D$23,S27*Information!$D$24))</f>
        <v>1.0876241298959821</v>
      </c>
      <c r="X27" s="67">
        <f>IF(H27="Chirpine",T27*Information!$D$22,IF(H27="Chilaune",T27*Information!$D$23,T27*Information!$D$24))</f>
        <v>0.2784317772533714</v>
      </c>
      <c r="Y27" s="67">
        <f>IF(H27="Chirpine",U27*Information!$C$22,IF(H27="Chilaune",U27*Information!$C$23,U27*Information!$C$24))</f>
        <v>0.04694159446292857</v>
      </c>
      <c r="Z27" s="67">
        <f t="shared" si="3"/>
        <v>1.4129975016122822</v>
      </c>
    </row>
    <row r="28" spans="1:26" ht="13.5">
      <c r="A28" s="53">
        <v>2</v>
      </c>
      <c r="B28" s="72" t="s">
        <v>109</v>
      </c>
      <c r="C28" s="5" t="s">
        <v>75</v>
      </c>
      <c r="D28" s="5" t="s">
        <v>104</v>
      </c>
      <c r="E28" s="53" t="s">
        <v>49</v>
      </c>
      <c r="F28" s="53">
        <v>6</v>
      </c>
      <c r="G28" s="53">
        <v>27</v>
      </c>
      <c r="H28" s="53" t="s">
        <v>4</v>
      </c>
      <c r="I28" s="64">
        <v>33.2</v>
      </c>
      <c r="J28" s="64">
        <v>22.2</v>
      </c>
      <c r="K28" s="65">
        <f t="shared" si="4"/>
        <v>20</v>
      </c>
      <c r="L28" s="66">
        <f t="shared" si="0"/>
        <v>0.08656972716232035</v>
      </c>
      <c r="M28" s="66">
        <f t="shared" si="1"/>
        <v>6.866137150563922</v>
      </c>
      <c r="N28" s="67">
        <f t="shared" si="5"/>
        <v>959.2360156152449</v>
      </c>
      <c r="O28" s="67">
        <f t="shared" si="2"/>
        <v>0.959236015615245</v>
      </c>
      <c r="P28" s="67">
        <f>O28/Information!$D$43</f>
        <v>19.184720312304897</v>
      </c>
      <c r="Q28" s="53">
        <f>IF(H28="Chirpine",Information!$D$14,IF(H28="Chilaune",Information!$D$15,IF(Trees!#REF!="Hadekafal",Information!$D$17,Information!$D$16)))</f>
        <v>650</v>
      </c>
      <c r="R28" s="68">
        <f t="shared" si="6"/>
        <v>12470.068202998184</v>
      </c>
      <c r="S28" s="67">
        <f t="shared" si="7"/>
        <v>12.470068202998183</v>
      </c>
      <c r="T28" s="67">
        <f>IF(Trees!I278&lt;28,S28*Information!$D$29,IF(I28&gt;=53,S28*Information!$F$29,S28*Information!$E$29))</f>
        <v>3.192337459967535</v>
      </c>
      <c r="U28" s="67">
        <f>IF(Trees!I278&lt;28,S28*Information!$D$30,IF(I28&gt;=53,S28*Information!$F$30,S28*Information!$E$30))</f>
        <v>0.5736231373379164</v>
      </c>
      <c r="V28" s="67">
        <f t="shared" si="8"/>
        <v>16.236028800303632</v>
      </c>
      <c r="W28" s="67">
        <f>IF(H28="Chirpine",S28*Information!$D$22,IF(H28="Chilaune",S28*Information!$D$23,S28*Information!$D$24))</f>
        <v>5.7761355916287584</v>
      </c>
      <c r="X28" s="67">
        <f>IF(H28="Chirpine",T28*Information!$D$22,IF(H28="Chilaune",T28*Information!$D$23,T28*Information!$D$24))</f>
        <v>1.478690711456962</v>
      </c>
      <c r="Y28" s="67">
        <f>IF(H28="Chirpine",U28*Information!$C$22,IF(H28="Chilaune",U28*Information!$C$23,U28*Information!$C$24))</f>
        <v>0.24929661548705845</v>
      </c>
      <c r="Z28" s="67">
        <f t="shared" si="3"/>
        <v>7.504122918572779</v>
      </c>
    </row>
    <row r="29" spans="1:26" ht="13.5">
      <c r="A29" s="53">
        <v>2</v>
      </c>
      <c r="B29" s="72" t="s">
        <v>109</v>
      </c>
      <c r="C29" s="5" t="s">
        <v>75</v>
      </c>
      <c r="D29" s="5" t="s">
        <v>104</v>
      </c>
      <c r="E29" s="53" t="s">
        <v>49</v>
      </c>
      <c r="F29" s="53">
        <v>7</v>
      </c>
      <c r="G29" s="53">
        <v>28</v>
      </c>
      <c r="H29" s="53" t="s">
        <v>4</v>
      </c>
      <c r="I29" s="64">
        <v>17.5</v>
      </c>
      <c r="J29" s="64">
        <v>13.3</v>
      </c>
      <c r="K29" s="65">
        <f t="shared" si="4"/>
        <v>20</v>
      </c>
      <c r="L29" s="66">
        <f t="shared" si="0"/>
        <v>0.024052818754046853</v>
      </c>
      <c r="M29" s="66">
        <f t="shared" si="1"/>
        <v>5.121124181362474</v>
      </c>
      <c r="N29" s="67">
        <f t="shared" si="5"/>
        <v>167.52359070240814</v>
      </c>
      <c r="O29" s="67">
        <f t="shared" si="2"/>
        <v>0.16752359070240813</v>
      </c>
      <c r="P29" s="67">
        <f>O29/Information!$D$43</f>
        <v>3.3504718140481624</v>
      </c>
      <c r="Q29" s="53">
        <f>IF(H29="Chirpine",Information!$D$14,IF(H29="Chilaune",Information!$D$15,IF(Trees!#REF!="Hadekafal",Information!$D$17,Information!$D$16)))</f>
        <v>650</v>
      </c>
      <c r="R29" s="68">
        <f t="shared" si="6"/>
        <v>2177.8066791313054</v>
      </c>
      <c r="S29" s="67">
        <f t="shared" si="7"/>
        <v>2.1778066791313053</v>
      </c>
      <c r="T29" s="67">
        <f>IF(Trees!I279&lt;28,S29*Information!$D$29,IF(I29&gt;=53,S29*Information!$F$29,S29*Information!$E$29))</f>
        <v>0.5575185098576142</v>
      </c>
      <c r="U29" s="67">
        <f>IF(Trees!I279&lt;28,S29*Information!$D$30,IF(I29&gt;=53,S29*Information!$F$30,S29*Information!$E$30))</f>
        <v>0.10017910724004005</v>
      </c>
      <c r="V29" s="67">
        <f t="shared" si="8"/>
        <v>2.83550429622896</v>
      </c>
      <c r="W29" s="67">
        <f>IF(H29="Chirpine",S29*Information!$D$22,IF(H29="Chilaune",S29*Information!$D$23,S29*Information!$D$24))</f>
        <v>1.0087600537736205</v>
      </c>
      <c r="X29" s="67">
        <f>IF(H29="Chirpine",T29*Information!$D$22,IF(H29="Chilaune",T29*Information!$D$23,T29*Information!$D$24))</f>
        <v>0.2582425737660469</v>
      </c>
      <c r="Y29" s="67">
        <f>IF(H29="Chirpine",U29*Information!$C$22,IF(H29="Chilaune",U29*Information!$C$23,U29*Information!$C$24))</f>
        <v>0.0435378400065214</v>
      </c>
      <c r="Z29" s="67">
        <f t="shared" si="3"/>
        <v>1.310540467546189</v>
      </c>
    </row>
    <row r="30" spans="1:26" ht="13.5">
      <c r="A30" s="53">
        <v>2</v>
      </c>
      <c r="B30" s="72" t="s">
        <v>109</v>
      </c>
      <c r="C30" s="5" t="s">
        <v>75</v>
      </c>
      <c r="D30" s="5" t="s">
        <v>104</v>
      </c>
      <c r="E30" s="53" t="s">
        <v>49</v>
      </c>
      <c r="F30" s="53">
        <v>8</v>
      </c>
      <c r="G30" s="53">
        <v>29</v>
      </c>
      <c r="H30" s="53" t="s">
        <v>4</v>
      </c>
      <c r="I30" s="64">
        <v>21.7</v>
      </c>
      <c r="J30" s="64">
        <v>19</v>
      </c>
      <c r="K30" s="65">
        <f t="shared" si="4"/>
        <v>20</v>
      </c>
      <c r="L30" s="66">
        <f t="shared" si="0"/>
        <v>0.03698361411622244</v>
      </c>
      <c r="M30" s="66">
        <f t="shared" si="1"/>
        <v>5.892243546387883</v>
      </c>
      <c r="N30" s="67">
        <f t="shared" si="5"/>
        <v>362.2170241400222</v>
      </c>
      <c r="O30" s="67">
        <f t="shared" si="2"/>
        <v>0.3622170241400222</v>
      </c>
      <c r="P30" s="67">
        <f>O30/Information!$D$43</f>
        <v>7.244340482800444</v>
      </c>
      <c r="Q30" s="53">
        <f>IF(H30="Chirpine",Information!$D$14,IF(H30="Chilaune",Information!$D$15,IF(Trees!H277="Hadekafal",Information!$D$17,Information!$D$16)))</f>
        <v>650</v>
      </c>
      <c r="R30" s="68">
        <f t="shared" si="6"/>
        <v>4708.821313820289</v>
      </c>
      <c r="S30" s="67">
        <f t="shared" si="7"/>
        <v>4.708821313820289</v>
      </c>
      <c r="T30" s="67">
        <f>IF(Trees!I280&lt;28,S30*Information!$D$29,IF(I30&gt;=53,S30*Information!$F$29,S30*Information!$E$29))</f>
        <v>1.205458256337994</v>
      </c>
      <c r="U30" s="67">
        <f>IF(Trees!I277&lt;28,S30*Information!$D$30,IF(I30&gt;=53,S30*Information!$F$30,S30*Information!$E$30))</f>
        <v>0.2166057804357333</v>
      </c>
      <c r="V30" s="67">
        <f t="shared" si="8"/>
        <v>6.130885350594017</v>
      </c>
      <c r="W30" s="67">
        <f>IF(H30="Chirpine",S30*Information!$D$22,IF(H30="Chilaune",S30*Information!$D$23,S30*Information!$D$24))</f>
        <v>2.181126032561558</v>
      </c>
      <c r="X30" s="67">
        <f>IF(H30="Chirpine",T30*Information!$D$22,IF(H30="Chilaune",T30*Information!$D$23,T30*Information!$D$24))</f>
        <v>0.5583682643357588</v>
      </c>
      <c r="Y30" s="67">
        <f>IF(H30="Chirpine",U30*Information!$C$22,IF(H30="Chilaune",U30*Information!$C$23,U30*Information!$C$24))</f>
        <v>0.0941368721773697</v>
      </c>
      <c r="Z30" s="67">
        <f t="shared" si="3"/>
        <v>2.8336311690746863</v>
      </c>
    </row>
    <row r="31" spans="1:26" ht="13.5">
      <c r="A31" s="53">
        <v>2</v>
      </c>
      <c r="B31" s="72" t="s">
        <v>109</v>
      </c>
      <c r="C31" s="5" t="s">
        <v>75</v>
      </c>
      <c r="D31" s="5" t="s">
        <v>104</v>
      </c>
      <c r="E31" s="53" t="s">
        <v>49</v>
      </c>
      <c r="F31" s="53">
        <v>9</v>
      </c>
      <c r="G31" s="53">
        <v>30</v>
      </c>
      <c r="H31" s="53" t="s">
        <v>4</v>
      </c>
      <c r="I31" s="64">
        <v>22.2</v>
      </c>
      <c r="J31" s="64">
        <v>19.9</v>
      </c>
      <c r="K31" s="65">
        <f t="shared" si="4"/>
        <v>20</v>
      </c>
      <c r="L31" s="66">
        <f t="shared" si="0"/>
        <v>0.03870756308487984</v>
      </c>
      <c r="M31" s="66">
        <f t="shared" si="1"/>
        <v>5.982429616878017</v>
      </c>
      <c r="N31" s="67">
        <f t="shared" si="5"/>
        <v>396.4023048436544</v>
      </c>
      <c r="O31" s="67">
        <f t="shared" si="2"/>
        <v>0.3964023048436544</v>
      </c>
      <c r="P31" s="67">
        <f>O31/Information!$D$43</f>
        <v>7.9280460968730875</v>
      </c>
      <c r="Q31" s="53">
        <f>IF(H31="Chirpine",Information!$D$14,IF(H31="Chilaune",Information!$D$15,IF(Trees!H278="Hadekafal",Information!$D$17,Information!$D$16)))</f>
        <v>650</v>
      </c>
      <c r="R31" s="68">
        <f t="shared" si="6"/>
        <v>5153.229962967507</v>
      </c>
      <c r="S31" s="67">
        <f t="shared" si="7"/>
        <v>5.153229962967507</v>
      </c>
      <c r="T31" s="67">
        <f>IF(Trees!I278&lt;28,S31*Information!$D$29,IF(I31&gt;=53,S31*Information!$F$29,S31*Information!$E$29))</f>
        <v>1.319226870519682</v>
      </c>
      <c r="U31" s="67">
        <f>IF(Trees!I278&lt;28,S31*Information!$D$30,IF(I31&gt;=53,S31*Information!$F$30,S31*Information!$E$30))</f>
        <v>0.23704857829650533</v>
      </c>
      <c r="V31" s="67">
        <f t="shared" si="8"/>
        <v>6.709505411783694</v>
      </c>
      <c r="W31" s="67">
        <f>IF(H31="Chirpine",S31*Information!$D$22,IF(H31="Chilaune",S31*Information!$D$23,S31*Information!$D$24))</f>
        <v>2.3869761188465493</v>
      </c>
      <c r="X31" s="67">
        <f>IF(H31="Chirpine",T31*Information!$D$22,IF(H31="Chilaune",T31*Information!$D$23,T31*Information!$D$24))</f>
        <v>0.6110658864247167</v>
      </c>
      <c r="Y31" s="67">
        <f>IF(H31="Chirpine",U31*Information!$C$22,IF(H31="Chilaune",U31*Information!$C$23,U31*Information!$C$24))</f>
        <v>0.10302131212766122</v>
      </c>
      <c r="Z31" s="67">
        <f t="shared" si="3"/>
        <v>3.101063317398927</v>
      </c>
    </row>
    <row r="32" spans="1:26" ht="13.5">
      <c r="A32" s="53">
        <v>2</v>
      </c>
      <c r="B32" s="72" t="s">
        <v>109</v>
      </c>
      <c r="C32" s="5" t="s">
        <v>75</v>
      </c>
      <c r="D32" s="5" t="s">
        <v>104</v>
      </c>
      <c r="E32" s="53" t="s">
        <v>49</v>
      </c>
      <c r="F32" s="53">
        <v>10</v>
      </c>
      <c r="G32" s="53">
        <v>31</v>
      </c>
      <c r="H32" s="53" t="s">
        <v>4</v>
      </c>
      <c r="I32" s="64">
        <v>24.8</v>
      </c>
      <c r="J32" s="64">
        <v>20.7</v>
      </c>
      <c r="K32" s="65">
        <f t="shared" si="4"/>
        <v>20</v>
      </c>
      <c r="L32" s="66">
        <f t="shared" si="0"/>
        <v>0.04830512864159666</v>
      </c>
      <c r="M32" s="66">
        <f t="shared" si="1"/>
        <v>6.234948721176136</v>
      </c>
      <c r="N32" s="67">
        <f t="shared" si="5"/>
        <v>510.2744515036713</v>
      </c>
      <c r="O32" s="67">
        <f t="shared" si="2"/>
        <v>0.5102744515036712</v>
      </c>
      <c r="P32" s="67">
        <f>O32/Information!$D$43</f>
        <v>10.205489030073425</v>
      </c>
      <c r="Q32" s="53">
        <f>IF(H32="Chirpine",Information!$D$14,IF(H32="Chilaune",Information!$D$15,IF(Trees!H279="Hadekafal",Information!$D$17,Information!$D$16)))</f>
        <v>650</v>
      </c>
      <c r="R32" s="68">
        <f t="shared" si="6"/>
        <v>6633.567869547726</v>
      </c>
      <c r="S32" s="67">
        <f t="shared" si="7"/>
        <v>6.6335678695477265</v>
      </c>
      <c r="T32" s="67">
        <f>IF(Trees!I279&lt;28,S32*Information!$D$29,IF(I32&gt;=53,S32*Information!$F$29,S32*Information!$E$29))</f>
        <v>1.698193374604218</v>
      </c>
      <c r="U32" s="67">
        <f>IF(Trees!I279&lt;28,S32*Information!$D$30,IF(I32&gt;=53,S32*Information!$F$30,S32*Information!$E$30))</f>
        <v>0.30514412199919544</v>
      </c>
      <c r="V32" s="67">
        <f t="shared" si="8"/>
        <v>8.63690536615114</v>
      </c>
      <c r="W32" s="67">
        <f>IF(H32="Chirpine",S32*Information!$D$22,IF(H32="Chilaune",S32*Information!$D$23,S32*Information!$D$24))</f>
        <v>3.072668637174507</v>
      </c>
      <c r="X32" s="67">
        <f>IF(H32="Chirpine",T32*Information!$D$22,IF(H32="Chilaune",T32*Information!$D$23,T32*Information!$D$24))</f>
        <v>0.7866031711166738</v>
      </c>
      <c r="Y32" s="67">
        <f>IF(H32="Chirpine",U32*Information!$C$22,IF(H32="Chilaune",U32*Information!$C$23,U32*Information!$C$24))</f>
        <v>0.13261563542085034</v>
      </c>
      <c r="Z32" s="67">
        <f t="shared" si="3"/>
        <v>3.9918874437120313</v>
      </c>
    </row>
    <row r="33" spans="1:26" ht="13.5">
      <c r="A33" s="53">
        <v>2</v>
      </c>
      <c r="B33" s="72" t="s">
        <v>109</v>
      </c>
      <c r="C33" s="5" t="s">
        <v>75</v>
      </c>
      <c r="D33" s="5" t="s">
        <v>104</v>
      </c>
      <c r="E33" s="53" t="s">
        <v>49</v>
      </c>
      <c r="F33" s="53">
        <v>11</v>
      </c>
      <c r="G33" s="53">
        <v>32</v>
      </c>
      <c r="H33" s="53" t="s">
        <v>4</v>
      </c>
      <c r="I33" s="64">
        <v>33</v>
      </c>
      <c r="J33" s="64">
        <v>22.1</v>
      </c>
      <c r="K33" s="65">
        <f t="shared" si="4"/>
        <v>20</v>
      </c>
      <c r="L33" s="66">
        <f t="shared" si="0"/>
        <v>0.08552985999398212</v>
      </c>
      <c r="M33" s="66">
        <f t="shared" si="1"/>
        <v>6.849991500460677</v>
      </c>
      <c r="N33" s="67">
        <f t="shared" si="5"/>
        <v>943.8728841527895</v>
      </c>
      <c r="O33" s="67">
        <f t="shared" si="2"/>
        <v>0.9438728841527896</v>
      </c>
      <c r="P33" s="67">
        <f>O33/Information!$D$43</f>
        <v>18.87745768305579</v>
      </c>
      <c r="Q33" s="53">
        <f>IF(H33="Chirpine",Information!$D$14,IF(H33="Chilaune",Information!$D$15,IF(Trees!H280="Hadekafal",Information!$D$17,Information!$D$16)))</f>
        <v>650</v>
      </c>
      <c r="R33" s="68">
        <f t="shared" si="6"/>
        <v>12270.347493986264</v>
      </c>
      <c r="S33" s="67">
        <f t="shared" si="7"/>
        <v>12.270347493986264</v>
      </c>
      <c r="T33" s="67">
        <f>IF(Trees!I280&lt;28,S33*Information!$D$29,IF(I33&gt;=53,S33*Information!$F$29,S33*Information!$E$29))</f>
        <v>3.1412089584604836</v>
      </c>
      <c r="U33" s="67">
        <f>IF(Trees!I280&lt;28,S33*Information!$D$30,IF(I33&gt;=53,S33*Information!$F$30,S33*Information!$E$30))</f>
        <v>0.5644359847233682</v>
      </c>
      <c r="V33" s="67">
        <f t="shared" si="8"/>
        <v>15.975992437170117</v>
      </c>
      <c r="W33" s="67">
        <f>IF(H33="Chirpine",S33*Information!$D$22,IF(H33="Chilaune",S33*Information!$D$23,S33*Information!$D$24))</f>
        <v>5.683624959214438</v>
      </c>
      <c r="X33" s="67">
        <f>IF(H33="Chirpine",T33*Information!$D$22,IF(H33="Chilaune",T33*Information!$D$23,T33*Information!$D$24))</f>
        <v>1.455007989558896</v>
      </c>
      <c r="Y33" s="67">
        <f>IF(H33="Chirpine",U33*Information!$C$22,IF(H33="Chilaune",U33*Information!$C$23,U33*Information!$C$24))</f>
        <v>0.24530387896077582</v>
      </c>
      <c r="Z33" s="67">
        <f t="shared" si="3"/>
        <v>7.38393682773411</v>
      </c>
    </row>
    <row r="34" spans="1:26" ht="13.5">
      <c r="A34" s="53">
        <v>2</v>
      </c>
      <c r="B34" s="72" t="s">
        <v>109</v>
      </c>
      <c r="C34" s="5" t="s">
        <v>75</v>
      </c>
      <c r="D34" s="5" t="s">
        <v>104</v>
      </c>
      <c r="E34" s="53" t="s">
        <v>49</v>
      </c>
      <c r="F34" s="53">
        <v>12</v>
      </c>
      <c r="G34" s="53">
        <v>33</v>
      </c>
      <c r="H34" s="53" t="s">
        <v>4</v>
      </c>
      <c r="I34" s="64">
        <v>32.5</v>
      </c>
      <c r="J34" s="64">
        <v>22.4</v>
      </c>
      <c r="K34" s="65">
        <f t="shared" si="4"/>
        <v>20</v>
      </c>
      <c r="L34" s="66">
        <f t="shared" si="0"/>
        <v>0.08295768100885546</v>
      </c>
      <c r="M34" s="66">
        <f t="shared" si="1"/>
        <v>6.834133486520033</v>
      </c>
      <c r="N34" s="67">
        <f t="shared" si="5"/>
        <v>929.0229909035393</v>
      </c>
      <c r="O34" s="67">
        <f t="shared" si="2"/>
        <v>0.9290229909035392</v>
      </c>
      <c r="P34" s="67">
        <f>O34/Information!$D$43</f>
        <v>18.580459818070782</v>
      </c>
      <c r="Q34" s="53">
        <f>IF(H34="Chirpine",Information!$D$14,IF(H34="Chilaune",Information!$D$15,IF(Trees!#REF!="Hadekafal",Information!$D$17,Information!$D$16)))</f>
        <v>650</v>
      </c>
      <c r="R34" s="68">
        <f t="shared" si="6"/>
        <v>12077.298881746008</v>
      </c>
      <c r="S34" s="67">
        <f t="shared" si="7"/>
        <v>12.077298881746009</v>
      </c>
      <c r="T34" s="67">
        <f>IF(Trees!I281&lt;28,S34*Information!$D$29,IF(I34&gt;=53,S34*Information!$F$29,S34*Information!$E$29))</f>
        <v>2.2826094886499955</v>
      </c>
      <c r="U34" s="67">
        <f>IF(Trees!I281&lt;28,S34*Information!$D$30,IF(I34&gt;=53,S34*Information!$F$30,S34*Information!$E$30))</f>
        <v>1.219807187056347</v>
      </c>
      <c r="V34" s="67">
        <f t="shared" si="8"/>
        <v>15.579715557452351</v>
      </c>
      <c r="W34" s="67">
        <f>IF(H34="Chirpine",S34*Information!$D$22,IF(H34="Chilaune",S34*Information!$D$23,S34*Information!$D$24))</f>
        <v>5.594204842024751</v>
      </c>
      <c r="X34" s="67">
        <f>IF(H34="Chirpine",T34*Information!$D$22,IF(H34="Chilaune",T34*Information!$D$23,T34*Information!$D$24))</f>
        <v>1.057304715142678</v>
      </c>
      <c r="Y34" s="67">
        <f>IF(H34="Chirpine",U34*Information!$C$22,IF(H34="Chilaune",U34*Information!$C$23,U34*Information!$C$24))</f>
        <v>0.5301282034946884</v>
      </c>
      <c r="Z34" s="67">
        <f t="shared" si="3"/>
        <v>7.181637760662117</v>
      </c>
    </row>
    <row r="35" spans="1:26" ht="13.5">
      <c r="A35" s="53">
        <v>2</v>
      </c>
      <c r="B35" s="72" t="s">
        <v>109</v>
      </c>
      <c r="C35" s="5" t="s">
        <v>75</v>
      </c>
      <c r="D35" s="5" t="s">
        <v>104</v>
      </c>
      <c r="E35" s="53" t="s">
        <v>49</v>
      </c>
      <c r="F35" s="53">
        <v>13</v>
      </c>
      <c r="G35" s="53">
        <v>34</v>
      </c>
      <c r="H35" s="53" t="s">
        <v>4</v>
      </c>
      <c r="I35" s="64">
        <v>26.8</v>
      </c>
      <c r="J35" s="64">
        <v>21.3</v>
      </c>
      <c r="K35" s="65">
        <f t="shared" si="4"/>
        <v>20</v>
      </c>
      <c r="L35" s="66">
        <f t="shared" si="0"/>
        <v>0.056410437687858334</v>
      </c>
      <c r="M35" s="66">
        <f t="shared" si="1"/>
        <v>6.412759646792125</v>
      </c>
      <c r="N35" s="67">
        <f t="shared" si="5"/>
        <v>609.5735697920212</v>
      </c>
      <c r="O35" s="67">
        <f t="shared" si="2"/>
        <v>0.6095735697920212</v>
      </c>
      <c r="P35" s="67">
        <f>O35/Information!$D$43</f>
        <v>12.191471395840422</v>
      </c>
      <c r="Q35" s="53">
        <f>IF(H35="Chirpine",Information!$D$14,IF(H35="Chilaune",Information!$D$15,IF(Trees!#REF!="Hadekafal",Information!$D$17,Information!$D$16)))</f>
        <v>650</v>
      </c>
      <c r="R35" s="68">
        <f t="shared" si="6"/>
        <v>7924.456407296274</v>
      </c>
      <c r="S35" s="67">
        <f t="shared" si="7"/>
        <v>7.924456407296274</v>
      </c>
      <c r="T35" s="67">
        <f>IF(Trees!I282&lt;28,S35*Information!$D$29,IF(I35&gt;=53,S35*Information!$F$29,S35*Information!$E$29))</f>
        <v>1.4977222609789957</v>
      </c>
      <c r="U35" s="67">
        <f>IF(Trees!I282&lt;28,S35*Information!$D$30,IF(I35&gt;=53,S35*Information!$F$30,S35*Information!$E$30))</f>
        <v>0.8003700971369238</v>
      </c>
      <c r="V35" s="67">
        <f t="shared" si="8"/>
        <v>10.222548765412194</v>
      </c>
      <c r="W35" s="67">
        <f>IF(H35="Chirpine",S35*Information!$D$22,IF(H35="Chilaune",S35*Information!$D$23,S35*Information!$D$24))</f>
        <v>3.670608207859634</v>
      </c>
      <c r="X35" s="67">
        <f>IF(H35="Chirpine",T35*Information!$D$22,IF(H35="Chilaune",T35*Information!$D$23,T35*Information!$D$24))</f>
        <v>0.6937449512854709</v>
      </c>
      <c r="Y35" s="67">
        <f>IF(H35="Chirpine",U35*Information!$C$22,IF(H35="Chilaune",U35*Information!$C$23,U35*Information!$C$24))</f>
        <v>0.34784084421570705</v>
      </c>
      <c r="Z35" s="67">
        <f t="shared" si="3"/>
        <v>4.712194003360811</v>
      </c>
    </row>
    <row r="36" spans="1:26" ht="13.5">
      <c r="A36" s="53">
        <v>2</v>
      </c>
      <c r="B36" s="72" t="s">
        <v>109</v>
      </c>
      <c r="C36" s="5" t="s">
        <v>75</v>
      </c>
      <c r="D36" s="5" t="s">
        <v>104</v>
      </c>
      <c r="E36" s="53" t="s">
        <v>49</v>
      </c>
      <c r="F36" s="53">
        <v>14</v>
      </c>
      <c r="G36" s="53">
        <v>35</v>
      </c>
      <c r="H36" s="53" t="s">
        <v>4</v>
      </c>
      <c r="I36" s="64">
        <v>25</v>
      </c>
      <c r="J36" s="64">
        <v>21</v>
      </c>
      <c r="K36" s="65">
        <f t="shared" si="4"/>
        <v>20</v>
      </c>
      <c r="L36" s="66">
        <f t="shared" si="0"/>
        <v>0.04908738521234052</v>
      </c>
      <c r="M36" s="66">
        <f t="shared" si="1"/>
        <v>6.264814679489081</v>
      </c>
      <c r="N36" s="67">
        <f t="shared" si="5"/>
        <v>525.7441457570665</v>
      </c>
      <c r="O36" s="67">
        <f t="shared" si="2"/>
        <v>0.5257441457570665</v>
      </c>
      <c r="P36" s="67">
        <f>O36/Information!$D$43</f>
        <v>10.51488291514133</v>
      </c>
      <c r="Q36" s="53">
        <f>IF(H36="Chirpine",Information!$D$14,IF(H36="Chilaune",Information!$D$15,IF(Trees!H281="Hadekafal",Information!$D$17,Information!$D$16)))</f>
        <v>650</v>
      </c>
      <c r="R36" s="68">
        <f t="shared" si="6"/>
        <v>6834.673894841864</v>
      </c>
      <c r="S36" s="67">
        <f t="shared" si="7"/>
        <v>6.834673894841864</v>
      </c>
      <c r="T36" s="67">
        <f>IF(Trees!I283&lt;28,S36*Information!$D$29,IF(I36&gt;=53,S36*Information!$F$29,S36*Information!$E$29))</f>
        <v>1.7496765170795172</v>
      </c>
      <c r="U36" s="67">
        <f>IF(Trees!I283&lt;28,S36*Information!$D$30,IF(I36&gt;=53,S36*Information!$F$30,S36*Information!$E$30))</f>
        <v>0.31439499916272573</v>
      </c>
      <c r="V36" s="67">
        <f t="shared" si="8"/>
        <v>8.898745411084107</v>
      </c>
      <c r="W36" s="67">
        <f>IF(H36="Chirpine",S36*Information!$D$22,IF(H36="Chilaune",S36*Information!$D$23,S36*Information!$D$24))</f>
        <v>3.1658209480907513</v>
      </c>
      <c r="X36" s="67">
        <f>IF(H36="Chirpine",T36*Information!$D$22,IF(H36="Chilaune",T36*Information!$D$23,T36*Information!$D$24))</f>
        <v>0.8104501627112324</v>
      </c>
      <c r="Y36" s="67">
        <f>IF(H36="Chirpine",U36*Information!$C$22,IF(H36="Chilaune",U36*Information!$C$23,U36*Information!$C$24))</f>
        <v>0.1366360666361206</v>
      </c>
      <c r="Z36" s="67">
        <f t="shared" si="3"/>
        <v>4.112907177438104</v>
      </c>
    </row>
    <row r="37" spans="1:26" ht="13.5">
      <c r="A37" s="53">
        <v>2</v>
      </c>
      <c r="B37" s="72" t="s">
        <v>109</v>
      </c>
      <c r="C37" s="5" t="s">
        <v>75</v>
      </c>
      <c r="D37" s="5" t="s">
        <v>104</v>
      </c>
      <c r="E37" s="53" t="s">
        <v>49</v>
      </c>
      <c r="F37" s="53">
        <v>15</v>
      </c>
      <c r="G37" s="53">
        <v>36</v>
      </c>
      <c r="H37" s="53" t="s">
        <v>4</v>
      </c>
      <c r="I37" s="64">
        <v>25.1</v>
      </c>
      <c r="J37" s="64">
        <v>20.2</v>
      </c>
      <c r="K37" s="65">
        <f t="shared" si="4"/>
        <v>20</v>
      </c>
      <c r="L37" s="66">
        <f t="shared" si="0"/>
        <v>0.049480869692202646</v>
      </c>
      <c r="M37" s="66">
        <f t="shared" si="1"/>
        <v>6.233579703401473</v>
      </c>
      <c r="N37" s="67">
        <f t="shared" si="5"/>
        <v>509.5763546721234</v>
      </c>
      <c r="O37" s="67">
        <f t="shared" si="2"/>
        <v>0.5095763546721234</v>
      </c>
      <c r="P37" s="67">
        <f>O37/Information!$D$43</f>
        <v>10.191527093442467</v>
      </c>
      <c r="Q37" s="53">
        <f>IF(H37="Chirpine",Information!$D$14,IF(H37="Chilaune",Information!$D$15,IF(Trees!H282="Hadekafal",Information!$D$17,Information!$D$16)))</f>
        <v>650</v>
      </c>
      <c r="R37" s="68">
        <f t="shared" si="6"/>
        <v>6624.492610737603</v>
      </c>
      <c r="S37" s="67">
        <f t="shared" si="7"/>
        <v>6.624492610737603</v>
      </c>
      <c r="T37" s="67">
        <f>IF(Trees!I284&lt;28,S37*Information!$D$29,IF(I37&gt;=53,S37*Information!$F$29,S37*Information!$E$29))</f>
        <v>1.2520291034294069</v>
      </c>
      <c r="U37" s="67">
        <f>IF(Trees!I284&lt;28,S37*Information!$D$30,IF(I37&gt;=53,S37*Information!$F$30,S37*Information!$E$30))</f>
        <v>0.669073753684498</v>
      </c>
      <c r="V37" s="67">
        <f t="shared" si="8"/>
        <v>8.545595467851507</v>
      </c>
      <c r="W37" s="67">
        <f>IF(H37="Chirpine",S37*Information!$D$22,IF(H37="Chilaune",S37*Information!$D$23,S37*Information!$D$24))</f>
        <v>3.0684649772936576</v>
      </c>
      <c r="X37" s="67">
        <f>IF(H37="Chirpine",T37*Information!$D$22,IF(H37="Chilaune",T37*Information!$D$23,T37*Information!$D$24))</f>
        <v>0.5799398807085012</v>
      </c>
      <c r="Y37" s="67">
        <f>IF(H37="Chirpine",U37*Information!$C$22,IF(H37="Chilaune",U37*Information!$C$23,U37*Information!$C$24))</f>
        <v>0.2907794533512828</v>
      </c>
      <c r="Z37" s="67">
        <f t="shared" si="3"/>
        <v>3.9391843113534417</v>
      </c>
    </row>
    <row r="38" spans="1:26" ht="13.5">
      <c r="A38" s="53">
        <v>2</v>
      </c>
      <c r="B38" s="72" t="s">
        <v>109</v>
      </c>
      <c r="C38" s="5" t="s">
        <v>75</v>
      </c>
      <c r="D38" s="5" t="s">
        <v>104</v>
      </c>
      <c r="E38" s="53" t="s">
        <v>49</v>
      </c>
      <c r="F38" s="53">
        <v>16</v>
      </c>
      <c r="G38" s="53">
        <v>37</v>
      </c>
      <c r="H38" s="53" t="s">
        <v>4</v>
      </c>
      <c r="I38" s="64">
        <v>17.5</v>
      </c>
      <c r="J38" s="64">
        <v>16.1</v>
      </c>
      <c r="K38" s="65">
        <f t="shared" si="4"/>
        <v>20</v>
      </c>
      <c r="L38" s="66">
        <f t="shared" si="0"/>
        <v>0.024052818754046853</v>
      </c>
      <c r="M38" s="66">
        <f t="shared" si="1"/>
        <v>5.312542423075032</v>
      </c>
      <c r="N38" s="67">
        <f t="shared" si="5"/>
        <v>202.86534281997726</v>
      </c>
      <c r="O38" s="67">
        <f t="shared" si="2"/>
        <v>0.20286534281997726</v>
      </c>
      <c r="P38" s="67">
        <f>O38/Information!$D$43</f>
        <v>4.057306856399545</v>
      </c>
      <c r="Q38" s="53">
        <f>IF(H38="Chirpine",Information!$D$14,IF(H38="Chilaune",Information!$D$15,IF(Trees!H283="Hadekafal",Information!$D$17,Information!$D$16)))</f>
        <v>650</v>
      </c>
      <c r="R38" s="68">
        <f t="shared" si="6"/>
        <v>2637.2494566597043</v>
      </c>
      <c r="S38" s="67">
        <f t="shared" si="7"/>
        <v>2.6372494566597044</v>
      </c>
      <c r="T38" s="67">
        <f>IF(Trees!I285&lt;28,S38*Information!$D$29,IF(I38&gt;=53,S38*Information!$F$29,S38*Information!$E$29))</f>
        <v>0.49844014730868413</v>
      </c>
      <c r="U38" s="67">
        <f>IF(Trees!I285&lt;28,S38*Information!$D$30,IF(I38&gt;=53,S38*Information!$F$30,S38*Information!$E$30))</f>
        <v>0.26636219512263015</v>
      </c>
      <c r="V38" s="67">
        <f t="shared" si="8"/>
        <v>3.4020517990910184</v>
      </c>
      <c r="W38" s="67">
        <f>IF(H38="Chirpine",S38*Information!$D$22,IF(H38="Chilaune",S38*Information!$D$23,S38*Information!$D$24))</f>
        <v>1.2215739483247752</v>
      </c>
      <c r="X38" s="67">
        <f>IF(H38="Chirpine",T38*Information!$D$22,IF(H38="Chilaune",T38*Information!$D$23,T38*Information!$D$24))</f>
        <v>0.23087747623338248</v>
      </c>
      <c r="Y38" s="67">
        <f>IF(H38="Chirpine",U38*Information!$C$22,IF(H38="Chilaune",U38*Information!$C$23,U38*Information!$C$24))</f>
        <v>0.11576101000029507</v>
      </c>
      <c r="Z38" s="67">
        <f t="shared" si="3"/>
        <v>1.5682124345584527</v>
      </c>
    </row>
    <row r="39" spans="1:26" ht="13.5">
      <c r="A39" s="53">
        <v>2</v>
      </c>
      <c r="B39" s="72" t="s">
        <v>109</v>
      </c>
      <c r="C39" s="5" t="s">
        <v>75</v>
      </c>
      <c r="D39" s="5" t="s">
        <v>104</v>
      </c>
      <c r="E39" s="53" t="s">
        <v>49</v>
      </c>
      <c r="F39" s="53">
        <v>17</v>
      </c>
      <c r="G39" s="53">
        <v>38</v>
      </c>
      <c r="H39" s="53" t="s">
        <v>4</v>
      </c>
      <c r="I39" s="64">
        <v>20.7</v>
      </c>
      <c r="J39" s="64">
        <v>13.9</v>
      </c>
      <c r="K39" s="65">
        <f t="shared" si="4"/>
        <v>20</v>
      </c>
      <c r="L39" s="66">
        <f t="shared" si="0"/>
        <v>0.03365352590341726</v>
      </c>
      <c r="M39" s="66">
        <f t="shared" si="1"/>
        <v>5.488351601404796</v>
      </c>
      <c r="N39" s="67">
        <f t="shared" si="5"/>
        <v>241.85819937053142</v>
      </c>
      <c r="O39" s="67">
        <f t="shared" si="2"/>
        <v>0.24185819937053143</v>
      </c>
      <c r="P39" s="67">
        <f>O39/Information!$D$43</f>
        <v>4.837163987410628</v>
      </c>
      <c r="Q39" s="53">
        <f>IF(H39="Chirpine",Information!$D$14,IF(H39="Chilaune",Information!$D$15,IF(Trees!H284="Hadekafal",Information!$D$17,Information!$D$16)))</f>
        <v>650</v>
      </c>
      <c r="R39" s="68">
        <f t="shared" si="6"/>
        <v>3144.1565918169085</v>
      </c>
      <c r="S39" s="67">
        <f t="shared" si="7"/>
        <v>3.1441565918169085</v>
      </c>
      <c r="T39" s="67">
        <f>IF(Trees!I286&lt;28,S39*Information!$D$29,IF(I39&gt;=53,S39*Information!$F$29,S39*Information!$E$29))</f>
        <v>0.5942455958533958</v>
      </c>
      <c r="U39" s="67">
        <f>IF(Trees!I286&lt;28,S39*Information!$D$30,IF(I39&gt;=53,S39*Information!$F$30,S39*Information!$E$30))</f>
        <v>0.3175598157735078</v>
      </c>
      <c r="V39" s="67">
        <f t="shared" si="8"/>
        <v>4.055962003443812</v>
      </c>
      <c r="W39" s="67">
        <f>IF(H39="Chirpine",S39*Information!$D$22,IF(H39="Chilaune",S39*Information!$D$23,S39*Information!$D$24))</f>
        <v>1.456373333329592</v>
      </c>
      <c r="X39" s="67">
        <f>IF(H39="Chirpine",T39*Information!$D$22,IF(H39="Chilaune",T39*Information!$D$23,T39*Information!$D$24))</f>
        <v>0.27525455999929294</v>
      </c>
      <c r="Y39" s="67">
        <f>IF(H39="Chirpine",U39*Information!$C$22,IF(H39="Chilaune",U39*Information!$C$23,U39*Information!$C$24))</f>
        <v>0.13801149593516648</v>
      </c>
      <c r="Z39" s="67">
        <f t="shared" si="3"/>
        <v>1.8696393892640515</v>
      </c>
    </row>
    <row r="40" spans="1:26" ht="13.5">
      <c r="A40" s="53">
        <v>2</v>
      </c>
      <c r="B40" s="72" t="s">
        <v>109</v>
      </c>
      <c r="C40" s="5" t="s">
        <v>75</v>
      </c>
      <c r="D40" s="5" t="s">
        <v>104</v>
      </c>
      <c r="E40" s="53" t="s">
        <v>49</v>
      </c>
      <c r="F40" s="53">
        <v>18</v>
      </c>
      <c r="G40" s="53">
        <v>39</v>
      </c>
      <c r="H40" s="53" t="s">
        <v>4</v>
      </c>
      <c r="I40" s="64">
        <v>10.8</v>
      </c>
      <c r="J40" s="64">
        <v>13</v>
      </c>
      <c r="K40" s="65">
        <f t="shared" si="4"/>
        <v>20</v>
      </c>
      <c r="L40" s="66">
        <f t="shared" si="0"/>
        <v>0.009160884177867836</v>
      </c>
      <c r="M40" s="66">
        <f t="shared" si="1"/>
        <v>4.169879750240104</v>
      </c>
      <c r="N40" s="67">
        <f t="shared" si="5"/>
        <v>64.70767055769967</v>
      </c>
      <c r="O40" s="67">
        <f t="shared" si="2"/>
        <v>0.06470767055769967</v>
      </c>
      <c r="P40" s="67">
        <f>O40/Information!$D$43</f>
        <v>1.2941534111539934</v>
      </c>
      <c r="Q40" s="53">
        <f>IF(H40="Chirpine",Information!$D$14,IF(H40="Chilaune",Information!$D$15,IF(Trees!H285="Hadekafal",Information!$D$17,Information!$D$16)))</f>
        <v>650</v>
      </c>
      <c r="R40" s="68">
        <f t="shared" si="6"/>
        <v>841.1997172500957</v>
      </c>
      <c r="S40" s="67">
        <f t="shared" si="7"/>
        <v>0.8411997172500957</v>
      </c>
      <c r="T40" s="67">
        <f>IF(Trees!I287&lt;28,S40*Information!$D$29,IF(I40&gt;=53,S40*Information!$F$29,S40*Information!$E$29))</f>
        <v>0.1589867465602681</v>
      </c>
      <c r="U40" s="67">
        <f>IF(Trees!I287&lt;28,S40*Information!$D$30,IF(I40&gt;=53,S40*Information!$F$30,S40*Information!$E$30))</f>
        <v>0.08496117144225968</v>
      </c>
      <c r="V40" s="67">
        <f t="shared" si="8"/>
        <v>1.0851476352526235</v>
      </c>
      <c r="W40" s="67">
        <f>IF(H40="Chirpine",S40*Information!$D$22,IF(H40="Chilaune",S40*Information!$D$23,S40*Information!$D$24))</f>
        <v>0.3896437090302443</v>
      </c>
      <c r="X40" s="67">
        <f>IF(H40="Chirpine",T40*Information!$D$22,IF(H40="Chilaune",T40*Information!$D$23,T40*Information!$D$24))</f>
        <v>0.07364266100671618</v>
      </c>
      <c r="Y40" s="67">
        <f>IF(H40="Chirpine",U40*Information!$C$22,IF(H40="Chilaune",U40*Information!$C$23,U40*Information!$C$24))</f>
        <v>0.036924125108806057</v>
      </c>
      <c r="Z40" s="67">
        <f t="shared" si="3"/>
        <v>0.5002104951457665</v>
      </c>
    </row>
    <row r="41" spans="1:26" ht="13.5">
      <c r="A41" s="53">
        <v>2</v>
      </c>
      <c r="B41" s="72" t="s">
        <v>109</v>
      </c>
      <c r="C41" s="5" t="s">
        <v>75</v>
      </c>
      <c r="D41" s="5" t="s">
        <v>104</v>
      </c>
      <c r="E41" s="53" t="s">
        <v>49</v>
      </c>
      <c r="F41" s="53">
        <v>19</v>
      </c>
      <c r="G41" s="53">
        <v>40</v>
      </c>
      <c r="H41" s="53" t="s">
        <v>4</v>
      </c>
      <c r="I41" s="64">
        <v>28.8</v>
      </c>
      <c r="J41" s="64">
        <v>19.9</v>
      </c>
      <c r="K41" s="65">
        <f t="shared" si="4"/>
        <v>20</v>
      </c>
      <c r="L41" s="66">
        <f t="shared" si="0"/>
        <v>0.06514406526483796</v>
      </c>
      <c r="M41" s="66">
        <f t="shared" si="1"/>
        <v>6.4830841563881805</v>
      </c>
      <c r="N41" s="67">
        <f t="shared" si="5"/>
        <v>653.9848306007904</v>
      </c>
      <c r="O41" s="67">
        <f t="shared" si="2"/>
        <v>0.6539848306007904</v>
      </c>
      <c r="P41" s="67">
        <f>O41/Information!$D$43</f>
        <v>13.079696612015807</v>
      </c>
      <c r="Q41" s="53">
        <f>IF(H41="Chirpine",Information!$D$14,IF(H41="Chilaune",Information!$D$15,IF(Trees!H286="Hadekafal",Information!$D$17,Information!$D$16)))</f>
        <v>650</v>
      </c>
      <c r="R41" s="68">
        <f t="shared" si="6"/>
        <v>8501.802797810275</v>
      </c>
      <c r="S41" s="67">
        <f t="shared" si="7"/>
        <v>8.501802797810274</v>
      </c>
      <c r="T41" s="67">
        <f>IF(Trees!I288&lt;28,S41*Information!$D$29,IF(I41&gt;=53,S41*Information!$F$29,S41*Information!$E$29))</f>
        <v>1.606840728786142</v>
      </c>
      <c r="U41" s="67">
        <f>IF(Trees!I288&lt;28,S41*Information!$D$30,IF(I41&gt;=53,S41*Information!$F$30,S41*Information!$E$30))</f>
        <v>0.8586820825788377</v>
      </c>
      <c r="V41" s="67">
        <f t="shared" si="8"/>
        <v>10.967325609175255</v>
      </c>
      <c r="W41" s="67">
        <f>IF(H41="Chirpine",S41*Information!$D$22,IF(H41="Chilaune",S41*Information!$D$23,S41*Information!$D$24))</f>
        <v>3.938035055945719</v>
      </c>
      <c r="X41" s="67">
        <f>IF(H41="Chirpine",T41*Information!$D$22,IF(H41="Chilaune",T41*Information!$D$23,T41*Information!$D$24))</f>
        <v>0.744288625573741</v>
      </c>
      <c r="Y41" s="67">
        <f>IF(H41="Chirpine",U41*Information!$C$22,IF(H41="Chilaune",U41*Information!$C$23,U41*Information!$C$24))</f>
        <v>0.37318323308876283</v>
      </c>
      <c r="Z41" s="67">
        <f t="shared" si="3"/>
        <v>5.055506914608222</v>
      </c>
    </row>
    <row r="42" spans="1:26" ht="13.5">
      <c r="A42" s="53">
        <v>2</v>
      </c>
      <c r="B42" s="72" t="s">
        <v>109</v>
      </c>
      <c r="C42" s="5" t="s">
        <v>75</v>
      </c>
      <c r="D42" s="5" t="s">
        <v>104</v>
      </c>
      <c r="E42" s="53" t="s">
        <v>49</v>
      </c>
      <c r="F42" s="53">
        <v>20</v>
      </c>
      <c r="G42" s="53">
        <v>41</v>
      </c>
      <c r="H42" s="53" t="s">
        <v>4</v>
      </c>
      <c r="I42" s="64">
        <v>26.7</v>
      </c>
      <c r="J42" s="64">
        <v>19</v>
      </c>
      <c r="K42" s="65">
        <f t="shared" si="4"/>
        <v>20</v>
      </c>
      <c r="L42" s="66">
        <f t="shared" si="0"/>
        <v>0.05599024967044069</v>
      </c>
      <c r="M42" s="66">
        <f t="shared" si="1"/>
        <v>6.291083781285689</v>
      </c>
      <c r="N42" s="67">
        <f t="shared" si="5"/>
        <v>539.7379701271065</v>
      </c>
      <c r="O42" s="67">
        <f t="shared" si="2"/>
        <v>0.5397379701271064</v>
      </c>
      <c r="P42" s="67">
        <f>O42/Information!$D$43</f>
        <v>10.794759402542129</v>
      </c>
      <c r="Q42" s="53">
        <f>IF(H42="Chirpine",Information!$D$14,IF(H42="Chilaune",Information!$D$15,IF(Trees!H287="Hadekafal",Information!$D$17,Information!$D$16)))</f>
        <v>650</v>
      </c>
      <c r="R42" s="68">
        <f t="shared" si="6"/>
        <v>7016.5936116523835</v>
      </c>
      <c r="S42" s="67">
        <f t="shared" si="7"/>
        <v>7.016593611652383</v>
      </c>
      <c r="T42" s="67">
        <f>IF(Trees!I289&lt;28,S42*Information!$D$29,IF(I42&gt;=53,S42*Information!$F$29,S42*Information!$E$29))</f>
        <v>1.3261361926023005</v>
      </c>
      <c r="U42" s="67">
        <f>IF(Trees!I289&lt;28,S42*Information!$D$30,IF(I42&gt;=53,S42*Information!$F$30,S42*Information!$E$30))</f>
        <v>0.7086759547768907</v>
      </c>
      <c r="V42" s="67">
        <f t="shared" si="8"/>
        <v>9.051405759031574</v>
      </c>
      <c r="W42" s="67">
        <f>IF(H42="Chirpine",S42*Information!$D$22,IF(H42="Chilaune",S42*Information!$D$23,S42*Information!$D$24))</f>
        <v>3.250086160917384</v>
      </c>
      <c r="X42" s="67">
        <f>IF(H42="Chirpine",T42*Information!$D$22,IF(H42="Chilaune",T42*Information!$D$23,T42*Information!$D$24))</f>
        <v>0.6142662844133856</v>
      </c>
      <c r="Y42" s="67">
        <f>IF(H42="Chirpine",U42*Information!$C$22,IF(H42="Chilaune",U42*Information!$C$23,U42*Information!$C$24))</f>
        <v>0.3079905699460367</v>
      </c>
      <c r="Z42" s="67">
        <f t="shared" si="3"/>
        <v>4.172343015276806</v>
      </c>
    </row>
    <row r="43" spans="1:26" ht="13.5">
      <c r="A43" s="53">
        <v>2</v>
      </c>
      <c r="B43" s="72" t="s">
        <v>109</v>
      </c>
      <c r="C43" s="5" t="s">
        <v>75</v>
      </c>
      <c r="D43" s="5" t="s">
        <v>104</v>
      </c>
      <c r="E43" s="53" t="s">
        <v>49</v>
      </c>
      <c r="F43" s="53">
        <v>21</v>
      </c>
      <c r="G43" s="53">
        <v>42</v>
      </c>
      <c r="H43" s="53" t="s">
        <v>4</v>
      </c>
      <c r="I43" s="64">
        <v>25.2</v>
      </c>
      <c r="J43" s="64">
        <v>18.4</v>
      </c>
      <c r="K43" s="65">
        <f t="shared" si="4"/>
        <v>20</v>
      </c>
      <c r="L43" s="66">
        <f t="shared" si="0"/>
        <v>0.04987592496839155</v>
      </c>
      <c r="M43" s="66">
        <f t="shared" si="1"/>
        <v>6.147718554331885</v>
      </c>
      <c r="N43" s="67">
        <f t="shared" si="5"/>
        <v>467.64925243930946</v>
      </c>
      <c r="O43" s="67">
        <f t="shared" si="2"/>
        <v>0.46764925243930944</v>
      </c>
      <c r="P43" s="67">
        <f>O43/Information!$D$43</f>
        <v>9.352985048786188</v>
      </c>
      <c r="Q43" s="53">
        <f>IF(H43="Chirpine",Information!$D$14,IF(H43="Chilaune",Information!$D$15,IF(Trees!H288="Hadekafal",Information!$D$17,Information!$D$16)))</f>
        <v>650</v>
      </c>
      <c r="R43" s="68">
        <f t="shared" si="6"/>
        <v>6079.440281711022</v>
      </c>
      <c r="S43" s="67">
        <f t="shared" si="7"/>
        <v>6.0794402817110225</v>
      </c>
      <c r="T43" s="67">
        <f>IF(Trees!I290&lt;28,S43*Information!$D$29,IF(I43&gt;=53,S43*Information!$F$29,S43*Information!$E$29))</f>
        <v>1.1490142132433832</v>
      </c>
      <c r="U43" s="67">
        <f>IF(Trees!I290&lt;28,S43*Information!$D$30,IF(I43&gt;=53,S43*Information!$F$30,S43*Information!$E$30))</f>
        <v>0.6140234684528133</v>
      </c>
      <c r="V43" s="67">
        <f t="shared" si="8"/>
        <v>7.842477963407219</v>
      </c>
      <c r="W43" s="67">
        <f>IF(H43="Chirpine",S43*Information!$D$22,IF(H43="Chilaune",S43*Information!$D$23,S43*Information!$D$24))</f>
        <v>2.8159967384885456</v>
      </c>
      <c r="X43" s="67">
        <f>IF(H43="Chirpine",T43*Information!$D$22,IF(H43="Chilaune",T43*Information!$D$23,T43*Information!$D$24))</f>
        <v>0.5322233835743351</v>
      </c>
      <c r="Y43" s="67">
        <f>IF(H43="Chirpine",U43*Information!$C$22,IF(H43="Chilaune",U43*Information!$C$23,U43*Information!$C$24))</f>
        <v>0.26685459938959266</v>
      </c>
      <c r="Z43" s="67">
        <f t="shared" si="3"/>
        <v>3.615074721452473</v>
      </c>
    </row>
    <row r="44" spans="1:26" ht="13.5">
      <c r="A44" s="53">
        <v>2</v>
      </c>
      <c r="B44" s="72" t="s">
        <v>109</v>
      </c>
      <c r="C44" s="5" t="s">
        <v>75</v>
      </c>
      <c r="D44" s="5" t="s">
        <v>104</v>
      </c>
      <c r="E44" s="53" t="s">
        <v>49</v>
      </c>
      <c r="F44" s="53">
        <v>22</v>
      </c>
      <c r="G44" s="53">
        <v>43</v>
      </c>
      <c r="H44" s="53" t="s">
        <v>4</v>
      </c>
      <c r="I44" s="64">
        <v>20.6</v>
      </c>
      <c r="J44" s="64">
        <v>18</v>
      </c>
      <c r="K44" s="65">
        <f t="shared" si="4"/>
        <v>20</v>
      </c>
      <c r="L44" s="66">
        <f t="shared" si="0"/>
        <v>0.03332915646193412</v>
      </c>
      <c r="M44" s="66">
        <f t="shared" si="1"/>
        <v>5.73801084852888</v>
      </c>
      <c r="N44" s="67">
        <f t="shared" si="5"/>
        <v>310.4462717407833</v>
      </c>
      <c r="O44" s="67">
        <f t="shared" si="2"/>
        <v>0.31044627174078326</v>
      </c>
      <c r="P44" s="67">
        <f>O44/Information!$D$43</f>
        <v>6.208925434815665</v>
      </c>
      <c r="Q44" s="53">
        <f>IF(H44="Chirpine",Information!$D$14,IF(H44="Chilaune",Information!$D$15,IF(Trees!H289="Hadekafal",Information!$D$17,Information!$D$16)))</f>
        <v>650</v>
      </c>
      <c r="R44" s="68">
        <f t="shared" si="6"/>
        <v>4035.8015326301825</v>
      </c>
      <c r="S44" s="67">
        <f t="shared" si="7"/>
        <v>4.035801532630183</v>
      </c>
      <c r="T44" s="67">
        <f>IF(Trees!I291&lt;28,S44*Information!$D$29,IF(I44&gt;=53,S44*Information!$F$29,S44*Information!$E$29))</f>
        <v>0.7627664896671046</v>
      </c>
      <c r="U44" s="67">
        <f>IF(Trees!I291&lt;28,S44*Information!$D$30,IF(I44&gt;=53,S44*Information!$F$30,S44*Information!$E$30))</f>
        <v>0.4076159547956485</v>
      </c>
      <c r="V44" s="67">
        <f t="shared" si="8"/>
        <v>5.206183977092936</v>
      </c>
      <c r="W44" s="67">
        <f>IF(H44="Chirpine",S44*Information!$D$22,IF(H44="Chilaune",S44*Information!$D$23,S44*Information!$D$24))</f>
        <v>1.8693832699143007</v>
      </c>
      <c r="X44" s="67">
        <f>IF(H44="Chirpine",T44*Information!$D$22,IF(H44="Chilaune",T44*Information!$D$23,T44*Information!$D$24))</f>
        <v>0.3533134380138028</v>
      </c>
      <c r="Y44" s="67">
        <f>IF(H44="Chirpine",U44*Information!$C$22,IF(H44="Chilaune",U44*Information!$C$23,U44*Information!$C$24))</f>
        <v>0.17714989395418884</v>
      </c>
      <c r="Z44" s="67">
        <f t="shared" si="3"/>
        <v>2.3998466018822926</v>
      </c>
    </row>
    <row r="45" spans="1:26" ht="13.5">
      <c r="A45" s="53">
        <v>2</v>
      </c>
      <c r="B45" s="72" t="s">
        <v>109</v>
      </c>
      <c r="C45" s="5" t="s">
        <v>75</v>
      </c>
      <c r="D45" s="5" t="s">
        <v>104</v>
      </c>
      <c r="E45" s="53" t="s">
        <v>49</v>
      </c>
      <c r="F45" s="53">
        <v>23</v>
      </c>
      <c r="G45" s="53">
        <v>44</v>
      </c>
      <c r="H45" s="53" t="s">
        <v>4</v>
      </c>
      <c r="I45" s="64">
        <v>28.5</v>
      </c>
      <c r="J45" s="64">
        <v>20</v>
      </c>
      <c r="K45" s="65">
        <f t="shared" si="4"/>
        <v>20</v>
      </c>
      <c r="L45" s="66">
        <f t="shared" si="0"/>
        <v>0.06379396582195773</v>
      </c>
      <c r="M45" s="66">
        <f t="shared" si="1"/>
        <v>6.467964676746446</v>
      </c>
      <c r="N45" s="67">
        <f t="shared" si="5"/>
        <v>644.1712949905041</v>
      </c>
      <c r="O45" s="67">
        <f t="shared" si="2"/>
        <v>0.6441712949905041</v>
      </c>
      <c r="P45" s="67">
        <f>O45/Information!$D$43</f>
        <v>12.883425899810081</v>
      </c>
      <c r="Q45" s="53">
        <f>IF(H45="Chirpine",Information!$D$14,IF(H45="Chilaune",Information!$D$15,IF(Trees!H290="Hadekafal",Information!$D$17,Information!$D$16)))</f>
        <v>650</v>
      </c>
      <c r="R45" s="68">
        <f t="shared" si="6"/>
        <v>8374.226834876554</v>
      </c>
      <c r="S45" s="67">
        <f t="shared" si="7"/>
        <v>8.374226834876554</v>
      </c>
      <c r="T45" s="67">
        <f>IF(Trees!I292&lt;28,S45*Information!$D$29,IF(I45&gt;=53,S45*Information!$F$29,S45*Information!$E$29))</f>
        <v>1.5827288717916688</v>
      </c>
      <c r="U45" s="67">
        <f>IF(Trees!I292&lt;28,S45*Information!$D$30,IF(I45&gt;=53,S45*Information!$F$30,S45*Information!$E$30))</f>
        <v>0.845796910322532</v>
      </c>
      <c r="V45" s="67">
        <f t="shared" si="8"/>
        <v>10.802752616990755</v>
      </c>
      <c r="W45" s="67">
        <f>IF(H45="Chirpine",S45*Information!$D$22,IF(H45="Chilaune",S45*Information!$D$23,S45*Information!$D$24))</f>
        <v>3.87894186991482</v>
      </c>
      <c r="X45" s="67">
        <f>IF(H45="Chirpine",T45*Information!$D$22,IF(H45="Chilaune",T45*Information!$D$23,T45*Information!$D$24))</f>
        <v>0.733120013413901</v>
      </c>
      <c r="Y45" s="67">
        <f>IF(H45="Chirpine",U45*Information!$C$22,IF(H45="Chilaune",U45*Information!$C$23,U45*Information!$C$24))</f>
        <v>0.3675833372261724</v>
      </c>
      <c r="Z45" s="67">
        <f t="shared" si="3"/>
        <v>4.979645220554893</v>
      </c>
    </row>
    <row r="46" spans="1:26" ht="13.5">
      <c r="A46" s="53">
        <v>2</v>
      </c>
      <c r="B46" s="72" t="s">
        <v>109</v>
      </c>
      <c r="C46" s="5" t="s">
        <v>75</v>
      </c>
      <c r="D46" s="5" t="s">
        <v>104</v>
      </c>
      <c r="E46" s="53" t="s">
        <v>49</v>
      </c>
      <c r="F46" s="53">
        <v>24</v>
      </c>
      <c r="G46" s="53">
        <v>45</v>
      </c>
      <c r="H46" s="53" t="s">
        <v>4</v>
      </c>
      <c r="I46" s="64">
        <v>26.2</v>
      </c>
      <c r="J46" s="64">
        <v>20.1</v>
      </c>
      <c r="K46" s="65">
        <f t="shared" si="4"/>
        <v>20</v>
      </c>
      <c r="L46" s="66">
        <f t="shared" si="0"/>
        <v>0.053912871528254434</v>
      </c>
      <c r="M46" s="66">
        <f t="shared" si="1"/>
        <v>6.311109409324077</v>
      </c>
      <c r="N46" s="67">
        <f t="shared" si="5"/>
        <v>550.6555124267733</v>
      </c>
      <c r="O46" s="67">
        <f t="shared" si="2"/>
        <v>0.5506555124267732</v>
      </c>
      <c r="P46" s="67">
        <f>O46/Information!$D$43</f>
        <v>11.013110248535463</v>
      </c>
      <c r="Q46" s="53">
        <f>IF(H46="Chirpine",Information!$D$14,IF(H46="Chilaune",Information!$D$15,IF(Trees!H291="Hadekafal",Information!$D$17,Information!$D$16)))</f>
        <v>650</v>
      </c>
      <c r="R46" s="68">
        <f t="shared" si="6"/>
        <v>7158.521661548051</v>
      </c>
      <c r="S46" s="67">
        <f t="shared" si="7"/>
        <v>7.158521661548051</v>
      </c>
      <c r="T46" s="67">
        <f>IF(Trees!I293&lt;28,S46*Information!$D$29,IF(I46&gt;=53,S46*Information!$F$29,S46*Information!$E$29))</f>
        <v>1.3529605940325817</v>
      </c>
      <c r="U46" s="67">
        <f>IF(Trees!I293&lt;28,S46*Information!$D$30,IF(I46&gt;=53,S46*Information!$F$30,S46*Information!$E$30))</f>
        <v>0.7230106878163532</v>
      </c>
      <c r="V46" s="67">
        <f t="shared" si="8"/>
        <v>9.234492943396987</v>
      </c>
      <c r="W46" s="67">
        <f>IF(H46="Chirpine",S46*Information!$D$22,IF(H46="Chilaune",S46*Information!$D$23,S46*Information!$D$24))</f>
        <v>3.3158272336290575</v>
      </c>
      <c r="X46" s="67">
        <f>IF(H46="Chirpine",T46*Information!$D$22,IF(H46="Chilaune",T46*Information!$D$23,T46*Information!$D$24))</f>
        <v>0.6266913471558918</v>
      </c>
      <c r="Y46" s="67">
        <f>IF(H46="Chirpine",U46*Information!$C$22,IF(H46="Chilaune",U46*Information!$C$23,U46*Information!$C$24))</f>
        <v>0.31422044492498713</v>
      </c>
      <c r="Z46" s="67">
        <f t="shared" si="3"/>
        <v>4.256739025709936</v>
      </c>
    </row>
    <row r="47" spans="1:26" ht="13.5">
      <c r="A47" s="53">
        <v>2</v>
      </c>
      <c r="B47" s="72" t="s">
        <v>109</v>
      </c>
      <c r="C47" s="5" t="s">
        <v>75</v>
      </c>
      <c r="D47" s="5" t="s">
        <v>104</v>
      </c>
      <c r="E47" s="53" t="s">
        <v>49</v>
      </c>
      <c r="F47" s="53">
        <v>25</v>
      </c>
      <c r="G47" s="53">
        <v>46</v>
      </c>
      <c r="H47" s="53" t="s">
        <v>4</v>
      </c>
      <c r="I47" s="64">
        <v>10.5</v>
      </c>
      <c r="J47" s="64">
        <v>11.4</v>
      </c>
      <c r="K47" s="65">
        <f t="shared" si="4"/>
        <v>20</v>
      </c>
      <c r="L47" s="66">
        <f t="shared" si="0"/>
        <v>0.008659014751456869</v>
      </c>
      <c r="M47" s="66">
        <f t="shared" si="1"/>
        <v>3.9841075279296603</v>
      </c>
      <c r="N47" s="67">
        <f t="shared" si="5"/>
        <v>53.73730902302826</v>
      </c>
      <c r="O47" s="67">
        <f t="shared" si="2"/>
        <v>0.05373730902302826</v>
      </c>
      <c r="P47" s="67">
        <f>O47/Information!$D$43</f>
        <v>1.0747461804605651</v>
      </c>
      <c r="Q47" s="53">
        <f>IF(H47="Chirpine",Information!$D$14,IF(H47="Chilaune",Information!$D$15,IF(Trees!H292="Hadekafal",Information!$D$17,Information!$D$16)))</f>
        <v>650</v>
      </c>
      <c r="R47" s="68">
        <f t="shared" si="6"/>
        <v>698.5850172993673</v>
      </c>
      <c r="S47" s="67">
        <f t="shared" si="7"/>
        <v>0.6985850172993673</v>
      </c>
      <c r="T47" s="67">
        <f>IF(Trees!I294&lt;28,S47*Information!$D$29,IF(I47&gt;=53,S47*Information!$F$29,S47*Information!$E$29))</f>
        <v>0.13203256826958043</v>
      </c>
      <c r="U47" s="67">
        <f>IF(Trees!I294&lt;28,S47*Information!$D$30,IF(I47&gt;=53,S47*Information!$F$30,S47*Information!$E$30))</f>
        <v>0.0705570867472361</v>
      </c>
      <c r="V47" s="67">
        <f t="shared" si="8"/>
        <v>0.9011746723161838</v>
      </c>
      <c r="W47" s="67">
        <f>IF(H47="Chirpine",S47*Information!$D$22,IF(H47="Chilaune",S47*Information!$D$23,S47*Information!$D$24))</f>
        <v>0.32358458001306695</v>
      </c>
      <c r="X47" s="67">
        <f>IF(H47="Chirpine",T47*Information!$D$22,IF(H47="Chilaune",T47*Information!$D$23,T47*Information!$D$24))</f>
        <v>0.06115748562246966</v>
      </c>
      <c r="Y47" s="67">
        <f>IF(H47="Chirpine",U47*Information!$C$22,IF(H47="Chilaune",U47*Information!$C$23,U47*Information!$C$24))</f>
        <v>0.030664109900348808</v>
      </c>
      <c r="Z47" s="67">
        <f t="shared" si="3"/>
        <v>0.4154061755358854</v>
      </c>
    </row>
    <row r="48" spans="1:26" ht="13.5">
      <c r="A48" s="53">
        <v>2</v>
      </c>
      <c r="B48" s="72" t="s">
        <v>109</v>
      </c>
      <c r="C48" s="5" t="s">
        <v>75</v>
      </c>
      <c r="D48" s="5" t="s">
        <v>104</v>
      </c>
      <c r="E48" s="53" t="s">
        <v>49</v>
      </c>
      <c r="F48" s="53">
        <v>26</v>
      </c>
      <c r="G48" s="53">
        <v>47</v>
      </c>
      <c r="H48" s="53" t="s">
        <v>4</v>
      </c>
      <c r="I48" s="64">
        <v>32</v>
      </c>
      <c r="J48" s="64">
        <v>22.3</v>
      </c>
      <c r="K48" s="65">
        <f t="shared" si="4"/>
        <v>20</v>
      </c>
      <c r="L48" s="66">
        <f t="shared" si="0"/>
        <v>0.0804247719318987</v>
      </c>
      <c r="M48" s="66">
        <f t="shared" si="1"/>
        <v>6.799828402190433</v>
      </c>
      <c r="N48" s="67">
        <f t="shared" si="5"/>
        <v>897.6932362400081</v>
      </c>
      <c r="O48" s="67">
        <f t="shared" si="2"/>
        <v>0.8976932362400081</v>
      </c>
      <c r="P48" s="67">
        <f>O48/Information!$D$43</f>
        <v>17.95386472480016</v>
      </c>
      <c r="Q48" s="53">
        <f>IF(H48="Chirpine",Information!$D$14,IF(H48="Chilaune",Information!$D$15,IF(Trees!H293="Hadekafal",Information!$D$17,Information!$D$16)))</f>
        <v>650</v>
      </c>
      <c r="R48" s="68">
        <f t="shared" si="6"/>
        <v>11670.012071120103</v>
      </c>
      <c r="S48" s="67">
        <f t="shared" si="7"/>
        <v>11.670012071120103</v>
      </c>
      <c r="T48" s="67">
        <f>IF(Trees!I295&lt;28,S48*Information!$D$29,IF(I48&gt;=53,S48*Information!$F$29,S48*Information!$E$29))</f>
        <v>2.2056322814416998</v>
      </c>
      <c r="U48" s="67">
        <f>IF(Trees!I295&lt;28,S48*Information!$D$30,IF(I48&gt;=53,S48*Information!$F$30,S48*Information!$E$30))</f>
        <v>1.1786712191831306</v>
      </c>
      <c r="V48" s="67">
        <f t="shared" si="8"/>
        <v>15.054315571744933</v>
      </c>
      <c r="W48" s="67">
        <f>IF(H48="Chirpine",S48*Information!$D$22,IF(H48="Chilaune",S48*Information!$D$23,S48*Information!$D$24))</f>
        <v>5.405549591342832</v>
      </c>
      <c r="X48" s="67">
        <f>IF(H48="Chirpine",T48*Information!$D$22,IF(H48="Chilaune",T48*Information!$D$23,T48*Information!$D$24))</f>
        <v>1.0216488727637953</v>
      </c>
      <c r="Y48" s="67">
        <f>IF(H48="Chirpine",U48*Information!$C$22,IF(H48="Chilaune",U48*Information!$C$23,U48*Information!$C$24))</f>
        <v>0.5122505118569886</v>
      </c>
      <c r="Z48" s="67">
        <f t="shared" si="3"/>
        <v>6.939448975963616</v>
      </c>
    </row>
    <row r="49" spans="1:26" ht="13.5">
      <c r="A49" s="53">
        <v>3</v>
      </c>
      <c r="B49" s="72" t="s">
        <v>109</v>
      </c>
      <c r="C49" s="5" t="s">
        <v>75</v>
      </c>
      <c r="D49" s="5" t="s">
        <v>105</v>
      </c>
      <c r="E49" s="53" t="s">
        <v>50</v>
      </c>
      <c r="F49" s="53">
        <v>1</v>
      </c>
      <c r="G49" s="53">
        <v>48</v>
      </c>
      <c r="H49" s="53" t="s">
        <v>4</v>
      </c>
      <c r="I49" s="64">
        <v>18</v>
      </c>
      <c r="J49" s="64">
        <v>17.1</v>
      </c>
      <c r="K49" s="65">
        <f t="shared" si="4"/>
        <v>20</v>
      </c>
      <c r="L49" s="66">
        <f t="shared" si="0"/>
        <v>0.025446900494077322</v>
      </c>
      <c r="M49" s="66">
        <f t="shared" si="1"/>
        <v>5.427102788902554</v>
      </c>
      <c r="N49" s="67">
        <f t="shared" si="5"/>
        <v>227.48920549747612</v>
      </c>
      <c r="O49" s="67">
        <f t="shared" si="2"/>
        <v>0.22748920549747612</v>
      </c>
      <c r="P49" s="67">
        <f>O49/Information!$D$43</f>
        <v>4.549784109949522</v>
      </c>
      <c r="Q49" s="53">
        <f>IF(H49="Chirpine",Information!$D$14,IF(H49="Chilaune",Information!$D$15,IF(Trees!H294="Hadekafal",Information!$D$17,Information!$D$16)))</f>
        <v>650</v>
      </c>
      <c r="R49" s="68">
        <f t="shared" si="6"/>
        <v>2957.3596714671894</v>
      </c>
      <c r="S49" s="67">
        <f t="shared" si="7"/>
        <v>2.9573596714671893</v>
      </c>
      <c r="T49" s="67">
        <f>IF(Trees!I296&lt;28,S49*Information!$D$29,IF(I49&gt;=53,S49*Information!$F$29,S49*Information!$E$29))</f>
        <v>0.5589409779072988</v>
      </c>
      <c r="U49" s="67">
        <f>IF(Trees!I296&lt;28,S49*Information!$D$30,IF(I49&gt;=53,S49*Information!$F$30,S49*Information!$E$30))</f>
        <v>0.2986933268181861</v>
      </c>
      <c r="V49" s="67">
        <f t="shared" si="8"/>
        <v>3.814993976192674</v>
      </c>
      <c r="W49" s="67">
        <f>IF(H49="Chirpine",S49*Information!$D$22,IF(H49="Chilaune",S49*Information!$D$23,S49*Information!$D$24))</f>
        <v>1.369848999823602</v>
      </c>
      <c r="X49" s="67">
        <f>IF(H49="Chirpine",T49*Information!$D$22,IF(H49="Chilaune",T49*Information!$D$23,T49*Information!$D$24))</f>
        <v>0.2589014609666608</v>
      </c>
      <c r="Y49" s="67">
        <f>IF(H49="Chirpine",U49*Information!$C$22,IF(H49="Chilaune",U49*Information!$C$23,U49*Information!$C$24))</f>
        <v>0.12981211983518368</v>
      </c>
      <c r="Z49" s="67">
        <f t="shared" si="3"/>
        <v>1.7585625806254466</v>
      </c>
    </row>
    <row r="50" spans="1:26" ht="13.5">
      <c r="A50" s="53">
        <v>3</v>
      </c>
      <c r="B50" s="72" t="s">
        <v>109</v>
      </c>
      <c r="C50" s="5" t="s">
        <v>75</v>
      </c>
      <c r="D50" s="5" t="s">
        <v>105</v>
      </c>
      <c r="E50" s="53" t="s">
        <v>50</v>
      </c>
      <c r="F50" s="53">
        <v>2</v>
      </c>
      <c r="G50" s="53">
        <v>49</v>
      </c>
      <c r="H50" s="53" t="s">
        <v>4</v>
      </c>
      <c r="I50" s="64">
        <v>19.1</v>
      </c>
      <c r="J50" s="64">
        <v>17.8</v>
      </c>
      <c r="K50" s="65">
        <f t="shared" si="4"/>
        <v>20</v>
      </c>
      <c r="L50" s="66">
        <f t="shared" si="0"/>
        <v>0.02865211039890232</v>
      </c>
      <c r="M50" s="66">
        <f t="shared" si="1"/>
        <v>5.581394446840552</v>
      </c>
      <c r="N50" s="67">
        <f t="shared" si="5"/>
        <v>265.4414918827484</v>
      </c>
      <c r="O50" s="67">
        <f t="shared" si="2"/>
        <v>0.2654414918827484</v>
      </c>
      <c r="P50" s="67">
        <f>O50/Information!$D$43</f>
        <v>5.308829837654968</v>
      </c>
      <c r="Q50" s="53">
        <f>IF(H50="Chirpine",Information!$D$14,IF(H50="Chilaune",Information!$D$15,IF(Trees!H295="Hadekafal",Information!$D$17,Information!$D$16)))</f>
        <v>650</v>
      </c>
      <c r="R50" s="68">
        <f t="shared" si="6"/>
        <v>3450.739394475729</v>
      </c>
      <c r="S50" s="67">
        <f t="shared" si="7"/>
        <v>3.450739394475729</v>
      </c>
      <c r="T50" s="67">
        <f>IF(Trees!I297&lt;28,S50*Information!$D$29,IF(I50&gt;=53,S50*Information!$F$29,S50*Information!$E$29))</f>
        <v>0.6521897455559128</v>
      </c>
      <c r="U50" s="67">
        <f>IF(Trees!I297&lt;28,S50*Information!$D$30,IF(I50&gt;=53,S50*Information!$F$30,S50*Information!$E$30))</f>
        <v>0.34852467884204863</v>
      </c>
      <c r="V50" s="67">
        <f t="shared" si="8"/>
        <v>4.4514538188736905</v>
      </c>
      <c r="W50" s="67">
        <f>IF(H50="Chirpine",S50*Information!$D$22,IF(H50="Chilaune",S50*Information!$D$23,S50*Information!$D$24))</f>
        <v>1.5983824875211576</v>
      </c>
      <c r="X50" s="67">
        <f>IF(H50="Chirpine",T50*Information!$D$22,IF(H50="Chilaune",T50*Information!$D$23,T50*Information!$D$24))</f>
        <v>0.3020942901414988</v>
      </c>
      <c r="Y50" s="67">
        <f>IF(H50="Chirpine",U50*Information!$C$22,IF(H50="Chilaune",U50*Information!$C$23,U50*Information!$C$24))</f>
        <v>0.15146882542475432</v>
      </c>
      <c r="Z50" s="67">
        <f t="shared" si="3"/>
        <v>2.0519456030874106</v>
      </c>
    </row>
    <row r="51" spans="1:26" ht="13.5">
      <c r="A51" s="53">
        <v>3</v>
      </c>
      <c r="B51" s="72" t="s">
        <v>109</v>
      </c>
      <c r="C51" s="5" t="s">
        <v>75</v>
      </c>
      <c r="D51" s="5" t="s">
        <v>105</v>
      </c>
      <c r="E51" s="53" t="s">
        <v>50</v>
      </c>
      <c r="F51" s="53">
        <v>3</v>
      </c>
      <c r="G51" s="53">
        <v>50</v>
      </c>
      <c r="H51" s="53" t="s">
        <v>4</v>
      </c>
      <c r="I51" s="64">
        <v>36.2</v>
      </c>
      <c r="J51" s="64">
        <v>26.1</v>
      </c>
      <c r="K51" s="65">
        <f t="shared" si="4"/>
        <v>20</v>
      </c>
      <c r="L51" s="66">
        <f t="shared" si="0"/>
        <v>0.10292171692425522</v>
      </c>
      <c r="M51" s="66">
        <f t="shared" si="1"/>
        <v>7.194688206498697</v>
      </c>
      <c r="N51" s="67">
        <f t="shared" si="5"/>
        <v>1332.3348474717152</v>
      </c>
      <c r="O51" s="67">
        <f t="shared" si="2"/>
        <v>1.3323348474717152</v>
      </c>
      <c r="P51" s="67">
        <f>O51/Information!$D$43</f>
        <v>26.6466969494343</v>
      </c>
      <c r="Q51" s="53">
        <f>IF(H51="Chirpine",Information!$D$14,IF(H51="Chilaune",Information!$D$15,IF(Trees!H296="Hadekafal",Information!$D$17,Information!$D$16)))</f>
        <v>650</v>
      </c>
      <c r="R51" s="68">
        <f t="shared" si="6"/>
        <v>17320.353017132296</v>
      </c>
      <c r="S51" s="67">
        <f t="shared" si="7"/>
        <v>17.320353017132298</v>
      </c>
      <c r="T51" s="67">
        <f>IF(Trees!I298&lt;28,S51*Information!$D$29,IF(I51&gt;=53,S51*Information!$F$29,S51*Information!$E$29))</f>
        <v>4.434010372385869</v>
      </c>
      <c r="U51" s="67">
        <f>IF(Trees!I298&lt;28,S51*Information!$D$30,IF(I51&gt;=53,S51*Information!$F$30,S51*Information!$E$30))</f>
        <v>0.7967362387880857</v>
      </c>
      <c r="V51" s="67">
        <f t="shared" si="8"/>
        <v>22.551099628306254</v>
      </c>
      <c r="W51" s="67">
        <f>IF(H51="Chirpine",S51*Information!$D$22,IF(H51="Chilaune",S51*Information!$D$23,S51*Information!$D$24))</f>
        <v>8.022787517535681</v>
      </c>
      <c r="X51" s="67">
        <f>IF(H51="Chirpine",T51*Information!$D$22,IF(H51="Chilaune",T51*Information!$D$23,T51*Information!$D$24))</f>
        <v>2.0538336044891343</v>
      </c>
      <c r="Y51" s="67">
        <f>IF(H51="Chirpine",U51*Information!$C$22,IF(H51="Chilaune",U51*Information!$C$23,U51*Information!$C$24))</f>
        <v>0.34626156937730207</v>
      </c>
      <c r="Z51" s="67">
        <f t="shared" si="3"/>
        <v>10.422882691402117</v>
      </c>
    </row>
    <row r="52" spans="1:26" ht="13.5">
      <c r="A52" s="53">
        <v>3</v>
      </c>
      <c r="B52" s="72" t="s">
        <v>109</v>
      </c>
      <c r="C52" s="5" t="s">
        <v>75</v>
      </c>
      <c r="D52" s="5" t="s">
        <v>105</v>
      </c>
      <c r="E52" s="53" t="s">
        <v>50</v>
      </c>
      <c r="F52" s="53">
        <v>4</v>
      </c>
      <c r="G52" s="53">
        <v>51</v>
      </c>
      <c r="H52" s="53" t="s">
        <v>4</v>
      </c>
      <c r="I52" s="64">
        <v>26.8</v>
      </c>
      <c r="J52" s="64">
        <v>21.2</v>
      </c>
      <c r="K52" s="65">
        <f t="shared" si="4"/>
        <v>20</v>
      </c>
      <c r="L52" s="66">
        <f t="shared" si="0"/>
        <v>0.056410437687858334</v>
      </c>
      <c r="M52" s="66">
        <f t="shared" si="1"/>
        <v>6.408044814561741</v>
      </c>
      <c r="N52" s="67">
        <f t="shared" si="5"/>
        <v>606.7062973441856</v>
      </c>
      <c r="O52" s="67">
        <f t="shared" si="2"/>
        <v>0.6067062973441856</v>
      </c>
      <c r="P52" s="67">
        <f>O52/Information!$D$43</f>
        <v>12.13412594688371</v>
      </c>
      <c r="Q52" s="53">
        <f>IF(H52="Chirpine",Information!$D$14,IF(H52="Chilaune",Information!$D$15,IF(Trees!H297="Hadekafal",Information!$D$17,Information!$D$16)))</f>
        <v>650</v>
      </c>
      <c r="R52" s="68">
        <f t="shared" si="6"/>
        <v>7887.181865474412</v>
      </c>
      <c r="S52" s="67">
        <f t="shared" si="7"/>
        <v>7.887181865474412</v>
      </c>
      <c r="T52" s="67">
        <f>IF(Trees!I299&lt;28,S52*Information!$D$29,IF(I52&gt;=53,S52*Information!$F$29,S52*Information!$E$29))</f>
        <v>2.0191185575614496</v>
      </c>
      <c r="U52" s="67">
        <f>IF(Trees!I299&lt;28,S52*Information!$D$30,IF(I52&gt;=53,S52*Information!$F$30,S52*Information!$E$30))</f>
        <v>0.36281036581182297</v>
      </c>
      <c r="V52" s="67">
        <f t="shared" si="8"/>
        <v>10.269110788847685</v>
      </c>
      <c r="W52" s="67">
        <f>IF(H52="Chirpine",S52*Information!$D$22,IF(H52="Chilaune",S52*Information!$D$23,S52*Information!$D$24))</f>
        <v>3.6533426400877476</v>
      </c>
      <c r="X52" s="67">
        <f>IF(H52="Chirpine",T52*Information!$D$22,IF(H52="Chilaune",T52*Information!$D$23,T52*Information!$D$24))</f>
        <v>0.9352557158624635</v>
      </c>
      <c r="Y52" s="67">
        <f>IF(H52="Chirpine",U52*Information!$C$22,IF(H52="Chilaune",U52*Information!$C$23,U52*Information!$C$24))</f>
        <v>0.15767738498181827</v>
      </c>
      <c r="Z52" s="67">
        <f t="shared" si="3"/>
        <v>4.746275740932029</v>
      </c>
    </row>
    <row r="53" spans="1:26" ht="13.5">
      <c r="A53" s="53">
        <v>3</v>
      </c>
      <c r="B53" s="72" t="s">
        <v>109</v>
      </c>
      <c r="C53" s="5" t="s">
        <v>75</v>
      </c>
      <c r="D53" s="5" t="s">
        <v>105</v>
      </c>
      <c r="E53" s="53" t="s">
        <v>50</v>
      </c>
      <c r="F53" s="53">
        <v>5</v>
      </c>
      <c r="G53" s="53">
        <v>52</v>
      </c>
      <c r="H53" s="53" t="s">
        <v>4</v>
      </c>
      <c r="I53" s="64">
        <v>33.8</v>
      </c>
      <c r="J53" s="64">
        <v>22.5</v>
      </c>
      <c r="K53" s="65">
        <f t="shared" si="4"/>
        <v>20</v>
      </c>
      <c r="L53" s="66">
        <f t="shared" si="0"/>
        <v>0.08972702777917807</v>
      </c>
      <c r="M53" s="66">
        <f t="shared" si="1"/>
        <v>6.914037341885413</v>
      </c>
      <c r="N53" s="67">
        <f t="shared" si="5"/>
        <v>1006.3018364449616</v>
      </c>
      <c r="O53" s="67">
        <f t="shared" si="2"/>
        <v>1.0063018364449616</v>
      </c>
      <c r="P53" s="67">
        <f>O53/Information!$D$43</f>
        <v>20.12603672889923</v>
      </c>
      <c r="Q53" s="53">
        <f>IF(H53="Chirpine",Information!$D$14,IF(H53="Chilaune",Information!$D$15,IF(Trees!H298="Hadekafal",Information!$D$17,Information!$D$16)))</f>
        <v>650</v>
      </c>
      <c r="R53" s="68">
        <f t="shared" si="6"/>
        <v>13081.923873784499</v>
      </c>
      <c r="S53" s="67">
        <f t="shared" si="7"/>
        <v>13.081923873784499</v>
      </c>
      <c r="T53" s="67">
        <f>IF(Trees!I300&lt;28,S53*Information!$D$29,IF(I53&gt;=53,S53*Information!$F$29,S53*Information!$E$29))</f>
        <v>3.3489725116888316</v>
      </c>
      <c r="U53" s="67">
        <f>IF(Trees!I300&lt;28,S53*Information!$D$30,IF(I53&gt;=53,S53*Information!$F$30,S53*Information!$E$30))</f>
        <v>0.601768498194087</v>
      </c>
      <c r="V53" s="67">
        <f t="shared" si="8"/>
        <v>17.03266488366742</v>
      </c>
      <c r="W53" s="67">
        <f>IF(H53="Chirpine",S53*Information!$D$22,IF(H53="Chilaune",S53*Information!$D$23,S53*Information!$D$24))</f>
        <v>6.059547138336979</v>
      </c>
      <c r="X53" s="67">
        <f>IF(H53="Chirpine",T53*Information!$D$22,IF(H53="Chilaune",T53*Information!$D$23,T53*Information!$D$24))</f>
        <v>1.551244067414267</v>
      </c>
      <c r="Y53" s="67">
        <f>IF(H53="Chirpine",U53*Information!$C$22,IF(H53="Chilaune",U53*Information!$C$23,U53*Information!$C$24))</f>
        <v>0.26152858931515016</v>
      </c>
      <c r="Z53" s="67">
        <f t="shared" si="3"/>
        <v>7.872319795066396</v>
      </c>
    </row>
    <row r="54" spans="1:26" ht="13.5">
      <c r="A54" s="53">
        <v>3</v>
      </c>
      <c r="B54" s="72" t="s">
        <v>109</v>
      </c>
      <c r="C54" s="5" t="s">
        <v>75</v>
      </c>
      <c r="D54" s="5" t="s">
        <v>105</v>
      </c>
      <c r="E54" s="53" t="s">
        <v>50</v>
      </c>
      <c r="F54" s="53">
        <v>6</v>
      </c>
      <c r="G54" s="53">
        <v>53</v>
      </c>
      <c r="H54" s="53" t="s">
        <v>4</v>
      </c>
      <c r="I54" s="64">
        <v>29.5</v>
      </c>
      <c r="J54" s="64">
        <v>23</v>
      </c>
      <c r="K54" s="65">
        <f t="shared" si="4"/>
        <v>20</v>
      </c>
      <c r="L54" s="66">
        <f t="shared" si="0"/>
        <v>0.06834927516966294</v>
      </c>
      <c r="M54" s="66">
        <f t="shared" si="1"/>
        <v>6.674326326485012</v>
      </c>
      <c r="N54" s="67">
        <f t="shared" si="5"/>
        <v>791.8138501386508</v>
      </c>
      <c r="O54" s="67">
        <f t="shared" si="2"/>
        <v>0.7918138501386508</v>
      </c>
      <c r="P54" s="67">
        <f>O54/Information!$D$43</f>
        <v>15.836277002773015</v>
      </c>
      <c r="Q54" s="53">
        <f>IF(H54="Chirpine",Information!$D$14,IF(H54="Chilaune",Information!$D$15,IF(Trees!#REF!="Hadekafal",Information!$D$17,Information!$D$16)))</f>
        <v>650</v>
      </c>
      <c r="R54" s="68">
        <f t="shared" si="6"/>
        <v>10293.580051802459</v>
      </c>
      <c r="S54" s="67">
        <f t="shared" si="7"/>
        <v>10.29358005180246</v>
      </c>
      <c r="T54" s="67">
        <f>IF(Trees!I301&lt;28,S54*Information!$D$29,IF(I54&gt;=53,S54*Information!$F$29,S54*Information!$E$29))</f>
        <v>2.6351564932614298</v>
      </c>
      <c r="U54" s="67">
        <f>IF(Trees!I301&lt;28,S54*Information!$D$30,IF(I54&gt;=53,S54*Information!$F$30,S54*Information!$E$30))</f>
        <v>0.47350468238291316</v>
      </c>
      <c r="V54" s="67">
        <f t="shared" si="8"/>
        <v>13.402241227446803</v>
      </c>
      <c r="W54" s="67">
        <f>IF(H54="Chirpine",S54*Information!$D$22,IF(H54="Chilaune",S54*Information!$D$23,S54*Information!$D$24))</f>
        <v>4.767986279994899</v>
      </c>
      <c r="X54" s="67">
        <f>IF(H54="Chirpine",T54*Information!$D$22,IF(H54="Chilaune",T54*Information!$D$23,T54*Information!$D$24))</f>
        <v>1.2206044876786943</v>
      </c>
      <c r="Y54" s="67">
        <f>IF(H54="Chirpine",U54*Information!$C$22,IF(H54="Chilaune",U54*Information!$C$23,U54*Information!$C$24))</f>
        <v>0.20578513496361406</v>
      </c>
      <c r="Z54" s="67">
        <f t="shared" si="3"/>
        <v>6.194375902637208</v>
      </c>
    </row>
    <row r="55" spans="1:26" ht="13.5">
      <c r="A55" s="53">
        <v>3</v>
      </c>
      <c r="B55" s="72" t="s">
        <v>109</v>
      </c>
      <c r="C55" s="5" t="s">
        <v>75</v>
      </c>
      <c r="D55" s="5" t="s">
        <v>105</v>
      </c>
      <c r="E55" s="53" t="s">
        <v>50</v>
      </c>
      <c r="F55" s="53">
        <v>7</v>
      </c>
      <c r="G55" s="53">
        <v>54</v>
      </c>
      <c r="H55" s="53" t="s">
        <v>4</v>
      </c>
      <c r="I55" s="64">
        <v>25</v>
      </c>
      <c r="J55" s="64">
        <v>23.1</v>
      </c>
      <c r="K55" s="65">
        <f t="shared" si="4"/>
        <v>20</v>
      </c>
      <c r="L55" s="66">
        <f t="shared" si="0"/>
        <v>0.04908738521234052</v>
      </c>
      <c r="M55" s="66">
        <f t="shared" si="1"/>
        <v>6.360305948635034</v>
      </c>
      <c r="N55" s="67">
        <f aca="true" t="shared" si="9" ref="N55:N93">EXP(M55)</f>
        <v>578.4232971431886</v>
      </c>
      <c r="O55" s="67">
        <f aca="true" t="shared" si="10" ref="O55:O93">N55/1000</f>
        <v>0.5784232971431886</v>
      </c>
      <c r="P55" s="67">
        <f>O55/Information!$D$43</f>
        <v>11.568465942863773</v>
      </c>
      <c r="Q55" s="53">
        <f>IF(H55="Chirpine",Information!$D$14,IF(H55="Chilaune",Information!$D$15,IF(Trees!H301="Hadekafal",Information!$D$17,Information!$D$16)))</f>
        <v>650</v>
      </c>
      <c r="R55" s="68">
        <f aca="true" t="shared" si="11" ref="R55:R93">P55*Q55</f>
        <v>7519.502862861452</v>
      </c>
      <c r="S55" s="67">
        <f aca="true" t="shared" si="12" ref="S55:S93">R55/1000</f>
        <v>7.519502862861452</v>
      </c>
      <c r="T55" s="67">
        <f>IF(Trees!I302&lt;28,S55*Information!$D$29,IF(I55&gt;=53,S55*Information!$F$29,S55*Information!$E$29))</f>
        <v>1.9249927328925316</v>
      </c>
      <c r="U55" s="67">
        <f>IF(Trees!I302&lt;28,S55*Information!$D$30,IF(I55&gt;=53,S55*Information!$F$30,S55*Information!$E$30))</f>
        <v>0.3458971316916268</v>
      </c>
      <c r="V55" s="67">
        <f aca="true" t="shared" si="13" ref="V55:V93">S55+T55+U55</f>
        <v>9.79039272744561</v>
      </c>
      <c r="W55" s="67">
        <f>IF(H55="Chirpine",S55*Information!$D$22,IF(H55="Chilaune",S55*Information!$D$23,S55*Information!$D$24))</f>
        <v>3.4830337260774247</v>
      </c>
      <c r="X55" s="67">
        <f>IF(H55="Chirpine",T55*Information!$D$22,IF(H55="Chilaune",T55*Information!$D$23,T55*Information!$D$24))</f>
        <v>0.8916566338758206</v>
      </c>
      <c r="Y55" s="67">
        <f>IF(H55="Chirpine",U55*Information!$C$22,IF(H55="Chilaune",U55*Information!$C$23,U55*Information!$C$24))</f>
        <v>0.15032689343318098</v>
      </c>
      <c r="Z55" s="67">
        <f aca="true" t="shared" si="14" ref="Z55:Z93">W55+X55+Y55</f>
        <v>4.525017253386427</v>
      </c>
    </row>
    <row r="56" spans="1:26" ht="13.5">
      <c r="A56" s="53">
        <v>3</v>
      </c>
      <c r="B56" s="72" t="s">
        <v>109</v>
      </c>
      <c r="C56" s="5" t="s">
        <v>75</v>
      </c>
      <c r="D56" s="5" t="s">
        <v>105</v>
      </c>
      <c r="E56" s="53" t="s">
        <v>50</v>
      </c>
      <c r="F56" s="53">
        <v>8</v>
      </c>
      <c r="G56" s="53">
        <v>55</v>
      </c>
      <c r="H56" s="53" t="s">
        <v>4</v>
      </c>
      <c r="I56" s="64">
        <v>32</v>
      </c>
      <c r="J56" s="64">
        <v>25</v>
      </c>
      <c r="K56" s="65">
        <f t="shared" si="4"/>
        <v>20</v>
      </c>
      <c r="L56" s="66">
        <f t="shared" si="0"/>
        <v>0.0804247719318987</v>
      </c>
      <c r="M56" s="66">
        <f t="shared" si="1"/>
        <v>6.914334697970725</v>
      </c>
      <c r="N56" s="67">
        <f t="shared" si="9"/>
        <v>1006.6011109130262</v>
      </c>
      <c r="O56" s="67">
        <f t="shared" si="10"/>
        <v>1.0066011109130262</v>
      </c>
      <c r="P56" s="67">
        <f>O56/Information!$D$43</f>
        <v>20.132022218260524</v>
      </c>
      <c r="Q56" s="53">
        <f>IF(H56="Chirpine",Information!$D$14,IF(H56="Chilaune",Information!$D$15,IF(Trees!#REF!="Hadekafal",Information!$D$17,Information!$D$16)))</f>
        <v>650</v>
      </c>
      <c r="R56" s="68">
        <f t="shared" si="11"/>
        <v>13085.814441869341</v>
      </c>
      <c r="S56" s="67">
        <f t="shared" si="12"/>
        <v>13.08581444186934</v>
      </c>
      <c r="T56" s="67">
        <f>IF(Trees!I302&lt;28,S56*Information!$D$29,IF(I56&gt;=53,S56*Information!$F$29,S56*Information!$E$29))</f>
        <v>3.3499684971185513</v>
      </c>
      <c r="U56" s="67">
        <f>IF(Trees!I302&lt;28,S56*Information!$D$30,IF(I56&gt;=53,S56*Information!$F$30,S56*Information!$E$30))</f>
        <v>0.6019474643259897</v>
      </c>
      <c r="V56" s="67">
        <f t="shared" si="13"/>
        <v>17.03773040331388</v>
      </c>
      <c r="W56" s="67">
        <f>IF(H56="Chirpine",S56*Information!$D$22,IF(H56="Chilaune",S56*Information!$D$23,S56*Information!$D$24))</f>
        <v>6.061349249473879</v>
      </c>
      <c r="X56" s="67">
        <f>IF(H56="Chirpine",T56*Information!$D$22,IF(H56="Chilaune",T56*Information!$D$23,T56*Information!$D$24))</f>
        <v>1.551705407865313</v>
      </c>
      <c r="Y56" s="67">
        <f>IF(H56="Chirpine",U56*Information!$C$22,IF(H56="Chilaune",U56*Information!$C$23,U56*Information!$C$24))</f>
        <v>0.2616063679960751</v>
      </c>
      <c r="Z56" s="67">
        <f t="shared" si="14"/>
        <v>7.874661025335267</v>
      </c>
    </row>
    <row r="57" spans="1:26" ht="13.5">
      <c r="A57" s="53">
        <v>3</v>
      </c>
      <c r="B57" s="72" t="s">
        <v>109</v>
      </c>
      <c r="C57" s="5" t="s">
        <v>75</v>
      </c>
      <c r="D57" s="5" t="s">
        <v>105</v>
      </c>
      <c r="E57" s="53" t="s">
        <v>50</v>
      </c>
      <c r="F57" s="53">
        <v>9</v>
      </c>
      <c r="G57" s="53">
        <v>56</v>
      </c>
      <c r="H57" s="53" t="s">
        <v>4</v>
      </c>
      <c r="I57" s="64">
        <v>34.3</v>
      </c>
      <c r="J57" s="64">
        <v>24</v>
      </c>
      <c r="K57" s="65">
        <f t="shared" si="4"/>
        <v>20</v>
      </c>
      <c r="L57" s="66">
        <f t="shared" si="0"/>
        <v>0.09240130852554637</v>
      </c>
      <c r="M57" s="66">
        <f t="shared" si="1"/>
        <v>7.006944221375246</v>
      </c>
      <c r="N57" s="67">
        <f t="shared" si="9"/>
        <v>1104.2749241960698</v>
      </c>
      <c r="O57" s="67">
        <f t="shared" si="10"/>
        <v>1.1042749241960699</v>
      </c>
      <c r="P57" s="67">
        <f>O57/Information!$D$43</f>
        <v>22.085498483921395</v>
      </c>
      <c r="Q57" s="53">
        <f>IF(H57="Chirpine",Information!$D$14,IF(H57="Chilaune",Information!$D$15,IF(Trees!H307="Hadekafal",Information!$D$17,Information!$D$16)))</f>
        <v>650</v>
      </c>
      <c r="R57" s="68">
        <f t="shared" si="11"/>
        <v>14355.574014548907</v>
      </c>
      <c r="S57" s="67">
        <f t="shared" si="12"/>
        <v>14.355574014548907</v>
      </c>
      <c r="T57" s="67">
        <f>IF(Trees!I306&lt;28,S57*Information!$D$29,IF(I57&gt;=53,S57*Information!$F$29,S57*Information!$E$29))</f>
        <v>3.67502694772452</v>
      </c>
      <c r="U57" s="67">
        <f>IF(Trees!I306&lt;28,S57*Information!$D$30,IF(I57&gt;=53,S57*Information!$F$30,S57*Information!$E$30))</f>
        <v>0.6603564046692497</v>
      </c>
      <c r="V57" s="67">
        <f t="shared" si="13"/>
        <v>18.690957366942676</v>
      </c>
      <c r="W57" s="67">
        <f>IF(H57="Chirpine",S57*Information!$D$22,IF(H57="Chilaune",S57*Information!$D$23,S57*Information!$D$24))</f>
        <v>6.649501883539053</v>
      </c>
      <c r="X57" s="67">
        <f>IF(H57="Chirpine",T57*Information!$D$22,IF(H57="Chilaune",T57*Information!$D$23,T57*Information!$D$24))</f>
        <v>1.7022724821859978</v>
      </c>
      <c r="Y57" s="67">
        <f>IF(H57="Chirpine",U57*Information!$C$22,IF(H57="Chilaune",U57*Information!$C$23,U57*Information!$C$24))</f>
        <v>0.28699089346925594</v>
      </c>
      <c r="Z57" s="67">
        <f t="shared" si="14"/>
        <v>8.638765259194306</v>
      </c>
    </row>
    <row r="58" spans="1:26" ht="13.5">
      <c r="A58" s="53">
        <v>3</v>
      </c>
      <c r="B58" s="72" t="s">
        <v>109</v>
      </c>
      <c r="C58" s="5" t="s">
        <v>75</v>
      </c>
      <c r="D58" s="5" t="s">
        <v>105</v>
      </c>
      <c r="E58" s="53" t="s">
        <v>50</v>
      </c>
      <c r="F58" s="53">
        <v>10</v>
      </c>
      <c r="G58" s="53">
        <v>57</v>
      </c>
      <c r="H58" s="53" t="s">
        <v>4</v>
      </c>
      <c r="I58" s="64">
        <v>21.3</v>
      </c>
      <c r="J58" s="64">
        <v>20.8</v>
      </c>
      <c r="K58" s="65">
        <f t="shared" si="4"/>
        <v>20</v>
      </c>
      <c r="L58" s="66">
        <f t="shared" si="0"/>
        <v>0.03563272927517884</v>
      </c>
      <c r="M58" s="66">
        <f t="shared" si="1"/>
        <v>5.947142451750048</v>
      </c>
      <c r="N58" s="67">
        <f t="shared" si="9"/>
        <v>382.6583106720217</v>
      </c>
      <c r="O58" s="67">
        <f t="shared" si="10"/>
        <v>0.38265831067202166</v>
      </c>
      <c r="P58" s="67">
        <f>O58/Information!$D$43</f>
        <v>7.653166213440433</v>
      </c>
      <c r="Q58" s="53">
        <f>IF(H58="Chirpine",Information!$D$14,IF(H58="Chilaune",Information!$D$15,IF(Trees!H308="Hadekafal",Information!$D$17,Information!$D$16)))</f>
        <v>650</v>
      </c>
      <c r="R58" s="68">
        <f t="shared" si="11"/>
        <v>4974.558038736282</v>
      </c>
      <c r="S58" s="67">
        <f t="shared" si="12"/>
        <v>4.974558038736282</v>
      </c>
      <c r="T58" s="67">
        <f>IF(Trees!I307&lt;28,S58*Information!$D$29,IF(I58&gt;=53,S58*Information!$F$29,S58*Information!$E$29))</f>
        <v>1.2734868579164882</v>
      </c>
      <c r="U58" s="67">
        <f>IF(Trees!I307&lt;28,S58*Information!$D$30,IF(I58&gt;=53,S58*Information!$F$30,S58*Information!$E$30))</f>
        <v>0.22882966978186894</v>
      </c>
      <c r="V58" s="67">
        <f t="shared" si="13"/>
        <v>6.476874566434639</v>
      </c>
      <c r="W58" s="67">
        <f>IF(H58="Chirpine",S58*Information!$D$22,IF(H58="Chilaune",S58*Information!$D$23,S58*Information!$D$24))</f>
        <v>2.304215283542646</v>
      </c>
      <c r="X58" s="67">
        <f>IF(H58="Chirpine",T58*Information!$D$22,IF(H58="Chilaune",T58*Information!$D$23,T58*Information!$D$24))</f>
        <v>0.5898791125869173</v>
      </c>
      <c r="Y58" s="67">
        <f>IF(H58="Chirpine",U58*Information!$C$22,IF(H58="Chilaune",U58*Information!$C$23,U58*Information!$C$24))</f>
        <v>0.09944937448720025</v>
      </c>
      <c r="Z58" s="67">
        <f t="shared" si="14"/>
        <v>2.9935437706167636</v>
      </c>
    </row>
    <row r="59" spans="1:26" ht="13.5">
      <c r="A59" s="53">
        <v>3</v>
      </c>
      <c r="B59" s="72" t="s">
        <v>109</v>
      </c>
      <c r="C59" s="5" t="s">
        <v>75</v>
      </c>
      <c r="D59" s="5" t="s">
        <v>105</v>
      </c>
      <c r="E59" s="53" t="s">
        <v>50</v>
      </c>
      <c r="F59" s="53">
        <v>11</v>
      </c>
      <c r="G59" s="53">
        <v>58</v>
      </c>
      <c r="H59" s="53" t="s">
        <v>4</v>
      </c>
      <c r="I59" s="64">
        <v>25.6</v>
      </c>
      <c r="J59" s="64">
        <v>22.5</v>
      </c>
      <c r="K59" s="65">
        <f t="shared" si="4"/>
        <v>20</v>
      </c>
      <c r="L59" s="66">
        <f t="shared" si="0"/>
        <v>0.051471854036415174</v>
      </c>
      <c r="M59" s="66">
        <f t="shared" si="1"/>
        <v>6.379557376380266</v>
      </c>
      <c r="N59" s="67">
        <f t="shared" si="9"/>
        <v>589.666649500639</v>
      </c>
      <c r="O59" s="67">
        <f t="shared" si="10"/>
        <v>0.589666649500639</v>
      </c>
      <c r="P59" s="67">
        <f>O59/Information!$D$43</f>
        <v>11.793332990012779</v>
      </c>
      <c r="Q59" s="53">
        <f>IF(H59="Chirpine",Information!$D$14,IF(H59="Chilaune",Information!$D$15,IF(Trees!H309="Hadekafal",Information!$D$17,Information!$D$16)))</f>
        <v>650</v>
      </c>
      <c r="R59" s="68">
        <f t="shared" si="11"/>
        <v>7665.666443508307</v>
      </c>
      <c r="S59" s="67">
        <f t="shared" si="12"/>
        <v>7.665666443508306</v>
      </c>
      <c r="T59" s="67">
        <f>IF(Trees!I308&lt;28,S59*Information!$D$29,IF(I59&gt;=53,S59*Information!$F$29,S59*Information!$E$29))</f>
        <v>1.9624106095381264</v>
      </c>
      <c r="U59" s="67">
        <f>IF(Trees!I308&lt;28,S59*Information!$D$30,IF(I59&gt;=53,S59*Information!$F$30,S59*Information!$E$30))</f>
        <v>0.35262065640138207</v>
      </c>
      <c r="V59" s="67">
        <f t="shared" si="13"/>
        <v>9.980697709447814</v>
      </c>
      <c r="W59" s="67">
        <f>IF(H59="Chirpine",S59*Information!$D$22,IF(H59="Chilaune",S59*Information!$D$23,S59*Information!$D$24))</f>
        <v>3.5507366966330474</v>
      </c>
      <c r="X59" s="67">
        <f>IF(H59="Chirpine",T59*Information!$D$22,IF(H59="Chilaune",T59*Information!$D$23,T59*Information!$D$24))</f>
        <v>0.9089885943380601</v>
      </c>
      <c r="Y59" s="67">
        <f>IF(H59="Chirpine",U59*Information!$C$22,IF(H59="Chilaune",U59*Information!$C$23,U59*Information!$C$24))</f>
        <v>0.15324893727204064</v>
      </c>
      <c r="Z59" s="67">
        <f t="shared" si="14"/>
        <v>4.612974228243148</v>
      </c>
    </row>
    <row r="60" spans="1:26" ht="13.5">
      <c r="A60" s="53">
        <v>3</v>
      </c>
      <c r="B60" s="72" t="s">
        <v>109</v>
      </c>
      <c r="C60" s="5" t="s">
        <v>75</v>
      </c>
      <c r="D60" s="5" t="s">
        <v>105</v>
      </c>
      <c r="E60" s="53" t="s">
        <v>50</v>
      </c>
      <c r="F60" s="53">
        <v>12</v>
      </c>
      <c r="G60" s="53">
        <v>59</v>
      </c>
      <c r="H60" s="53" t="s">
        <v>4</v>
      </c>
      <c r="I60" s="64">
        <v>24</v>
      </c>
      <c r="J60" s="64">
        <v>22.5</v>
      </c>
      <c r="K60" s="65">
        <f t="shared" si="4"/>
        <v>20</v>
      </c>
      <c r="L60" s="66">
        <f t="shared" si="0"/>
        <v>0.04523893421169302</v>
      </c>
      <c r="M60" s="66">
        <f t="shared" si="1"/>
        <v>6.255417530972148</v>
      </c>
      <c r="N60" s="67">
        <f t="shared" si="9"/>
        <v>520.8267906815635</v>
      </c>
      <c r="O60" s="67">
        <f t="shared" si="10"/>
        <v>0.5208267906815635</v>
      </c>
      <c r="P60" s="67">
        <f>O60/Information!$D$43</f>
        <v>10.416535813631269</v>
      </c>
      <c r="Q60" s="53">
        <f>IF(H60="Chirpine",Information!$D$14,IF(H60="Chilaune",Information!$D$15,IF(Trees!#REF!="Hadekafal",Information!$D$17,Information!$D$16)))</f>
        <v>650</v>
      </c>
      <c r="R60" s="68">
        <f t="shared" si="11"/>
        <v>6770.748278860325</v>
      </c>
      <c r="S60" s="67">
        <f t="shared" si="12"/>
        <v>6.770748278860324</v>
      </c>
      <c r="T60" s="67">
        <f>IF(Trees!I309&lt;28,S60*Information!$D$29,IF(I60&gt;=53,S60*Information!$F$29,S60*Information!$E$29))</f>
        <v>1.733311559388243</v>
      </c>
      <c r="U60" s="67">
        <f>IF(Trees!I309&lt;28,S60*Information!$D$30,IF(I60&gt;=53,S60*Information!$F$30,S60*Information!$E$30))</f>
        <v>0.3114544208275749</v>
      </c>
      <c r="V60" s="67">
        <f t="shared" si="13"/>
        <v>8.815514259076142</v>
      </c>
      <c r="W60" s="67">
        <f>IF(H60="Chirpine",S60*Information!$D$22,IF(H60="Chilaune",S60*Information!$D$23,S60*Information!$D$24))</f>
        <v>3.1362106027681023</v>
      </c>
      <c r="X60" s="67">
        <f>IF(H60="Chirpine",T60*Information!$D$22,IF(H60="Chilaune",T60*Information!$D$23,T60*Information!$D$24))</f>
        <v>0.8028699143086342</v>
      </c>
      <c r="Y60" s="67">
        <f>IF(H60="Chirpine",U60*Information!$C$22,IF(H60="Chilaune",U60*Information!$C$23,U60*Information!$C$24))</f>
        <v>0.13535809129166404</v>
      </c>
      <c r="Z60" s="67">
        <f t="shared" si="14"/>
        <v>4.074438608368401</v>
      </c>
    </row>
    <row r="61" spans="1:26" ht="13.5">
      <c r="A61" s="53">
        <v>3</v>
      </c>
      <c r="B61" s="72" t="s">
        <v>109</v>
      </c>
      <c r="C61" s="5" t="s">
        <v>75</v>
      </c>
      <c r="D61" s="5" t="s">
        <v>105</v>
      </c>
      <c r="E61" s="53" t="s">
        <v>50</v>
      </c>
      <c r="F61" s="53">
        <v>13</v>
      </c>
      <c r="G61" s="53">
        <v>60</v>
      </c>
      <c r="H61" s="53" t="s">
        <v>4</v>
      </c>
      <c r="I61" s="64">
        <v>39.6</v>
      </c>
      <c r="J61" s="64">
        <v>24.7</v>
      </c>
      <c r="K61" s="65">
        <f t="shared" si="4"/>
        <v>20</v>
      </c>
      <c r="L61" s="66">
        <f t="shared" si="0"/>
        <v>0.12316299839133425</v>
      </c>
      <c r="M61" s="66">
        <f t="shared" si="1"/>
        <v>7.312123978770782</v>
      </c>
      <c r="N61" s="67">
        <f t="shared" si="9"/>
        <v>1498.3562887747128</v>
      </c>
      <c r="O61" s="67">
        <f t="shared" si="10"/>
        <v>1.4983562887747128</v>
      </c>
      <c r="P61" s="67">
        <f>O61/Information!$D$43</f>
        <v>29.967125775494257</v>
      </c>
      <c r="Q61" s="53">
        <f>IF(H61="Chirpine",Information!$D$14,IF(H61="Chilaune",Information!$D$15,IF(Trees!H310="Hadekafal",Information!$D$17,Information!$D$16)))</f>
        <v>650</v>
      </c>
      <c r="R61" s="68">
        <f t="shared" si="11"/>
        <v>19478.631754071266</v>
      </c>
      <c r="S61" s="67">
        <f t="shared" si="12"/>
        <v>19.478631754071266</v>
      </c>
      <c r="T61" s="67">
        <f>IF(Trees!I310&lt;28,S61*Information!$D$29,IF(I61&gt;=53,S61*Information!$F$29,S61*Information!$E$29))</f>
        <v>3.6814614015194693</v>
      </c>
      <c r="U61" s="67">
        <f>IF(Trees!I310&lt;28,S61*Information!$D$30,IF(I61&gt;=53,S61*Information!$F$30,S61*Information!$E$30))</f>
        <v>1.9673418071611979</v>
      </c>
      <c r="V61" s="67">
        <f t="shared" si="13"/>
        <v>25.127434962751934</v>
      </c>
      <c r="W61" s="67">
        <f>IF(H61="Chirpine",S61*Information!$D$22,IF(H61="Chilaune",S61*Information!$D$23,S61*Information!$D$24))</f>
        <v>9.022502228485811</v>
      </c>
      <c r="X61" s="67">
        <f>IF(H61="Chirpine",T61*Information!$D$22,IF(H61="Chilaune",T61*Information!$D$23,T61*Information!$D$24))</f>
        <v>1.705252921183818</v>
      </c>
      <c r="Y61" s="67">
        <f>IF(H61="Chirpine",U61*Information!$C$22,IF(H61="Chilaune",U61*Information!$C$23,U61*Information!$C$24))</f>
        <v>0.8550067493922566</v>
      </c>
      <c r="Z61" s="67">
        <f t="shared" si="14"/>
        <v>11.582761899061886</v>
      </c>
    </row>
    <row r="62" spans="1:26" ht="13.5">
      <c r="A62" s="53">
        <v>3</v>
      </c>
      <c r="B62" s="72" t="s">
        <v>109</v>
      </c>
      <c r="C62" s="5" t="s">
        <v>75</v>
      </c>
      <c r="D62" s="5" t="s">
        <v>105</v>
      </c>
      <c r="E62" s="53" t="s">
        <v>50</v>
      </c>
      <c r="F62" s="53">
        <v>14</v>
      </c>
      <c r="G62" s="53">
        <v>61</v>
      </c>
      <c r="H62" s="53" t="s">
        <v>4</v>
      </c>
      <c r="I62" s="64">
        <v>30.2</v>
      </c>
      <c r="J62" s="64">
        <v>23</v>
      </c>
      <c r="K62" s="65">
        <f t="shared" si="4"/>
        <v>20</v>
      </c>
      <c r="L62" s="66">
        <f t="shared" si="0"/>
        <v>0.07163145409450088</v>
      </c>
      <c r="M62" s="66">
        <f t="shared" si="1"/>
        <v>6.71943559648593</v>
      </c>
      <c r="N62" s="67">
        <f t="shared" si="9"/>
        <v>828.3498559510934</v>
      </c>
      <c r="O62" s="67">
        <f t="shared" si="10"/>
        <v>0.8283498559510935</v>
      </c>
      <c r="P62" s="67">
        <f>O62/Information!$D$43</f>
        <v>16.566997119021867</v>
      </c>
      <c r="Q62" s="53">
        <f>IF(H62="Chirpine",Information!$D$14,IF(H62="Chilaune",Information!$D$15,IF(Trees!H311="Hadekafal",Information!$D$17,Information!$D$16)))</f>
        <v>650</v>
      </c>
      <c r="R62" s="68">
        <f t="shared" si="11"/>
        <v>10768.548127364213</v>
      </c>
      <c r="S62" s="67">
        <f t="shared" si="12"/>
        <v>10.768548127364213</v>
      </c>
      <c r="T62" s="67">
        <f>IF(Trees!I311&lt;28,S62*Information!$D$29,IF(I62&gt;=53,S62*Information!$F$29,S62*Information!$E$29))</f>
        <v>2.035255596071836</v>
      </c>
      <c r="U62" s="67">
        <f>IF(Trees!I311&lt;28,S62*Information!$D$30,IF(I62&gt;=53,S62*Information!$F$30,S62*Information!$E$30))</f>
        <v>1.0876233608637855</v>
      </c>
      <c r="V62" s="67">
        <f t="shared" si="13"/>
        <v>13.891427084299835</v>
      </c>
      <c r="W62" s="67">
        <f>IF(H62="Chirpine",S62*Information!$D$22,IF(H62="Chilaune",S62*Information!$D$23,S62*Information!$D$24))</f>
        <v>4.987991492595103</v>
      </c>
      <c r="X62" s="67">
        <f>IF(H62="Chirpine",T62*Information!$D$22,IF(H62="Chilaune",T62*Information!$D$23,T62*Information!$D$24))</f>
        <v>0.9427303921004745</v>
      </c>
      <c r="Y62" s="67">
        <f>IF(H62="Chirpine",U62*Information!$C$22,IF(H62="Chilaune",U62*Information!$C$23,U62*Information!$C$24))</f>
        <v>0.47268111263140117</v>
      </c>
      <c r="Z62" s="67">
        <f t="shared" si="14"/>
        <v>6.403402997326979</v>
      </c>
    </row>
    <row r="63" spans="1:26" ht="13.5">
      <c r="A63" s="53">
        <v>3</v>
      </c>
      <c r="B63" s="72" t="s">
        <v>109</v>
      </c>
      <c r="C63" s="5" t="s">
        <v>75</v>
      </c>
      <c r="D63" s="5" t="s">
        <v>105</v>
      </c>
      <c r="E63" s="53" t="s">
        <v>50</v>
      </c>
      <c r="F63" s="53">
        <v>15</v>
      </c>
      <c r="G63" s="53">
        <v>62</v>
      </c>
      <c r="H63" s="53" t="s">
        <v>4</v>
      </c>
      <c r="I63" s="64">
        <v>39</v>
      </c>
      <c r="J63" s="64">
        <v>26.1</v>
      </c>
      <c r="K63" s="65">
        <f t="shared" si="4"/>
        <v>20</v>
      </c>
      <c r="L63" s="66">
        <f t="shared" si="0"/>
        <v>0.11945906065275187</v>
      </c>
      <c r="M63" s="66">
        <f t="shared" si="1"/>
        <v>7.337993817756248</v>
      </c>
      <c r="N63" s="67">
        <f t="shared" si="9"/>
        <v>1537.6242628124692</v>
      </c>
      <c r="O63" s="67">
        <f t="shared" si="10"/>
        <v>1.5376242628124692</v>
      </c>
      <c r="P63" s="67">
        <f>O63/Information!$D$43</f>
        <v>30.752485256249383</v>
      </c>
      <c r="Q63" s="53">
        <f>IF(H63="Chirpine",Information!$D$14,IF(H63="Chilaune",Information!$D$15,IF(Trees!H312="Hadekafal",Information!$D$17,Information!$D$16)))</f>
        <v>650</v>
      </c>
      <c r="R63" s="68">
        <f t="shared" si="11"/>
        <v>19989.115416562097</v>
      </c>
      <c r="S63" s="67">
        <f t="shared" si="12"/>
        <v>19.989115416562097</v>
      </c>
      <c r="T63" s="67">
        <f>IF(Trees!I312&lt;28,S63*Information!$D$29,IF(I63&gt;=53,S63*Information!$F$29,S63*Information!$E$29))</f>
        <v>3.7779428137302364</v>
      </c>
      <c r="U63" s="67">
        <f>IF(Trees!I312&lt;28,S63*Information!$D$30,IF(I63&gt;=53,S63*Information!$F$30,S63*Information!$E$30))</f>
        <v>2.018900657072772</v>
      </c>
      <c r="V63" s="67">
        <f t="shared" si="13"/>
        <v>25.78595888736511</v>
      </c>
      <c r="W63" s="67">
        <f>IF(H63="Chirpine",S63*Information!$D$22,IF(H63="Chilaune",S63*Information!$D$23,S63*Information!$D$24))</f>
        <v>9.258958260951562</v>
      </c>
      <c r="X63" s="67">
        <f>IF(H63="Chirpine",T63*Information!$D$22,IF(H63="Chilaune",T63*Information!$D$23,T63*Information!$D$24))</f>
        <v>1.7499431113198456</v>
      </c>
      <c r="Y63" s="67">
        <f>IF(H63="Chirpine",U63*Information!$C$22,IF(H63="Chilaune",U63*Information!$C$23,U63*Information!$C$24))</f>
        <v>0.8774142255638268</v>
      </c>
      <c r="Z63" s="67">
        <f t="shared" si="14"/>
        <v>11.886315597835235</v>
      </c>
    </row>
    <row r="64" spans="1:26" ht="13.5">
      <c r="A64" s="53">
        <v>3</v>
      </c>
      <c r="B64" s="72" t="s">
        <v>109</v>
      </c>
      <c r="C64" s="5" t="s">
        <v>75</v>
      </c>
      <c r="D64" s="5" t="s">
        <v>105</v>
      </c>
      <c r="E64" s="53" t="s">
        <v>50</v>
      </c>
      <c r="F64" s="53">
        <v>16</v>
      </c>
      <c r="G64" s="53">
        <v>63</v>
      </c>
      <c r="H64" s="53" t="s">
        <v>4</v>
      </c>
      <c r="I64" s="64">
        <v>28.7</v>
      </c>
      <c r="J64" s="64">
        <v>24.1</v>
      </c>
      <c r="K64" s="65">
        <f t="shared" si="4"/>
        <v>20</v>
      </c>
      <c r="L64" s="66">
        <f t="shared" si="0"/>
        <v>0.06469246132088441</v>
      </c>
      <c r="M64" s="66">
        <f t="shared" si="1"/>
        <v>6.668249658633137</v>
      </c>
      <c r="N64" s="67">
        <f t="shared" si="9"/>
        <v>787.0168500201629</v>
      </c>
      <c r="O64" s="67">
        <f t="shared" si="10"/>
        <v>0.7870168500201629</v>
      </c>
      <c r="P64" s="67">
        <f>O64/Information!$D$43</f>
        <v>15.740337000403256</v>
      </c>
      <c r="Q64" s="53">
        <f>IF(H64="Chirpine",Information!$D$14,IF(H64="Chilaune",Information!$D$15,IF(Trees!H313="Hadekafal",Information!$D$17,Information!$D$16)))</f>
        <v>650</v>
      </c>
      <c r="R64" s="68">
        <f t="shared" si="11"/>
        <v>10231.219050262116</v>
      </c>
      <c r="S64" s="67">
        <f t="shared" si="12"/>
        <v>10.231219050262116</v>
      </c>
      <c r="T64" s="67">
        <f>IF(Trees!I313&lt;28,S64*Information!$D$29,IF(I64&gt;=53,S64*Information!$F$29,S64*Information!$E$29))</f>
        <v>1.93370040049954</v>
      </c>
      <c r="U64" s="67">
        <f>IF(Trees!I313&lt;28,S64*Information!$D$30,IF(I64&gt;=53,S64*Information!$F$30,S64*Information!$E$30))</f>
        <v>1.0333531240764737</v>
      </c>
      <c r="V64" s="67">
        <f t="shared" si="13"/>
        <v>13.198272574838128</v>
      </c>
      <c r="W64" s="67">
        <f>IF(H64="Chirpine",S64*Information!$D$22,IF(H64="Chilaune",S64*Information!$D$23,S64*Information!$D$24))</f>
        <v>4.739100664081412</v>
      </c>
      <c r="X64" s="67">
        <f>IF(H64="Chirpine",T64*Information!$D$22,IF(H64="Chilaune",T64*Information!$D$23,T64*Information!$D$24))</f>
        <v>0.8956900255113869</v>
      </c>
      <c r="Y64" s="67">
        <f>IF(H64="Chirpine",U64*Information!$C$22,IF(H64="Chilaune",U64*Information!$C$23,U64*Information!$C$24))</f>
        <v>0.44909526772363545</v>
      </c>
      <c r="Z64" s="67">
        <f t="shared" si="14"/>
        <v>6.083885957316434</v>
      </c>
    </row>
    <row r="65" spans="1:26" ht="13.5">
      <c r="A65" s="53">
        <v>3</v>
      </c>
      <c r="B65" s="72" t="s">
        <v>109</v>
      </c>
      <c r="C65" s="5" t="s">
        <v>75</v>
      </c>
      <c r="D65" s="5" t="s">
        <v>105</v>
      </c>
      <c r="E65" s="53" t="s">
        <v>50</v>
      </c>
      <c r="F65" s="53">
        <v>17</v>
      </c>
      <c r="G65" s="53">
        <v>64</v>
      </c>
      <c r="H65" s="53" t="s">
        <v>4</v>
      </c>
      <c r="I65" s="64">
        <v>29.2</v>
      </c>
      <c r="J65" s="64">
        <v>24</v>
      </c>
      <c r="K65" s="65">
        <f t="shared" si="4"/>
        <v>20</v>
      </c>
      <c r="L65" s="66">
        <f t="shared" si="0"/>
        <v>0.06696618900392003</v>
      </c>
      <c r="M65" s="66">
        <f t="shared" si="1"/>
        <v>6.6973056449146</v>
      </c>
      <c r="N65" s="67">
        <f t="shared" si="9"/>
        <v>810.2198616045413</v>
      </c>
      <c r="O65" s="67">
        <f t="shared" si="10"/>
        <v>0.8102198616045413</v>
      </c>
      <c r="P65" s="67">
        <f>O65/Information!$D$43</f>
        <v>16.204397232090823</v>
      </c>
      <c r="Q65" s="53">
        <f>IF(H65="Chirpine",Information!$D$14,IF(H65="Chilaune",Information!$D$15,IF(Trees!H314="Hadekafal",Information!$D$17,Information!$D$16)))</f>
        <v>650</v>
      </c>
      <c r="R65" s="68">
        <f t="shared" si="11"/>
        <v>10532.858200859035</v>
      </c>
      <c r="S65" s="67">
        <f t="shared" si="12"/>
        <v>10.532858200859035</v>
      </c>
      <c r="T65" s="67">
        <f>IF(Trees!I314&lt;28,S65*Information!$D$29,IF(I65&gt;=53,S65*Information!$F$29,S65*Information!$E$29))</f>
        <v>1.9907101999623578</v>
      </c>
      <c r="U65" s="67">
        <f>IF(Trees!I314&lt;28,S65*Information!$D$30,IF(I65&gt;=53,S65*Information!$F$30,S65*Information!$E$30))</f>
        <v>1.0638186782867627</v>
      </c>
      <c r="V65" s="67">
        <f t="shared" si="13"/>
        <v>13.587387079108156</v>
      </c>
      <c r="W65" s="67">
        <f>IF(H65="Chirpine",S65*Information!$D$22,IF(H65="Chilaune",S65*Information!$D$23,S65*Information!$D$24))</f>
        <v>4.878819918637905</v>
      </c>
      <c r="X65" s="67">
        <f>IF(H65="Chirpine",T65*Information!$D$22,IF(H65="Chilaune",T65*Information!$D$23,T65*Information!$D$24))</f>
        <v>0.9220969646225641</v>
      </c>
      <c r="Y65" s="67">
        <f>IF(H65="Chirpine",U65*Information!$C$22,IF(H65="Chilaune",U65*Information!$C$23,U65*Information!$C$24))</f>
        <v>0.46233559758342707</v>
      </c>
      <c r="Z65" s="67">
        <f t="shared" si="14"/>
        <v>6.263252480843896</v>
      </c>
    </row>
    <row r="66" spans="1:26" ht="13.5">
      <c r="A66" s="53">
        <v>3</v>
      </c>
      <c r="B66" s="72" t="s">
        <v>109</v>
      </c>
      <c r="C66" s="5" t="s">
        <v>75</v>
      </c>
      <c r="D66" s="5" t="s">
        <v>105</v>
      </c>
      <c r="E66" s="53" t="s">
        <v>50</v>
      </c>
      <c r="F66" s="53">
        <v>18</v>
      </c>
      <c r="G66" s="53">
        <v>65</v>
      </c>
      <c r="H66" s="53" t="s">
        <v>4</v>
      </c>
      <c r="I66" s="64">
        <v>23</v>
      </c>
      <c r="J66" s="64">
        <v>22.3</v>
      </c>
      <c r="K66" s="65">
        <f aca="true" t="shared" si="15" ref="K66:K129">COUNT(I66)/0.05</f>
        <v>20</v>
      </c>
      <c r="L66" s="66">
        <f aca="true" t="shared" si="16" ref="L66:L129">PI()*I66*I66/40000</f>
        <v>0.04154756284372501</v>
      </c>
      <c r="M66" s="66">
        <f aca="true" t="shared" si="17" ref="M66:M129">IF(H66="Chirpine",(-2.977+1.9235*LN(I66)+1.0019*LN(J66)),IF(H66="Chilaune",(-2.7385+1.8155*LN(I66)+1.0072*LN(J66)),(-2.3204+1.8507*LN(I66)+0.8223*LN(J66))))</f>
        <v>6.1646085174948775</v>
      </c>
      <c r="N66" s="67">
        <f t="shared" si="9"/>
        <v>475.6149115675336</v>
      </c>
      <c r="O66" s="67">
        <f t="shared" si="10"/>
        <v>0.4756149115675336</v>
      </c>
      <c r="P66" s="67">
        <f>O66/Information!$D$43</f>
        <v>9.512298231350671</v>
      </c>
      <c r="Q66" s="53">
        <f>IF(H66="Chirpine",Information!$D$14,IF(H66="Chilaune",Information!$D$15,IF(Trees!H315="Hadekafal",Information!$D$17,Information!$D$16)))</f>
        <v>650</v>
      </c>
      <c r="R66" s="68">
        <f t="shared" si="11"/>
        <v>6182.993850377937</v>
      </c>
      <c r="S66" s="67">
        <f t="shared" si="12"/>
        <v>6.182993850377937</v>
      </c>
      <c r="T66" s="67">
        <f>IF(Trees!I315&lt;28,S66*Information!$D$29,IF(I66&gt;=53,S66*Information!$F$29,S66*Information!$E$29))</f>
        <v>1.16858583772143</v>
      </c>
      <c r="U66" s="67">
        <f>IF(Trees!I315&lt;28,S66*Information!$D$30,IF(I66&gt;=53,S66*Information!$F$30,S66*Information!$E$30))</f>
        <v>0.6244823788881716</v>
      </c>
      <c r="V66" s="67">
        <f t="shared" si="13"/>
        <v>7.976062066987539</v>
      </c>
      <c r="W66" s="67">
        <f>IF(H66="Chirpine",S66*Information!$D$22,IF(H66="Chilaune",S66*Information!$D$23,S66*Information!$D$24))</f>
        <v>2.8639627514950603</v>
      </c>
      <c r="X66" s="67">
        <f>IF(H66="Chirpine",T66*Information!$D$22,IF(H66="Chilaune",T66*Information!$D$23,T66*Information!$D$24))</f>
        <v>0.5412889600325663</v>
      </c>
      <c r="Y66" s="67">
        <f>IF(H66="Chirpine",U66*Information!$C$22,IF(H66="Chilaune",U66*Information!$C$23,U66*Information!$C$24))</f>
        <v>0.2714000418647994</v>
      </c>
      <c r="Z66" s="67">
        <f t="shared" si="14"/>
        <v>3.6766517533924263</v>
      </c>
    </row>
    <row r="67" spans="1:26" ht="13.5">
      <c r="A67" s="53">
        <v>3</v>
      </c>
      <c r="B67" s="72" t="s">
        <v>109</v>
      </c>
      <c r="C67" s="5" t="s">
        <v>75</v>
      </c>
      <c r="D67" s="5" t="s">
        <v>105</v>
      </c>
      <c r="E67" s="53" t="s">
        <v>50</v>
      </c>
      <c r="F67" s="53">
        <v>19</v>
      </c>
      <c r="G67" s="53">
        <v>66</v>
      </c>
      <c r="H67" s="53" t="s">
        <v>4</v>
      </c>
      <c r="I67" s="64">
        <v>20.7</v>
      </c>
      <c r="J67" s="64">
        <v>22.5</v>
      </c>
      <c r="K67" s="65">
        <f t="shared" si="15"/>
        <v>20</v>
      </c>
      <c r="L67" s="66">
        <f t="shared" si="16"/>
        <v>0.03365352590341726</v>
      </c>
      <c r="M67" s="66">
        <f t="shared" si="17"/>
        <v>5.970893160769764</v>
      </c>
      <c r="N67" s="67">
        <f t="shared" si="9"/>
        <v>391.8555044617596</v>
      </c>
      <c r="O67" s="67">
        <f t="shared" si="10"/>
        <v>0.3918555044617596</v>
      </c>
      <c r="P67" s="67">
        <f>O67/Information!$D$43</f>
        <v>7.837110089235192</v>
      </c>
      <c r="Q67" s="53">
        <f>IF(H67="Chirpine",Information!$D$14,IF(H67="Chilaune",Information!$D$15,IF(Trees!H316="Hadekafal",Information!$D$17,Information!$D$16)))</f>
        <v>650</v>
      </c>
      <c r="R67" s="68">
        <f t="shared" si="11"/>
        <v>5094.121558002875</v>
      </c>
      <c r="S67" s="67">
        <f t="shared" si="12"/>
        <v>5.0941215580028745</v>
      </c>
      <c r="T67" s="67">
        <f>IF(Trees!I316&lt;28,S67*Information!$D$29,IF(I67&gt;=53,S67*Information!$F$29,S67*Information!$E$29))</f>
        <v>0.9627889744625433</v>
      </c>
      <c r="U67" s="67">
        <f>IF(Trees!I316&lt;28,S67*Information!$D$30,IF(I67&gt;=53,S67*Information!$F$30,S67*Information!$E$30))</f>
        <v>0.5145062773582904</v>
      </c>
      <c r="V67" s="67">
        <f t="shared" si="13"/>
        <v>6.571416809823708</v>
      </c>
      <c r="W67" s="67">
        <f>IF(H67="Chirpine",S67*Information!$D$22,IF(H67="Chilaune",S67*Information!$D$23,S67*Information!$D$24))</f>
        <v>2.3595971056669316</v>
      </c>
      <c r="X67" s="67">
        <f>IF(H67="Chirpine",T67*Information!$D$22,IF(H67="Chilaune",T67*Information!$D$23,T67*Information!$D$24))</f>
        <v>0.44596385297105007</v>
      </c>
      <c r="Y67" s="67">
        <f>IF(H67="Chirpine",U67*Information!$C$22,IF(H67="Chilaune",U67*Information!$C$23,U67*Information!$C$24))</f>
        <v>0.223604428139913</v>
      </c>
      <c r="Z67" s="67">
        <f t="shared" si="14"/>
        <v>3.029165386777895</v>
      </c>
    </row>
    <row r="68" spans="1:26" ht="13.5">
      <c r="A68" s="53">
        <v>3</v>
      </c>
      <c r="B68" s="72" t="s">
        <v>109</v>
      </c>
      <c r="C68" s="5" t="s">
        <v>75</v>
      </c>
      <c r="D68" s="5" t="s">
        <v>105</v>
      </c>
      <c r="E68" s="53" t="s">
        <v>50</v>
      </c>
      <c r="F68" s="53">
        <v>20</v>
      </c>
      <c r="G68" s="53">
        <v>67</v>
      </c>
      <c r="H68" s="53" t="s">
        <v>4</v>
      </c>
      <c r="I68" s="64">
        <v>21</v>
      </c>
      <c r="J68" s="64">
        <v>22</v>
      </c>
      <c r="K68" s="65">
        <f t="shared" si="15"/>
        <v>20</v>
      </c>
      <c r="L68" s="66">
        <f t="shared" si="16"/>
        <v>0.034636059005827474</v>
      </c>
      <c r="M68" s="66">
        <f t="shared" si="17"/>
        <v>5.976054342980701</v>
      </c>
      <c r="N68" s="67">
        <f t="shared" si="9"/>
        <v>393.883170195759</v>
      </c>
      <c r="O68" s="67">
        <f t="shared" si="10"/>
        <v>0.393883170195759</v>
      </c>
      <c r="P68" s="67">
        <f>O68/Information!$D$43</f>
        <v>7.8776634039151805</v>
      </c>
      <c r="Q68" s="53">
        <f>IF(H68="Chirpine",Information!$D$14,IF(H68="Chilaune",Information!$D$15,IF(Trees!H317="Hadekafal",Information!$D$17,Information!$D$16)))</f>
        <v>650</v>
      </c>
      <c r="R68" s="68">
        <f t="shared" si="11"/>
        <v>5120.481212544867</v>
      </c>
      <c r="S68" s="67">
        <f t="shared" si="12"/>
        <v>5.120481212544867</v>
      </c>
      <c r="T68" s="67">
        <f>IF(Trees!I317&lt;28,S68*Information!$D$29,IF(I68&gt;=53,S68*Information!$F$29,S68*Information!$E$29))</f>
        <v>0.9677709491709798</v>
      </c>
      <c r="U68" s="67">
        <f>IF(Trees!I317&lt;28,S68*Information!$D$30,IF(I68&gt;=53,S68*Information!$F$30,S68*Information!$E$30))</f>
        <v>0.5171686024670316</v>
      </c>
      <c r="V68" s="67">
        <f t="shared" si="13"/>
        <v>6.605420764182878</v>
      </c>
      <c r="W68" s="67">
        <f>IF(H68="Chirpine",S68*Information!$D$22,IF(H68="Chilaune",S68*Information!$D$23,S68*Information!$D$24))</f>
        <v>2.3718068976507825</v>
      </c>
      <c r="X68" s="67">
        <f>IF(H68="Chirpine",T68*Information!$D$22,IF(H68="Chilaune",T68*Information!$D$23,T68*Information!$D$24))</f>
        <v>0.4482715036559979</v>
      </c>
      <c r="Y68" s="67">
        <f>IF(H68="Chirpine",U68*Information!$C$22,IF(H68="Chilaune",U68*Information!$C$23,U68*Information!$C$24))</f>
        <v>0.22476147463217191</v>
      </c>
      <c r="Z68" s="67">
        <f t="shared" si="14"/>
        <v>3.044839875938952</v>
      </c>
    </row>
    <row r="69" spans="1:26" ht="13.5">
      <c r="A69" s="53">
        <v>3</v>
      </c>
      <c r="B69" s="72" t="s">
        <v>109</v>
      </c>
      <c r="C69" s="5" t="s">
        <v>75</v>
      </c>
      <c r="D69" s="5" t="s">
        <v>105</v>
      </c>
      <c r="E69" s="53" t="s">
        <v>50</v>
      </c>
      <c r="F69" s="53">
        <v>21</v>
      </c>
      <c r="G69" s="53">
        <v>68</v>
      </c>
      <c r="H69" s="53" t="s">
        <v>4</v>
      </c>
      <c r="I69" s="64">
        <v>24.7</v>
      </c>
      <c r="J69" s="64">
        <v>23.3</v>
      </c>
      <c r="K69" s="65">
        <f t="shared" si="15"/>
        <v>20</v>
      </c>
      <c r="L69" s="66">
        <f t="shared" si="16"/>
        <v>0.04791635655071492</v>
      </c>
      <c r="M69" s="66">
        <f t="shared" si="17"/>
        <v>6.345721461086608</v>
      </c>
      <c r="N69" s="67">
        <f t="shared" si="9"/>
        <v>570.048509211111</v>
      </c>
      <c r="O69" s="67">
        <f t="shared" si="10"/>
        <v>0.5700485092111109</v>
      </c>
      <c r="P69" s="67">
        <f>O69/Information!$D$43</f>
        <v>11.400970184222219</v>
      </c>
      <c r="Q69" s="53">
        <f>IF(H69="Chirpine",Information!$D$14,IF(H69="Chilaune",Information!$D$15,IF(Trees!H318="Hadekafal",Information!$D$17,Information!$D$16)))</f>
        <v>650</v>
      </c>
      <c r="R69" s="68">
        <f t="shared" si="11"/>
        <v>7410.630619744442</v>
      </c>
      <c r="S69" s="67">
        <f t="shared" si="12"/>
        <v>7.410630619744442</v>
      </c>
      <c r="T69" s="67">
        <f>IF(Trees!I318&lt;28,S69*Information!$D$29,IF(I69&gt;=53,S69*Information!$F$29,S69*Information!$E$29))</f>
        <v>1.4006091871316995</v>
      </c>
      <c r="U69" s="67">
        <f>IF(Trees!I318&lt;28,S69*Information!$D$30,IF(I69&gt;=53,S69*Information!$F$30,S69*Information!$E$30))</f>
        <v>0.7484736925941887</v>
      </c>
      <c r="V69" s="67">
        <f t="shared" si="13"/>
        <v>9.55971349947033</v>
      </c>
      <c r="W69" s="67">
        <f>IF(H69="Chirpine",S69*Information!$D$22,IF(H69="Chilaune",S69*Information!$D$23,S69*Information!$D$24))</f>
        <v>3.4326041030656254</v>
      </c>
      <c r="X69" s="67">
        <f>IF(H69="Chirpine",T69*Information!$D$22,IF(H69="Chilaune",T69*Information!$D$23,T69*Information!$D$24))</f>
        <v>0.6487621754794032</v>
      </c>
      <c r="Y69" s="67">
        <f>IF(H69="Chirpine",U69*Information!$C$22,IF(H69="Chilaune",U69*Information!$C$23,U69*Information!$C$24))</f>
        <v>0.3252866668014344</v>
      </c>
      <c r="Z69" s="67">
        <f t="shared" si="14"/>
        <v>4.406652945346464</v>
      </c>
    </row>
    <row r="70" spans="1:26" ht="13.5">
      <c r="A70" s="53">
        <v>3</v>
      </c>
      <c r="B70" s="72" t="s">
        <v>109</v>
      </c>
      <c r="C70" s="5" t="s">
        <v>75</v>
      </c>
      <c r="D70" s="5" t="s">
        <v>105</v>
      </c>
      <c r="E70" s="53" t="s">
        <v>50</v>
      </c>
      <c r="F70" s="53">
        <v>22</v>
      </c>
      <c r="G70" s="53">
        <v>69</v>
      </c>
      <c r="H70" s="53" t="s">
        <v>4</v>
      </c>
      <c r="I70" s="64">
        <v>27.9</v>
      </c>
      <c r="J70" s="64">
        <v>24.1</v>
      </c>
      <c r="K70" s="65">
        <f t="shared" si="15"/>
        <v>20</v>
      </c>
      <c r="L70" s="66">
        <f t="shared" si="16"/>
        <v>0.06113617843702077</v>
      </c>
      <c r="M70" s="66">
        <f t="shared" si="17"/>
        <v>6.613871478952904</v>
      </c>
      <c r="N70" s="67">
        <f t="shared" si="9"/>
        <v>745.3630975815253</v>
      </c>
      <c r="O70" s="67">
        <f t="shared" si="10"/>
        <v>0.7453630975815253</v>
      </c>
      <c r="P70" s="67">
        <f>O70/Information!$D$43</f>
        <v>14.907261951630506</v>
      </c>
      <c r="Q70" s="53">
        <f>IF(H70="Chirpine",Information!$D$14,IF(H70="Chilaune",Information!$D$15,IF(Trees!H319="Hadekafal",Information!$D$17,Information!$D$16)))</f>
        <v>650</v>
      </c>
      <c r="R70" s="68">
        <f t="shared" si="11"/>
        <v>9689.72026855983</v>
      </c>
      <c r="S70" s="67">
        <f t="shared" si="12"/>
        <v>9.68972026855983</v>
      </c>
      <c r="T70" s="67">
        <f>IF(Trees!I319&lt;28,S70*Information!$D$29,IF(I70&gt;=53,S70*Information!$F$29,S70*Information!$E$29))</f>
        <v>1.8313571307578078</v>
      </c>
      <c r="U70" s="67">
        <f>IF(Trees!I319&lt;28,S70*Information!$D$30,IF(I70&gt;=53,S70*Information!$F$30,S70*Information!$E$30))</f>
        <v>0.9786617471245429</v>
      </c>
      <c r="V70" s="67">
        <f t="shared" si="13"/>
        <v>12.49973914644218</v>
      </c>
      <c r="W70" s="67">
        <f>IF(H70="Chirpine",S70*Information!$D$22,IF(H70="Chilaune",S70*Information!$D$23,S70*Information!$D$24))</f>
        <v>4.488278428396913</v>
      </c>
      <c r="X70" s="67">
        <f>IF(H70="Chirpine",T70*Information!$D$22,IF(H70="Chilaune",T70*Information!$D$23,T70*Information!$D$24))</f>
        <v>0.8482846229670166</v>
      </c>
      <c r="Y70" s="67">
        <f>IF(H70="Chirpine",U70*Information!$C$22,IF(H70="Chilaune",U70*Information!$C$23,U70*Information!$C$24))</f>
        <v>0.42532639530032634</v>
      </c>
      <c r="Z70" s="67">
        <f t="shared" si="14"/>
        <v>5.761889446664256</v>
      </c>
    </row>
    <row r="71" spans="1:26" ht="13.5">
      <c r="A71" s="53">
        <v>4</v>
      </c>
      <c r="B71" s="72" t="s">
        <v>109</v>
      </c>
      <c r="C71" s="5" t="s">
        <v>75</v>
      </c>
      <c r="D71" s="5" t="s">
        <v>104</v>
      </c>
      <c r="E71" s="53" t="s">
        <v>48</v>
      </c>
      <c r="F71" s="53">
        <v>1</v>
      </c>
      <c r="G71" s="53">
        <v>70</v>
      </c>
      <c r="H71" s="53" t="s">
        <v>4</v>
      </c>
      <c r="I71" s="64">
        <v>30.8</v>
      </c>
      <c r="J71" s="64">
        <v>21</v>
      </c>
      <c r="K71" s="65">
        <f t="shared" si="15"/>
        <v>20</v>
      </c>
      <c r="L71" s="66">
        <f t="shared" si="16"/>
        <v>0.07450601137253554</v>
      </c>
      <c r="M71" s="66">
        <f t="shared" si="17"/>
        <v>6.666131536530722</v>
      </c>
      <c r="N71" s="67">
        <f t="shared" si="9"/>
        <v>785.3516164417675</v>
      </c>
      <c r="O71" s="67">
        <f t="shared" si="10"/>
        <v>0.7853516164417675</v>
      </c>
      <c r="P71" s="67">
        <f>O71/Information!$D$43</f>
        <v>15.70703232883535</v>
      </c>
      <c r="Q71" s="53">
        <f>IF(H71="Chirpine",Information!$D$14,IF(H71="Chilaune",Information!$D$15,IF(Trees!H320="Hadekafal",Information!$D$17,Information!$D$16)))</f>
        <v>650</v>
      </c>
      <c r="R71" s="68">
        <f t="shared" si="11"/>
        <v>10209.571013742978</v>
      </c>
      <c r="S71" s="67">
        <f t="shared" si="12"/>
        <v>10.209571013742977</v>
      </c>
      <c r="T71" s="67">
        <f>IF(Trees!I320&lt;28,S71*Information!$D$29,IF(I71&gt;=53,S71*Information!$F$29,S71*Information!$E$29))</f>
        <v>1.9296089215974226</v>
      </c>
      <c r="U71" s="67">
        <f>IF(Trees!I320&lt;28,S71*Information!$D$30,IF(I71&gt;=53,S71*Information!$F$30,S71*Information!$E$30))</f>
        <v>1.0311666723880408</v>
      </c>
      <c r="V71" s="67">
        <f t="shared" si="13"/>
        <v>13.17034660772844</v>
      </c>
      <c r="W71" s="67">
        <f>IF(H71="Chirpine",S71*Information!$D$22,IF(H71="Chilaune",S71*Information!$D$23,S71*Information!$D$24))</f>
        <v>4.729073293565747</v>
      </c>
      <c r="X71" s="67">
        <f>IF(H71="Chirpine",T71*Information!$D$22,IF(H71="Chilaune",T71*Information!$D$23,T71*Information!$D$24))</f>
        <v>0.8937948524839261</v>
      </c>
      <c r="Y71" s="67">
        <f>IF(H71="Chirpine",U71*Information!$C$22,IF(H71="Chilaune",U71*Information!$C$23,U71*Information!$C$24))</f>
        <v>0.44814503581984255</v>
      </c>
      <c r="Z71" s="67">
        <f t="shared" si="14"/>
        <v>6.071013181869516</v>
      </c>
    </row>
    <row r="72" spans="1:26" ht="13.5">
      <c r="A72" s="53">
        <v>4</v>
      </c>
      <c r="B72" s="72" t="s">
        <v>109</v>
      </c>
      <c r="C72" s="5" t="s">
        <v>75</v>
      </c>
      <c r="D72" s="5" t="s">
        <v>104</v>
      </c>
      <c r="E72" s="53" t="s">
        <v>48</v>
      </c>
      <c r="F72" s="53">
        <v>2</v>
      </c>
      <c r="G72" s="53">
        <v>71</v>
      </c>
      <c r="H72" s="53" t="s">
        <v>4</v>
      </c>
      <c r="I72" s="64">
        <v>22.6</v>
      </c>
      <c r="J72" s="64">
        <v>16.5</v>
      </c>
      <c r="K72" s="65">
        <f t="shared" si="15"/>
        <v>20</v>
      </c>
      <c r="L72" s="66">
        <f t="shared" si="16"/>
        <v>0.04011499659368807</v>
      </c>
      <c r="M72" s="66">
        <f t="shared" si="17"/>
        <v>5.8290634103564525</v>
      </c>
      <c r="N72" s="67">
        <f t="shared" si="9"/>
        <v>340.04005189258834</v>
      </c>
      <c r="O72" s="67">
        <f t="shared" si="10"/>
        <v>0.34004005189258835</v>
      </c>
      <c r="P72" s="67">
        <f>O72/Information!$D$43</f>
        <v>6.800801037851767</v>
      </c>
      <c r="Q72" s="53">
        <f>IF(H72="Chirpine",Information!$D$14,IF(H72="Chilaune",Information!$D$15,IF(Trees!#REF!="Hadekafal",Information!$D$17,Information!$D$16)))</f>
        <v>650</v>
      </c>
      <c r="R72" s="68">
        <f t="shared" si="11"/>
        <v>4420.520674603648</v>
      </c>
      <c r="S72" s="67">
        <f t="shared" si="12"/>
        <v>4.420520674603648</v>
      </c>
      <c r="T72" s="67">
        <f>IF(Trees!I321&lt;28,S72*Information!$D$29,IF(I72&gt;=53,S72*Information!$F$29,S72*Information!$E$29))</f>
        <v>0.8354784075000895</v>
      </c>
      <c r="U72" s="67">
        <f>IF(Trees!I321&lt;28,S72*Information!$D$30,IF(I72&gt;=53,S72*Information!$F$30,S72*Information!$E$30))</f>
        <v>0.4464725881349685</v>
      </c>
      <c r="V72" s="67">
        <f t="shared" si="13"/>
        <v>5.702471670238706</v>
      </c>
      <c r="W72" s="67">
        <f>IF(H72="Chirpine",S72*Information!$D$22,IF(H72="Chilaune",S72*Information!$D$23,S72*Information!$D$24))</f>
        <v>2.0475851764764097</v>
      </c>
      <c r="X72" s="67">
        <f>IF(H72="Chirpine",T72*Information!$D$22,IF(H72="Chilaune",T72*Information!$D$23,T72*Information!$D$24))</f>
        <v>0.38699359835404146</v>
      </c>
      <c r="Y72" s="67">
        <f>IF(H72="Chirpine",U72*Information!$C$22,IF(H72="Chilaune",U72*Information!$C$23,U72*Information!$C$24))</f>
        <v>0.1940369868034573</v>
      </c>
      <c r="Z72" s="67">
        <f t="shared" si="14"/>
        <v>2.6286157616339083</v>
      </c>
    </row>
    <row r="73" spans="1:26" ht="13.5">
      <c r="A73" s="53">
        <v>4</v>
      </c>
      <c r="B73" s="72" t="s">
        <v>109</v>
      </c>
      <c r="C73" s="5" t="s">
        <v>75</v>
      </c>
      <c r="D73" s="5" t="s">
        <v>104</v>
      </c>
      <c r="E73" s="53" t="s">
        <v>48</v>
      </c>
      <c r="F73" s="53">
        <v>3</v>
      </c>
      <c r="G73" s="53">
        <v>72</v>
      </c>
      <c r="H73" s="53" t="s">
        <v>4</v>
      </c>
      <c r="I73" s="64">
        <v>29.6</v>
      </c>
      <c r="J73" s="64">
        <v>22.5</v>
      </c>
      <c r="K73" s="65">
        <f t="shared" si="15"/>
        <v>20</v>
      </c>
      <c r="L73" s="66">
        <f t="shared" si="16"/>
        <v>0.06881344548423082</v>
      </c>
      <c r="M73" s="66">
        <f t="shared" si="17"/>
        <v>6.658814972316158</v>
      </c>
      <c r="N73" s="67">
        <f t="shared" si="9"/>
        <v>779.6265105014115</v>
      </c>
      <c r="O73" s="67">
        <f t="shared" si="10"/>
        <v>0.7796265105014115</v>
      </c>
      <c r="P73" s="67">
        <f>O73/Information!$D$43</f>
        <v>15.59253021002823</v>
      </c>
      <c r="Q73" s="53">
        <f>IF(H73="Chirpine",Information!$D$14,IF(H73="Chilaune",Information!$D$15,IF(Trees!#REF!="Hadekafal",Information!$D$17,Information!$D$16)))</f>
        <v>650</v>
      </c>
      <c r="R73" s="68">
        <f t="shared" si="11"/>
        <v>10135.14463651835</v>
      </c>
      <c r="S73" s="67">
        <f t="shared" si="12"/>
        <v>10.13514463651835</v>
      </c>
      <c r="T73" s="67">
        <f>IF(Trees!I322&lt;28,S73*Information!$D$29,IF(I73&gt;=53,S73*Information!$F$29,S73*Information!$E$29))</f>
        <v>1.9155423363019681</v>
      </c>
      <c r="U73" s="67">
        <f>IF(Trees!I322&lt;28,S73*Information!$D$30,IF(I73&gt;=53,S73*Information!$F$30,S73*Information!$E$30))</f>
        <v>1.0236496082883533</v>
      </c>
      <c r="V73" s="67">
        <f t="shared" si="13"/>
        <v>13.074336581108671</v>
      </c>
      <c r="W73" s="67">
        <f>IF(H73="Chirpine",S73*Information!$D$22,IF(H73="Chilaune",S73*Information!$D$23,S73*Information!$D$24))</f>
        <v>4.6945989956353</v>
      </c>
      <c r="X73" s="67">
        <f>IF(H73="Chirpine",T73*Information!$D$22,IF(H73="Chilaune",T73*Information!$D$23,T73*Information!$D$24))</f>
        <v>0.8872792101750716</v>
      </c>
      <c r="Y73" s="67">
        <f>IF(H73="Chirpine",U73*Information!$C$22,IF(H73="Chilaune",U73*Information!$C$23,U73*Information!$C$24))</f>
        <v>0.44487811976211833</v>
      </c>
      <c r="Z73" s="67">
        <f t="shared" si="14"/>
        <v>6.02675632557249</v>
      </c>
    </row>
    <row r="74" spans="1:26" ht="13.5">
      <c r="A74" s="53">
        <v>4</v>
      </c>
      <c r="B74" s="72" t="s">
        <v>109</v>
      </c>
      <c r="C74" s="5" t="s">
        <v>75</v>
      </c>
      <c r="D74" s="5" t="s">
        <v>104</v>
      </c>
      <c r="E74" s="53" t="s">
        <v>48</v>
      </c>
      <c r="F74" s="53">
        <v>4</v>
      </c>
      <c r="G74" s="53">
        <v>73</v>
      </c>
      <c r="H74" s="53" t="s">
        <v>4</v>
      </c>
      <c r="I74" s="64">
        <v>27.9</v>
      </c>
      <c r="J74" s="64">
        <v>21.5</v>
      </c>
      <c r="K74" s="65">
        <f t="shared" si="15"/>
        <v>20</v>
      </c>
      <c r="L74" s="66">
        <f t="shared" si="16"/>
        <v>0.06113617843702077</v>
      </c>
      <c r="M74" s="66">
        <f t="shared" si="17"/>
        <v>6.499495671669721</v>
      </c>
      <c r="N74" s="67">
        <f t="shared" si="9"/>
        <v>664.8062678493624</v>
      </c>
      <c r="O74" s="67">
        <f t="shared" si="10"/>
        <v>0.6648062678493624</v>
      </c>
      <c r="P74" s="67">
        <f>O74/Information!$D$43</f>
        <v>13.296125356987247</v>
      </c>
      <c r="Q74" s="53">
        <f>IF(H74="Chirpine",Information!$D$14,IF(H74="Chilaune",Information!$D$15,IF(Trees!H321="Hadekafal",Information!$D$17,Information!$D$16)))</f>
        <v>650</v>
      </c>
      <c r="R74" s="68">
        <f t="shared" si="11"/>
        <v>8642.48148204171</v>
      </c>
      <c r="S74" s="67">
        <f t="shared" si="12"/>
        <v>8.64248148204171</v>
      </c>
      <c r="T74" s="67">
        <f>IF(Trees!I323&lt;28,S74*Information!$D$29,IF(I74&gt;=53,S74*Information!$F$29,S74*Information!$E$29))</f>
        <v>1.633429000105883</v>
      </c>
      <c r="U74" s="67">
        <f>IF(Trees!I323&lt;28,S74*Information!$D$30,IF(I74&gt;=53,S74*Information!$F$30,S74*Information!$E$30))</f>
        <v>0.8728906296862128</v>
      </c>
      <c r="V74" s="67">
        <f t="shared" si="13"/>
        <v>11.148801111833805</v>
      </c>
      <c r="W74" s="67">
        <f>IF(H74="Chirpine",S74*Information!$D$22,IF(H74="Chilaune",S74*Information!$D$23,S74*Information!$D$24))</f>
        <v>4.00319742248172</v>
      </c>
      <c r="X74" s="67">
        <f>IF(H74="Chirpine",T74*Information!$D$22,IF(H74="Chilaune",T74*Information!$D$23,T74*Information!$D$24))</f>
        <v>0.7566043128490451</v>
      </c>
      <c r="Y74" s="67">
        <f>IF(H74="Chirpine",U74*Information!$C$22,IF(H74="Chilaune",U74*Information!$C$23,U74*Information!$C$24))</f>
        <v>0.37935826766162806</v>
      </c>
      <c r="Z74" s="67">
        <f t="shared" si="14"/>
        <v>5.1391600029923925</v>
      </c>
    </row>
    <row r="75" spans="1:26" ht="13.5">
      <c r="A75" s="53">
        <v>4</v>
      </c>
      <c r="B75" s="72" t="s">
        <v>109</v>
      </c>
      <c r="C75" s="5" t="s">
        <v>75</v>
      </c>
      <c r="D75" s="5" t="s">
        <v>104</v>
      </c>
      <c r="E75" s="53" t="s">
        <v>48</v>
      </c>
      <c r="F75" s="53">
        <v>5</v>
      </c>
      <c r="G75" s="53">
        <v>74</v>
      </c>
      <c r="H75" s="53" t="s">
        <v>4</v>
      </c>
      <c r="I75" s="64">
        <v>26</v>
      </c>
      <c r="J75" s="64">
        <v>16.2</v>
      </c>
      <c r="K75" s="65">
        <f t="shared" si="15"/>
        <v>20</v>
      </c>
      <c r="L75" s="66">
        <f t="shared" si="16"/>
        <v>0.053092915845667506</v>
      </c>
      <c r="M75" s="66">
        <f t="shared" si="17"/>
        <v>6.080251454482912</v>
      </c>
      <c r="N75" s="67">
        <f t="shared" si="9"/>
        <v>437.1391014862625</v>
      </c>
      <c r="O75" s="67">
        <f t="shared" si="10"/>
        <v>0.4371391014862625</v>
      </c>
      <c r="P75" s="67">
        <f>O75/Information!$D$43</f>
        <v>8.74278202972525</v>
      </c>
      <c r="Q75" s="53">
        <f>IF(H75="Chirpine",Information!$D$14,IF(H75="Chilaune",Information!$D$15,IF(Trees!H322="Hadekafal",Information!$D$17,Information!$D$16)))</f>
        <v>650</v>
      </c>
      <c r="R75" s="68">
        <f t="shared" si="11"/>
        <v>5682.8083193214125</v>
      </c>
      <c r="S75" s="67">
        <f t="shared" si="12"/>
        <v>5.6828083193214125</v>
      </c>
      <c r="T75" s="67">
        <f>IF(Trees!I324&lt;28,S75*Information!$D$29,IF(I75&gt;=53,S75*Information!$F$29,S75*Information!$E$29))</f>
        <v>1.074050772351747</v>
      </c>
      <c r="U75" s="67">
        <f>IF(Trees!I322&lt;28,S75*Information!$D$30,IF(I75&gt;=53,S75*Information!$F$30,S75*Information!$E$30))</f>
        <v>0.5739636402514627</v>
      </c>
      <c r="V75" s="67">
        <f t="shared" si="13"/>
        <v>7.330822731924622</v>
      </c>
      <c r="W75" s="67">
        <f>IF(H75="Chirpine",S75*Information!$D$22,IF(H75="Chilaune",S75*Information!$D$23,S75*Information!$D$24))</f>
        <v>2.6322768135096783</v>
      </c>
      <c r="X75" s="67">
        <f>IF(H75="Chirpine",T75*Information!$D$22,IF(H75="Chilaune",T75*Information!$D$23,T75*Information!$D$24))</f>
        <v>0.4975003177533292</v>
      </c>
      <c r="Y75" s="67">
        <f>IF(H75="Chirpine",U75*Information!$C$22,IF(H75="Chilaune",U75*Information!$C$23,U75*Information!$C$24))</f>
        <v>0.2494445980532857</v>
      </c>
      <c r="Z75" s="67">
        <f t="shared" si="14"/>
        <v>3.379221729316293</v>
      </c>
    </row>
    <row r="76" spans="1:26" ht="13.5">
      <c r="A76" s="53">
        <v>4</v>
      </c>
      <c r="B76" s="72" t="s">
        <v>109</v>
      </c>
      <c r="C76" s="5" t="s">
        <v>75</v>
      </c>
      <c r="D76" s="5" t="s">
        <v>104</v>
      </c>
      <c r="E76" s="53" t="s">
        <v>48</v>
      </c>
      <c r="F76" s="53">
        <v>6</v>
      </c>
      <c r="G76" s="53">
        <v>75</v>
      </c>
      <c r="H76" s="53" t="s">
        <v>4</v>
      </c>
      <c r="I76" s="64">
        <v>24.1</v>
      </c>
      <c r="J76" s="64">
        <v>19.5</v>
      </c>
      <c r="K76" s="65">
        <f t="shared" si="15"/>
        <v>20</v>
      </c>
      <c r="L76" s="66">
        <f t="shared" si="16"/>
        <v>0.0456167107282872</v>
      </c>
      <c r="M76" s="66">
        <f t="shared" si="17"/>
        <v>6.120042728249512</v>
      </c>
      <c r="N76" s="67">
        <f t="shared" si="9"/>
        <v>454.88413048691564</v>
      </c>
      <c r="O76" s="67">
        <f t="shared" si="10"/>
        <v>0.4548841304869156</v>
      </c>
      <c r="P76" s="67">
        <f>O76/Information!$D$43</f>
        <v>9.097682609738312</v>
      </c>
      <c r="Q76" s="53">
        <f>IF(H76="Chirpine",Information!$D$14,IF(H76="Chilaune",Information!$D$15,IF(Trees!H323="Hadekafal",Information!$D$17,Information!$D$16)))</f>
        <v>650</v>
      </c>
      <c r="R76" s="68">
        <f t="shared" si="11"/>
        <v>5913.493696329903</v>
      </c>
      <c r="S76" s="67">
        <f t="shared" si="12"/>
        <v>5.913493696329903</v>
      </c>
      <c r="T76" s="67">
        <f>IF(Trees!I323&lt;28,S76*Information!$D$29,IF(I76&gt;=53,S76*Information!$F$29,S76*Information!$E$29))</f>
        <v>1.1176503086063516</v>
      </c>
      <c r="U76" s="67">
        <f>IF(Trees!I323&lt;28,S76*Information!$D$30,IF(I76&gt;=53,S76*Information!$F$30,S76*Information!$E$30))</f>
        <v>0.5972628633293202</v>
      </c>
      <c r="V76" s="67">
        <f t="shared" si="13"/>
        <v>7.628406868265575</v>
      </c>
      <c r="W76" s="67">
        <f>IF(H76="Chirpine",S76*Information!$D$22,IF(H76="Chilaune",S76*Information!$D$23,S76*Information!$D$24))</f>
        <v>2.739130280140011</v>
      </c>
      <c r="X76" s="67">
        <f>IF(H76="Chirpine",T76*Information!$D$22,IF(H76="Chilaune",T76*Information!$D$23,T76*Information!$D$24))</f>
        <v>0.5176956229464621</v>
      </c>
      <c r="Y76" s="67">
        <f>IF(H76="Chirpine",U76*Information!$C$22,IF(H76="Chilaune",U76*Information!$C$23,U76*Information!$C$24))</f>
        <v>0.25957044040292254</v>
      </c>
      <c r="Z76" s="67">
        <f t="shared" si="14"/>
        <v>3.516396343489396</v>
      </c>
    </row>
    <row r="77" spans="1:26" ht="13.5">
      <c r="A77" s="53">
        <v>4</v>
      </c>
      <c r="B77" s="72" t="s">
        <v>109</v>
      </c>
      <c r="C77" s="5" t="s">
        <v>75</v>
      </c>
      <c r="D77" s="5" t="s">
        <v>104</v>
      </c>
      <c r="E77" s="53" t="s">
        <v>48</v>
      </c>
      <c r="F77" s="53">
        <v>7</v>
      </c>
      <c r="G77" s="53">
        <v>76</v>
      </c>
      <c r="H77" s="53" t="s">
        <v>4</v>
      </c>
      <c r="I77" s="64">
        <v>17.1</v>
      </c>
      <c r="J77" s="64">
        <v>14</v>
      </c>
      <c r="K77" s="65">
        <f t="shared" si="15"/>
        <v>20</v>
      </c>
      <c r="L77" s="66">
        <f t="shared" si="16"/>
        <v>0.02296582769590479</v>
      </c>
      <c r="M77" s="66">
        <f t="shared" si="17"/>
        <v>5.128038963100346</v>
      </c>
      <c r="N77" s="67">
        <f t="shared" si="9"/>
        <v>168.68599401906056</v>
      </c>
      <c r="O77" s="67">
        <f t="shared" si="10"/>
        <v>0.16868599401906056</v>
      </c>
      <c r="P77" s="67">
        <f>O77/Information!$D$43</f>
        <v>3.373719880381211</v>
      </c>
      <c r="Q77" s="53">
        <f>IF(H77="Chirpine",Information!$D$14,IF(H77="Chilaune",Information!$D$15,IF(Trees!H324="Hadekafal",Information!$D$17,Information!$D$16)))</f>
        <v>650</v>
      </c>
      <c r="R77" s="68">
        <f t="shared" si="11"/>
        <v>2192.917922247787</v>
      </c>
      <c r="S77" s="67">
        <f t="shared" si="12"/>
        <v>2.192917922247787</v>
      </c>
      <c r="T77" s="67">
        <f>IF(Trees!I324&lt;28,S77*Information!$D$29,IF(I77&gt;=53,S77*Information!$F$29,S77*Information!$E$29))</f>
        <v>0.41446148730483173</v>
      </c>
      <c r="U77" s="67">
        <f>IF(Trees!I324&lt;28,S77*Information!$D$30,IF(I77&gt;=53,S77*Information!$F$30,S77*Information!$E$30))</f>
        <v>0.2214847101470265</v>
      </c>
      <c r="V77" s="67">
        <f t="shared" si="13"/>
        <v>2.828864119699645</v>
      </c>
      <c r="W77" s="67">
        <f>IF(H77="Chirpine",S77*Information!$D$22,IF(H77="Chilaune",S77*Information!$D$23,S77*Information!$D$24))</f>
        <v>1.015759581585175</v>
      </c>
      <c r="X77" s="67">
        <f>IF(H77="Chirpine",T77*Information!$D$22,IF(H77="Chilaune",T77*Information!$D$23,T77*Information!$D$24))</f>
        <v>0.19197856091959806</v>
      </c>
      <c r="Y77" s="67">
        <f>IF(H77="Chirpine",U77*Information!$C$22,IF(H77="Chilaune",U77*Information!$C$23,U77*Information!$C$24))</f>
        <v>0.09625725502989771</v>
      </c>
      <c r="Z77" s="67">
        <f t="shared" si="14"/>
        <v>1.3039953975346708</v>
      </c>
    </row>
    <row r="78" spans="1:26" ht="13.5">
      <c r="A78" s="53">
        <v>4</v>
      </c>
      <c r="B78" s="72" t="s">
        <v>109</v>
      </c>
      <c r="C78" s="5" t="s">
        <v>75</v>
      </c>
      <c r="D78" s="5" t="s">
        <v>104</v>
      </c>
      <c r="E78" s="53" t="s">
        <v>48</v>
      </c>
      <c r="F78" s="53">
        <v>8</v>
      </c>
      <c r="G78" s="53">
        <v>77</v>
      </c>
      <c r="H78" s="53" t="s">
        <v>4</v>
      </c>
      <c r="I78" s="64">
        <v>27.4</v>
      </c>
      <c r="J78" s="64">
        <v>22</v>
      </c>
      <c r="K78" s="65">
        <f t="shared" si="15"/>
        <v>20</v>
      </c>
      <c r="L78" s="66">
        <f t="shared" si="16"/>
        <v>0.058964552515226816</v>
      </c>
      <c r="M78" s="66">
        <f t="shared" si="17"/>
        <v>6.487744920283102</v>
      </c>
      <c r="N78" s="67">
        <f t="shared" si="9"/>
        <v>657.0400137000499</v>
      </c>
      <c r="O78" s="67">
        <f t="shared" si="10"/>
        <v>0.6570400137000499</v>
      </c>
      <c r="P78" s="67">
        <f>O78/Information!$D$43</f>
        <v>13.140800274000998</v>
      </c>
      <c r="Q78" s="53">
        <f>IF(H78="Chirpine",Information!$D$14,IF(H78="Chilaune",Information!$D$15,IF(Trees!H325="Hadekafal",Information!$D$17,Information!$D$16)))</f>
        <v>650</v>
      </c>
      <c r="R78" s="68">
        <f t="shared" si="11"/>
        <v>8541.520178100649</v>
      </c>
      <c r="S78" s="67">
        <f t="shared" si="12"/>
        <v>8.54152017810065</v>
      </c>
      <c r="T78" s="67">
        <f>IF(Trees!I325&lt;28,S78*Information!$D$29,IF(I78&gt;=53,S78*Information!$F$29,S78*Information!$E$29))</f>
        <v>1.6143473136610227</v>
      </c>
      <c r="U78" s="67">
        <f>IF(Trees!I325&lt;28,S78*Information!$D$30,IF(I78&gt;=53,S78*Information!$F$30,S78*Information!$E$30))</f>
        <v>0.8626935379881656</v>
      </c>
      <c r="V78" s="67">
        <f t="shared" si="13"/>
        <v>11.018561029749838</v>
      </c>
      <c r="W78" s="67">
        <f>IF(H78="Chirpine",S78*Information!$D$22,IF(H78="Chilaune",S78*Information!$D$23,S78*Information!$D$24))</f>
        <v>3.956432146496221</v>
      </c>
      <c r="X78" s="67">
        <f>IF(H78="Chirpine",T78*Information!$D$22,IF(H78="Chilaune",T78*Information!$D$23,T78*Information!$D$24))</f>
        <v>0.7477656756877857</v>
      </c>
      <c r="Y78" s="67">
        <f>IF(H78="Chirpine",U78*Information!$C$22,IF(H78="Chilaune",U78*Information!$C$23,U78*Information!$C$24))</f>
        <v>0.3749266116096568</v>
      </c>
      <c r="Z78" s="67">
        <f t="shared" si="14"/>
        <v>5.079124433793663</v>
      </c>
    </row>
    <row r="79" spans="1:26" ht="13.5">
      <c r="A79" s="53">
        <v>4</v>
      </c>
      <c r="B79" s="72" t="s">
        <v>109</v>
      </c>
      <c r="C79" s="5" t="s">
        <v>75</v>
      </c>
      <c r="D79" s="5" t="s">
        <v>104</v>
      </c>
      <c r="E79" s="53" t="s">
        <v>48</v>
      </c>
      <c r="F79" s="53">
        <v>9</v>
      </c>
      <c r="G79" s="53">
        <v>78</v>
      </c>
      <c r="H79" s="53" t="s">
        <v>4</v>
      </c>
      <c r="I79" s="64">
        <v>26.9</v>
      </c>
      <c r="J79" s="64">
        <v>24.1</v>
      </c>
      <c r="K79" s="65">
        <f t="shared" si="15"/>
        <v>20</v>
      </c>
      <c r="L79" s="66">
        <f t="shared" si="16"/>
        <v>0.05683219650160274</v>
      </c>
      <c r="M79" s="66">
        <f t="shared" si="17"/>
        <v>6.543662955283644</v>
      </c>
      <c r="N79" s="67">
        <f t="shared" si="9"/>
        <v>694.8270427791803</v>
      </c>
      <c r="O79" s="67">
        <f t="shared" si="10"/>
        <v>0.6948270427791803</v>
      </c>
      <c r="P79" s="67">
        <f>O79/Information!$D$43</f>
        <v>13.896540855583606</v>
      </c>
      <c r="Q79" s="53">
        <f>IF(H79="Chirpine",Information!$D$14,IF(H79="Chilaune",Information!$D$15,IF(Trees!H326="Hadekafal",Information!$D$17,Information!$D$16)))</f>
        <v>650</v>
      </c>
      <c r="R79" s="68">
        <f t="shared" si="11"/>
        <v>9032.751556129344</v>
      </c>
      <c r="S79" s="67">
        <f t="shared" si="12"/>
        <v>9.032751556129345</v>
      </c>
      <c r="T79" s="67">
        <f>IF(Trees!I326&lt;28,S79*Information!$D$29,IF(I79&gt;=53,S79*Information!$F$29,S79*Information!$E$29))</f>
        <v>1.7071900441084462</v>
      </c>
      <c r="U79" s="67">
        <f>IF(Trees!I326&lt;28,S79*Information!$D$30,IF(I79&gt;=53,S79*Information!$F$30,S79*Information!$E$30))</f>
        <v>0.9123079071690638</v>
      </c>
      <c r="V79" s="67">
        <f t="shared" si="13"/>
        <v>11.652249507406854</v>
      </c>
      <c r="W79" s="67">
        <f>IF(H79="Chirpine",S79*Information!$D$22,IF(H79="Chilaune",S79*Information!$D$23,S79*Information!$D$24))</f>
        <v>4.183970520799113</v>
      </c>
      <c r="X79" s="67">
        <f>IF(H79="Chirpine",T79*Information!$D$22,IF(H79="Chilaune",T79*Information!$D$23,T79*Information!$D$24))</f>
        <v>0.7907704284310323</v>
      </c>
      <c r="Y79" s="67">
        <f>IF(H79="Chirpine",U79*Information!$C$22,IF(H79="Chilaune",U79*Information!$C$23,U79*Information!$C$24))</f>
        <v>0.39648901645567514</v>
      </c>
      <c r="Z79" s="67">
        <f t="shared" si="14"/>
        <v>5.37122996568582</v>
      </c>
    </row>
    <row r="80" spans="1:26" ht="13.5">
      <c r="A80" s="53">
        <v>4</v>
      </c>
      <c r="B80" s="72" t="s">
        <v>109</v>
      </c>
      <c r="C80" s="5" t="s">
        <v>75</v>
      </c>
      <c r="D80" s="5" t="s">
        <v>104</v>
      </c>
      <c r="E80" s="53" t="s">
        <v>48</v>
      </c>
      <c r="F80" s="53">
        <v>10</v>
      </c>
      <c r="G80" s="53">
        <v>79</v>
      </c>
      <c r="H80" s="53" t="s">
        <v>4</v>
      </c>
      <c r="I80" s="64">
        <v>35.9</v>
      </c>
      <c r="J80" s="64">
        <v>24.3</v>
      </c>
      <c r="K80" s="65">
        <f t="shared" si="15"/>
        <v>20</v>
      </c>
      <c r="L80" s="66">
        <f t="shared" si="16"/>
        <v>0.10122290069682653</v>
      </c>
      <c r="M80" s="66">
        <f t="shared" si="17"/>
        <v>7.107086443295319</v>
      </c>
      <c r="N80" s="67">
        <f t="shared" si="9"/>
        <v>1220.5861135385112</v>
      </c>
      <c r="O80" s="67">
        <f t="shared" si="10"/>
        <v>1.2205861135385112</v>
      </c>
      <c r="P80" s="67">
        <f>O80/Information!$D$43</f>
        <v>24.411722270770223</v>
      </c>
      <c r="Q80" s="53">
        <f>IF(H80="Chirpine",Information!$D$14,IF(H80="Chilaune",Information!$D$15,IF(Trees!H327="Hadekafal",Information!$D$17,Information!$D$16)))</f>
        <v>650</v>
      </c>
      <c r="R80" s="68">
        <f t="shared" si="11"/>
        <v>15867.619476000646</v>
      </c>
      <c r="S80" s="67">
        <f t="shared" si="12"/>
        <v>15.867619476000646</v>
      </c>
      <c r="T80" s="67">
        <f>IF(Trees!I327&lt;28,S80*Information!$D$29,IF(I80&gt;=53,S80*Information!$F$29,S80*Information!$E$29))</f>
        <v>2.998980080964122</v>
      </c>
      <c r="U80" s="67">
        <f>IF(Trees!I327&lt;28,S80*Information!$D$30,IF(I80&gt;=53,S80*Information!$F$30,S80*Information!$E$30))</f>
        <v>1.6026295670760653</v>
      </c>
      <c r="V80" s="67">
        <f t="shared" si="13"/>
        <v>20.469229124040833</v>
      </c>
      <c r="W80" s="67">
        <f>IF(H80="Chirpine",S80*Information!$D$22,IF(H80="Chilaune",S80*Information!$D$23,S80*Information!$D$24))</f>
        <v>7.349881341283499</v>
      </c>
      <c r="X80" s="67">
        <f>IF(H80="Chirpine",T80*Information!$D$22,IF(H80="Chilaune",T80*Information!$D$23,T80*Information!$D$24))</f>
        <v>1.3891275735025814</v>
      </c>
      <c r="Y80" s="67">
        <f>IF(H80="Chirpine",U80*Information!$C$22,IF(H80="Chilaune",U80*Information!$C$23,U80*Information!$C$24))</f>
        <v>0.696502809851258</v>
      </c>
      <c r="Z80" s="67">
        <f t="shared" si="14"/>
        <v>9.435511724637339</v>
      </c>
    </row>
    <row r="81" spans="1:26" ht="13.5">
      <c r="A81" s="53">
        <v>4</v>
      </c>
      <c r="B81" s="72" t="s">
        <v>109</v>
      </c>
      <c r="C81" s="5" t="s">
        <v>75</v>
      </c>
      <c r="D81" s="5" t="s">
        <v>104</v>
      </c>
      <c r="E81" s="53" t="s">
        <v>48</v>
      </c>
      <c r="F81" s="53">
        <v>11</v>
      </c>
      <c r="G81" s="53">
        <v>80</v>
      </c>
      <c r="H81" s="53" t="s">
        <v>4</v>
      </c>
      <c r="I81" s="64">
        <v>20</v>
      </c>
      <c r="J81" s="64">
        <v>12.5</v>
      </c>
      <c r="K81" s="65">
        <f t="shared" si="15"/>
        <v>20</v>
      </c>
      <c r="L81" s="66">
        <f t="shared" si="16"/>
        <v>0.031415926535897934</v>
      </c>
      <c r="M81" s="66">
        <f t="shared" si="17"/>
        <v>5.315818556913543</v>
      </c>
      <c r="N81" s="67">
        <f t="shared" si="9"/>
        <v>203.53104670634562</v>
      </c>
      <c r="O81" s="67">
        <f t="shared" si="10"/>
        <v>0.20353104670634561</v>
      </c>
      <c r="P81" s="67">
        <f>O81/Information!$D$43</f>
        <v>4.070620934126912</v>
      </c>
      <c r="Q81" s="53">
        <f>IF(H81="Chirpine",Information!$D$14,IF(H81="Chilaune",Information!$D$15,IF(Trees!#REF!="Hadekafal",Information!$D$17,Information!$D$16)))</f>
        <v>650</v>
      </c>
      <c r="R81" s="68">
        <f t="shared" si="11"/>
        <v>2645.9036071824926</v>
      </c>
      <c r="S81" s="67">
        <f t="shared" si="12"/>
        <v>2.6459036071824924</v>
      </c>
      <c r="T81" s="67">
        <f>IF(Trees!I328&lt;28,S81*Information!$D$29,IF(I81&gt;=53,S81*Information!$F$29,S81*Information!$E$29))</f>
        <v>0.5000757817574911</v>
      </c>
      <c r="U81" s="67">
        <f>IF(Trees!I328&lt;28,S81*Information!$D$30,IF(I81&gt;=53,S81*Information!$F$30,S81*Information!$E$30))</f>
        <v>0.26723626432543174</v>
      </c>
      <c r="V81" s="67">
        <f t="shared" si="13"/>
        <v>3.413215653265415</v>
      </c>
      <c r="W81" s="67">
        <f>IF(H81="Chirpine",S81*Information!$D$22,IF(H81="Chilaune",S81*Information!$D$23,S81*Information!$D$24))</f>
        <v>1.2255825508469305</v>
      </c>
      <c r="X81" s="67">
        <f>IF(H81="Chirpine",T81*Information!$D$22,IF(H81="Chilaune",T81*Information!$D$23,T81*Information!$D$24))</f>
        <v>0.23163510211006988</v>
      </c>
      <c r="Y81" s="67">
        <f>IF(H81="Chirpine",U81*Information!$C$22,IF(H81="Chilaune",U81*Information!$C$23,U81*Information!$C$24))</f>
        <v>0.11614088047583263</v>
      </c>
      <c r="Z81" s="67">
        <f t="shared" si="14"/>
        <v>1.573358533432833</v>
      </c>
    </row>
    <row r="82" spans="1:26" ht="13.5">
      <c r="A82" s="53">
        <v>4</v>
      </c>
      <c r="B82" s="72" t="s">
        <v>109</v>
      </c>
      <c r="C82" s="5" t="s">
        <v>75</v>
      </c>
      <c r="D82" s="5" t="s">
        <v>104</v>
      </c>
      <c r="E82" s="53" t="s">
        <v>48</v>
      </c>
      <c r="F82" s="53">
        <v>12</v>
      </c>
      <c r="G82" s="53">
        <v>81</v>
      </c>
      <c r="H82" s="53" t="s">
        <v>4</v>
      </c>
      <c r="I82" s="64">
        <v>17.6</v>
      </c>
      <c r="J82" s="64">
        <v>13</v>
      </c>
      <c r="K82" s="65">
        <f t="shared" si="15"/>
        <v>20</v>
      </c>
      <c r="L82" s="66">
        <f t="shared" si="16"/>
        <v>0.024328493509399363</v>
      </c>
      <c r="M82" s="66">
        <f t="shared" si="17"/>
        <v>5.109226299322552</v>
      </c>
      <c r="N82" s="67">
        <f t="shared" si="9"/>
        <v>165.54222518133741</v>
      </c>
      <c r="O82" s="67">
        <f t="shared" si="10"/>
        <v>0.1655422251813374</v>
      </c>
      <c r="P82" s="67">
        <f>O82/Information!$D$43</f>
        <v>3.3108445036267478</v>
      </c>
      <c r="Q82" s="53">
        <f>IF(H82="Chirpine",Information!$D$14,IF(H82="Chilaune",Information!$D$15,IF(Trees!H328="Hadekafal",Information!$D$17,Information!$D$16)))</f>
        <v>650</v>
      </c>
      <c r="R82" s="68">
        <f t="shared" si="11"/>
        <v>2152.048927357386</v>
      </c>
      <c r="S82" s="67">
        <f t="shared" si="12"/>
        <v>2.152048927357386</v>
      </c>
      <c r="T82" s="67">
        <f>IF(Trees!I329&lt;28,S82*Information!$D$29,IF(I82&gt;=53,S82*Information!$F$29,S82*Information!$E$29))</f>
        <v>0.406737247270546</v>
      </c>
      <c r="U82" s="67">
        <f>IF(Trees!I329&lt;28,S82*Information!$D$30,IF(I82&gt;=53,S82*Information!$F$30,S82*Information!$E$30))</f>
        <v>0.21735694166309602</v>
      </c>
      <c r="V82" s="67">
        <f t="shared" si="13"/>
        <v>2.776143116291028</v>
      </c>
      <c r="W82" s="67">
        <f>IF(H82="Chirpine",S82*Information!$D$22,IF(H82="Chilaune",S82*Information!$D$23,S82*Information!$D$24))</f>
        <v>0.9968290631519413</v>
      </c>
      <c r="X82" s="67">
        <f>IF(H82="Chirpine",T82*Information!$D$22,IF(H82="Chilaune",T82*Information!$D$23,T82*Information!$D$24))</f>
        <v>0.1884006929357169</v>
      </c>
      <c r="Y82" s="67">
        <f>IF(H82="Chirpine",U82*Information!$C$22,IF(H82="Chilaune",U82*Information!$C$23,U82*Information!$C$24))</f>
        <v>0.09446332684678153</v>
      </c>
      <c r="Z82" s="67">
        <f t="shared" si="14"/>
        <v>1.2796930829344397</v>
      </c>
    </row>
    <row r="83" spans="1:26" ht="13.5">
      <c r="A83" s="53">
        <v>4</v>
      </c>
      <c r="B83" s="72" t="s">
        <v>109</v>
      </c>
      <c r="C83" s="5" t="s">
        <v>75</v>
      </c>
      <c r="D83" s="5" t="s">
        <v>104</v>
      </c>
      <c r="E83" s="53" t="s">
        <v>48</v>
      </c>
      <c r="F83" s="53">
        <v>13</v>
      </c>
      <c r="G83" s="53">
        <v>82</v>
      </c>
      <c r="H83" s="53" t="s">
        <v>4</v>
      </c>
      <c r="I83" s="64">
        <v>28.1</v>
      </c>
      <c r="J83" s="64">
        <v>18</v>
      </c>
      <c r="K83" s="65">
        <f t="shared" si="15"/>
        <v>20</v>
      </c>
      <c r="L83" s="66">
        <f t="shared" si="16"/>
        <v>0.06201582438002591</v>
      </c>
      <c r="M83" s="66">
        <f t="shared" si="17"/>
        <v>6.335216244325579</v>
      </c>
      <c r="N83" s="67">
        <f t="shared" si="9"/>
        <v>564.0913713552737</v>
      </c>
      <c r="O83" s="67">
        <f t="shared" si="10"/>
        <v>0.5640913713552738</v>
      </c>
      <c r="P83" s="67">
        <f>O83/Information!$D$43</f>
        <v>11.281827427105474</v>
      </c>
      <c r="Q83" s="53">
        <f>IF(H83="Chirpine",Information!$D$14,IF(H83="Chilaune",Information!$D$15,IF(Trees!H329="Hadekafal",Information!$D$17,Information!$D$16)))</f>
        <v>650</v>
      </c>
      <c r="R83" s="68">
        <f t="shared" si="11"/>
        <v>7333.187827618558</v>
      </c>
      <c r="S83" s="67">
        <f t="shared" si="12"/>
        <v>7.333187827618558</v>
      </c>
      <c r="T83" s="67">
        <f>IF(Trees!I330&lt;28,S83*Information!$D$29,IF(I83&gt;=53,S83*Information!$F$29,S83*Information!$E$29))</f>
        <v>1.3859724994199074</v>
      </c>
      <c r="U83" s="67">
        <f>IF(Trees!I330&lt;28,S83*Information!$D$30,IF(I83&gt;=53,S83*Information!$F$30,S83*Information!$E$30))</f>
        <v>0.7406519705894744</v>
      </c>
      <c r="V83" s="67">
        <f t="shared" si="13"/>
        <v>9.459812297627941</v>
      </c>
      <c r="W83" s="67">
        <f>IF(H83="Chirpine",S83*Information!$D$22,IF(H83="Chilaune",S83*Information!$D$23,S83*Information!$D$24))</f>
        <v>3.396732601752916</v>
      </c>
      <c r="X83" s="67">
        <f>IF(H83="Chirpine",T83*Information!$D$22,IF(H83="Chilaune",T83*Information!$D$23,T83*Information!$D$24))</f>
        <v>0.6419824617313011</v>
      </c>
      <c r="Y83" s="67">
        <f>IF(H83="Chirpine",U83*Information!$C$22,IF(H83="Chilaune",U83*Information!$C$23,U83*Information!$C$24))</f>
        <v>0.32188734641818556</v>
      </c>
      <c r="Z83" s="67">
        <f t="shared" si="14"/>
        <v>4.360602409902403</v>
      </c>
    </row>
    <row r="84" spans="1:26" ht="13.5">
      <c r="A84" s="53">
        <v>4</v>
      </c>
      <c r="B84" s="72" t="s">
        <v>109</v>
      </c>
      <c r="C84" s="5" t="s">
        <v>75</v>
      </c>
      <c r="D84" s="5" t="s">
        <v>104</v>
      </c>
      <c r="E84" s="53" t="s">
        <v>48</v>
      </c>
      <c r="F84" s="53">
        <v>14</v>
      </c>
      <c r="G84" s="53">
        <v>83</v>
      </c>
      <c r="H84" s="53" t="s">
        <v>4</v>
      </c>
      <c r="I84" s="64">
        <v>30</v>
      </c>
      <c r="J84" s="64">
        <v>18</v>
      </c>
      <c r="K84" s="65">
        <f t="shared" si="15"/>
        <v>20</v>
      </c>
      <c r="L84" s="66">
        <f t="shared" si="16"/>
        <v>0.07068583470577035</v>
      </c>
      <c r="M84" s="66">
        <f t="shared" si="17"/>
        <v>6.461066627863323</v>
      </c>
      <c r="N84" s="67">
        <f t="shared" si="9"/>
        <v>639.7430605564227</v>
      </c>
      <c r="O84" s="67">
        <f t="shared" si="10"/>
        <v>0.6397430605564227</v>
      </c>
      <c r="P84" s="67">
        <f>O84/Information!$D$43</f>
        <v>12.794861211128454</v>
      </c>
      <c r="Q84" s="53">
        <f>IF(H84="Chirpine",Information!$D$14,IF(H84="Chilaune",Information!$D$15,IF(Trees!H330="Hadekafal",Information!$D$17,Information!$D$16)))</f>
        <v>650</v>
      </c>
      <c r="R84" s="68">
        <f t="shared" si="11"/>
        <v>8316.659787233495</v>
      </c>
      <c r="S84" s="67">
        <f t="shared" si="12"/>
        <v>8.316659787233496</v>
      </c>
      <c r="T84" s="67">
        <f>IF(Trees!I331&lt;28,S84*Information!$D$29,IF(I84&gt;=53,S84*Information!$F$29,S84*Information!$E$29))</f>
        <v>1.5718486997871306</v>
      </c>
      <c r="U84" s="67">
        <f>IF(Trees!I331&lt;28,S84*Information!$D$30,IF(I84&gt;=53,S84*Information!$F$30,S84*Information!$E$30))</f>
        <v>0.8399826385105831</v>
      </c>
      <c r="V84" s="67">
        <f t="shared" si="13"/>
        <v>10.72849112553121</v>
      </c>
      <c r="W84" s="67">
        <f>IF(H84="Chirpine",S84*Information!$D$22,IF(H84="Chilaune",S84*Information!$D$23,S84*Information!$D$24))</f>
        <v>3.8522768134465553</v>
      </c>
      <c r="X84" s="67">
        <f>IF(H84="Chirpine",T84*Information!$D$22,IF(H84="Chilaune",T84*Information!$D$23,T84*Information!$D$24))</f>
        <v>0.7280803177413989</v>
      </c>
      <c r="Y84" s="67">
        <f>IF(H84="Chirpine",U84*Information!$C$22,IF(H84="Chilaune",U84*Information!$C$23,U84*Information!$C$24))</f>
        <v>0.3650564546966994</v>
      </c>
      <c r="Z84" s="67">
        <f t="shared" si="14"/>
        <v>4.945413585884653</v>
      </c>
    </row>
    <row r="85" spans="1:26" ht="13.5">
      <c r="A85" s="53">
        <v>5</v>
      </c>
      <c r="B85" s="72" t="s">
        <v>109</v>
      </c>
      <c r="C85" s="5" t="s">
        <v>29</v>
      </c>
      <c r="D85" s="5" t="s">
        <v>104</v>
      </c>
      <c r="E85" s="53" t="s">
        <v>49</v>
      </c>
      <c r="F85" s="53">
        <v>1</v>
      </c>
      <c r="G85" s="53">
        <v>84</v>
      </c>
      <c r="H85" s="53" t="s">
        <v>4</v>
      </c>
      <c r="I85" s="64">
        <v>39.8</v>
      </c>
      <c r="J85" s="64">
        <v>24.1</v>
      </c>
      <c r="K85" s="65">
        <f t="shared" si="15"/>
        <v>20</v>
      </c>
      <c r="L85" s="66">
        <f t="shared" si="16"/>
        <v>0.12441021067480938</v>
      </c>
      <c r="M85" s="66">
        <f t="shared" si="17"/>
        <v>7.297176048784122</v>
      </c>
      <c r="N85" s="67">
        <f t="shared" si="9"/>
        <v>1476.125529726263</v>
      </c>
      <c r="O85" s="67">
        <f t="shared" si="10"/>
        <v>1.476125529726263</v>
      </c>
      <c r="P85" s="67">
        <f>O85/Information!$D$43</f>
        <v>29.522510594525258</v>
      </c>
      <c r="Q85" s="53">
        <f>IF(H85="Chirpine",Information!$D$14,IF(H85="Chilaune",Information!$D$15,IF(Trees!H23="Hadekafal",Information!$D$17,Information!$D$16)))</f>
        <v>650</v>
      </c>
      <c r="R85" s="68">
        <f t="shared" si="11"/>
        <v>19189.631886441417</v>
      </c>
      <c r="S85" s="67">
        <f t="shared" si="12"/>
        <v>19.18963188644142</v>
      </c>
      <c r="T85" s="67">
        <f>IF(Trees!I333&lt;28,S85*Information!$D$29,IF(I85&gt;=53,S85*Information!$F$29,S85*Information!$E$29))</f>
        <v>3.626840426537428</v>
      </c>
      <c r="U85" s="67">
        <f>IF(Trees!I333&lt;28,S85*Information!$D$30,IF(I85&gt;=53,S85*Information!$F$30,S85*Information!$E$30))</f>
        <v>1.9381528205305834</v>
      </c>
      <c r="V85" s="67">
        <f t="shared" si="13"/>
        <v>24.75462513350943</v>
      </c>
      <c r="W85" s="67">
        <f>IF(H85="Chirpine",S85*Information!$D$22,IF(H85="Chilaune",S85*Information!$D$23,S85*Information!$D$24))</f>
        <v>8.888637489799665</v>
      </c>
      <c r="X85" s="67">
        <f>IF(H85="Chirpine",T85*Information!$D$22,IF(H85="Chilaune",T85*Information!$D$23,T85*Information!$D$24))</f>
        <v>1.6799524855721366</v>
      </c>
      <c r="Y85" s="67">
        <f>IF(H85="Chirpine",U85*Information!$C$22,IF(H85="Chilaune",U85*Information!$C$23,U85*Information!$C$24))</f>
        <v>0.8423212158025914</v>
      </c>
      <c r="Z85" s="67">
        <f t="shared" si="14"/>
        <v>11.410911191174394</v>
      </c>
    </row>
    <row r="86" spans="1:26" ht="13.5">
      <c r="A86" s="53">
        <v>5</v>
      </c>
      <c r="B86" s="72" t="s">
        <v>109</v>
      </c>
      <c r="C86" s="5" t="s">
        <v>29</v>
      </c>
      <c r="D86" s="5" t="s">
        <v>104</v>
      </c>
      <c r="E86" s="53" t="s">
        <v>49</v>
      </c>
      <c r="F86" s="53">
        <v>2</v>
      </c>
      <c r="G86" s="53">
        <v>85</v>
      </c>
      <c r="H86" s="53" t="s">
        <v>4</v>
      </c>
      <c r="I86" s="64">
        <v>25.5</v>
      </c>
      <c r="J86" s="64">
        <v>22.3</v>
      </c>
      <c r="K86" s="65">
        <f t="shared" si="15"/>
        <v>20</v>
      </c>
      <c r="L86" s="66">
        <f t="shared" si="16"/>
        <v>0.051070515574919075</v>
      </c>
      <c r="M86" s="66">
        <f t="shared" si="17"/>
        <v>6.363083395893344</v>
      </c>
      <c r="N86" s="67">
        <f t="shared" si="9"/>
        <v>580.0320704512872</v>
      </c>
      <c r="O86" s="67">
        <f t="shared" si="10"/>
        <v>0.5800320704512871</v>
      </c>
      <c r="P86" s="67">
        <f>O86/Information!$D$43</f>
        <v>11.600641409025743</v>
      </c>
      <c r="Q86" s="53">
        <f>IF(H86="Chirpine",Information!$D$14,IF(H86="Chilaune",Information!$D$15,IF(Trees!H24="Hadekafal",Information!$D$17,Information!$D$16)))</f>
        <v>650</v>
      </c>
      <c r="R86" s="68">
        <f t="shared" si="11"/>
        <v>7540.416915866733</v>
      </c>
      <c r="S86" s="67">
        <f t="shared" si="12"/>
        <v>7.540416915866733</v>
      </c>
      <c r="T86" s="67">
        <f>IF(Trees!I334&lt;28,S86*Information!$D$29,IF(I86&gt;=53,S86*Information!$F$29,S86*Information!$E$29))</f>
        <v>1.4251387970988125</v>
      </c>
      <c r="U86" s="67">
        <f>IF(Trees!I334&lt;28,S86*Information!$D$30,IF(I86&gt;=53,S86*Information!$F$30,S86*Information!$E$30))</f>
        <v>0.76158210850254</v>
      </c>
      <c r="V86" s="67">
        <f t="shared" si="13"/>
        <v>9.727137821468087</v>
      </c>
      <c r="W86" s="67">
        <f>IF(H86="Chirpine",S86*Information!$D$22,IF(H86="Chilaune",S86*Information!$D$23,S86*Information!$D$24))</f>
        <v>3.492721115429471</v>
      </c>
      <c r="X86" s="67">
        <f>IF(H86="Chirpine",T86*Information!$D$22,IF(H86="Chilaune",T86*Information!$D$23,T86*Information!$D$24))</f>
        <v>0.66012429081617</v>
      </c>
      <c r="Y86" s="67">
        <f>IF(H86="Chirpine",U86*Information!$C$22,IF(H86="Chilaune",U86*Information!$C$23,U86*Information!$C$24))</f>
        <v>0.3309835843552039</v>
      </c>
      <c r="Z86" s="67">
        <f t="shared" si="14"/>
        <v>4.483828990600845</v>
      </c>
    </row>
    <row r="87" spans="1:26" ht="13.5">
      <c r="A87" s="53">
        <v>5</v>
      </c>
      <c r="B87" s="72" t="s">
        <v>109</v>
      </c>
      <c r="C87" s="5" t="s">
        <v>29</v>
      </c>
      <c r="D87" s="5" t="s">
        <v>104</v>
      </c>
      <c r="E87" s="53" t="s">
        <v>49</v>
      </c>
      <c r="F87" s="53">
        <v>3</v>
      </c>
      <c r="G87" s="53">
        <v>86</v>
      </c>
      <c r="H87" s="53" t="s">
        <v>4</v>
      </c>
      <c r="I87" s="64">
        <v>18.6</v>
      </c>
      <c r="J87" s="64">
        <v>21.2</v>
      </c>
      <c r="K87" s="65">
        <f t="shared" si="15"/>
        <v>20</v>
      </c>
      <c r="L87" s="66">
        <f t="shared" si="16"/>
        <v>0.027171634860898127</v>
      </c>
      <c r="M87" s="66">
        <f t="shared" si="17"/>
        <v>5.705505084436451</v>
      </c>
      <c r="N87" s="67">
        <f t="shared" si="9"/>
        <v>300.5172282974357</v>
      </c>
      <c r="O87" s="67">
        <f t="shared" si="10"/>
        <v>0.30051722829743566</v>
      </c>
      <c r="P87" s="67">
        <f>O87/Information!$D$43</f>
        <v>6.010344565948713</v>
      </c>
      <c r="Q87" s="53">
        <f>IF(H87="Chirpine",Information!$D$14,IF(H87="Chilaune",Information!$D$15,IF(Trees!#REF!="Hadekafal",Information!$D$17,Information!$D$16)))</f>
        <v>650</v>
      </c>
      <c r="R87" s="68">
        <f t="shared" si="11"/>
        <v>3906.7239678666633</v>
      </c>
      <c r="S87" s="67">
        <f t="shared" si="12"/>
        <v>3.906723967866663</v>
      </c>
      <c r="T87" s="67">
        <f>IF(Trees!I335&lt;28,S87*Information!$D$29,IF(I87&gt;=53,S87*Information!$F$29,S87*Information!$E$29))</f>
        <v>0.7383708299267994</v>
      </c>
      <c r="U87" s="67">
        <f>IF(Trees!I335&lt;28,S87*Information!$D$30,IF(I87&gt;=53,S87*Information!$F$30,S87*Information!$E$30))</f>
        <v>0.394579120754533</v>
      </c>
      <c r="V87" s="67">
        <f t="shared" si="13"/>
        <v>5.0396739185479955</v>
      </c>
      <c r="W87" s="67">
        <f>IF(H87="Chirpine",S87*Information!$D$22,IF(H87="Chilaune",S87*Information!$D$23,S87*Information!$D$24))</f>
        <v>1.8095945419158384</v>
      </c>
      <c r="X87" s="67">
        <f>IF(H87="Chirpine",T87*Information!$D$22,IF(H87="Chilaune",T87*Information!$D$23,T87*Information!$D$24))</f>
        <v>0.34201336842209346</v>
      </c>
      <c r="Y87" s="67">
        <f>IF(H87="Chirpine",U87*Information!$C$22,IF(H87="Chilaune",U87*Information!$C$23,U87*Information!$C$24))</f>
        <v>0.17148408587992003</v>
      </c>
      <c r="Z87" s="67">
        <f t="shared" si="14"/>
        <v>2.323091996217852</v>
      </c>
    </row>
    <row r="88" spans="1:26" ht="13.5">
      <c r="A88" s="53">
        <v>5</v>
      </c>
      <c r="B88" s="72" t="s">
        <v>109</v>
      </c>
      <c r="C88" s="5" t="s">
        <v>29</v>
      </c>
      <c r="D88" s="5" t="s">
        <v>104</v>
      </c>
      <c r="E88" s="53" t="s">
        <v>49</v>
      </c>
      <c r="F88" s="53">
        <v>4</v>
      </c>
      <c r="G88" s="53">
        <v>87</v>
      </c>
      <c r="H88" s="53" t="s">
        <v>4</v>
      </c>
      <c r="I88" s="64">
        <v>25.5</v>
      </c>
      <c r="J88" s="64">
        <v>22.3</v>
      </c>
      <c r="K88" s="65">
        <f t="shared" si="15"/>
        <v>20</v>
      </c>
      <c r="L88" s="66">
        <f t="shared" si="16"/>
        <v>0.051070515574919075</v>
      </c>
      <c r="M88" s="66">
        <f t="shared" si="17"/>
        <v>6.363083395893344</v>
      </c>
      <c r="N88" s="67">
        <f t="shared" si="9"/>
        <v>580.0320704512872</v>
      </c>
      <c r="O88" s="67">
        <f t="shared" si="10"/>
        <v>0.5800320704512871</v>
      </c>
      <c r="P88" s="67">
        <f>O88/Information!$D$43</f>
        <v>11.600641409025743</v>
      </c>
      <c r="Q88" s="53">
        <f>IF(H88="Chirpine",Information!$D$14,IF(H88="Chilaune",Information!$D$15,IF(Trees!#REF!="Hadekafal",Information!$D$17,Information!$D$16)))</f>
        <v>650</v>
      </c>
      <c r="R88" s="68">
        <f t="shared" si="11"/>
        <v>7540.416915866733</v>
      </c>
      <c r="S88" s="67">
        <f t="shared" si="12"/>
        <v>7.540416915866733</v>
      </c>
      <c r="T88" s="67">
        <f>IF(Trees!I336&lt;28,S88*Information!$D$29,IF(I88&gt;=53,S88*Information!$F$29,S88*Information!$E$29))</f>
        <v>1.4251387970988125</v>
      </c>
      <c r="U88" s="67">
        <f>IF(Trees!I336&lt;28,S88*Information!$D$30,IF(I88&gt;=53,S88*Information!$F$30,S88*Information!$E$30))</f>
        <v>0.76158210850254</v>
      </c>
      <c r="V88" s="67">
        <f t="shared" si="13"/>
        <v>9.727137821468087</v>
      </c>
      <c r="W88" s="67">
        <f>IF(H88="Chirpine",S88*Information!$D$22,IF(H88="Chilaune",S88*Information!$D$23,S88*Information!$D$24))</f>
        <v>3.492721115429471</v>
      </c>
      <c r="X88" s="67">
        <f>IF(H88="Chirpine",T88*Information!$D$22,IF(H88="Chilaune",T88*Information!$D$23,T88*Information!$D$24))</f>
        <v>0.66012429081617</v>
      </c>
      <c r="Y88" s="67">
        <f>IF(H88="Chirpine",U88*Information!$C$22,IF(H88="Chilaune",U88*Information!$C$23,U88*Information!$C$24))</f>
        <v>0.3309835843552039</v>
      </c>
      <c r="Z88" s="67">
        <f t="shared" si="14"/>
        <v>4.483828990600845</v>
      </c>
    </row>
    <row r="89" spans="1:26" ht="13.5">
      <c r="A89" s="53">
        <v>5</v>
      </c>
      <c r="B89" s="72" t="s">
        <v>109</v>
      </c>
      <c r="C89" s="5" t="s">
        <v>29</v>
      </c>
      <c r="D89" s="5" t="s">
        <v>104</v>
      </c>
      <c r="E89" s="53" t="s">
        <v>49</v>
      </c>
      <c r="F89" s="53">
        <v>5</v>
      </c>
      <c r="G89" s="53">
        <v>88</v>
      </c>
      <c r="H89" s="53" t="s">
        <v>4</v>
      </c>
      <c r="I89" s="64">
        <v>23.9</v>
      </c>
      <c r="J89" s="64">
        <v>23.5</v>
      </c>
      <c r="K89" s="65">
        <f t="shared" si="15"/>
        <v>20</v>
      </c>
      <c r="L89" s="66">
        <f t="shared" si="16"/>
        <v>0.04486272849142564</v>
      </c>
      <c r="M89" s="66">
        <f t="shared" si="17"/>
        <v>6.2909539377165125</v>
      </c>
      <c r="N89" s="67">
        <f t="shared" si="9"/>
        <v>539.6678931722644</v>
      </c>
      <c r="O89" s="67">
        <f t="shared" si="10"/>
        <v>0.5396678931722644</v>
      </c>
      <c r="P89" s="67">
        <f>O89/Information!$D$43</f>
        <v>10.793357863445287</v>
      </c>
      <c r="Q89" s="53">
        <f>IF(H89="Chirpine",Information!$D$14,IF(H89="Chilaune",Information!$D$15,IF(Trees!#REF!="Hadekafal",Information!$D$17,Information!$D$16)))</f>
        <v>650</v>
      </c>
      <c r="R89" s="68">
        <f t="shared" si="11"/>
        <v>7015.6826112394365</v>
      </c>
      <c r="S89" s="67">
        <f t="shared" si="12"/>
        <v>7.015682611239437</v>
      </c>
      <c r="T89" s="67">
        <f>IF(Trees!I337&lt;28,S89*Information!$D$29,IF(I89&gt;=53,S89*Information!$F$29,S89*Information!$E$29))</f>
        <v>1.3259640135242536</v>
      </c>
      <c r="U89" s="67">
        <f>IF(Trees!I337&lt;28,S89*Information!$D$30,IF(I89&gt;=53,S89*Information!$F$30,S89*Information!$E$30))</f>
        <v>0.7085839437351832</v>
      </c>
      <c r="V89" s="67">
        <f t="shared" si="13"/>
        <v>9.050230568498874</v>
      </c>
      <c r="W89" s="67">
        <f>IF(H89="Chirpine",S89*Information!$D$22,IF(H89="Chilaune",S89*Information!$D$23,S89*Information!$D$24))</f>
        <v>3.249664185526107</v>
      </c>
      <c r="X89" s="67">
        <f>IF(H89="Chirpine",T89*Information!$D$22,IF(H89="Chilaune",T89*Information!$D$23,T89*Information!$D$24))</f>
        <v>0.6141865310644343</v>
      </c>
      <c r="Y89" s="67">
        <f>IF(H89="Chirpine",U89*Information!$C$22,IF(H89="Chilaune",U89*Information!$C$23,U89*Information!$C$24))</f>
        <v>0.3079505819473106</v>
      </c>
      <c r="Z89" s="67">
        <f t="shared" si="14"/>
        <v>4.171801298537852</v>
      </c>
    </row>
    <row r="90" spans="1:26" ht="13.5">
      <c r="A90" s="53">
        <v>5</v>
      </c>
      <c r="B90" s="72" t="s">
        <v>109</v>
      </c>
      <c r="C90" s="5" t="s">
        <v>29</v>
      </c>
      <c r="D90" s="5" t="s">
        <v>104</v>
      </c>
      <c r="E90" s="53" t="s">
        <v>49</v>
      </c>
      <c r="F90" s="53">
        <v>6</v>
      </c>
      <c r="G90" s="53">
        <v>89</v>
      </c>
      <c r="H90" s="53" t="s">
        <v>4</v>
      </c>
      <c r="I90" s="64">
        <v>19</v>
      </c>
      <c r="J90" s="64">
        <v>22</v>
      </c>
      <c r="K90" s="65">
        <f t="shared" si="15"/>
        <v>20</v>
      </c>
      <c r="L90" s="66">
        <f t="shared" si="16"/>
        <v>0.02835287369864788</v>
      </c>
      <c r="M90" s="66">
        <f t="shared" si="17"/>
        <v>5.783543810446345</v>
      </c>
      <c r="N90" s="67">
        <f t="shared" si="9"/>
        <v>324.908567001838</v>
      </c>
      <c r="O90" s="67">
        <f t="shared" si="10"/>
        <v>0.32490856700183796</v>
      </c>
      <c r="P90" s="67">
        <f>O90/Information!$D$43</f>
        <v>6.498171340036759</v>
      </c>
      <c r="Q90" s="53">
        <f>IF(H90="Chirpine",Information!$D$14,IF(H90="Chilaune",Information!$D$15,IF(Trees!#REF!="Hadekafal",Information!$D$17,Information!$D$16)))</f>
        <v>650</v>
      </c>
      <c r="R90" s="68">
        <f t="shared" si="11"/>
        <v>4223.811371023893</v>
      </c>
      <c r="S90" s="67">
        <f t="shared" si="12"/>
        <v>4.223811371023893</v>
      </c>
      <c r="T90" s="67">
        <f>IF(Trees!I338&lt;28,S90*Information!$D$29,IF(I90&gt;=53,S90*Information!$F$29,S90*Information!$E$29))</f>
        <v>0.7983003491235158</v>
      </c>
      <c r="U90" s="67">
        <f>IF(Trees!I338&lt;28,S90*Information!$D$30,IF(I90&gt;=53,S90*Information!$F$30,S90*Information!$E$30))</f>
        <v>0.42660494847341324</v>
      </c>
      <c r="V90" s="67">
        <f t="shared" si="13"/>
        <v>5.448716668620822</v>
      </c>
      <c r="W90" s="67">
        <f>IF(H90="Chirpine",S90*Information!$D$22,IF(H90="Chilaune",S90*Information!$D$23,S90*Information!$D$24))</f>
        <v>1.9564694270582672</v>
      </c>
      <c r="X90" s="67">
        <f>IF(H90="Chirpine",T90*Information!$D$22,IF(H90="Chilaune",T90*Information!$D$23,T90*Information!$D$24))</f>
        <v>0.3697727217140125</v>
      </c>
      <c r="Y90" s="67">
        <f>IF(H90="Chirpine",U90*Information!$C$22,IF(H90="Chilaune",U90*Information!$C$23,U90*Information!$C$24))</f>
        <v>0.1854025106065454</v>
      </c>
      <c r="Z90" s="67">
        <f t="shared" si="14"/>
        <v>2.511644659378825</v>
      </c>
    </row>
    <row r="91" spans="1:26" ht="13.5">
      <c r="A91" s="53">
        <v>5</v>
      </c>
      <c r="B91" s="72" t="s">
        <v>109</v>
      </c>
      <c r="C91" s="5" t="s">
        <v>29</v>
      </c>
      <c r="D91" s="5" t="s">
        <v>104</v>
      </c>
      <c r="E91" s="53" t="s">
        <v>49</v>
      </c>
      <c r="F91" s="53">
        <v>7</v>
      </c>
      <c r="G91" s="53">
        <v>90</v>
      </c>
      <c r="H91" s="53" t="s">
        <v>4</v>
      </c>
      <c r="I91" s="64">
        <v>17.8</v>
      </c>
      <c r="J91" s="64">
        <v>20.8</v>
      </c>
      <c r="K91" s="65">
        <f t="shared" si="15"/>
        <v>20</v>
      </c>
      <c r="L91" s="66">
        <f t="shared" si="16"/>
        <v>0.024884555409084755</v>
      </c>
      <c r="M91" s="66">
        <f t="shared" si="17"/>
        <v>5.601857629994795</v>
      </c>
      <c r="N91" s="67">
        <f t="shared" si="9"/>
        <v>270.92922651328763</v>
      </c>
      <c r="O91" s="67">
        <f t="shared" si="10"/>
        <v>0.27092922651328766</v>
      </c>
      <c r="P91" s="67">
        <f>O91/Information!$D$43</f>
        <v>5.418584530265753</v>
      </c>
      <c r="Q91" s="53">
        <f>IF(H91="Chirpine",Information!$D$14,IF(H91="Chilaune",Information!$D$15,IF(Trees!H38="Hadekafal",Information!$D$17,Information!$D$16)))</f>
        <v>650</v>
      </c>
      <c r="R91" s="68">
        <f t="shared" si="11"/>
        <v>3522.0799446727397</v>
      </c>
      <c r="S91" s="67">
        <f t="shared" si="12"/>
        <v>3.5220799446727398</v>
      </c>
      <c r="T91" s="67">
        <f>IF(Trees!I339&lt;28,S91*Information!$D$29,IF(I91&gt;=53,S91*Information!$F$29,S91*Information!$E$29))</f>
        <v>0.9016524658362214</v>
      </c>
      <c r="U91" s="67">
        <f>IF(Trees!I339&lt;28,S91*Information!$D$30,IF(I91&gt;=53,S91*Information!$F$30,S91*Information!$E$30))</f>
        <v>0.16201567745494602</v>
      </c>
      <c r="V91" s="67">
        <f t="shared" si="13"/>
        <v>4.585748087963907</v>
      </c>
      <c r="W91" s="67">
        <f>IF(H91="Chirpine",S91*Information!$D$22,IF(H91="Chilaune",S91*Information!$D$23,S91*Information!$D$24))</f>
        <v>1.631427430372413</v>
      </c>
      <c r="X91" s="67">
        <f>IF(H91="Chirpine",T91*Information!$D$22,IF(H91="Chilaune",T91*Information!$D$23,T91*Information!$D$24))</f>
        <v>0.41764542217533773</v>
      </c>
      <c r="Y91" s="67">
        <f>IF(H91="Chirpine",U91*Information!$C$22,IF(H91="Chilaune",U91*Information!$C$23,U91*Information!$C$24))</f>
        <v>0.07041201342191954</v>
      </c>
      <c r="Z91" s="67">
        <f t="shared" si="14"/>
        <v>2.1194848659696706</v>
      </c>
    </row>
    <row r="92" spans="1:26" ht="13.5">
      <c r="A92" s="53">
        <v>5</v>
      </c>
      <c r="B92" s="72" t="s">
        <v>109</v>
      </c>
      <c r="C92" s="5" t="s">
        <v>29</v>
      </c>
      <c r="D92" s="5" t="s">
        <v>104</v>
      </c>
      <c r="E92" s="53" t="s">
        <v>49</v>
      </c>
      <c r="F92" s="53">
        <v>8</v>
      </c>
      <c r="G92" s="53">
        <v>91</v>
      </c>
      <c r="H92" s="53" t="s">
        <v>4</v>
      </c>
      <c r="I92" s="64">
        <v>16.8</v>
      </c>
      <c r="J92" s="64">
        <v>21</v>
      </c>
      <c r="K92" s="65">
        <f t="shared" si="15"/>
        <v>20</v>
      </c>
      <c r="L92" s="66">
        <f t="shared" si="16"/>
        <v>0.02216707776372958</v>
      </c>
      <c r="M92" s="66">
        <f t="shared" si="17"/>
        <v>5.500229318363219</v>
      </c>
      <c r="N92" s="67">
        <f t="shared" si="9"/>
        <v>244.74805105190856</v>
      </c>
      <c r="O92" s="67">
        <f t="shared" si="10"/>
        <v>0.24474805105190856</v>
      </c>
      <c r="P92" s="67">
        <f>O92/Information!$D$43</f>
        <v>4.894961021038171</v>
      </c>
      <c r="Q92" s="53">
        <f>IF(H92="Chirpine",Information!$D$14,IF(H92="Chilaune",Information!$D$15,IF(Trees!H39="Hadekafal",Information!$D$17,Information!$D$16)))</f>
        <v>650</v>
      </c>
      <c r="R92" s="68">
        <f t="shared" si="11"/>
        <v>3181.724663674811</v>
      </c>
      <c r="S92" s="67">
        <f t="shared" si="12"/>
        <v>3.181724663674811</v>
      </c>
      <c r="T92" s="67">
        <f>IF(Trees!I340&lt;28,S92*Information!$D$29,IF(I92&gt;=53,S92*Information!$F$29,S92*Information!$E$29))</f>
        <v>0.6013459614345393</v>
      </c>
      <c r="U92" s="67">
        <f>IF(Trees!I340&lt;28,S92*Information!$D$30,IF(I92&gt;=53,S92*Information!$F$30,S92*Information!$E$30))</f>
        <v>0.3213541910311559</v>
      </c>
      <c r="V92" s="67">
        <f t="shared" si="13"/>
        <v>4.104424816140506</v>
      </c>
      <c r="W92" s="67">
        <f>IF(H92="Chirpine",S92*Information!$D$22,IF(H92="Chilaune",S92*Information!$D$23,S92*Information!$D$24))</f>
        <v>1.4737748642141726</v>
      </c>
      <c r="X92" s="67">
        <f>IF(H92="Chirpine",T92*Information!$D$22,IF(H92="Chilaune",T92*Information!$D$23,T92*Information!$D$24))</f>
        <v>0.2785434493364786</v>
      </c>
      <c r="Y92" s="67">
        <f>IF(H92="Chirpine",U92*Information!$C$22,IF(H92="Chilaune",U92*Information!$C$23,U92*Information!$C$24))</f>
        <v>0.13966053142214035</v>
      </c>
      <c r="Z92" s="67">
        <f t="shared" si="14"/>
        <v>1.8919788449727917</v>
      </c>
    </row>
    <row r="93" spans="1:26" ht="13.5">
      <c r="A93" s="53">
        <v>5</v>
      </c>
      <c r="B93" s="72" t="s">
        <v>109</v>
      </c>
      <c r="C93" s="5" t="s">
        <v>29</v>
      </c>
      <c r="D93" s="5" t="s">
        <v>104</v>
      </c>
      <c r="E93" s="53" t="s">
        <v>49</v>
      </c>
      <c r="F93" s="53">
        <v>9</v>
      </c>
      <c r="G93" s="53">
        <v>92</v>
      </c>
      <c r="H93" s="53" t="s">
        <v>4</v>
      </c>
      <c r="I93" s="64">
        <v>26.5</v>
      </c>
      <c r="J93" s="64">
        <v>23.2</v>
      </c>
      <c r="K93" s="65">
        <f t="shared" si="15"/>
        <v>20</v>
      </c>
      <c r="L93" s="66">
        <f t="shared" si="16"/>
        <v>0.05515458602458581</v>
      </c>
      <c r="M93" s="66">
        <f t="shared" si="17"/>
        <v>6.476714061912194</v>
      </c>
      <c r="N93" s="67">
        <f t="shared" si="9"/>
        <v>649.8321260465688</v>
      </c>
      <c r="O93" s="67">
        <f t="shared" si="10"/>
        <v>0.6498321260465688</v>
      </c>
      <c r="P93" s="67">
        <f>O93/Information!$D$43</f>
        <v>12.996642520931376</v>
      </c>
      <c r="Q93" s="53">
        <f>IF(H93="Chirpine",Information!$D$14,IF(H93="Chilaune",Information!$D$15,IF(Trees!H40="Hadekafal",Information!$D$17,Information!$D$16)))</f>
        <v>650</v>
      </c>
      <c r="R93" s="68">
        <f t="shared" si="11"/>
        <v>8447.817638605395</v>
      </c>
      <c r="S93" s="67">
        <f t="shared" si="12"/>
        <v>8.447817638605395</v>
      </c>
      <c r="T93" s="67">
        <f>IF(Trees!I341&lt;28,S93*Information!$D$29,IF(I93&gt;=53,S93*Information!$F$29,S93*Information!$E$29))</f>
        <v>1.5966375336964196</v>
      </c>
      <c r="U93" s="67">
        <f>IF(Trees!I341&lt;28,S93*Information!$D$30,IF(I93&gt;=53,S93*Information!$F$30,S93*Information!$E$30))</f>
        <v>0.853229581499145</v>
      </c>
      <c r="V93" s="67">
        <f t="shared" si="13"/>
        <v>10.89768475380096</v>
      </c>
      <c r="W93" s="67">
        <f>IF(H93="Chirpine",S93*Information!$D$22,IF(H93="Chilaune",S93*Information!$D$23,S93*Information!$D$24))</f>
        <v>3.913029130202019</v>
      </c>
      <c r="X93" s="67">
        <f>IF(H93="Chirpine",T93*Information!$D$22,IF(H93="Chilaune",T93*Information!$D$23,T93*Information!$D$24))</f>
        <v>0.7395625056081816</v>
      </c>
      <c r="Y93" s="67">
        <f>IF(H93="Chirpine",U93*Information!$C$22,IF(H93="Chilaune",U93*Information!$C$23,U93*Information!$C$24))</f>
        <v>0.37081357611952837</v>
      </c>
      <c r="Z93" s="67">
        <f t="shared" si="14"/>
        <v>5.023405211929728</v>
      </c>
    </row>
    <row r="94" spans="1:26" ht="13.5">
      <c r="A94" s="53">
        <v>5</v>
      </c>
      <c r="B94" s="72" t="s">
        <v>109</v>
      </c>
      <c r="C94" s="5" t="s">
        <v>29</v>
      </c>
      <c r="D94" s="5" t="s">
        <v>104</v>
      </c>
      <c r="E94" s="53" t="s">
        <v>49</v>
      </c>
      <c r="F94" s="53">
        <v>10</v>
      </c>
      <c r="G94" s="53">
        <v>93</v>
      </c>
      <c r="H94" s="53" t="s">
        <v>4</v>
      </c>
      <c r="I94" s="64">
        <v>24.7</v>
      </c>
      <c r="J94" s="64">
        <v>22.9</v>
      </c>
      <c r="K94" s="65">
        <f t="shared" si="15"/>
        <v>20</v>
      </c>
      <c r="L94" s="66">
        <f t="shared" si="16"/>
        <v>0.04791635655071492</v>
      </c>
      <c r="M94" s="66">
        <f t="shared" si="17"/>
        <v>6.328372109820126</v>
      </c>
      <c r="N94" s="67">
        <f aca="true" t="shared" si="18" ref="N94:N144">EXP(M94)</f>
        <v>560.2438356810877</v>
      </c>
      <c r="O94" s="67">
        <f aca="true" t="shared" si="19" ref="O94:O144">N94/1000</f>
        <v>0.5602438356810877</v>
      </c>
      <c r="P94" s="67">
        <f>O94/Information!$D$43</f>
        <v>11.204876713621754</v>
      </c>
      <c r="Q94" s="53">
        <f>IF(H94="Chirpine",Information!$D$14,IF(H94="Chilaune",Information!$D$15,IF(Trees!H44="Hadekafal",Information!$D$17,Information!$D$16)))</f>
        <v>650</v>
      </c>
      <c r="R94" s="68">
        <f aca="true" t="shared" si="20" ref="R94:R144">P94*Q94</f>
        <v>7283.16986385414</v>
      </c>
      <c r="S94" s="67">
        <f aca="true" t="shared" si="21" ref="S94:S144">R94/1000</f>
        <v>7.28316986385414</v>
      </c>
      <c r="T94" s="67">
        <f>IF(Trees!I342&lt;28,S94*Information!$D$29,IF(I94&gt;=53,S94*Information!$F$29,S94*Information!$E$29))</f>
        <v>1.8644914851466599</v>
      </c>
      <c r="U94" s="67">
        <f>IF(Trees!I342&lt;28,S94*Information!$D$30,IF(I94&gt;=53,S94*Information!$F$30,S94*Information!$E$30))</f>
        <v>0.33502581373729046</v>
      </c>
      <c r="V94" s="67">
        <f aca="true" t="shared" si="22" ref="V94:V144">S94+T94+U94</f>
        <v>9.48268716273809</v>
      </c>
      <c r="W94" s="67">
        <f>IF(H94="Chirpine",S94*Information!$D$22,IF(H94="Chilaune",S94*Information!$D$23,S94*Information!$D$24))</f>
        <v>3.373564280937238</v>
      </c>
      <c r="X94" s="67">
        <f>IF(H94="Chirpine",T94*Information!$D$22,IF(H94="Chilaune",T94*Information!$D$23,T94*Information!$D$24))</f>
        <v>0.8636324559199329</v>
      </c>
      <c r="Y94" s="67">
        <f>IF(H94="Chirpine",U94*Information!$C$22,IF(H94="Chilaune",U94*Information!$C$23,U94*Information!$C$24))</f>
        <v>0.14560221865022643</v>
      </c>
      <c r="Z94" s="67">
        <f aca="true" t="shared" si="23" ref="Z94:Z144">W94+X94+Y94</f>
        <v>4.382798955507397</v>
      </c>
    </row>
    <row r="95" spans="1:26" ht="13.5">
      <c r="A95" s="53">
        <v>5</v>
      </c>
      <c r="B95" s="72" t="s">
        <v>109</v>
      </c>
      <c r="C95" s="5" t="s">
        <v>29</v>
      </c>
      <c r="D95" s="5" t="s">
        <v>104</v>
      </c>
      <c r="E95" s="53" t="s">
        <v>49</v>
      </c>
      <c r="F95" s="53">
        <v>11</v>
      </c>
      <c r="G95" s="53">
        <v>94</v>
      </c>
      <c r="H95" s="53" t="s">
        <v>4</v>
      </c>
      <c r="I95" s="64">
        <v>19.7</v>
      </c>
      <c r="J95" s="64">
        <v>21.1</v>
      </c>
      <c r="K95" s="65">
        <f t="shared" si="15"/>
        <v>20</v>
      </c>
      <c r="L95" s="66">
        <f t="shared" si="16"/>
        <v>0.030480517323291566</v>
      </c>
      <c r="M95" s="66">
        <f t="shared" si="17"/>
        <v>5.811286605112411</v>
      </c>
      <c r="N95" s="67">
        <f t="shared" si="18"/>
        <v>334.04863799438243</v>
      </c>
      <c r="O95" s="67">
        <f t="shared" si="19"/>
        <v>0.33404863799438245</v>
      </c>
      <c r="P95" s="67">
        <f>O95/Information!$D$43</f>
        <v>6.6809727598876485</v>
      </c>
      <c r="Q95" s="53">
        <f>IF(H95="Chirpine",Information!$D$14,IF(H95="Chilaune",Information!$D$15,IF(Trees!H45="Hadekafal",Information!$D$17,Information!$D$16)))</f>
        <v>650</v>
      </c>
      <c r="R95" s="68">
        <f t="shared" si="20"/>
        <v>4342.632293926971</v>
      </c>
      <c r="S95" s="67">
        <f t="shared" si="21"/>
        <v>4.342632293926971</v>
      </c>
      <c r="T95" s="67">
        <f>IF(Trees!I343&lt;28,S95*Information!$D$29,IF(I95&gt;=53,S95*Information!$F$29,S95*Information!$E$29))</f>
        <v>0.8207575035521975</v>
      </c>
      <c r="U95" s="67">
        <f>IF(Trees!I343&lt;28,S95*Information!$D$30,IF(I95&gt;=53,S95*Information!$F$30,S95*Information!$E$30))</f>
        <v>0.4386058616866241</v>
      </c>
      <c r="V95" s="67">
        <f t="shared" si="22"/>
        <v>5.601995659165793</v>
      </c>
      <c r="W95" s="67">
        <f>IF(H95="Chirpine",S95*Information!$D$22,IF(H95="Chilaune",S95*Information!$D$23,S95*Information!$D$24))</f>
        <v>2.011507278546973</v>
      </c>
      <c r="X95" s="67">
        <f>IF(H95="Chirpine",T95*Information!$D$22,IF(H95="Chilaune",T95*Information!$D$23,T95*Information!$D$24))</f>
        <v>0.3801748756453779</v>
      </c>
      <c r="Y95" s="67">
        <f>IF(H95="Chirpine",U95*Information!$C$22,IF(H95="Chilaune",U95*Information!$C$23,U95*Information!$C$24))</f>
        <v>0.19061810748900682</v>
      </c>
      <c r="Z95" s="67">
        <f t="shared" si="23"/>
        <v>2.5823002616813575</v>
      </c>
    </row>
    <row r="96" spans="1:26" ht="13.5">
      <c r="A96" s="53">
        <v>5</v>
      </c>
      <c r="B96" s="72" t="s">
        <v>109</v>
      </c>
      <c r="C96" s="5" t="s">
        <v>29</v>
      </c>
      <c r="D96" s="5" t="s">
        <v>104</v>
      </c>
      <c r="E96" s="53" t="s">
        <v>49</v>
      </c>
      <c r="F96" s="53">
        <v>12</v>
      </c>
      <c r="G96" s="53">
        <v>95</v>
      </c>
      <c r="H96" s="53" t="s">
        <v>4</v>
      </c>
      <c r="I96" s="64">
        <v>26.2</v>
      </c>
      <c r="J96" s="64">
        <v>23.1</v>
      </c>
      <c r="K96" s="65">
        <f t="shared" si="15"/>
        <v>20</v>
      </c>
      <c r="L96" s="66">
        <f t="shared" si="16"/>
        <v>0.053912871528254434</v>
      </c>
      <c r="M96" s="66">
        <f t="shared" si="17"/>
        <v>6.450486526111474</v>
      </c>
      <c r="N96" s="67">
        <f t="shared" si="18"/>
        <v>633.0101938933805</v>
      </c>
      <c r="O96" s="67">
        <f t="shared" si="19"/>
        <v>0.6330101938933804</v>
      </c>
      <c r="P96" s="67">
        <f>O96/Information!$D$43</f>
        <v>12.660203877867607</v>
      </c>
      <c r="Q96" s="53">
        <f>IF(H96="Chirpine",Information!$D$14,IF(H96="Chilaune",Information!$D$15,IF(Trees!H46="Hadekafal",Information!$D$17,Information!$D$16)))</f>
        <v>650</v>
      </c>
      <c r="R96" s="68">
        <f t="shared" si="20"/>
        <v>8229.132520613945</v>
      </c>
      <c r="S96" s="67">
        <f t="shared" si="21"/>
        <v>8.229132520613945</v>
      </c>
      <c r="T96" s="67">
        <f>IF(Trees!I344&lt;28,S96*Information!$D$29,IF(I96&gt;=53,S96*Information!$F$29,S96*Information!$E$29))</f>
        <v>1.5553060463960355</v>
      </c>
      <c r="U96" s="67">
        <f>IF(Trees!I344&lt;28,S96*Information!$D$30,IF(I96&gt;=53,S96*Information!$F$30,S96*Information!$E$30))</f>
        <v>0.8311423845820085</v>
      </c>
      <c r="V96" s="67">
        <f t="shared" si="22"/>
        <v>10.615580951591989</v>
      </c>
      <c r="W96" s="67">
        <f>IF(H96="Chirpine",S96*Information!$D$22,IF(H96="Chilaune",S96*Information!$D$23,S96*Information!$D$24))</f>
        <v>3.811734183548379</v>
      </c>
      <c r="X96" s="67">
        <f>IF(H96="Chirpine",T96*Information!$D$22,IF(H96="Chilaune",T96*Information!$D$23,T96*Information!$D$24))</f>
        <v>0.7204177606906437</v>
      </c>
      <c r="Y96" s="67">
        <f>IF(H96="Chirpine",U96*Information!$C$22,IF(H96="Chilaune",U96*Information!$C$23,U96*Information!$C$24))</f>
        <v>0.3612144803393409</v>
      </c>
      <c r="Z96" s="67">
        <f t="shared" si="23"/>
        <v>4.893366424578364</v>
      </c>
    </row>
    <row r="97" spans="1:26" ht="13.5">
      <c r="A97" s="53">
        <v>5</v>
      </c>
      <c r="B97" s="72" t="s">
        <v>109</v>
      </c>
      <c r="C97" s="5" t="s">
        <v>29</v>
      </c>
      <c r="D97" s="5" t="s">
        <v>104</v>
      </c>
      <c r="E97" s="53" t="s">
        <v>49</v>
      </c>
      <c r="F97" s="53">
        <v>13</v>
      </c>
      <c r="G97" s="53">
        <v>96</v>
      </c>
      <c r="H97" s="53" t="s">
        <v>6</v>
      </c>
      <c r="I97" s="64">
        <v>13.1</v>
      </c>
      <c r="J97" s="64">
        <v>9.9</v>
      </c>
      <c r="K97" s="65">
        <f t="shared" si="15"/>
        <v>20</v>
      </c>
      <c r="L97" s="66">
        <f t="shared" si="16"/>
        <v>0.013478217882063609</v>
      </c>
      <c r="M97" s="66">
        <f t="shared" si="17"/>
        <v>4.241118511332957</v>
      </c>
      <c r="N97" s="67">
        <f t="shared" si="18"/>
        <v>69.48552874078237</v>
      </c>
      <c r="O97" s="67">
        <f t="shared" si="19"/>
        <v>0.06948552874078237</v>
      </c>
      <c r="P97" s="67">
        <f>O97/Information!$D$43</f>
        <v>1.3897105748156473</v>
      </c>
      <c r="Q97" s="53">
        <f>IF(H97="Chirpine",Information!$D$14,IF(H97="Chilaune",Information!$D$15,IF(Trees!H47="Hadekafal",Information!$D$17,Information!$D$16)))</f>
        <v>690</v>
      </c>
      <c r="R97" s="68">
        <f t="shared" si="20"/>
        <v>958.9002966227966</v>
      </c>
      <c r="S97" s="67">
        <f t="shared" si="21"/>
        <v>0.9589002966227966</v>
      </c>
      <c r="T97" s="67">
        <f>IF(Trees!I345&lt;28,S97*Information!$D$29,IF(I97&gt;=53,S97*Information!$F$29,S97*Information!$E$29))</f>
        <v>0.24547847593543595</v>
      </c>
      <c r="U97" s="67">
        <f>IF(Trees!I345&lt;28,S97*Information!$D$30,IF(I97&gt;=53,S97*Information!$F$30,S97*Information!$E$30))</f>
        <v>0.04410941364464865</v>
      </c>
      <c r="V97" s="67">
        <f t="shared" si="22"/>
        <v>1.2484881862028814</v>
      </c>
      <c r="W97" s="67">
        <f>IF(H97="Chirpine",S97*Information!$D$22,IF(H97="Chilaune",S97*Information!$D$23,S97*Information!$D$24))</f>
        <v>0.4319845836285699</v>
      </c>
      <c r="X97" s="67">
        <f>IF(H97="Chirpine",T97*Information!$D$22,IF(H97="Chilaune",T97*Information!$D$23,T97*Information!$D$24))</f>
        <v>0.1105880534089139</v>
      </c>
      <c r="Y97" s="67">
        <f>IF(H97="Chirpine",U97*Information!$C$22,IF(H97="Chilaune",U97*Information!$C$23,U97*Information!$C$24))</f>
        <v>0.01919641681815109</v>
      </c>
      <c r="Z97" s="67">
        <f t="shared" si="23"/>
        <v>0.5617690538556349</v>
      </c>
    </row>
    <row r="98" spans="1:26" ht="13.5">
      <c r="A98" s="53">
        <v>5</v>
      </c>
      <c r="B98" s="72" t="s">
        <v>109</v>
      </c>
      <c r="C98" s="5" t="s">
        <v>29</v>
      </c>
      <c r="D98" s="5" t="s">
        <v>104</v>
      </c>
      <c r="E98" s="53" t="s">
        <v>49</v>
      </c>
      <c r="F98" s="53">
        <v>14</v>
      </c>
      <c r="G98" s="53">
        <v>97</v>
      </c>
      <c r="H98" s="53" t="s">
        <v>6</v>
      </c>
      <c r="I98" s="64">
        <v>7.5</v>
      </c>
      <c r="J98" s="64">
        <v>8.1</v>
      </c>
      <c r="K98" s="65">
        <f t="shared" si="15"/>
        <v>20</v>
      </c>
      <c r="L98" s="66">
        <f t="shared" si="16"/>
        <v>0.004417864669110647</v>
      </c>
      <c r="M98" s="66">
        <f t="shared" si="17"/>
        <v>3.026481916716959</v>
      </c>
      <c r="N98" s="67">
        <f t="shared" si="18"/>
        <v>20.624545935232675</v>
      </c>
      <c r="O98" s="67">
        <f t="shared" si="19"/>
        <v>0.020624545935232674</v>
      </c>
      <c r="P98" s="67">
        <f>O98/Information!$D$43</f>
        <v>0.41249091870465343</v>
      </c>
      <c r="Q98" s="53">
        <f>IF(H98="Chirpine",Information!$D$14,IF(H98="Chilaune",Information!$D$15,IF(Trees!H48="Hadekafal",Information!$D$17,Information!$D$16)))</f>
        <v>690</v>
      </c>
      <c r="R98" s="68">
        <f t="shared" si="20"/>
        <v>284.6187339062109</v>
      </c>
      <c r="S98" s="67">
        <f t="shared" si="21"/>
        <v>0.2846187339062109</v>
      </c>
      <c r="T98" s="67">
        <f>IF(Trees!I346&lt;28,S98*Information!$D$29,IF(I98&gt;=53,S98*Information!$F$29,S98*Information!$E$29))</f>
        <v>0.05379294070827386</v>
      </c>
      <c r="U98" s="67">
        <f>IF(Trees!I346&lt;28,S98*Information!$D$30,IF(I98&gt;=53,S98*Information!$F$30,S98*Information!$E$30))</f>
        <v>0.028746492124527304</v>
      </c>
      <c r="V98" s="67">
        <f t="shared" si="22"/>
        <v>0.367158166739012</v>
      </c>
      <c r="W98" s="67">
        <f>IF(H98="Chirpine",S98*Information!$D$22,IF(H98="Chilaune",S98*Information!$D$23,S98*Information!$D$24))</f>
        <v>0.128220739624748</v>
      </c>
      <c r="X98" s="67">
        <f>IF(H98="Chirpine",T98*Information!$D$22,IF(H98="Chilaune",T98*Information!$D$23,T98*Information!$D$24))</f>
        <v>0.024233719789077374</v>
      </c>
      <c r="Y98" s="67">
        <f>IF(H98="Chirpine",U98*Information!$C$22,IF(H98="Chilaune",U98*Information!$C$23,U98*Information!$C$24))</f>
        <v>0.012510473372594281</v>
      </c>
      <c r="Z98" s="67">
        <f t="shared" si="23"/>
        <v>0.16496493278641966</v>
      </c>
    </row>
    <row r="99" spans="1:26" ht="13.5">
      <c r="A99" s="53">
        <v>5</v>
      </c>
      <c r="B99" s="72" t="s">
        <v>109</v>
      </c>
      <c r="C99" s="5" t="s">
        <v>29</v>
      </c>
      <c r="D99" s="5" t="s">
        <v>104</v>
      </c>
      <c r="E99" s="53" t="s">
        <v>49</v>
      </c>
      <c r="F99" s="53">
        <v>15</v>
      </c>
      <c r="G99" s="53">
        <v>98</v>
      </c>
      <c r="H99" s="53" t="s">
        <v>6</v>
      </c>
      <c r="I99" s="64">
        <v>11.5</v>
      </c>
      <c r="J99" s="64">
        <v>8.5</v>
      </c>
      <c r="K99" s="65">
        <f t="shared" si="15"/>
        <v>20</v>
      </c>
      <c r="L99" s="66">
        <f t="shared" si="16"/>
        <v>0.010386890710931252</v>
      </c>
      <c r="M99" s="66">
        <f t="shared" si="17"/>
        <v>3.851055682586234</v>
      </c>
      <c r="N99" s="67">
        <f t="shared" si="18"/>
        <v>47.0426991854029</v>
      </c>
      <c r="O99" s="67">
        <f t="shared" si="19"/>
        <v>0.0470426991854029</v>
      </c>
      <c r="P99" s="67">
        <f>O99/Information!$D$43</f>
        <v>0.940853983708058</v>
      </c>
      <c r="Q99" s="53">
        <f>IF(H99="Chirpine",Information!$D$14,IF(H99="Chilaune",Information!$D$15,IF(Trees!H49="Hadekafal",Information!$D$17,Information!$D$16)))</f>
        <v>690</v>
      </c>
      <c r="R99" s="68">
        <f t="shared" si="20"/>
        <v>649.18924875856</v>
      </c>
      <c r="S99" s="67">
        <f t="shared" si="21"/>
        <v>0.64918924875856</v>
      </c>
      <c r="T99" s="67">
        <f>IF(Trees!I347&lt;28,S99*Information!$D$29,IF(I99&gt;=53,S99*Information!$F$29,S99*Information!$E$29))</f>
        <v>0.12269676801536784</v>
      </c>
      <c r="U99" s="67">
        <f>IF(Trees!I347&lt;28,S99*Information!$D$30,IF(I99&gt;=53,S99*Information!$F$30,S99*Information!$E$30))</f>
        <v>0.06556811412461457</v>
      </c>
      <c r="V99" s="67">
        <f t="shared" si="22"/>
        <v>0.8374541308985425</v>
      </c>
      <c r="W99" s="67">
        <f>IF(H99="Chirpine",S99*Information!$D$22,IF(H99="Chilaune",S99*Information!$D$23,S99*Information!$D$24))</f>
        <v>0.2924597565657313</v>
      </c>
      <c r="X99" s="67">
        <f>IF(H99="Chirpine",T99*Information!$D$22,IF(H99="Chilaune",T99*Information!$D$23,T99*Information!$D$24))</f>
        <v>0.05527489399092322</v>
      </c>
      <c r="Y99" s="67">
        <f>IF(H99="Chirpine",U99*Information!$C$22,IF(H99="Chilaune",U99*Information!$C$23,U99*Information!$C$24))</f>
        <v>0.028535243267032256</v>
      </c>
      <c r="Z99" s="67">
        <f t="shared" si="23"/>
        <v>0.3762698938236868</v>
      </c>
    </row>
    <row r="100" spans="1:26" ht="13.5">
      <c r="A100" s="53">
        <v>5</v>
      </c>
      <c r="B100" s="72" t="s">
        <v>109</v>
      </c>
      <c r="C100" s="5" t="s">
        <v>29</v>
      </c>
      <c r="D100" s="5" t="s">
        <v>104</v>
      </c>
      <c r="E100" s="53" t="s">
        <v>49</v>
      </c>
      <c r="F100" s="53">
        <v>16</v>
      </c>
      <c r="G100" s="53">
        <v>99</v>
      </c>
      <c r="H100" s="53" t="s">
        <v>6</v>
      </c>
      <c r="I100" s="64">
        <v>23.8</v>
      </c>
      <c r="J100" s="64">
        <v>21</v>
      </c>
      <c r="K100" s="65">
        <f t="shared" si="15"/>
        <v>20</v>
      </c>
      <c r="L100" s="66">
        <f t="shared" si="16"/>
        <v>0.04448809356748506</v>
      </c>
      <c r="M100" s="66">
        <f t="shared" si="17"/>
        <v>6.082507170994904</v>
      </c>
      <c r="N100" s="67">
        <f t="shared" si="18"/>
        <v>438.1262763502596</v>
      </c>
      <c r="O100" s="67">
        <f t="shared" si="19"/>
        <v>0.43812627635025964</v>
      </c>
      <c r="P100" s="67">
        <f>O100/Information!$D$43</f>
        <v>8.762525527005192</v>
      </c>
      <c r="Q100" s="53">
        <f>IF(H100="Chirpine",Information!$D$14,IF(H100="Chilaune",Information!$D$15,IF(Trees!H50="Hadekafal",Information!$D$17,Information!$D$16)))</f>
        <v>690</v>
      </c>
      <c r="R100" s="68">
        <f t="shared" si="20"/>
        <v>6046.142613633582</v>
      </c>
      <c r="S100" s="67">
        <f t="shared" si="21"/>
        <v>6.046142613633582</v>
      </c>
      <c r="T100" s="67">
        <f>IF(Trees!I348&lt;28,S100*Information!$D$29,IF(I100&gt;=53,S100*Information!$F$29,S100*Information!$E$29))</f>
        <v>1.142720953976747</v>
      </c>
      <c r="U100" s="67">
        <f>IF(Trees!I348&lt;28,S100*Information!$D$30,IF(I100&gt;=53,S100*Information!$F$30,S100*Information!$E$30))</f>
        <v>0.6106604039769918</v>
      </c>
      <c r="V100" s="67">
        <f t="shared" si="22"/>
        <v>7.799523971587321</v>
      </c>
      <c r="W100" s="67">
        <f>IF(H100="Chirpine",S100*Information!$D$22,IF(H100="Chilaune",S100*Information!$D$23,S100*Information!$D$24))</f>
        <v>2.723787247441929</v>
      </c>
      <c r="X100" s="67">
        <f>IF(H100="Chirpine",T100*Information!$D$22,IF(H100="Chilaune",T100*Information!$D$23,T100*Information!$D$24))</f>
        <v>0.5147957897665245</v>
      </c>
      <c r="Y100" s="67">
        <f>IF(H100="Chirpine",U100*Information!$C$22,IF(H100="Chilaune",U100*Information!$C$23,U100*Information!$C$24))</f>
        <v>0.26575940781078683</v>
      </c>
      <c r="Z100" s="67">
        <f t="shared" si="23"/>
        <v>3.5043424450192404</v>
      </c>
    </row>
    <row r="101" spans="1:26" ht="13.5">
      <c r="A101" s="53">
        <v>5</v>
      </c>
      <c r="B101" s="72" t="s">
        <v>109</v>
      </c>
      <c r="C101" s="5" t="s">
        <v>29</v>
      </c>
      <c r="D101" s="5" t="s">
        <v>104</v>
      </c>
      <c r="E101" s="53" t="s">
        <v>49</v>
      </c>
      <c r="F101" s="53">
        <v>17</v>
      </c>
      <c r="G101" s="53">
        <v>100</v>
      </c>
      <c r="H101" s="53" t="s">
        <v>6</v>
      </c>
      <c r="I101" s="64">
        <v>29</v>
      </c>
      <c r="J101" s="64">
        <v>24</v>
      </c>
      <c r="K101" s="65">
        <f t="shared" si="15"/>
        <v>20</v>
      </c>
      <c r="L101" s="66">
        <f t="shared" si="16"/>
        <v>0.0660519855417254</v>
      </c>
      <c r="M101" s="66">
        <f t="shared" si="17"/>
        <v>6.575761397266895</v>
      </c>
      <c r="N101" s="67">
        <f t="shared" si="18"/>
        <v>717.4917126596237</v>
      </c>
      <c r="O101" s="67">
        <f t="shared" si="19"/>
        <v>0.7174917126596236</v>
      </c>
      <c r="P101" s="67">
        <f>O101/Information!$D$43</f>
        <v>14.349834253192473</v>
      </c>
      <c r="Q101" s="53">
        <f>IF(H101="Chirpine",Information!$D$14,IF(H101="Chilaune",Information!$D$15,IF(Trees!H51="Hadekafal",Information!$D$17,Information!$D$16)))</f>
        <v>690</v>
      </c>
      <c r="R101" s="68">
        <f t="shared" si="20"/>
        <v>9901.385634702807</v>
      </c>
      <c r="S101" s="67">
        <f t="shared" si="21"/>
        <v>9.901385634702807</v>
      </c>
      <c r="T101" s="67">
        <f>IF(Trees!I349&lt;28,S101*Information!$D$29,IF(I101&gt;=53,S101*Information!$F$29,S101*Information!$E$29))</f>
        <v>1.8713618849588305</v>
      </c>
      <c r="U101" s="67">
        <f>IF(Trees!I349&lt;28,S101*Information!$D$30,IF(I101&gt;=53,S101*Information!$F$30,S101*Information!$E$30))</f>
        <v>1.0000399491049836</v>
      </c>
      <c r="V101" s="67">
        <f t="shared" si="22"/>
        <v>12.772787468766621</v>
      </c>
      <c r="W101" s="67">
        <f>IF(H101="Chirpine",S101*Information!$D$22,IF(H101="Chilaune",S101*Information!$D$23,S101*Information!$D$24))</f>
        <v>4.4605742284336145</v>
      </c>
      <c r="X101" s="67">
        <f>IF(H101="Chirpine",T101*Information!$D$22,IF(H101="Chilaune",T101*Information!$D$23,T101*Information!$D$24))</f>
        <v>0.8430485291739531</v>
      </c>
      <c r="Y101" s="67">
        <f>IF(H101="Chirpine",U101*Information!$C$22,IF(H101="Chilaune",U101*Information!$C$23,U101*Information!$C$24))</f>
        <v>0.43521738585048886</v>
      </c>
      <c r="Z101" s="67">
        <f t="shared" si="23"/>
        <v>5.738840143458057</v>
      </c>
    </row>
    <row r="102" spans="1:26" ht="13.5">
      <c r="A102" s="53">
        <v>5</v>
      </c>
      <c r="B102" s="72" t="s">
        <v>109</v>
      </c>
      <c r="C102" s="5" t="s">
        <v>29</v>
      </c>
      <c r="D102" s="5" t="s">
        <v>104</v>
      </c>
      <c r="E102" s="53" t="s">
        <v>49</v>
      </c>
      <c r="F102" s="53">
        <v>18</v>
      </c>
      <c r="G102" s="53">
        <v>101</v>
      </c>
      <c r="H102" s="53" t="s">
        <v>6</v>
      </c>
      <c r="I102" s="64">
        <v>19.5</v>
      </c>
      <c r="J102" s="64">
        <v>21.1</v>
      </c>
      <c r="K102" s="65">
        <f t="shared" si="15"/>
        <v>20</v>
      </c>
      <c r="L102" s="66">
        <f t="shared" si="16"/>
        <v>0.029864765163187968</v>
      </c>
      <c r="M102" s="66">
        <f t="shared" si="17"/>
        <v>5.725515268615283</v>
      </c>
      <c r="N102" s="67">
        <f t="shared" si="18"/>
        <v>306.5912013738939</v>
      </c>
      <c r="O102" s="67">
        <f t="shared" si="19"/>
        <v>0.3065912013738939</v>
      </c>
      <c r="P102" s="67">
        <f>O102/Information!$D$43</f>
        <v>6.131824027477878</v>
      </c>
      <c r="Q102" s="53">
        <f>IF(H102="Chirpine",Information!$D$14,IF(H102="Chilaune",Information!$D$15,IF(Trees!H52="Hadekafal",Information!$D$17,Information!$D$16)))</f>
        <v>690</v>
      </c>
      <c r="R102" s="68">
        <f t="shared" si="20"/>
        <v>4230.958578959736</v>
      </c>
      <c r="S102" s="67">
        <f t="shared" si="21"/>
        <v>4.2309585789597355</v>
      </c>
      <c r="T102" s="67">
        <f>IF(Trees!I350&lt;28,S102*Information!$D$29,IF(I102&gt;=53,S102*Information!$F$29,S102*Information!$E$29))</f>
        <v>1.0831253962136924</v>
      </c>
      <c r="U102" s="67">
        <f>IF(Trees!I350&lt;28,S102*Information!$D$30,IF(I102&gt;=53,S102*Information!$F$30,S102*Information!$E$30))</f>
        <v>0.19462409463214783</v>
      </c>
      <c r="V102" s="67">
        <f t="shared" si="22"/>
        <v>5.508708069805576</v>
      </c>
      <c r="W102" s="67">
        <f>IF(H102="Chirpine",S102*Information!$D$22,IF(H102="Chilaune",S102*Information!$D$23,S102*Information!$D$24))</f>
        <v>1.9060468398213608</v>
      </c>
      <c r="X102" s="67">
        <f>IF(H102="Chirpine",T102*Information!$D$22,IF(H102="Chilaune",T102*Information!$D$23,T102*Information!$D$24))</f>
        <v>0.48794799099426844</v>
      </c>
      <c r="Y102" s="67">
        <f>IF(H102="Chirpine",U102*Information!$C$22,IF(H102="Chilaune",U102*Information!$C$23,U102*Information!$C$24))</f>
        <v>0.08470040598391074</v>
      </c>
      <c r="Z102" s="67">
        <f t="shared" si="23"/>
        <v>2.47869523679954</v>
      </c>
    </row>
    <row r="103" spans="1:26" ht="13.5">
      <c r="A103" s="53">
        <v>6</v>
      </c>
      <c r="B103" s="72" t="s">
        <v>109</v>
      </c>
      <c r="C103" s="5" t="s">
        <v>29</v>
      </c>
      <c r="D103" s="5" t="s">
        <v>104</v>
      </c>
      <c r="E103" s="53" t="s">
        <v>51</v>
      </c>
      <c r="F103" s="53">
        <v>1</v>
      </c>
      <c r="G103" s="53">
        <v>102</v>
      </c>
      <c r="H103" s="53" t="s">
        <v>4</v>
      </c>
      <c r="I103" s="64">
        <v>28.8</v>
      </c>
      <c r="J103" s="64">
        <v>22.5</v>
      </c>
      <c r="K103" s="65">
        <f t="shared" si="15"/>
        <v>20</v>
      </c>
      <c r="L103" s="66">
        <f t="shared" si="16"/>
        <v>0.06514406526483796</v>
      </c>
      <c r="M103" s="66">
        <f t="shared" si="17"/>
        <v>6.606113045465319</v>
      </c>
      <c r="N103" s="67">
        <f t="shared" si="18"/>
        <v>739.6026225910074</v>
      </c>
      <c r="O103" s="67">
        <f t="shared" si="19"/>
        <v>0.7396026225910074</v>
      </c>
      <c r="P103" s="67">
        <f>O103/Information!$D$43</f>
        <v>14.792052451820147</v>
      </c>
      <c r="Q103" s="53">
        <f>IF(H103="Chirpine",Information!$D$14,IF(H103="Chilaune",Information!$D$15,IF(Trees!H53="Hadekafal",Information!$D$17,Information!$D$16)))</f>
        <v>650</v>
      </c>
      <c r="R103" s="68">
        <f t="shared" si="20"/>
        <v>9614.834093683095</v>
      </c>
      <c r="S103" s="67">
        <f t="shared" si="21"/>
        <v>9.614834093683095</v>
      </c>
      <c r="T103" s="67">
        <f>IF(Trees!I351&lt;28,S103*Information!$D$29,IF(I103&gt;=53,S103*Information!$F$29,S103*Information!$E$29))</f>
        <v>1.817203643706105</v>
      </c>
      <c r="U103" s="67">
        <f>IF(Trees!I351&lt;28,S103*Information!$D$30,IF(I103&gt;=53,S103*Information!$F$30,S103*Information!$E$30))</f>
        <v>0.9710982434619927</v>
      </c>
      <c r="V103" s="67">
        <f t="shared" si="22"/>
        <v>12.403135980851193</v>
      </c>
      <c r="W103" s="67">
        <f>IF(H103="Chirpine",S103*Information!$D$22,IF(H103="Chilaune",S103*Information!$D$23,S103*Information!$D$24))</f>
        <v>4.45359115219401</v>
      </c>
      <c r="X103" s="67">
        <f>IF(H103="Chirpine",T103*Information!$D$22,IF(H103="Chilaune",T103*Information!$D$23,T103*Information!$D$24))</f>
        <v>0.8417287277646678</v>
      </c>
      <c r="Y103" s="67">
        <f>IF(H103="Chirpine",U103*Information!$C$22,IF(H103="Chilaune",U103*Information!$C$23,U103*Information!$C$24))</f>
        <v>0.422039296608582</v>
      </c>
      <c r="Z103" s="67">
        <f t="shared" si="23"/>
        <v>5.71735917656726</v>
      </c>
    </row>
    <row r="104" spans="1:26" ht="13.5">
      <c r="A104" s="53">
        <v>6</v>
      </c>
      <c r="B104" s="72" t="s">
        <v>109</v>
      </c>
      <c r="C104" s="5" t="s">
        <v>29</v>
      </c>
      <c r="D104" s="5" t="s">
        <v>104</v>
      </c>
      <c r="E104" s="53" t="s">
        <v>51</v>
      </c>
      <c r="F104" s="53">
        <v>2</v>
      </c>
      <c r="G104" s="53">
        <v>103</v>
      </c>
      <c r="H104" s="53" t="s">
        <v>4</v>
      </c>
      <c r="I104" s="64">
        <v>30.1</v>
      </c>
      <c r="J104" s="64">
        <v>25.1</v>
      </c>
      <c r="K104" s="65">
        <f t="shared" si="15"/>
        <v>20</v>
      </c>
      <c r="L104" s="66">
        <f t="shared" si="16"/>
        <v>0.07115785900197222</v>
      </c>
      <c r="M104" s="66">
        <f t="shared" si="17"/>
        <v>6.800595462915815</v>
      </c>
      <c r="N104" s="67">
        <f t="shared" si="18"/>
        <v>898.3820856258487</v>
      </c>
      <c r="O104" s="67">
        <f t="shared" si="19"/>
        <v>0.8983820856258488</v>
      </c>
      <c r="P104" s="67">
        <f>O104/Information!$D$43</f>
        <v>17.967641712516976</v>
      </c>
      <c r="Q104" s="53">
        <f>IF(H104="Chirpine",Information!$D$14,IF(H104="Chilaune",Information!$D$15,IF(Trees!#REF!="Hadekafal",Information!$D$17,Information!$D$16)))</f>
        <v>650</v>
      </c>
      <c r="R104" s="68">
        <f t="shared" si="20"/>
        <v>11678.967113136034</v>
      </c>
      <c r="S104" s="67">
        <f t="shared" si="21"/>
        <v>11.678967113136034</v>
      </c>
      <c r="T104" s="67">
        <f>IF(Trees!I352&lt;28,S104*Information!$D$29,IF(I104&gt;=53,S104*Information!$F$29,S104*Information!$E$29))</f>
        <v>2.2073247843827106</v>
      </c>
      <c r="U104" s="67">
        <f>IF(Trees!I352&lt;28,S104*Information!$D$30,IF(I104&gt;=53,S104*Information!$F$30,S104*Information!$E$30))</f>
        <v>1.1795756784267395</v>
      </c>
      <c r="V104" s="67">
        <f t="shared" si="22"/>
        <v>15.065867575945486</v>
      </c>
      <c r="W104" s="67">
        <f>IF(H104="Chirpine",S104*Information!$D$22,IF(H104="Chilaune",S104*Information!$D$23,S104*Information!$D$24))</f>
        <v>5.409697566804611</v>
      </c>
      <c r="X104" s="67">
        <f>IF(H104="Chirpine",T104*Information!$D$22,IF(H104="Chilaune",T104*Information!$D$23,T104*Information!$D$24))</f>
        <v>1.0224328401260716</v>
      </c>
      <c r="Y104" s="67">
        <f>IF(H104="Chirpine",U104*Information!$C$22,IF(H104="Chilaune",U104*Information!$C$23,U104*Information!$C$24))</f>
        <v>0.512643589844261</v>
      </c>
      <c r="Z104" s="67">
        <f t="shared" si="23"/>
        <v>6.944773996774943</v>
      </c>
    </row>
    <row r="105" spans="1:26" ht="13.5">
      <c r="A105" s="53">
        <v>6</v>
      </c>
      <c r="B105" s="72" t="s">
        <v>109</v>
      </c>
      <c r="C105" s="5" t="s">
        <v>29</v>
      </c>
      <c r="D105" s="5" t="s">
        <v>104</v>
      </c>
      <c r="E105" s="53" t="s">
        <v>51</v>
      </c>
      <c r="F105" s="53">
        <v>3</v>
      </c>
      <c r="G105" s="53">
        <v>104</v>
      </c>
      <c r="H105" s="53" t="s">
        <v>4</v>
      </c>
      <c r="I105" s="64">
        <v>29.8</v>
      </c>
      <c r="J105" s="64">
        <v>24.2</v>
      </c>
      <c r="K105" s="65">
        <f t="shared" si="15"/>
        <v>20</v>
      </c>
      <c r="L105" s="66">
        <f t="shared" si="16"/>
        <v>0.069746498502347</v>
      </c>
      <c r="M105" s="66">
        <f t="shared" si="17"/>
        <v>6.7447435980847485</v>
      </c>
      <c r="N105" s="67">
        <f t="shared" si="18"/>
        <v>849.5812644850565</v>
      </c>
      <c r="O105" s="67">
        <f t="shared" si="19"/>
        <v>0.8495812644850566</v>
      </c>
      <c r="P105" s="67">
        <f>O105/Information!$D$43</f>
        <v>16.99162528970113</v>
      </c>
      <c r="Q105" s="53">
        <f>IF(H105="Chirpine",Information!$D$14,IF(H105="Chilaune",Information!$D$15,IF(Trees!#REF!="Hadekafal",Information!$D$17,Information!$D$16)))</f>
        <v>650</v>
      </c>
      <c r="R105" s="68">
        <f t="shared" si="20"/>
        <v>11044.556438305734</v>
      </c>
      <c r="S105" s="67">
        <f t="shared" si="21"/>
        <v>11.044556438305733</v>
      </c>
      <c r="T105" s="67">
        <f>IF(Trees!I353&lt;28,S105*Information!$D$29,IF(I105&gt;=53,S105*Information!$F$29,S105*Information!$E$29))</f>
        <v>2.0874211668397837</v>
      </c>
      <c r="U105" s="67">
        <f>IF(Trees!I353&lt;28,S105*Information!$D$30,IF(I105&gt;=53,S105*Information!$F$30,S105*Information!$E$30))</f>
        <v>1.1155002002688792</v>
      </c>
      <c r="V105" s="67">
        <f t="shared" si="22"/>
        <v>14.247477805414396</v>
      </c>
      <c r="W105" s="67">
        <f>IF(H105="Chirpine",S105*Information!$D$22,IF(H105="Chilaune",S105*Information!$D$23,S105*Information!$D$24))</f>
        <v>5.115838542223216</v>
      </c>
      <c r="X105" s="67">
        <f>IF(H105="Chirpine",T105*Information!$D$22,IF(H105="Chilaune",T105*Information!$D$23,T105*Information!$D$24))</f>
        <v>0.9668934844801879</v>
      </c>
      <c r="Y105" s="67">
        <f>IF(H105="Chirpine",U105*Information!$C$22,IF(H105="Chilaune",U105*Information!$C$23,U105*Information!$C$24))</f>
        <v>0.4847963870368549</v>
      </c>
      <c r="Z105" s="67">
        <f t="shared" si="23"/>
        <v>6.567528413740259</v>
      </c>
    </row>
    <row r="106" spans="1:26" ht="13.5">
      <c r="A106" s="53">
        <v>6</v>
      </c>
      <c r="B106" s="72" t="s">
        <v>109</v>
      </c>
      <c r="C106" s="5" t="s">
        <v>29</v>
      </c>
      <c r="D106" s="5" t="s">
        <v>104</v>
      </c>
      <c r="E106" s="53" t="s">
        <v>51</v>
      </c>
      <c r="F106" s="53">
        <v>4</v>
      </c>
      <c r="G106" s="53">
        <v>105</v>
      </c>
      <c r="H106" s="53" t="s">
        <v>4</v>
      </c>
      <c r="I106" s="64">
        <v>32.2</v>
      </c>
      <c r="J106" s="64">
        <v>24.1</v>
      </c>
      <c r="K106" s="65">
        <f t="shared" si="15"/>
        <v>20</v>
      </c>
      <c r="L106" s="66">
        <f t="shared" si="16"/>
        <v>0.08143322317370104</v>
      </c>
      <c r="M106" s="66">
        <f t="shared" si="17"/>
        <v>6.8895855144741756</v>
      </c>
      <c r="N106" s="67">
        <f t="shared" si="18"/>
        <v>981.9943104260373</v>
      </c>
      <c r="O106" s="67">
        <f t="shared" si="19"/>
        <v>0.9819943104260372</v>
      </c>
      <c r="P106" s="67">
        <f>O106/Information!$D$43</f>
        <v>19.639886208520743</v>
      </c>
      <c r="Q106" s="53">
        <f>IF(H106="Chirpine",Information!$D$14,IF(H106="Chilaune",Information!$D$15,IF(Trees!H56="Hadekafal",Information!$D$17,Information!$D$16)))</f>
        <v>650</v>
      </c>
      <c r="R106" s="68">
        <f t="shared" si="20"/>
        <v>12765.926035538483</v>
      </c>
      <c r="S106" s="67">
        <f t="shared" si="21"/>
        <v>12.765926035538483</v>
      </c>
      <c r="T106" s="67">
        <f>IF(Trees!I354&lt;28,S106*Information!$D$29,IF(I106&gt;=53,S106*Information!$F$29,S106*Information!$E$29))</f>
        <v>2.412760020716773</v>
      </c>
      <c r="U106" s="67">
        <f>IF(Trees!I354&lt;28,S106*Information!$D$30,IF(I106&gt;=53,S106*Information!$F$30,S106*Information!$E$30))</f>
        <v>1.2893585295893868</v>
      </c>
      <c r="V106" s="67">
        <f t="shared" si="22"/>
        <v>16.46804458584464</v>
      </c>
      <c r="W106" s="67">
        <f>IF(H106="Chirpine",S106*Information!$D$22,IF(H106="Chilaune",S106*Information!$D$23,S106*Information!$D$24))</f>
        <v>5.913176939661425</v>
      </c>
      <c r="X106" s="67">
        <f>IF(H106="Chirpine",T106*Information!$D$22,IF(H106="Chilaune",T106*Information!$D$23,T106*Information!$D$24))</f>
        <v>1.1175904415960094</v>
      </c>
      <c r="Y106" s="67">
        <f>IF(H106="Chirpine",U106*Information!$C$22,IF(H106="Chilaune",U106*Information!$C$23,U106*Information!$C$24))</f>
        <v>0.5603552169595475</v>
      </c>
      <c r="Z106" s="67">
        <f t="shared" si="23"/>
        <v>7.591122598216982</v>
      </c>
    </row>
    <row r="107" spans="1:26" ht="13.5">
      <c r="A107" s="53">
        <v>6</v>
      </c>
      <c r="B107" s="72" t="s">
        <v>109</v>
      </c>
      <c r="C107" s="5" t="s">
        <v>29</v>
      </c>
      <c r="D107" s="5" t="s">
        <v>104</v>
      </c>
      <c r="E107" s="53" t="s">
        <v>51</v>
      </c>
      <c r="F107" s="53">
        <v>5</v>
      </c>
      <c r="G107" s="53">
        <v>106</v>
      </c>
      <c r="H107" s="53" t="s">
        <v>4</v>
      </c>
      <c r="I107" s="64">
        <v>16</v>
      </c>
      <c r="J107" s="64">
        <v>19.2</v>
      </c>
      <c r="K107" s="65">
        <f t="shared" si="15"/>
        <v>20</v>
      </c>
      <c r="L107" s="66">
        <f t="shared" si="16"/>
        <v>0.020106192982974676</v>
      </c>
      <c r="M107" s="66">
        <f t="shared" si="17"/>
        <v>5.31659901579212</v>
      </c>
      <c r="N107" s="67">
        <f t="shared" si="18"/>
        <v>203.6899563219576</v>
      </c>
      <c r="O107" s="67">
        <f t="shared" si="19"/>
        <v>0.2036899563219576</v>
      </c>
      <c r="P107" s="67">
        <f>O107/Information!$D$43</f>
        <v>4.073799126439152</v>
      </c>
      <c r="Q107" s="53">
        <f>IF(H107="Chirpine",Information!$D$14,IF(H107="Chilaune",Information!$D$15,IF(Trees!#REF!="Hadekafal",Information!$D$17,Information!$D$16)))</f>
        <v>650</v>
      </c>
      <c r="R107" s="68">
        <f t="shared" si="20"/>
        <v>2647.9694321854486</v>
      </c>
      <c r="S107" s="67">
        <f t="shared" si="21"/>
        <v>2.6479694321854486</v>
      </c>
      <c r="T107" s="67">
        <f>IF(Trees!I355&lt;28,S107*Information!$D$29,IF(I107&gt;=53,S107*Information!$F$29,S107*Information!$E$29))</f>
        <v>0.5004662226830497</v>
      </c>
      <c r="U107" s="67">
        <f>IF(Trees!I355&lt;28,S107*Information!$D$30,IF(I107&gt;=53,S107*Information!$F$30,S107*Information!$E$30))</f>
        <v>0.26744491265073034</v>
      </c>
      <c r="V107" s="67">
        <f t="shared" si="22"/>
        <v>3.4158805675192285</v>
      </c>
      <c r="W107" s="67">
        <f>IF(H107="Chirpine",S107*Information!$D$22,IF(H107="Chilaune",S107*Information!$D$23,S107*Information!$D$24))</f>
        <v>1.2265394409882997</v>
      </c>
      <c r="X107" s="67">
        <f>IF(H107="Chirpine",T107*Information!$D$22,IF(H107="Chilaune",T107*Information!$D$23,T107*Information!$D$24))</f>
        <v>0.23181595434678864</v>
      </c>
      <c r="Y107" s="67">
        <f>IF(H107="Chirpine",U107*Information!$C$22,IF(H107="Chilaune",U107*Information!$C$23,U107*Information!$C$24))</f>
        <v>0.1162315590380074</v>
      </c>
      <c r="Z107" s="67">
        <f t="shared" si="23"/>
        <v>1.5745869543730957</v>
      </c>
    </row>
    <row r="108" spans="1:26" ht="13.5">
      <c r="A108" s="53">
        <v>6</v>
      </c>
      <c r="B108" s="72" t="s">
        <v>109</v>
      </c>
      <c r="C108" s="5" t="s">
        <v>29</v>
      </c>
      <c r="D108" s="5" t="s">
        <v>104</v>
      </c>
      <c r="E108" s="53" t="s">
        <v>51</v>
      </c>
      <c r="F108" s="53">
        <v>6</v>
      </c>
      <c r="G108" s="53">
        <v>107</v>
      </c>
      <c r="H108" s="53" t="s">
        <v>4</v>
      </c>
      <c r="I108" s="64">
        <v>17</v>
      </c>
      <c r="J108" s="64">
        <v>18.9</v>
      </c>
      <c r="K108" s="65">
        <f t="shared" si="15"/>
        <v>20</v>
      </c>
      <c r="L108" s="66">
        <f t="shared" si="16"/>
        <v>0.022698006922186258</v>
      </c>
      <c r="M108" s="66">
        <f t="shared" si="17"/>
        <v>5.417432197009653</v>
      </c>
      <c r="N108" s="67">
        <f t="shared" si="18"/>
        <v>225.29985345849627</v>
      </c>
      <c r="O108" s="67">
        <f t="shared" si="19"/>
        <v>0.22529985345849626</v>
      </c>
      <c r="P108" s="67">
        <f>O108/Information!$D$43</f>
        <v>4.505997069169925</v>
      </c>
      <c r="Q108" s="53">
        <f>IF(H108="Chirpine",Information!$D$14,IF(H108="Chilaune",Information!$D$15,IF(Trees!#REF!="Hadekafal",Information!$D$17,Information!$D$16)))</f>
        <v>650</v>
      </c>
      <c r="R108" s="68">
        <f t="shared" si="20"/>
        <v>2928.898094960451</v>
      </c>
      <c r="S108" s="67">
        <f t="shared" si="21"/>
        <v>2.9288980949604513</v>
      </c>
      <c r="T108" s="67">
        <f>IF(Trees!I356&lt;28,S108*Information!$D$29,IF(I108&gt;=53,S108*Information!$F$29,S108*Information!$E$29))</f>
        <v>0.5535617399475253</v>
      </c>
      <c r="U108" s="67">
        <f>IF(Trees!I356&lt;28,S108*Information!$D$30,IF(I108&gt;=53,S108*Information!$F$30,S108*Information!$E$30))</f>
        <v>0.2958187075910056</v>
      </c>
      <c r="V108" s="67">
        <f t="shared" si="22"/>
        <v>3.778278542498982</v>
      </c>
      <c r="W108" s="67">
        <f>IF(H108="Chirpine",S108*Information!$D$22,IF(H108="Chilaune",S108*Information!$D$23,S108*Information!$D$24))</f>
        <v>1.356665597585681</v>
      </c>
      <c r="X108" s="67">
        <f>IF(H108="Chirpine",T108*Information!$D$22,IF(H108="Chilaune",T108*Information!$D$23,T108*Information!$D$24))</f>
        <v>0.25640979794369373</v>
      </c>
      <c r="Y108" s="67">
        <f>IF(H108="Chirpine",U108*Information!$C$22,IF(H108="Chilaune",U108*Information!$C$23,U108*Information!$C$24))</f>
        <v>0.12856281031905104</v>
      </c>
      <c r="Z108" s="67">
        <f t="shared" si="23"/>
        <v>1.7416382058484257</v>
      </c>
    </row>
    <row r="109" spans="1:26" ht="13.5">
      <c r="A109" s="53">
        <v>6</v>
      </c>
      <c r="B109" s="72" t="s">
        <v>109</v>
      </c>
      <c r="C109" s="5" t="s">
        <v>29</v>
      </c>
      <c r="D109" s="5" t="s">
        <v>104</v>
      </c>
      <c r="E109" s="53" t="s">
        <v>51</v>
      </c>
      <c r="F109" s="53">
        <v>7</v>
      </c>
      <c r="G109" s="53">
        <v>108</v>
      </c>
      <c r="H109" s="53" t="s">
        <v>4</v>
      </c>
      <c r="I109" s="64">
        <v>12</v>
      </c>
      <c r="J109" s="64">
        <v>15.3</v>
      </c>
      <c r="K109" s="65">
        <f t="shared" si="15"/>
        <v>20</v>
      </c>
      <c r="L109" s="66">
        <f t="shared" si="16"/>
        <v>0.011309733552923255</v>
      </c>
      <c r="M109" s="66">
        <f t="shared" si="17"/>
        <v>4.535753689639566</v>
      </c>
      <c r="N109" s="67">
        <f t="shared" si="18"/>
        <v>93.29380338644503</v>
      </c>
      <c r="O109" s="67">
        <f t="shared" si="19"/>
        <v>0.09329380338644504</v>
      </c>
      <c r="P109" s="67">
        <f>O109/Information!$D$43</f>
        <v>1.8658760677289006</v>
      </c>
      <c r="Q109" s="53">
        <f>IF(H109="Chirpine",Information!$D$14,IF(H109="Chilaune",Information!$D$15,IF(Trees!#REF!="Hadekafal",Information!$D$17,Information!$D$16)))</f>
        <v>650</v>
      </c>
      <c r="R109" s="68">
        <f t="shared" si="20"/>
        <v>1212.8194440237853</v>
      </c>
      <c r="S109" s="67">
        <f t="shared" si="21"/>
        <v>1.2128194440237854</v>
      </c>
      <c r="T109" s="67">
        <f>IF(Trees!I357&lt;28,S109*Information!$D$29,IF(I109&gt;=53,S109*Information!$F$29,S109*Information!$E$29))</f>
        <v>0.22922287492049545</v>
      </c>
      <c r="U109" s="67">
        <f>IF(Trees!I357&lt;28,S109*Information!$D$30,IF(I109&gt;=53,S109*Information!$F$30,S109*Information!$E$30))</f>
        <v>0.12249476384640233</v>
      </c>
      <c r="V109" s="67">
        <f t="shared" si="22"/>
        <v>1.564537082790683</v>
      </c>
      <c r="W109" s="67">
        <f>IF(H109="Chirpine",S109*Information!$D$22,IF(H109="Chilaune",S109*Information!$D$23,S109*Information!$D$24))</f>
        <v>0.5617779664718174</v>
      </c>
      <c r="X109" s="67">
        <f>IF(H109="Chirpine",T109*Information!$D$22,IF(H109="Chilaune",T109*Information!$D$23,T109*Information!$D$24))</f>
        <v>0.10617603566317349</v>
      </c>
      <c r="Y109" s="67">
        <f>IF(H109="Chirpine",U109*Information!$C$22,IF(H109="Chilaune",U109*Information!$C$23,U109*Information!$C$24))</f>
        <v>0.053236224367646454</v>
      </c>
      <c r="Z109" s="67">
        <f t="shared" si="23"/>
        <v>0.7211902265026373</v>
      </c>
    </row>
    <row r="110" spans="1:26" ht="13.5">
      <c r="A110" s="53">
        <v>6</v>
      </c>
      <c r="B110" s="72" t="s">
        <v>109</v>
      </c>
      <c r="C110" s="5" t="s">
        <v>29</v>
      </c>
      <c r="D110" s="5" t="s">
        <v>104</v>
      </c>
      <c r="E110" s="53" t="s">
        <v>51</v>
      </c>
      <c r="F110" s="53">
        <v>8</v>
      </c>
      <c r="G110" s="53">
        <v>109</v>
      </c>
      <c r="H110" s="53" t="s">
        <v>4</v>
      </c>
      <c r="I110" s="64">
        <v>31</v>
      </c>
      <c r="J110" s="64">
        <v>23.9</v>
      </c>
      <c r="K110" s="65">
        <f t="shared" si="15"/>
        <v>20</v>
      </c>
      <c r="L110" s="66">
        <f t="shared" si="16"/>
        <v>0.07547676350249478</v>
      </c>
      <c r="M110" s="66">
        <f t="shared" si="17"/>
        <v>6.808183215836626</v>
      </c>
      <c r="N110" s="67">
        <f t="shared" si="18"/>
        <v>905.2247141776933</v>
      </c>
      <c r="O110" s="67">
        <f t="shared" si="19"/>
        <v>0.9052247141776932</v>
      </c>
      <c r="P110" s="67">
        <f>O110/Information!$D$43</f>
        <v>18.104494283553862</v>
      </c>
      <c r="Q110" s="53">
        <f>IF(H110="Chirpine",Information!$D$14,IF(H110="Chilaune",Information!$D$15,IF(Trees!H61="Hadekafal",Information!$D$17,Information!$D$16)))</f>
        <v>650</v>
      </c>
      <c r="R110" s="68">
        <f t="shared" si="20"/>
        <v>11767.92128431001</v>
      </c>
      <c r="S110" s="67">
        <f t="shared" si="21"/>
        <v>11.76792128431001</v>
      </c>
      <c r="T110" s="67">
        <f>IF(Trees!I362&lt;28,S110*Information!$D$29,IF(I110&gt;=53,S110*Information!$F$29,S110*Information!$E$29))</f>
        <v>2.2241371227345916</v>
      </c>
      <c r="U110" s="67">
        <f>IF(Trees!I362&lt;28,S110*Information!$D$30,IF(I110&gt;=53,S110*Information!$F$30,S110*Information!$E$30))</f>
        <v>1.188560049715311</v>
      </c>
      <c r="V110" s="67">
        <f t="shared" si="22"/>
        <v>15.180618456759913</v>
      </c>
      <c r="W110" s="67">
        <f>IF(H110="Chirpine",S110*Information!$D$22,IF(H110="Chilaune",S110*Information!$D$23,S110*Information!$D$24))</f>
        <v>5.450901138892396</v>
      </c>
      <c r="X110" s="67">
        <f>IF(H110="Chirpine",T110*Information!$D$22,IF(H110="Chilaune",T110*Information!$D$23,T110*Information!$D$24))</f>
        <v>1.0302203152506628</v>
      </c>
      <c r="Y110" s="67">
        <f>IF(H110="Chirpine",U110*Information!$C$22,IF(H110="Chilaune",U110*Information!$C$23,U110*Information!$C$24))</f>
        <v>0.5165481976062741</v>
      </c>
      <c r="Z110" s="67">
        <f t="shared" si="23"/>
        <v>6.997669651749333</v>
      </c>
    </row>
    <row r="111" spans="1:26" ht="13.5">
      <c r="A111" s="53">
        <v>6</v>
      </c>
      <c r="B111" s="72" t="s">
        <v>109</v>
      </c>
      <c r="C111" s="5" t="s">
        <v>29</v>
      </c>
      <c r="D111" s="5" t="s">
        <v>104</v>
      </c>
      <c r="E111" s="53" t="s">
        <v>51</v>
      </c>
      <c r="F111" s="53">
        <v>9</v>
      </c>
      <c r="G111" s="53">
        <v>110</v>
      </c>
      <c r="H111" s="53" t="s">
        <v>4</v>
      </c>
      <c r="I111" s="64">
        <v>31.5</v>
      </c>
      <c r="J111" s="64">
        <v>24</v>
      </c>
      <c r="K111" s="65">
        <f t="shared" si="15"/>
        <v>20</v>
      </c>
      <c r="L111" s="66">
        <f t="shared" si="16"/>
        <v>0.07793113276311181</v>
      </c>
      <c r="M111" s="66">
        <f t="shared" si="17"/>
        <v>6.843143177032665</v>
      </c>
      <c r="N111" s="67">
        <f t="shared" si="18"/>
        <v>937.4310205266572</v>
      </c>
      <c r="O111" s="67">
        <f t="shared" si="19"/>
        <v>0.9374310205266572</v>
      </c>
      <c r="P111" s="67">
        <f>O111/Information!$D$43</f>
        <v>18.748620410533142</v>
      </c>
      <c r="Q111" s="53">
        <f>IF(H111="Chirpine",Information!$D$14,IF(H111="Chilaune",Information!$D$15,IF(Trees!H62="Hadekafal",Information!$D$17,Information!$D$16)))</f>
        <v>650</v>
      </c>
      <c r="R111" s="68">
        <f t="shared" si="20"/>
        <v>12186.603266846543</v>
      </c>
      <c r="S111" s="67">
        <f t="shared" si="21"/>
        <v>12.186603266846543</v>
      </c>
      <c r="T111" s="67">
        <f>IF(Trees!I363&lt;28,S111*Information!$D$29,IF(I111&gt;=53,S111*Information!$F$29,S111*Information!$E$29))</f>
        <v>2.3032680174339966</v>
      </c>
      <c r="U111" s="67">
        <f>IF(Trees!I363&lt;28,S111*Information!$D$30,IF(I111&gt;=53,S111*Information!$F$30,S111*Information!$E$30))</f>
        <v>1.230846929951501</v>
      </c>
      <c r="V111" s="67">
        <f t="shared" si="22"/>
        <v>15.72071821423204</v>
      </c>
      <c r="W111" s="67">
        <f>IF(H111="Chirpine",S111*Information!$D$22,IF(H111="Chilaune",S111*Information!$D$23,S111*Information!$D$24))</f>
        <v>5.644834633203319</v>
      </c>
      <c r="X111" s="67">
        <f>IF(H111="Chirpine",T111*Information!$D$22,IF(H111="Chilaune",T111*Information!$D$23,T111*Information!$D$24))</f>
        <v>1.0668737456754271</v>
      </c>
      <c r="Y111" s="67">
        <f>IF(H111="Chirpine",U111*Information!$C$22,IF(H111="Chilaune",U111*Information!$C$23,U111*Information!$C$24))</f>
        <v>0.5349260757569223</v>
      </c>
      <c r="Z111" s="67">
        <f t="shared" si="23"/>
        <v>7.246634454635668</v>
      </c>
    </row>
    <row r="112" spans="1:26" ht="13.5">
      <c r="A112" s="53">
        <v>6</v>
      </c>
      <c r="B112" s="72" t="s">
        <v>109</v>
      </c>
      <c r="C112" s="5" t="s">
        <v>29</v>
      </c>
      <c r="D112" s="5" t="s">
        <v>104</v>
      </c>
      <c r="E112" s="53" t="s">
        <v>51</v>
      </c>
      <c r="F112" s="53">
        <v>10</v>
      </c>
      <c r="G112" s="53">
        <v>111</v>
      </c>
      <c r="H112" s="53" t="s">
        <v>4</v>
      </c>
      <c r="I112" s="64">
        <v>18.3</v>
      </c>
      <c r="J112" s="64">
        <v>20.4</v>
      </c>
      <c r="K112" s="65">
        <f t="shared" si="15"/>
        <v>20</v>
      </c>
      <c r="L112" s="66">
        <f t="shared" si="16"/>
        <v>0.026302199094017147</v>
      </c>
      <c r="M112" s="66">
        <f t="shared" si="17"/>
        <v>5.6356886057782125</v>
      </c>
      <c r="N112" s="67">
        <f t="shared" si="18"/>
        <v>280.251833913221</v>
      </c>
      <c r="O112" s="67">
        <f t="shared" si="19"/>
        <v>0.280251833913221</v>
      </c>
      <c r="P112" s="67">
        <f>O112/Information!$D$43</f>
        <v>5.60503667826442</v>
      </c>
      <c r="Q112" s="53">
        <f>IF(H112="Chirpine",Information!$D$14,IF(H112="Chilaune",Information!$D$15,IF(Trees!H63="Hadekafal",Information!$D$17,Information!$D$16)))</f>
        <v>650</v>
      </c>
      <c r="R112" s="68">
        <f t="shared" si="20"/>
        <v>3643.273840871873</v>
      </c>
      <c r="S112" s="67">
        <f t="shared" si="21"/>
        <v>3.643273840871873</v>
      </c>
      <c r="T112" s="67">
        <f>IF(Trees!I364&lt;28,S112*Information!$D$29,IF(I112&gt;=53,S112*Information!$F$29,S112*Information!$E$29))</f>
        <v>0.688578755924784</v>
      </c>
      <c r="U112" s="67">
        <f>IF(Trees!I364&lt;28,S112*Information!$D$30,IF(I112&gt;=53,S112*Information!$F$30,S112*Information!$E$30))</f>
        <v>0.36797065792805916</v>
      </c>
      <c r="V112" s="67">
        <f t="shared" si="22"/>
        <v>4.699823254724716</v>
      </c>
      <c r="W112" s="67">
        <f>IF(H112="Chirpine",S112*Information!$D$22,IF(H112="Chilaune",S112*Information!$D$23,S112*Information!$D$24))</f>
        <v>1.6875644430918515</v>
      </c>
      <c r="X112" s="67">
        <f>IF(H112="Chirpine",T112*Information!$D$22,IF(H112="Chilaune",T112*Information!$D$23,T112*Information!$D$24))</f>
        <v>0.31894967974435995</v>
      </c>
      <c r="Y112" s="67">
        <f>IF(H112="Chirpine",U112*Information!$C$22,IF(H112="Chilaune",U112*Information!$C$23,U112*Information!$C$24))</f>
        <v>0.15992004793553452</v>
      </c>
      <c r="Z112" s="67">
        <f t="shared" si="23"/>
        <v>2.1664341707717463</v>
      </c>
    </row>
    <row r="113" spans="1:26" ht="13.5">
      <c r="A113" s="53">
        <v>6</v>
      </c>
      <c r="B113" s="72" t="s">
        <v>109</v>
      </c>
      <c r="C113" s="5" t="s">
        <v>29</v>
      </c>
      <c r="D113" s="5" t="s">
        <v>104</v>
      </c>
      <c r="E113" s="53" t="s">
        <v>51</v>
      </c>
      <c r="F113" s="53">
        <v>11</v>
      </c>
      <c r="G113" s="53">
        <v>112</v>
      </c>
      <c r="H113" s="53" t="s">
        <v>4</v>
      </c>
      <c r="I113" s="64">
        <v>29</v>
      </c>
      <c r="J113" s="64">
        <v>26.5</v>
      </c>
      <c r="K113" s="65">
        <f t="shared" si="15"/>
        <v>20</v>
      </c>
      <c r="L113" s="66">
        <f t="shared" si="16"/>
        <v>0.0660519855417254</v>
      </c>
      <c r="M113" s="66">
        <f t="shared" si="17"/>
        <v>6.783364836963845</v>
      </c>
      <c r="N113" s="67">
        <f t="shared" si="18"/>
        <v>883.0349995994019</v>
      </c>
      <c r="O113" s="67">
        <f t="shared" si="19"/>
        <v>0.8830349995994019</v>
      </c>
      <c r="P113" s="67">
        <f>O113/Information!$D$43</f>
        <v>17.660699991988036</v>
      </c>
      <c r="Q113" s="53">
        <f>IF(H113="Chirpine",Information!$D$14,IF(H113="Chilaune",Information!$D$15,IF(Trees!H64="Hadekafal",Information!$D$17,Information!$D$16)))</f>
        <v>650</v>
      </c>
      <c r="R113" s="68">
        <f t="shared" si="20"/>
        <v>11479.454994792224</v>
      </c>
      <c r="S113" s="67">
        <f t="shared" si="21"/>
        <v>11.479454994792224</v>
      </c>
      <c r="T113" s="67">
        <f>IF(Trees!I365&lt;28,S113*Information!$D$29,IF(I113&gt;=53,S113*Information!$F$29,S113*Information!$E$29))</f>
        <v>2.1696169940157306</v>
      </c>
      <c r="U113" s="67">
        <f>IF(Trees!I365&lt;28,S113*Information!$D$30,IF(I113&gt;=53,S113*Information!$F$30,S113*Information!$E$30))</f>
        <v>1.1594249544740147</v>
      </c>
      <c r="V113" s="67">
        <f t="shared" si="22"/>
        <v>14.808496943281968</v>
      </c>
      <c r="W113" s="67">
        <f>IF(H113="Chirpine",S113*Information!$D$22,IF(H113="Chilaune",S113*Information!$D$23,S113*Information!$D$24))</f>
        <v>5.3172835535877585</v>
      </c>
      <c r="X113" s="67">
        <f>IF(H113="Chirpine",T113*Information!$D$22,IF(H113="Chilaune",T113*Information!$D$23,T113*Information!$D$24))</f>
        <v>1.0049665916280863</v>
      </c>
      <c r="Y113" s="67">
        <f>IF(H113="Chirpine",U113*Information!$C$22,IF(H113="Chilaune",U113*Information!$C$23,U113*Information!$C$24))</f>
        <v>0.5038860852144068</v>
      </c>
      <c r="Z113" s="67">
        <f t="shared" si="23"/>
        <v>6.826136230430252</v>
      </c>
    </row>
    <row r="114" spans="1:26" ht="13.5">
      <c r="A114" s="53">
        <v>6</v>
      </c>
      <c r="B114" s="72" t="s">
        <v>109</v>
      </c>
      <c r="C114" s="5" t="s">
        <v>29</v>
      </c>
      <c r="D114" s="5" t="s">
        <v>104</v>
      </c>
      <c r="E114" s="53" t="s">
        <v>51</v>
      </c>
      <c r="F114" s="53">
        <v>12</v>
      </c>
      <c r="G114" s="53">
        <v>113</v>
      </c>
      <c r="H114" s="53" t="s">
        <v>4</v>
      </c>
      <c r="I114" s="64">
        <v>33</v>
      </c>
      <c r="J114" s="64">
        <v>24</v>
      </c>
      <c r="K114" s="65">
        <f t="shared" si="15"/>
        <v>20</v>
      </c>
      <c r="L114" s="66">
        <f t="shared" si="16"/>
        <v>0.08552985999398212</v>
      </c>
      <c r="M114" s="66">
        <f t="shared" si="17"/>
        <v>6.932624427106381</v>
      </c>
      <c r="N114" s="67">
        <f t="shared" si="18"/>
        <v>1025.1809648951164</v>
      </c>
      <c r="O114" s="67">
        <f t="shared" si="19"/>
        <v>1.0251809648951165</v>
      </c>
      <c r="P114" s="67">
        <f>O114/Information!$D$43</f>
        <v>20.50361929790233</v>
      </c>
      <c r="Q114" s="53">
        <f>IF(H114="Chirpine",Information!$D$14,IF(H114="Chilaune",Information!$D$15,IF(Trees!H65="Hadekafal",Information!$D$17,Information!$D$16)))</f>
        <v>650</v>
      </c>
      <c r="R114" s="68">
        <f t="shared" si="20"/>
        <v>13327.352543636514</v>
      </c>
      <c r="S114" s="67">
        <f t="shared" si="21"/>
        <v>13.327352543636515</v>
      </c>
      <c r="T114" s="67">
        <f>IF(Trees!I366&lt;28,S114*Information!$D$29,IF(I114&gt;=53,S114*Information!$F$29,S114*Information!$E$29))</f>
        <v>3.411802251170948</v>
      </c>
      <c r="U114" s="67">
        <f>IF(Trees!I366&lt;28,S114*Information!$D$30,IF(I114&gt;=53,S114*Information!$F$30,S114*Information!$E$30))</f>
        <v>0.6130582170072797</v>
      </c>
      <c r="V114" s="67">
        <f t="shared" si="22"/>
        <v>17.35221301181474</v>
      </c>
      <c r="W114" s="67">
        <f>IF(H114="Chirpine",S114*Information!$D$22,IF(H114="Chilaune",S114*Information!$D$23,S114*Information!$D$24))</f>
        <v>6.173229698212434</v>
      </c>
      <c r="X114" s="67">
        <f>IF(H114="Chirpine",T114*Information!$D$22,IF(H114="Chilaune",T114*Information!$D$23,T114*Information!$D$24))</f>
        <v>1.580346802742383</v>
      </c>
      <c r="Y114" s="67">
        <f>IF(H114="Chirpine",U114*Information!$C$22,IF(H114="Chilaune",U114*Information!$C$23,U114*Information!$C$24))</f>
        <v>0.26643510111136376</v>
      </c>
      <c r="Z114" s="67">
        <f t="shared" si="23"/>
        <v>8.02001160206618</v>
      </c>
    </row>
    <row r="115" spans="1:26" ht="13.5">
      <c r="A115" s="53">
        <v>6</v>
      </c>
      <c r="B115" s="72" t="s">
        <v>109</v>
      </c>
      <c r="C115" s="5" t="s">
        <v>29</v>
      </c>
      <c r="D115" s="5" t="s">
        <v>104</v>
      </c>
      <c r="E115" s="53" t="s">
        <v>51</v>
      </c>
      <c r="F115" s="53">
        <v>13</v>
      </c>
      <c r="G115" s="53">
        <v>114</v>
      </c>
      <c r="H115" s="53" t="s">
        <v>4</v>
      </c>
      <c r="I115" s="64">
        <v>33.7</v>
      </c>
      <c r="J115" s="64">
        <v>23.8</v>
      </c>
      <c r="K115" s="65">
        <f t="shared" si="15"/>
        <v>20</v>
      </c>
      <c r="L115" s="66">
        <f t="shared" si="16"/>
        <v>0.08919688401888483</v>
      </c>
      <c r="M115" s="66">
        <f t="shared" si="17"/>
        <v>6.964615073439438</v>
      </c>
      <c r="N115" s="67">
        <f t="shared" si="18"/>
        <v>1058.507391387899</v>
      </c>
      <c r="O115" s="67">
        <f t="shared" si="19"/>
        <v>1.0585073913878988</v>
      </c>
      <c r="P115" s="67">
        <f>O115/Information!$D$43</f>
        <v>21.170147827757976</v>
      </c>
      <c r="Q115" s="53">
        <f>IF(H115="Chirpine",Information!$D$14,IF(H115="Chilaune",Information!$D$15,IF(Trees!H66="Hadekafal",Information!$D$17,Information!$D$16)))</f>
        <v>650</v>
      </c>
      <c r="R115" s="68">
        <f t="shared" si="20"/>
        <v>13760.596088042685</v>
      </c>
      <c r="S115" s="67">
        <f t="shared" si="21"/>
        <v>13.760596088042684</v>
      </c>
      <c r="T115" s="67">
        <f>IF(Trees!I367&lt;28,S115*Information!$D$29,IF(I115&gt;=53,S115*Information!$F$29,S115*Information!$E$29))</f>
        <v>3.522712598538927</v>
      </c>
      <c r="U115" s="67">
        <f>IF(Trees!I367&lt;28,S115*Information!$D$30,IF(I115&gt;=53,S115*Information!$F$30,S115*Information!$E$30))</f>
        <v>0.6329874200499634</v>
      </c>
      <c r="V115" s="67">
        <f t="shared" si="22"/>
        <v>17.916296106631577</v>
      </c>
      <c r="W115" s="67">
        <f>IF(H115="Chirpine",S115*Information!$D$22,IF(H115="Chilaune",S115*Information!$D$23,S115*Information!$D$24))</f>
        <v>6.3739081079813715</v>
      </c>
      <c r="X115" s="67">
        <f>IF(H115="Chirpine",T115*Information!$D$22,IF(H115="Chilaune",T115*Information!$D$23,T115*Information!$D$24))</f>
        <v>1.631720475643231</v>
      </c>
      <c r="Y115" s="67">
        <f>IF(H115="Chirpine",U115*Information!$C$22,IF(H115="Chilaune",U115*Information!$C$23,U115*Information!$C$24))</f>
        <v>0.2750963327537141</v>
      </c>
      <c r="Z115" s="67">
        <f t="shared" si="23"/>
        <v>8.280724916378317</v>
      </c>
    </row>
    <row r="116" spans="1:26" ht="13.5">
      <c r="A116" s="53">
        <v>6</v>
      </c>
      <c r="B116" s="72" t="s">
        <v>109</v>
      </c>
      <c r="C116" s="5" t="s">
        <v>29</v>
      </c>
      <c r="D116" s="5" t="s">
        <v>104</v>
      </c>
      <c r="E116" s="53" t="s">
        <v>51</v>
      </c>
      <c r="F116" s="53">
        <v>14</v>
      </c>
      <c r="G116" s="53">
        <v>115</v>
      </c>
      <c r="H116" s="53" t="s">
        <v>6</v>
      </c>
      <c r="I116" s="64">
        <v>22.1</v>
      </c>
      <c r="J116" s="64">
        <v>16.3</v>
      </c>
      <c r="K116" s="65">
        <f t="shared" si="15"/>
        <v>20</v>
      </c>
      <c r="L116" s="66">
        <f t="shared" si="16"/>
        <v>0.03835963169849478</v>
      </c>
      <c r="M116" s="66">
        <f t="shared" si="17"/>
        <v>5.692782644863758</v>
      </c>
      <c r="N116" s="67">
        <f t="shared" si="18"/>
        <v>296.71813413627507</v>
      </c>
      <c r="O116" s="67">
        <f t="shared" si="19"/>
        <v>0.29671813413627507</v>
      </c>
      <c r="P116" s="67">
        <f>O116/Information!$D$43</f>
        <v>5.934362682725501</v>
      </c>
      <c r="Q116" s="53">
        <f>IF(H116="Chirpine",Information!$D$14,IF(H116="Chilaune",Information!$D$15,IF(Trees!H67="Hadekafal",Information!$D$17,Information!$D$16)))</f>
        <v>690</v>
      </c>
      <c r="R116" s="68">
        <f t="shared" si="20"/>
        <v>4094.7102510805958</v>
      </c>
      <c r="S116" s="67">
        <f t="shared" si="21"/>
        <v>4.0947102510805955</v>
      </c>
      <c r="T116" s="67">
        <f>IF(Trees!I368&lt;28,S116*Information!$D$29,IF(I116&gt;=53,S116*Information!$F$29,S116*Information!$E$29))</f>
        <v>1.0482458242766324</v>
      </c>
      <c r="U116" s="67">
        <f>IF(Trees!I368&lt;28,S116*Information!$D$30,IF(I116&gt;=53,S116*Information!$F$30,S116*Information!$E$30))</f>
        <v>0.1883566715497074</v>
      </c>
      <c r="V116" s="67">
        <f t="shared" si="22"/>
        <v>5.331312746906935</v>
      </c>
      <c r="W116" s="67">
        <f>IF(H116="Chirpine",S116*Information!$D$22,IF(H116="Chilaune",S116*Information!$D$23,S116*Information!$D$24))</f>
        <v>1.8446669681118084</v>
      </c>
      <c r="X116" s="67">
        <f>IF(H116="Chirpine",T116*Information!$D$22,IF(H116="Chilaune",T116*Information!$D$23,T116*Information!$D$24))</f>
        <v>0.4722347438366229</v>
      </c>
      <c r="Y116" s="67">
        <f>IF(H116="Chirpine",U116*Information!$C$22,IF(H116="Chilaune",U116*Information!$C$23,U116*Information!$C$24))</f>
        <v>0.08197282345843265</v>
      </c>
      <c r="Z116" s="67">
        <f t="shared" si="23"/>
        <v>2.398874535406864</v>
      </c>
    </row>
    <row r="117" spans="1:26" ht="13.5">
      <c r="A117" s="53">
        <v>6</v>
      </c>
      <c r="B117" s="72" t="s">
        <v>109</v>
      </c>
      <c r="C117" s="5" t="s">
        <v>29</v>
      </c>
      <c r="D117" s="5" t="s">
        <v>104</v>
      </c>
      <c r="E117" s="53" t="s">
        <v>51</v>
      </c>
      <c r="F117" s="53">
        <v>15</v>
      </c>
      <c r="G117" s="53">
        <v>116</v>
      </c>
      <c r="H117" s="53" t="s">
        <v>6</v>
      </c>
      <c r="I117" s="64">
        <v>21.2</v>
      </c>
      <c r="J117" s="64">
        <v>15.9</v>
      </c>
      <c r="K117" s="65">
        <f t="shared" si="15"/>
        <v>20</v>
      </c>
      <c r="L117" s="66">
        <f t="shared" si="16"/>
        <v>0.03529893505573491</v>
      </c>
      <c r="M117" s="66">
        <f t="shared" si="17"/>
        <v>5.592275752148963</v>
      </c>
      <c r="N117" s="67">
        <f t="shared" si="18"/>
        <v>268.34561345958815</v>
      </c>
      <c r="O117" s="67">
        <f t="shared" si="19"/>
        <v>0.26834561345958813</v>
      </c>
      <c r="P117" s="67">
        <f>O117/Information!$D$43</f>
        <v>5.366912269191762</v>
      </c>
      <c r="Q117" s="53">
        <f>IF(H117="Chirpine",Information!$D$14,IF(H117="Chilaune",Information!$D$15,IF(Trees!H68="Hadekafal",Information!$D$17,Information!$D$16)))</f>
        <v>690</v>
      </c>
      <c r="R117" s="68">
        <f t="shared" si="20"/>
        <v>3703.169465742316</v>
      </c>
      <c r="S117" s="67">
        <f t="shared" si="21"/>
        <v>3.7031694657423158</v>
      </c>
      <c r="T117" s="67">
        <f>IF(Trees!I369&lt;28,S117*Information!$D$29,IF(I117&gt;=53,S117*Information!$F$29,S117*Information!$E$29))</f>
        <v>0.9480113832300329</v>
      </c>
      <c r="U117" s="67">
        <f>IF(Trees!I369&lt;28,S117*Information!$D$30,IF(I117&gt;=53,S117*Information!$F$30,S117*Information!$E$30))</f>
        <v>0.17034579542414652</v>
      </c>
      <c r="V117" s="67">
        <f t="shared" si="22"/>
        <v>4.821526644396495</v>
      </c>
      <c r="W117" s="67">
        <f>IF(H117="Chirpine",S117*Information!$D$22,IF(H117="Chilaune",S117*Information!$D$23,S117*Information!$D$24))</f>
        <v>1.6682778443169133</v>
      </c>
      <c r="X117" s="67">
        <f>IF(H117="Chirpine",T117*Information!$D$22,IF(H117="Chilaune",T117*Information!$D$23,T117*Information!$D$24))</f>
        <v>0.4270791281451298</v>
      </c>
      <c r="Y117" s="67">
        <f>IF(H117="Chirpine",U117*Information!$C$22,IF(H117="Chilaune",U117*Information!$C$23,U117*Information!$C$24))</f>
        <v>0.07413449016858856</v>
      </c>
      <c r="Z117" s="67">
        <f t="shared" si="23"/>
        <v>2.169491462630632</v>
      </c>
    </row>
    <row r="118" spans="1:26" ht="13.5">
      <c r="A118" s="53">
        <v>6</v>
      </c>
      <c r="B118" s="72" t="s">
        <v>109</v>
      </c>
      <c r="C118" s="5" t="s">
        <v>29</v>
      </c>
      <c r="D118" s="5" t="s">
        <v>104</v>
      </c>
      <c r="E118" s="53" t="s">
        <v>51</v>
      </c>
      <c r="F118" s="53">
        <v>16</v>
      </c>
      <c r="G118" s="53">
        <v>117</v>
      </c>
      <c r="H118" s="53" t="s">
        <v>6</v>
      </c>
      <c r="I118" s="64">
        <v>21.5</v>
      </c>
      <c r="J118" s="64">
        <v>14</v>
      </c>
      <c r="K118" s="65">
        <f t="shared" si="15"/>
        <v>20</v>
      </c>
      <c r="L118" s="66">
        <f t="shared" si="16"/>
        <v>0.036305030103047045</v>
      </c>
      <c r="M118" s="66">
        <f t="shared" si="17"/>
        <v>5.489608646123569</v>
      </c>
      <c r="N118" s="67">
        <f t="shared" si="18"/>
        <v>242.16241711033436</v>
      </c>
      <c r="O118" s="67">
        <f t="shared" si="19"/>
        <v>0.24216241711033437</v>
      </c>
      <c r="P118" s="67">
        <f>O118/Information!$D$43</f>
        <v>4.843248342206687</v>
      </c>
      <c r="Q118" s="53">
        <f>IF(H118="Chirpine",Information!$D$14,IF(H118="Chilaune",Information!$D$15,IF(Trees!H69="Hadekafal",Information!$D$17,Information!$D$16)))</f>
        <v>690</v>
      </c>
      <c r="R118" s="68">
        <f t="shared" si="20"/>
        <v>3341.841356122614</v>
      </c>
      <c r="S118" s="67">
        <f t="shared" si="21"/>
        <v>3.3418413561226137</v>
      </c>
      <c r="T118" s="67">
        <f>IF(Trees!I370&lt;28,S118*Information!$D$29,IF(I118&gt;=53,S118*Information!$F$29,S118*Information!$E$29))</f>
        <v>0.8555113871673892</v>
      </c>
      <c r="U118" s="67">
        <f>IF(Trees!I370&lt;28,S118*Information!$D$30,IF(I118&gt;=53,S118*Information!$F$30,S118*Information!$E$30))</f>
        <v>0.15372470238164024</v>
      </c>
      <c r="V118" s="67">
        <f t="shared" si="22"/>
        <v>4.351077445671643</v>
      </c>
      <c r="W118" s="67">
        <f>IF(H118="Chirpine",S118*Information!$D$22,IF(H118="Chilaune",S118*Information!$D$23,S118*Information!$D$24))</f>
        <v>1.5054995309332375</v>
      </c>
      <c r="X118" s="67">
        <f>IF(H118="Chirpine",T118*Information!$D$22,IF(H118="Chilaune",T118*Information!$D$23,T118*Information!$D$24))</f>
        <v>0.38540787991890885</v>
      </c>
      <c r="Y118" s="67">
        <f>IF(H118="Chirpine",U118*Information!$C$22,IF(H118="Chilaune",U118*Information!$C$23,U118*Information!$C$24))</f>
        <v>0.06690099047648983</v>
      </c>
      <c r="Z118" s="67">
        <f t="shared" si="23"/>
        <v>1.9578084013286363</v>
      </c>
    </row>
    <row r="119" spans="1:26" ht="13.5">
      <c r="A119" s="53">
        <v>6</v>
      </c>
      <c r="B119" s="72" t="s">
        <v>109</v>
      </c>
      <c r="C119" s="5" t="s">
        <v>29</v>
      </c>
      <c r="D119" s="5" t="s">
        <v>104</v>
      </c>
      <c r="E119" s="53" t="s">
        <v>51</v>
      </c>
      <c r="F119" s="53">
        <v>17</v>
      </c>
      <c r="G119" s="53">
        <v>118</v>
      </c>
      <c r="H119" s="53" t="s">
        <v>6</v>
      </c>
      <c r="I119" s="64">
        <v>29.9</v>
      </c>
      <c r="J119" s="64">
        <v>14.5</v>
      </c>
      <c r="K119" s="65">
        <f t="shared" si="15"/>
        <v>20</v>
      </c>
      <c r="L119" s="66">
        <f t="shared" si="16"/>
        <v>0.07021538120589527</v>
      </c>
      <c r="M119" s="66">
        <f t="shared" si="17"/>
        <v>6.123714590862501</v>
      </c>
      <c r="N119" s="67">
        <f t="shared" si="18"/>
        <v>456.55747278031555</v>
      </c>
      <c r="O119" s="67">
        <f t="shared" si="19"/>
        <v>0.45655747278031555</v>
      </c>
      <c r="P119" s="67">
        <f>O119/Information!$D$43</f>
        <v>9.13114945560631</v>
      </c>
      <c r="Q119" s="53">
        <f>IF(H119="Chirpine",Information!$D$14,IF(H119="Chilaune",Information!$D$15,IF(Trees!H70="Hadekafal",Information!$D$17,Information!$D$16)))</f>
        <v>690</v>
      </c>
      <c r="R119" s="68">
        <f t="shared" si="20"/>
        <v>6300.493124368354</v>
      </c>
      <c r="S119" s="67">
        <f t="shared" si="21"/>
        <v>6.300493124368354</v>
      </c>
      <c r="T119" s="67">
        <f>IF(Trees!I371&lt;28,S119*Information!$D$29,IF(I119&gt;=53,S119*Information!$F$29,S119*Information!$E$29))</f>
        <v>1.190793200505619</v>
      </c>
      <c r="U119" s="67">
        <f>IF(Trees!I371&lt;28,S119*Information!$D$30,IF(I119&gt;=53,S119*Information!$F$30,S119*Information!$E$30))</f>
        <v>0.6363498055612038</v>
      </c>
      <c r="V119" s="67">
        <f t="shared" si="22"/>
        <v>8.127636130435178</v>
      </c>
      <c r="W119" s="67">
        <f>IF(H119="Chirpine",S119*Information!$D$22,IF(H119="Chilaune",S119*Information!$D$23,S119*Information!$D$24))</f>
        <v>2.8383721525279437</v>
      </c>
      <c r="X119" s="67">
        <f>IF(H119="Chirpine",T119*Information!$D$22,IF(H119="Chilaune",T119*Information!$D$23,T119*Information!$D$24))</f>
        <v>0.5364523368277814</v>
      </c>
      <c r="Y119" s="67">
        <f>IF(H119="Chirpine",U119*Information!$C$22,IF(H119="Chilaune",U119*Information!$C$23,U119*Information!$C$24))</f>
        <v>0.27693943538023585</v>
      </c>
      <c r="Z119" s="67">
        <f t="shared" si="23"/>
        <v>3.651763924735961</v>
      </c>
    </row>
    <row r="120" spans="1:26" ht="13.5">
      <c r="A120" s="53">
        <v>6</v>
      </c>
      <c r="B120" s="72" t="s">
        <v>109</v>
      </c>
      <c r="C120" s="5" t="s">
        <v>29</v>
      </c>
      <c r="D120" s="5" t="s">
        <v>104</v>
      </c>
      <c r="E120" s="53" t="s">
        <v>51</v>
      </c>
      <c r="F120" s="53">
        <v>18</v>
      </c>
      <c r="G120" s="53">
        <v>119</v>
      </c>
      <c r="H120" s="53" t="s">
        <v>6</v>
      </c>
      <c r="I120" s="64">
        <v>5.2</v>
      </c>
      <c r="J120" s="64">
        <v>13</v>
      </c>
      <c r="K120" s="65">
        <f t="shared" si="15"/>
        <v>20</v>
      </c>
      <c r="L120" s="66">
        <f t="shared" si="16"/>
        <v>0.0021237166338267</v>
      </c>
      <c r="M120" s="66">
        <f t="shared" si="17"/>
        <v>2.838056727589151</v>
      </c>
      <c r="N120" s="67">
        <f t="shared" si="18"/>
        <v>17.08253723846172</v>
      </c>
      <c r="O120" s="67">
        <f t="shared" si="19"/>
        <v>0.017082537238461717</v>
      </c>
      <c r="P120" s="67">
        <f>O120/Information!$D$43</f>
        <v>0.34165074476923435</v>
      </c>
      <c r="Q120" s="53">
        <f>IF(H120="Chirpine",Information!$D$14,IF(H120="Chilaune",Information!$D$15,IF(Trees!H71="Hadekafal",Information!$D$17,Information!$D$16)))</f>
        <v>690</v>
      </c>
      <c r="R120" s="68">
        <f t="shared" si="20"/>
        <v>235.7390138907717</v>
      </c>
      <c r="S120" s="67">
        <f t="shared" si="21"/>
        <v>0.2357390138907717</v>
      </c>
      <c r="T120" s="67">
        <f>IF(Trees!I372&lt;28,S120*Information!$D$29,IF(I120&gt;=53,S120*Information!$F$29,S120*Information!$E$29))</f>
        <v>0.04455467362535585</v>
      </c>
      <c r="U120" s="67">
        <f>IF(Trees!I372&lt;28,S120*Information!$D$30,IF(I120&gt;=53,S120*Information!$F$30,S120*Information!$E$30))</f>
        <v>0.023809640402967944</v>
      </c>
      <c r="V120" s="67">
        <f t="shared" si="22"/>
        <v>0.3041033279190955</v>
      </c>
      <c r="W120" s="67">
        <f>IF(H120="Chirpine",S120*Information!$D$22,IF(H120="Chilaune",S120*Information!$D$23,S120*Information!$D$24))</f>
        <v>0.10620042575779265</v>
      </c>
      <c r="X120" s="67">
        <f>IF(H120="Chirpine",T120*Information!$D$22,IF(H120="Chilaune",T120*Information!$D$23,T120*Information!$D$24))</f>
        <v>0.02007188046822281</v>
      </c>
      <c r="Y120" s="67">
        <f>IF(H120="Chirpine",U120*Information!$C$22,IF(H120="Chilaune",U120*Information!$C$23,U120*Information!$C$24))</f>
        <v>0.010361955503371649</v>
      </c>
      <c r="Z120" s="67">
        <f t="shared" si="23"/>
        <v>0.1366342617293871</v>
      </c>
    </row>
    <row r="121" spans="1:26" ht="13.5">
      <c r="A121" s="53">
        <v>6</v>
      </c>
      <c r="B121" s="72" t="s">
        <v>109</v>
      </c>
      <c r="C121" s="5" t="s">
        <v>29</v>
      </c>
      <c r="D121" s="5" t="s">
        <v>104</v>
      </c>
      <c r="E121" s="53" t="s">
        <v>51</v>
      </c>
      <c r="F121" s="53">
        <v>19</v>
      </c>
      <c r="G121" s="53">
        <v>120</v>
      </c>
      <c r="H121" s="53" t="s">
        <v>6</v>
      </c>
      <c r="I121" s="64">
        <v>32.9</v>
      </c>
      <c r="J121" s="64">
        <v>14.1</v>
      </c>
      <c r="K121" s="65">
        <f t="shared" si="15"/>
        <v>20</v>
      </c>
      <c r="L121" s="66">
        <f t="shared" si="16"/>
        <v>0.0850122826043032</v>
      </c>
      <c r="M121" s="66">
        <f t="shared" si="17"/>
        <v>6.269126866109129</v>
      </c>
      <c r="N121" s="67">
        <f t="shared" si="18"/>
        <v>528.0161477556316</v>
      </c>
      <c r="O121" s="67">
        <f t="shared" si="19"/>
        <v>0.5280161477556315</v>
      </c>
      <c r="P121" s="67">
        <f>O121/Information!$D$43</f>
        <v>10.56032295511263</v>
      </c>
      <c r="Q121" s="53">
        <f>IF(H121="Chirpine",Information!$D$14,IF(H121="Chilaune",Information!$D$15,IF(Trees!H72="Hadekafal",Information!$D$17,Information!$D$16)))</f>
        <v>690</v>
      </c>
      <c r="R121" s="68">
        <f t="shared" si="20"/>
        <v>7286.622839027715</v>
      </c>
      <c r="S121" s="67">
        <f t="shared" si="21"/>
        <v>7.286622839027714</v>
      </c>
      <c r="T121" s="67">
        <f>IF(Trees!I373&lt;28,S121*Information!$D$29,IF(I121&gt;=53,S121*Information!$F$29,S121*Information!$E$29))</f>
        <v>1.377171716576238</v>
      </c>
      <c r="U121" s="67">
        <f>IF(Trees!I373&lt;28,S121*Information!$D$30,IF(I121&gt;=53,S121*Information!$F$30,S121*Information!$E$30))</f>
        <v>0.7359489067417992</v>
      </c>
      <c r="V121" s="67">
        <f t="shared" si="22"/>
        <v>9.399743462345752</v>
      </c>
      <c r="W121" s="67">
        <f>IF(H121="Chirpine",S121*Information!$D$22,IF(H121="Chilaune",S121*Information!$D$23,S121*Information!$D$24))</f>
        <v>3.2826235889819855</v>
      </c>
      <c r="X121" s="67">
        <f>IF(H121="Chirpine",T121*Information!$D$22,IF(H121="Chilaune",T121*Information!$D$23,T121*Information!$D$24))</f>
        <v>0.6204158583175953</v>
      </c>
      <c r="Y121" s="67">
        <f>IF(H121="Chirpine",U121*Information!$C$22,IF(H121="Chilaune",U121*Information!$C$23,U121*Information!$C$24))</f>
        <v>0.320284964214031</v>
      </c>
      <c r="Z121" s="67">
        <f t="shared" si="23"/>
        <v>4.2233244115136115</v>
      </c>
    </row>
    <row r="122" spans="1:26" ht="13.5">
      <c r="A122" s="53">
        <v>6</v>
      </c>
      <c r="B122" s="72" t="s">
        <v>109</v>
      </c>
      <c r="C122" s="5" t="s">
        <v>29</v>
      </c>
      <c r="D122" s="5" t="s">
        <v>104</v>
      </c>
      <c r="E122" s="53" t="s">
        <v>51</v>
      </c>
      <c r="F122" s="53">
        <v>20</v>
      </c>
      <c r="G122" s="53">
        <v>121</v>
      </c>
      <c r="H122" s="53" t="s">
        <v>6</v>
      </c>
      <c r="I122" s="64">
        <v>15.1</v>
      </c>
      <c r="J122" s="64">
        <v>13.5</v>
      </c>
      <c r="K122" s="65">
        <f t="shared" si="15"/>
        <v>20</v>
      </c>
      <c r="L122" s="66">
        <f t="shared" si="16"/>
        <v>0.01790786352362522</v>
      </c>
      <c r="M122" s="66">
        <f t="shared" si="17"/>
        <v>4.811457358586388</v>
      </c>
      <c r="N122" s="67">
        <f t="shared" si="18"/>
        <v>122.91061189168909</v>
      </c>
      <c r="O122" s="67">
        <f t="shared" si="19"/>
        <v>0.12291061189168909</v>
      </c>
      <c r="P122" s="67">
        <f>O122/Information!$D$43</f>
        <v>2.4582122378337816</v>
      </c>
      <c r="Q122" s="53">
        <f>IF(H122="Chirpine",Information!$D$14,IF(H122="Chilaune",Information!$D$15,IF(Trees!H73="Hadekafal",Information!$D$17,Information!$D$16)))</f>
        <v>690</v>
      </c>
      <c r="R122" s="68">
        <f t="shared" si="20"/>
        <v>1696.1664441053092</v>
      </c>
      <c r="S122" s="67">
        <f t="shared" si="21"/>
        <v>1.6961664441053093</v>
      </c>
      <c r="T122" s="67">
        <f>IF(Trees!I372&lt;28,S122*Information!$D$29,IF(I122&gt;=53,S122*Information!$F$29,S122*Information!$E$29))</f>
        <v>0.3205754579359035</v>
      </c>
      <c r="U122" s="67">
        <f>IF(Trees!I374&lt;28,S122*Information!$D$30,IF(I122&gt;=53,S122*Information!$F$30,S122*Information!$E$30))</f>
        <v>0.17131281085463623</v>
      </c>
      <c r="V122" s="67">
        <f t="shared" si="22"/>
        <v>2.188054712895849</v>
      </c>
      <c r="W122" s="67">
        <f>IF(H122="Chirpine",S122*Information!$D$22,IF(H122="Chilaune",S122*Information!$D$23,S122*Information!$D$24))</f>
        <v>0.7641229830694418</v>
      </c>
      <c r="X122" s="67">
        <f>IF(H122="Chirpine",T122*Information!$D$22,IF(H122="Chilaune",T122*Information!$D$23,T122*Information!$D$24))</f>
        <v>0.14441924380012452</v>
      </c>
      <c r="Y122" s="67">
        <f>IF(H122="Chirpine",U122*Information!$C$22,IF(H122="Chilaune",U122*Information!$C$23,U122*Information!$C$24))</f>
        <v>0.07455533528393768</v>
      </c>
      <c r="Z122" s="67">
        <f t="shared" si="23"/>
        <v>0.983097562153504</v>
      </c>
    </row>
    <row r="123" spans="1:26" ht="13.5">
      <c r="A123" s="53">
        <v>6</v>
      </c>
      <c r="B123" s="72" t="s">
        <v>109</v>
      </c>
      <c r="C123" s="5" t="s">
        <v>29</v>
      </c>
      <c r="D123" s="5" t="s">
        <v>104</v>
      </c>
      <c r="E123" s="53" t="s">
        <v>51</v>
      </c>
      <c r="F123" s="53">
        <v>21</v>
      </c>
      <c r="G123" s="53">
        <v>122</v>
      </c>
      <c r="H123" s="53" t="s">
        <v>6</v>
      </c>
      <c r="I123" s="64">
        <v>16.4</v>
      </c>
      <c r="J123" s="64">
        <v>12.1</v>
      </c>
      <c r="K123" s="65">
        <f t="shared" si="15"/>
        <v>20</v>
      </c>
      <c r="L123" s="66">
        <f t="shared" si="16"/>
        <v>0.021124069002737764</v>
      </c>
      <c r="M123" s="66">
        <f t="shared" si="17"/>
        <v>4.851120795245578</v>
      </c>
      <c r="N123" s="67">
        <f t="shared" si="18"/>
        <v>127.88364093020778</v>
      </c>
      <c r="O123" s="67">
        <f t="shared" si="19"/>
        <v>0.12788364093020776</v>
      </c>
      <c r="P123" s="67">
        <f>O123/Information!$D$43</f>
        <v>2.5576728186041553</v>
      </c>
      <c r="Q123" s="53">
        <f>IF(H123="Chirpine",Information!$D$14,IF(H123="Chilaune",Information!$D$15,IF(Trees!H74="Hadekafal",Information!$D$17,Information!$D$16)))</f>
        <v>690</v>
      </c>
      <c r="R123" s="68">
        <f t="shared" si="20"/>
        <v>1764.7942448368672</v>
      </c>
      <c r="S123" s="67">
        <f t="shared" si="21"/>
        <v>1.7647942448368672</v>
      </c>
      <c r="T123" s="67">
        <f>IF(Trees!I373&lt;28,S123*Information!$D$29,IF(I123&gt;=53,S123*Information!$F$29,S123*Information!$E$29))</f>
        <v>0.3335461122741679</v>
      </c>
      <c r="U123" s="67">
        <f>IF(Trees!I373&lt;28,S123*Information!$D$30,IF(I123&gt;=53,S123*Information!$F$30,S123*Information!$E$30))</f>
        <v>0.17824421872852358</v>
      </c>
      <c r="V123" s="67">
        <f t="shared" si="22"/>
        <v>2.276584575839559</v>
      </c>
      <c r="W123" s="67">
        <f>IF(H123="Chirpine",S123*Information!$D$22,IF(H123="Chilaune",S123*Information!$D$23,S123*Information!$D$24))</f>
        <v>0.7950398072990087</v>
      </c>
      <c r="X123" s="67">
        <f>IF(H123="Chirpine",T123*Information!$D$22,IF(H123="Chilaune",T123*Information!$D$23,T123*Information!$D$24))</f>
        <v>0.15026252357951264</v>
      </c>
      <c r="Y123" s="67">
        <f>IF(H123="Chirpine",U123*Information!$C$22,IF(H123="Chilaune",U123*Information!$C$23,U123*Information!$C$24))</f>
        <v>0.07757188399065346</v>
      </c>
      <c r="Z123" s="67">
        <f t="shared" si="23"/>
        <v>1.0228742148691747</v>
      </c>
    </row>
    <row r="124" spans="1:26" ht="13.5">
      <c r="A124" s="53">
        <v>6</v>
      </c>
      <c r="B124" s="72" t="s">
        <v>109</v>
      </c>
      <c r="C124" s="5" t="s">
        <v>29</v>
      </c>
      <c r="D124" s="5" t="s">
        <v>104</v>
      </c>
      <c r="E124" s="53" t="s">
        <v>51</v>
      </c>
      <c r="F124" s="53">
        <v>22</v>
      </c>
      <c r="G124" s="53">
        <v>123</v>
      </c>
      <c r="H124" s="53" t="s">
        <v>6</v>
      </c>
      <c r="I124" s="64">
        <v>18</v>
      </c>
      <c r="J124" s="64">
        <v>20.1</v>
      </c>
      <c r="K124" s="65">
        <f t="shared" si="15"/>
        <v>20</v>
      </c>
      <c r="L124" s="66">
        <f t="shared" si="16"/>
        <v>0.025446900494077322</v>
      </c>
      <c r="M124" s="66">
        <f t="shared" si="17"/>
        <v>5.531294924193985</v>
      </c>
      <c r="N124" s="67">
        <f t="shared" si="18"/>
        <v>252.4706297666114</v>
      </c>
      <c r="O124" s="67">
        <f t="shared" si="19"/>
        <v>0.2524706297666114</v>
      </c>
      <c r="P124" s="67">
        <f>O124/Information!$D$43</f>
        <v>5.049412595332227</v>
      </c>
      <c r="Q124" s="53">
        <f>IF(H124="Chirpine",Information!$D$14,IF(H124="Chilaune",Information!$D$15,IF(Trees!H75="Hadekafal",Information!$D$17,Information!$D$16)))</f>
        <v>690</v>
      </c>
      <c r="R124" s="68">
        <f t="shared" si="20"/>
        <v>3484.0946907792368</v>
      </c>
      <c r="S124" s="67">
        <f t="shared" si="21"/>
        <v>3.4840946907792367</v>
      </c>
      <c r="T124" s="67">
        <f>IF(Trees!I374&lt;28,S124*Information!$D$29,IF(I124&gt;=53,S124*Information!$F$29,S124*Information!$E$29))</f>
        <v>0.6584938965572757</v>
      </c>
      <c r="U124" s="67">
        <f>IF(Trees!I374&lt;28,S124*Information!$D$30,IF(I124&gt;=53,S124*Information!$F$30,S124*Information!$E$30))</f>
        <v>0.35189356376870295</v>
      </c>
      <c r="V124" s="67">
        <f t="shared" si="22"/>
        <v>4.494482151105216</v>
      </c>
      <c r="W124" s="67">
        <f>IF(H124="Chirpine",S124*Information!$D$22,IF(H124="Chilaune",S124*Information!$D$23,S124*Information!$D$24))</f>
        <v>1.5695846581960462</v>
      </c>
      <c r="X124" s="67">
        <f>IF(H124="Chirpine",T124*Information!$D$22,IF(H124="Chilaune",T124*Information!$D$23,T124*Information!$D$24))</f>
        <v>0.29665150039905275</v>
      </c>
      <c r="Y124" s="67">
        <f>IF(H124="Chirpine",U124*Information!$C$22,IF(H124="Chilaune",U124*Information!$C$23,U124*Information!$C$24))</f>
        <v>0.15314407895213952</v>
      </c>
      <c r="Z124" s="67">
        <f t="shared" si="23"/>
        <v>2.0193802375472387</v>
      </c>
    </row>
    <row r="125" spans="1:26" ht="13.5">
      <c r="A125" s="53">
        <v>6</v>
      </c>
      <c r="B125" s="72" t="s">
        <v>109</v>
      </c>
      <c r="C125" s="5" t="s">
        <v>29</v>
      </c>
      <c r="D125" s="5" t="s">
        <v>104</v>
      </c>
      <c r="E125" s="53" t="s">
        <v>51</v>
      </c>
      <c r="F125" s="53">
        <v>23</v>
      </c>
      <c r="G125" s="53">
        <v>124</v>
      </c>
      <c r="H125" s="53" t="s">
        <v>6</v>
      </c>
      <c r="I125" s="64">
        <v>18.3</v>
      </c>
      <c r="J125" s="64">
        <v>12.8</v>
      </c>
      <c r="K125" s="65">
        <f t="shared" si="15"/>
        <v>20</v>
      </c>
      <c r="L125" s="66">
        <f t="shared" si="16"/>
        <v>0.026302199094017147</v>
      </c>
      <c r="M125" s="66">
        <f t="shared" si="17"/>
        <v>5.106780050309145</v>
      </c>
      <c r="N125" s="67">
        <f t="shared" si="18"/>
        <v>165.13776258611912</v>
      </c>
      <c r="O125" s="67">
        <f t="shared" si="19"/>
        <v>0.16513776258611912</v>
      </c>
      <c r="P125" s="67">
        <f>O125/Information!$D$43</f>
        <v>3.3027552517223824</v>
      </c>
      <c r="Q125" s="53">
        <f>IF(H125="Chirpine",Information!$D$14,IF(H125="Chilaune",Information!$D$15,IF(Trees!H76="Hadekafal",Information!$D$17,Information!$D$16)))</f>
        <v>690</v>
      </c>
      <c r="R125" s="68">
        <f t="shared" si="20"/>
        <v>2278.901123688444</v>
      </c>
      <c r="S125" s="67">
        <f t="shared" si="21"/>
        <v>2.2789011236884438</v>
      </c>
      <c r="T125" s="67">
        <f>IF(Trees!I375&lt;28,S125*Information!$D$29,IF(I125&gt;=53,S125*Information!$F$29,S125*Information!$E$29))</f>
        <v>0.4307123123771159</v>
      </c>
      <c r="U125" s="67">
        <f>IF(Trees!I375&lt;28,S125*Information!$D$30,IF(I125&gt;=53,S125*Information!$F$30,S125*Information!$E$30))</f>
        <v>0.23016901349253283</v>
      </c>
      <c r="V125" s="67">
        <f t="shared" si="22"/>
        <v>2.9397824495580926</v>
      </c>
      <c r="W125" s="67">
        <f>IF(H125="Chirpine",S125*Information!$D$22,IF(H125="Chilaune",S125*Information!$D$23,S125*Information!$D$24))</f>
        <v>1.026644956221644</v>
      </c>
      <c r="X125" s="67">
        <f>IF(H125="Chirpine",T125*Information!$D$22,IF(H125="Chilaune",T125*Information!$D$23,T125*Information!$D$24))</f>
        <v>0.19403589672589072</v>
      </c>
      <c r="Y125" s="67">
        <f>IF(H125="Chirpine",U125*Information!$C$22,IF(H125="Chilaune",U125*Information!$C$23,U125*Information!$C$24))</f>
        <v>0.10016955467195028</v>
      </c>
      <c r="Z125" s="67">
        <f t="shared" si="23"/>
        <v>1.320850407619485</v>
      </c>
    </row>
    <row r="126" spans="1:26" ht="13.5">
      <c r="A126" s="53">
        <v>7</v>
      </c>
      <c r="B126" s="72" t="s">
        <v>109</v>
      </c>
      <c r="C126" s="5" t="s">
        <v>29</v>
      </c>
      <c r="D126" s="5" t="s">
        <v>105</v>
      </c>
      <c r="E126" s="53" t="s">
        <v>48</v>
      </c>
      <c r="F126" s="53">
        <v>1</v>
      </c>
      <c r="G126" s="53">
        <v>125</v>
      </c>
      <c r="H126" s="53" t="s">
        <v>4</v>
      </c>
      <c r="I126" s="64">
        <v>29.5</v>
      </c>
      <c r="J126" s="64">
        <v>22</v>
      </c>
      <c r="K126" s="65">
        <f t="shared" si="15"/>
        <v>20</v>
      </c>
      <c r="L126" s="66">
        <f t="shared" si="16"/>
        <v>0.06834927516966294</v>
      </c>
      <c r="M126" s="66">
        <f t="shared" si="17"/>
        <v>6.629790105565293</v>
      </c>
      <c r="N126" s="67">
        <f t="shared" si="18"/>
        <v>757.3231960343285</v>
      </c>
      <c r="O126" s="67">
        <f t="shared" si="19"/>
        <v>0.7573231960343285</v>
      </c>
      <c r="P126" s="67">
        <f>O126/Information!$D$43</f>
        <v>15.14646392068657</v>
      </c>
      <c r="Q126" s="53">
        <f>IF(H126="Chirpine",Information!$D$14,IF(H126="Chilaune",Information!$D$15,IF(Trees!H77="Hadekafal",Information!$D$17,Information!$D$16)))</f>
        <v>650</v>
      </c>
      <c r="R126" s="68">
        <f t="shared" si="20"/>
        <v>9845.20154844627</v>
      </c>
      <c r="S126" s="67">
        <f t="shared" si="21"/>
        <v>9.84520154844627</v>
      </c>
      <c r="T126" s="67">
        <f>IF(Trees!I376&lt;28,S126*Information!$D$29,IF(I126&gt;=53,S126*Information!$F$29,S126*Information!$E$29))</f>
        <v>2.520371596402245</v>
      </c>
      <c r="U126" s="67">
        <f>IF(Trees!I376&lt;28,S126*Information!$D$30,IF(I126&gt;=53,S126*Information!$F$30,S126*Information!$E$30))</f>
        <v>0.4528792712285284</v>
      </c>
      <c r="V126" s="67">
        <f t="shared" si="22"/>
        <v>12.818452416077044</v>
      </c>
      <c r="W126" s="67">
        <f>IF(H126="Chirpine",S126*Information!$D$22,IF(H126="Chilaune",S126*Information!$D$23,S126*Information!$D$24))</f>
        <v>4.560297357240312</v>
      </c>
      <c r="X126" s="67">
        <f>IF(H126="Chirpine",T126*Information!$D$22,IF(H126="Chilaune",T126*Information!$D$23,T126*Information!$D$24))</f>
        <v>1.1674361234535198</v>
      </c>
      <c r="Y126" s="67">
        <f>IF(H126="Chirpine",U126*Information!$C$22,IF(H126="Chilaune",U126*Information!$C$23,U126*Information!$C$24))</f>
        <v>0.19682133127591844</v>
      </c>
      <c r="Z126" s="67">
        <f t="shared" si="23"/>
        <v>5.924554811969751</v>
      </c>
    </row>
    <row r="127" spans="1:26" ht="13.5">
      <c r="A127" s="53">
        <v>7</v>
      </c>
      <c r="B127" s="72" t="s">
        <v>109</v>
      </c>
      <c r="C127" s="5" t="s">
        <v>29</v>
      </c>
      <c r="D127" s="5" t="s">
        <v>105</v>
      </c>
      <c r="E127" s="53" t="s">
        <v>48</v>
      </c>
      <c r="F127" s="53">
        <v>2</v>
      </c>
      <c r="G127" s="53">
        <v>126</v>
      </c>
      <c r="H127" s="53" t="s">
        <v>4</v>
      </c>
      <c r="I127" s="64">
        <v>39.5</v>
      </c>
      <c r="J127" s="64">
        <v>25</v>
      </c>
      <c r="K127" s="65">
        <f t="shared" si="15"/>
        <v>20</v>
      </c>
      <c r="L127" s="66">
        <f t="shared" si="16"/>
        <v>0.12254174844408687</v>
      </c>
      <c r="M127" s="66">
        <f t="shared" si="17"/>
        <v>7.319356031348711</v>
      </c>
      <c r="N127" s="67">
        <f t="shared" si="18"/>
        <v>1509.2317588199658</v>
      </c>
      <c r="O127" s="67">
        <f t="shared" si="19"/>
        <v>1.5092317588199657</v>
      </c>
      <c r="P127" s="67">
        <f>O127/Information!$D$43</f>
        <v>30.184635176399315</v>
      </c>
      <c r="Q127" s="53">
        <f>IF(H127="Chirpine",Information!$D$14,IF(H127="Chilaune",Information!$D$15,IF(Trees!H78="Hadekafal",Information!$D$17,Information!$D$16)))</f>
        <v>650</v>
      </c>
      <c r="R127" s="68">
        <f t="shared" si="20"/>
        <v>19620.012864659555</v>
      </c>
      <c r="S127" s="67">
        <f t="shared" si="21"/>
        <v>19.620012864659554</v>
      </c>
      <c r="T127" s="67">
        <f>IF(Trees!I377&lt;28,S127*Information!$D$29,IF(I127&gt;=53,S127*Information!$F$29,S127*Information!$E$29))</f>
        <v>5.022723293352846</v>
      </c>
      <c r="U127" s="67">
        <f>IF(Trees!I377&lt;28,S127*Information!$D$30,IF(I127&gt;=53,S127*Information!$F$30,S127*Information!$E$30))</f>
        <v>0.9025205917743394</v>
      </c>
      <c r="V127" s="67">
        <f t="shared" si="22"/>
        <v>25.54525674978674</v>
      </c>
      <c r="W127" s="67">
        <f>IF(H127="Chirpine",S127*Information!$D$22,IF(H127="Chilaune",S127*Information!$D$23,S127*Information!$D$24))</f>
        <v>9.087989958910306</v>
      </c>
      <c r="X127" s="67">
        <f>IF(H127="Chirpine",T127*Information!$D$22,IF(H127="Chilaune",T127*Information!$D$23,T127*Information!$D$24))</f>
        <v>2.3265254294810385</v>
      </c>
      <c r="Y127" s="67">
        <f>IF(H127="Chirpine",U127*Information!$C$22,IF(H127="Chilaune",U127*Information!$C$23,U127*Information!$C$24))</f>
        <v>0.39223544918512787</v>
      </c>
      <c r="Z127" s="67">
        <f t="shared" si="23"/>
        <v>11.806750837576471</v>
      </c>
    </row>
    <row r="128" spans="1:26" ht="13.5">
      <c r="A128" s="53">
        <v>7</v>
      </c>
      <c r="B128" s="72" t="s">
        <v>109</v>
      </c>
      <c r="C128" s="5" t="s">
        <v>29</v>
      </c>
      <c r="D128" s="5" t="s">
        <v>105</v>
      </c>
      <c r="E128" s="53" t="s">
        <v>48</v>
      </c>
      <c r="F128" s="53">
        <v>3</v>
      </c>
      <c r="G128" s="53">
        <v>127</v>
      </c>
      <c r="H128" s="53" t="s">
        <v>4</v>
      </c>
      <c r="I128" s="64">
        <v>34.8</v>
      </c>
      <c r="J128" s="64">
        <v>24.9</v>
      </c>
      <c r="K128" s="65">
        <f t="shared" si="15"/>
        <v>20</v>
      </c>
      <c r="L128" s="66">
        <f t="shared" si="16"/>
        <v>0.09511485918008457</v>
      </c>
      <c r="M128" s="66">
        <f t="shared" si="17"/>
        <v>7.0716650957694105</v>
      </c>
      <c r="N128" s="67">
        <f t="shared" si="18"/>
        <v>1178.1080647315782</v>
      </c>
      <c r="O128" s="67">
        <f t="shared" si="19"/>
        <v>1.1781080647315783</v>
      </c>
      <c r="P128" s="67">
        <f>O128/Information!$D$43</f>
        <v>23.562161294631565</v>
      </c>
      <c r="Q128" s="53">
        <f>IF(H128="Chirpine",Information!$D$14,IF(H128="Chilaune",Information!$D$15,IF(Trees!H81="Hadekafal",Information!$D$17,Information!$D$16)))</f>
        <v>650</v>
      </c>
      <c r="R128" s="68">
        <f t="shared" si="20"/>
        <v>15315.404841510517</v>
      </c>
      <c r="S128" s="67">
        <f t="shared" si="21"/>
        <v>15.315404841510517</v>
      </c>
      <c r="T128" s="67">
        <f>IF(Trees!I378&lt;28,S128*Information!$D$29,IF(I128&gt;=53,S128*Information!$F$29,S128*Information!$E$29))</f>
        <v>3.9207436394266924</v>
      </c>
      <c r="U128" s="67">
        <f>IF(Trees!I378&lt;28,S128*Information!$D$30,IF(I128&gt;=53,S128*Information!$F$30,S128*Information!$E$30))</f>
        <v>0.7045086227094838</v>
      </c>
      <c r="V128" s="67">
        <f t="shared" si="22"/>
        <v>19.940657103646693</v>
      </c>
      <c r="W128" s="67">
        <f>IF(H128="Chirpine",S128*Information!$D$22,IF(H128="Chilaune",S128*Information!$D$23,S128*Information!$D$24))</f>
        <v>7.094095522587671</v>
      </c>
      <c r="X128" s="67">
        <f>IF(H128="Chirpine",T128*Information!$D$22,IF(H128="Chilaune",T128*Information!$D$23,T128*Information!$D$24))</f>
        <v>1.816088453782444</v>
      </c>
      <c r="Y128" s="67">
        <f>IF(H128="Chirpine",U128*Information!$C$22,IF(H128="Chilaune",U128*Information!$C$23,U128*Information!$C$24))</f>
        <v>0.3061794474295416</v>
      </c>
      <c r="Z128" s="67">
        <f t="shared" si="23"/>
        <v>9.216363423799656</v>
      </c>
    </row>
    <row r="129" spans="1:26" ht="13.5">
      <c r="A129" s="53">
        <v>7</v>
      </c>
      <c r="B129" s="72" t="s">
        <v>109</v>
      </c>
      <c r="C129" s="5" t="s">
        <v>29</v>
      </c>
      <c r="D129" s="5" t="s">
        <v>105</v>
      </c>
      <c r="E129" s="53" t="s">
        <v>48</v>
      </c>
      <c r="F129" s="53">
        <v>4</v>
      </c>
      <c r="G129" s="53">
        <v>128</v>
      </c>
      <c r="H129" s="53" t="s">
        <v>4</v>
      </c>
      <c r="I129" s="64">
        <v>23.2</v>
      </c>
      <c r="J129" s="64">
        <v>21.6</v>
      </c>
      <c r="K129" s="65">
        <f t="shared" si="15"/>
        <v>20</v>
      </c>
      <c r="L129" s="66">
        <f t="shared" si="16"/>
        <v>0.042273270746704256</v>
      </c>
      <c r="M129" s="66">
        <f t="shared" si="17"/>
        <v>6.149308340014131</v>
      </c>
      <c r="N129" s="67">
        <f t="shared" si="18"/>
        <v>468.39330581113825</v>
      </c>
      <c r="O129" s="67">
        <f t="shared" si="19"/>
        <v>0.46839330581113825</v>
      </c>
      <c r="P129" s="67">
        <f>O129/Information!$D$43</f>
        <v>9.367866116222764</v>
      </c>
      <c r="Q129" s="53">
        <f>IF(H129="Chirpine",Information!$D$14,IF(H129="Chilaune",Information!$D$15,IF(Trees!H82="Hadekafal",Information!$D$17,Information!$D$16)))</f>
        <v>650</v>
      </c>
      <c r="R129" s="68">
        <f t="shared" si="20"/>
        <v>6089.112975544796</v>
      </c>
      <c r="S129" s="67">
        <f t="shared" si="21"/>
        <v>6.089112975544796</v>
      </c>
      <c r="T129" s="67">
        <f>IF(Trees!I379&lt;28,S129*Information!$D$29,IF(I129&gt;=53,S129*Information!$F$29,S129*Information!$E$29))</f>
        <v>1.558812921739468</v>
      </c>
      <c r="U129" s="67">
        <f>IF(Trees!I379&lt;28,S129*Information!$D$30,IF(I129&gt;=53,S129*Information!$F$30,S129*Information!$E$30))</f>
        <v>0.28009919687506063</v>
      </c>
      <c r="V129" s="67">
        <f t="shared" si="22"/>
        <v>7.928025094159325</v>
      </c>
      <c r="W129" s="67">
        <f>IF(H129="Chirpine",S129*Information!$D$22,IF(H129="Chilaune",S129*Information!$D$23,S129*Information!$D$24))</f>
        <v>2.8204771302723497</v>
      </c>
      <c r="X129" s="67">
        <f>IF(H129="Chirpine",T129*Information!$D$22,IF(H129="Chilaune",T129*Information!$D$23,T129*Information!$D$24))</f>
        <v>0.7220421453497216</v>
      </c>
      <c r="Y129" s="67">
        <f>IF(H129="Chirpine",U129*Information!$C$22,IF(H129="Chilaune",U129*Information!$C$23,U129*Information!$C$24))</f>
        <v>0.12173111096190134</v>
      </c>
      <c r="Z129" s="67">
        <f t="shared" si="23"/>
        <v>3.664250386583973</v>
      </c>
    </row>
    <row r="130" spans="1:26" ht="13.5">
      <c r="A130" s="53">
        <v>7</v>
      </c>
      <c r="B130" s="72" t="s">
        <v>109</v>
      </c>
      <c r="C130" s="5" t="s">
        <v>29</v>
      </c>
      <c r="D130" s="5" t="s">
        <v>105</v>
      </c>
      <c r="E130" s="53" t="s">
        <v>48</v>
      </c>
      <c r="F130" s="53">
        <v>5</v>
      </c>
      <c r="G130" s="53">
        <v>129</v>
      </c>
      <c r="H130" s="53" t="s">
        <v>4</v>
      </c>
      <c r="I130" s="64">
        <v>28.7</v>
      </c>
      <c r="J130" s="64">
        <v>22</v>
      </c>
      <c r="K130" s="65">
        <f aca="true" t="shared" si="24" ref="K130:K193">COUNT(I130)/0.05</f>
        <v>20</v>
      </c>
      <c r="L130" s="66">
        <f aca="true" t="shared" si="25" ref="L130:L193">PI()*I130*I130/40000</f>
        <v>0.06469246132088441</v>
      </c>
      <c r="M130" s="66">
        <f aca="true" t="shared" si="26" ref="M130:M193">IF(H130="Chirpine",(-2.977+1.9235*LN(I130)+1.0019*LN(J130)),IF(H130="Chilaune",(-2.7385+1.8155*LN(I130)+1.0072*LN(J130)),(-2.3204+1.8507*LN(I130)+0.8223*LN(J130))))</f>
        <v>6.576907049659281</v>
      </c>
      <c r="N130" s="67">
        <f t="shared" si="18"/>
        <v>718.3141797975131</v>
      </c>
      <c r="O130" s="67">
        <f t="shared" si="19"/>
        <v>0.7183141797975131</v>
      </c>
      <c r="P130" s="67">
        <f>O130/Information!$D$43</f>
        <v>14.36628359595026</v>
      </c>
      <c r="Q130" s="53">
        <f>IF(H130="Chirpine",Information!$D$14,IF(H130="Chilaune",Information!$D$15,IF(Trees!H83="Hadekafal",Information!$D$17,Information!$D$16)))</f>
        <v>650</v>
      </c>
      <c r="R130" s="68">
        <f t="shared" si="20"/>
        <v>9338.084337367669</v>
      </c>
      <c r="S130" s="67">
        <f t="shared" si="21"/>
        <v>9.338084337367668</v>
      </c>
      <c r="T130" s="67">
        <f>IF(Trees!I380&lt;28,S130*Information!$D$29,IF(I130&gt;=53,S130*Information!$F$29,S130*Information!$E$29))</f>
        <v>2.390549590366123</v>
      </c>
      <c r="U130" s="67">
        <f>IF(Trees!I380&lt;28,S130*Information!$D$30,IF(I130&gt;=53,S130*Information!$F$30,S130*Information!$E$30))</f>
        <v>0.4295518795189127</v>
      </c>
      <c r="V130" s="67">
        <f t="shared" si="22"/>
        <v>12.158185807252705</v>
      </c>
      <c r="W130" s="67">
        <f>IF(H130="Chirpine",S130*Information!$D$22,IF(H130="Chilaune",S130*Information!$D$23,S130*Information!$D$24))</f>
        <v>4.325400665068704</v>
      </c>
      <c r="X130" s="67">
        <f>IF(H130="Chirpine",T130*Information!$D$22,IF(H130="Chilaune",T130*Information!$D$23,T130*Information!$D$24))</f>
        <v>1.1073025702575883</v>
      </c>
      <c r="Y130" s="67">
        <f>IF(H130="Chirpine",U130*Information!$C$22,IF(H130="Chilaune",U130*Information!$C$23,U130*Information!$C$24))</f>
        <v>0.18668324683891946</v>
      </c>
      <c r="Z130" s="67">
        <f t="shared" si="23"/>
        <v>5.619386482165212</v>
      </c>
    </row>
    <row r="131" spans="1:26" ht="13.5">
      <c r="A131" s="53">
        <v>7</v>
      </c>
      <c r="B131" s="72" t="s">
        <v>109</v>
      </c>
      <c r="C131" s="5" t="s">
        <v>29</v>
      </c>
      <c r="D131" s="5" t="s">
        <v>105</v>
      </c>
      <c r="E131" s="53" t="s">
        <v>48</v>
      </c>
      <c r="F131" s="53">
        <v>6</v>
      </c>
      <c r="G131" s="53">
        <v>130</v>
      </c>
      <c r="H131" s="53" t="s">
        <v>4</v>
      </c>
      <c r="I131" s="64">
        <v>22</v>
      </c>
      <c r="J131" s="64">
        <v>21.1</v>
      </c>
      <c r="K131" s="65">
        <f t="shared" si="24"/>
        <v>20</v>
      </c>
      <c r="L131" s="66">
        <f t="shared" si="25"/>
        <v>0.03801327110843649</v>
      </c>
      <c r="M131" s="66">
        <f t="shared" si="26"/>
        <v>6.023686818293658</v>
      </c>
      <c r="N131" s="67">
        <f t="shared" si="18"/>
        <v>413.09881188105567</v>
      </c>
      <c r="O131" s="67">
        <f t="shared" si="19"/>
        <v>0.4130988118810557</v>
      </c>
      <c r="P131" s="67">
        <f>O131/Information!$D$43</f>
        <v>8.261976237621113</v>
      </c>
      <c r="Q131" s="53">
        <f>IF(H131="Chirpine",Information!$D$14,IF(H131="Chilaune",Information!$D$15,IF(Trees!#REF!="Hadekafal",Information!$D$17,Information!$D$16)))</f>
        <v>650</v>
      </c>
      <c r="R131" s="68">
        <f t="shared" si="20"/>
        <v>5370.284554453723</v>
      </c>
      <c r="S131" s="67">
        <f t="shared" si="21"/>
        <v>5.370284554453723</v>
      </c>
      <c r="T131" s="67">
        <f>IF(Trees!I381&lt;28,S131*Information!$D$29,IF(I131&gt;=53,S131*Information!$F$29,S131*Information!$E$29))</f>
        <v>1.374792845940153</v>
      </c>
      <c r="U131" s="67">
        <f>IF(Trees!I381&lt;28,S131*Information!$D$30,IF(I131&gt;=53,S131*Information!$F$30,S131*Information!$E$30))</f>
        <v>0.24703308950487124</v>
      </c>
      <c r="V131" s="67">
        <f t="shared" si="22"/>
        <v>6.992110489898747</v>
      </c>
      <c r="W131" s="67">
        <f>IF(H131="Chirpine",S131*Information!$D$22,IF(H131="Chilaune",S131*Information!$D$23,S131*Information!$D$24))</f>
        <v>2.4875158056229645</v>
      </c>
      <c r="X131" s="67">
        <f>IF(H131="Chirpine",T131*Information!$D$22,IF(H131="Chilaune",T131*Information!$D$23,T131*Information!$D$24))</f>
        <v>0.636804046239479</v>
      </c>
      <c r="Y131" s="67">
        <f>IF(H131="Chirpine",U131*Information!$C$22,IF(H131="Chilaune",U131*Information!$C$23,U131*Information!$C$24))</f>
        <v>0.10736058069881704</v>
      </c>
      <c r="Z131" s="67">
        <f t="shared" si="23"/>
        <v>3.2316804325612605</v>
      </c>
    </row>
    <row r="132" spans="1:26" ht="13.5">
      <c r="A132" s="53">
        <v>7</v>
      </c>
      <c r="B132" s="72" t="s">
        <v>109</v>
      </c>
      <c r="C132" s="5" t="s">
        <v>29</v>
      </c>
      <c r="D132" s="5" t="s">
        <v>105</v>
      </c>
      <c r="E132" s="53" t="s">
        <v>48</v>
      </c>
      <c r="F132" s="53">
        <v>7</v>
      </c>
      <c r="G132" s="53">
        <v>131</v>
      </c>
      <c r="H132" s="53" t="s">
        <v>4</v>
      </c>
      <c r="I132" s="64">
        <v>35.2</v>
      </c>
      <c r="J132" s="64">
        <v>23.2</v>
      </c>
      <c r="K132" s="65">
        <f t="shared" si="24"/>
        <v>20</v>
      </c>
      <c r="L132" s="66">
        <f t="shared" si="25"/>
        <v>0.09731397403759745</v>
      </c>
      <c r="M132" s="66">
        <f t="shared" si="26"/>
        <v>7.022798307890634</v>
      </c>
      <c r="N132" s="67">
        <f t="shared" si="18"/>
        <v>1121.9217116000104</v>
      </c>
      <c r="O132" s="67">
        <f t="shared" si="19"/>
        <v>1.1219217116000104</v>
      </c>
      <c r="P132" s="67">
        <f>O132/Information!$D$43</f>
        <v>22.43843423200021</v>
      </c>
      <c r="Q132" s="53">
        <f>IF(H132="Chirpine",Information!$D$14,IF(H132="Chilaune",Information!$D$15,IF(Trees!H85="Hadekafal",Information!$D$17,Information!$D$16)))</f>
        <v>650</v>
      </c>
      <c r="R132" s="68">
        <f t="shared" si="20"/>
        <v>14584.982250800136</v>
      </c>
      <c r="S132" s="67">
        <f t="shared" si="21"/>
        <v>14.584982250800136</v>
      </c>
      <c r="T132" s="67">
        <f>IF(Trees!I382&lt;28,S132*Information!$D$29,IF(I132&gt;=53,S132*Information!$F$29,S132*Information!$E$29))</f>
        <v>3.733755456204835</v>
      </c>
      <c r="U132" s="67">
        <f>IF(Trees!I382&lt;28,S132*Information!$D$30,IF(I132&gt;=53,S132*Information!$F$30,S132*Information!$E$30))</f>
        <v>0.6709091835368063</v>
      </c>
      <c r="V132" s="67">
        <f t="shared" si="22"/>
        <v>18.989646890541778</v>
      </c>
      <c r="W132" s="67">
        <f>IF(H132="Chirpine",S132*Information!$D$22,IF(H132="Chilaune",S132*Information!$D$23,S132*Information!$D$24))</f>
        <v>6.755763778570623</v>
      </c>
      <c r="X132" s="67">
        <f>IF(H132="Chirpine",T132*Information!$D$22,IF(H132="Chilaune",T132*Information!$D$23,T132*Information!$D$24))</f>
        <v>1.7294755273140796</v>
      </c>
      <c r="Y132" s="67">
        <f>IF(H132="Chirpine",U132*Information!$C$22,IF(H132="Chilaune",U132*Information!$C$23,U132*Information!$C$24))</f>
        <v>0.291577131165096</v>
      </c>
      <c r="Z132" s="67">
        <f t="shared" si="23"/>
        <v>8.7768164370498</v>
      </c>
    </row>
    <row r="133" spans="1:26" ht="13.5">
      <c r="A133" s="53">
        <v>7</v>
      </c>
      <c r="B133" s="72" t="s">
        <v>109</v>
      </c>
      <c r="C133" s="5" t="s">
        <v>29</v>
      </c>
      <c r="D133" s="5" t="s">
        <v>105</v>
      </c>
      <c r="E133" s="53" t="s">
        <v>48</v>
      </c>
      <c r="F133" s="53">
        <v>8</v>
      </c>
      <c r="G133" s="53">
        <v>132</v>
      </c>
      <c r="H133" s="53" t="s">
        <v>4</v>
      </c>
      <c r="I133" s="64">
        <v>27.9</v>
      </c>
      <c r="J133" s="64">
        <v>21.4</v>
      </c>
      <c r="K133" s="65">
        <f t="shared" si="24"/>
        <v>20</v>
      </c>
      <c r="L133" s="66">
        <f t="shared" si="25"/>
        <v>0.06113617843702077</v>
      </c>
      <c r="M133" s="66">
        <f t="shared" si="26"/>
        <v>6.494824800739009</v>
      </c>
      <c r="N133" s="67">
        <f t="shared" si="18"/>
        <v>661.7082843512412</v>
      </c>
      <c r="O133" s="67">
        <f t="shared" si="19"/>
        <v>0.6617082843512412</v>
      </c>
      <c r="P133" s="67">
        <f>O133/Information!$D$43</f>
        <v>13.234165687024824</v>
      </c>
      <c r="Q133" s="53">
        <f>IF(H133="Chirpine",Information!$D$14,IF(H133="Chilaune",Information!$D$15,IF(Trees!H86="Hadekafal",Information!$D$17,Information!$D$16)))</f>
        <v>650</v>
      </c>
      <c r="R133" s="68">
        <f t="shared" si="20"/>
        <v>8602.207696566134</v>
      </c>
      <c r="S133" s="67">
        <f t="shared" si="21"/>
        <v>8.602207696566134</v>
      </c>
      <c r="T133" s="67">
        <f>IF(Trees!I383&lt;28,S133*Information!$D$29,IF(I133&gt;=53,S133*Information!$F$29,S133*Information!$E$29))</f>
        <v>1.6258172546509995</v>
      </c>
      <c r="U133" s="67">
        <f>IF(Trees!I383&lt;28,S133*Information!$D$30,IF(I133&gt;=53,S133*Information!$F$30,S133*Information!$E$30))</f>
        <v>0.8688229773531796</v>
      </c>
      <c r="V133" s="67">
        <f t="shared" si="22"/>
        <v>11.096847928570313</v>
      </c>
      <c r="W133" s="67">
        <f>IF(H133="Chirpine",S133*Information!$D$22,IF(H133="Chilaune",S133*Information!$D$23,S133*Information!$D$24))</f>
        <v>3.9845426050494335</v>
      </c>
      <c r="X133" s="67">
        <f>IF(H133="Chirpine",T133*Information!$D$22,IF(H133="Chilaune",T133*Information!$D$23,T133*Information!$D$24))</f>
        <v>0.753078552354343</v>
      </c>
      <c r="Y133" s="67">
        <f>IF(H133="Chirpine",U133*Information!$C$22,IF(H133="Chilaune",U133*Information!$C$23,U133*Information!$C$24))</f>
        <v>0.37759046595769186</v>
      </c>
      <c r="Z133" s="67">
        <f t="shared" si="23"/>
        <v>5.115211623361468</v>
      </c>
    </row>
    <row r="134" spans="1:26" ht="13.5">
      <c r="A134" s="53">
        <v>7</v>
      </c>
      <c r="B134" s="72" t="s">
        <v>109</v>
      </c>
      <c r="C134" s="5" t="s">
        <v>29</v>
      </c>
      <c r="D134" s="5" t="s">
        <v>105</v>
      </c>
      <c r="E134" s="53" t="s">
        <v>48</v>
      </c>
      <c r="F134" s="53">
        <v>9</v>
      </c>
      <c r="G134" s="53">
        <v>133</v>
      </c>
      <c r="H134" s="53" t="s">
        <v>6</v>
      </c>
      <c r="I134" s="64">
        <v>9.5</v>
      </c>
      <c r="J134" s="64">
        <v>9</v>
      </c>
      <c r="K134" s="65">
        <f t="shared" si="24"/>
        <v>20</v>
      </c>
      <c r="L134" s="66">
        <f t="shared" si="25"/>
        <v>0.00708821842466197</v>
      </c>
      <c r="M134" s="66">
        <f t="shared" si="26"/>
        <v>3.5617648546631324</v>
      </c>
      <c r="N134" s="67">
        <f t="shared" si="18"/>
        <v>35.225309871404185</v>
      </c>
      <c r="O134" s="67">
        <f t="shared" si="19"/>
        <v>0.03522530987140419</v>
      </c>
      <c r="P134" s="67">
        <f>O134/Information!$D$43</f>
        <v>0.7045061974280837</v>
      </c>
      <c r="Q134" s="53">
        <f>IF(H134="Chirpine",Information!$D$14,IF(H134="Chilaune",Information!$D$15,IF(Trees!H87="Hadekafal",Information!$D$17,Information!$D$16)))</f>
        <v>690</v>
      </c>
      <c r="R134" s="68">
        <f t="shared" si="20"/>
        <v>486.10927622537776</v>
      </c>
      <c r="S134" s="67">
        <f t="shared" si="21"/>
        <v>0.48610927622537775</v>
      </c>
      <c r="T134" s="67">
        <f>IF(Trees!I384&lt;28,S134*Information!$D$29,IF(I134&gt;=53,S134*Information!$F$29,S134*Information!$E$29))</f>
        <v>0.0918746532065964</v>
      </c>
      <c r="U134" s="67">
        <f>IF(Trees!I384&lt;28,S134*Information!$D$30,IF(I134&gt;=53,S134*Information!$F$30,S134*Information!$E$30))</f>
        <v>0.04909703689876316</v>
      </c>
      <c r="V134" s="67">
        <f t="shared" si="22"/>
        <v>0.6270809663307373</v>
      </c>
      <c r="W134" s="67">
        <f>IF(H134="Chirpine",S134*Information!$D$22,IF(H134="Chilaune",S134*Information!$D$23,S134*Information!$D$24))</f>
        <v>0.21899222893953268</v>
      </c>
      <c r="X134" s="67">
        <f>IF(H134="Chirpine",T134*Information!$D$22,IF(H134="Chilaune",T134*Information!$D$23,T134*Information!$D$24))</f>
        <v>0.04138953126957168</v>
      </c>
      <c r="Y134" s="67">
        <f>IF(H134="Chirpine",U134*Information!$C$22,IF(H134="Chilaune",U134*Information!$C$23,U134*Information!$C$24))</f>
        <v>0.021367030458341724</v>
      </c>
      <c r="Z134" s="67">
        <f t="shared" si="23"/>
        <v>0.28174879066744607</v>
      </c>
    </row>
    <row r="135" spans="1:26" ht="13.5">
      <c r="A135" s="53">
        <v>8</v>
      </c>
      <c r="B135" s="72" t="s">
        <v>109</v>
      </c>
      <c r="C135" s="5" t="s">
        <v>75</v>
      </c>
      <c r="D135" s="5" t="s">
        <v>106</v>
      </c>
      <c r="E135" s="53" t="s">
        <v>49</v>
      </c>
      <c r="F135" s="53">
        <v>1</v>
      </c>
      <c r="G135" s="53">
        <v>134</v>
      </c>
      <c r="H135" s="53" t="s">
        <v>4</v>
      </c>
      <c r="I135" s="64">
        <v>27.8</v>
      </c>
      <c r="J135" s="64">
        <v>22.5</v>
      </c>
      <c r="K135" s="65">
        <f t="shared" si="24"/>
        <v>20</v>
      </c>
      <c r="L135" s="66">
        <f t="shared" si="25"/>
        <v>0.06069871166000839</v>
      </c>
      <c r="M135" s="66">
        <f t="shared" si="26"/>
        <v>6.538137774107767</v>
      </c>
      <c r="N135" s="67">
        <f t="shared" si="18"/>
        <v>690.9985836864587</v>
      </c>
      <c r="O135" s="67">
        <f t="shared" si="19"/>
        <v>0.6909985836864587</v>
      </c>
      <c r="P135" s="67">
        <f>O135/Information!$D$43</f>
        <v>13.819971673729174</v>
      </c>
      <c r="Q135" s="53">
        <f>IF(H135="Chirpine",Information!$D$14,IF(H135="Chilaune",Information!$D$15,IF(Trees!H332="Hadekafal",Information!$D$17,Information!$D$16)))</f>
        <v>650</v>
      </c>
      <c r="R135" s="68">
        <f t="shared" si="20"/>
        <v>8982.981587923963</v>
      </c>
      <c r="S135" s="67">
        <f t="shared" si="21"/>
        <v>8.982981587923963</v>
      </c>
      <c r="T135" s="67">
        <f>IF(Trees!I386&lt;28,S135*Information!$D$29,IF(I135&gt;=53,S135*Information!$F$29,S135*Information!$E$29))</f>
        <v>2.2996432865085343</v>
      </c>
      <c r="U135" s="67">
        <f>IF(Trees!I386&lt;28,S135*Information!$D$30,IF(I135&gt;=53,S135*Information!$F$30,S135*Information!$E$30))</f>
        <v>0.4132171530445023</v>
      </c>
      <c r="V135" s="67">
        <f t="shared" si="22"/>
        <v>11.695842027477</v>
      </c>
      <c r="W135" s="67">
        <f>IF(H135="Chirpine",S135*Information!$D$22,IF(H135="Chilaune",S135*Information!$D$23,S135*Information!$D$24))</f>
        <v>4.160917071526379</v>
      </c>
      <c r="X135" s="67">
        <f>IF(H135="Chirpine",T135*Information!$D$22,IF(H135="Chilaune",T135*Information!$D$23,T135*Information!$D$24))</f>
        <v>1.0651947703107532</v>
      </c>
      <c r="Y135" s="67">
        <f>IF(H135="Chirpine",U135*Information!$C$22,IF(H135="Chilaune",U135*Information!$C$23,U135*Information!$C$24))</f>
        <v>0.1795841747131407</v>
      </c>
      <c r="Z135" s="67">
        <f t="shared" si="23"/>
        <v>5.405696016550273</v>
      </c>
    </row>
    <row r="136" spans="1:26" ht="13.5">
      <c r="A136" s="53">
        <v>8</v>
      </c>
      <c r="B136" s="72" t="s">
        <v>109</v>
      </c>
      <c r="C136" s="5" t="s">
        <v>75</v>
      </c>
      <c r="D136" s="5" t="s">
        <v>106</v>
      </c>
      <c r="E136" s="53" t="s">
        <v>49</v>
      </c>
      <c r="F136" s="53">
        <v>2</v>
      </c>
      <c r="G136" s="53">
        <v>135</v>
      </c>
      <c r="H136" s="53" t="s">
        <v>4</v>
      </c>
      <c r="I136" s="64">
        <v>34</v>
      </c>
      <c r="J136" s="64">
        <v>25.1</v>
      </c>
      <c r="K136" s="65">
        <f t="shared" si="24"/>
        <v>20</v>
      </c>
      <c r="L136" s="66">
        <f t="shared" si="25"/>
        <v>0.09079202768874503</v>
      </c>
      <c r="M136" s="66">
        <f t="shared" si="26"/>
        <v>7.034945764144586</v>
      </c>
      <c r="N136" s="67">
        <f t="shared" si="18"/>
        <v>1135.6333184769487</v>
      </c>
      <c r="O136" s="67">
        <f t="shared" si="19"/>
        <v>1.1356333184769487</v>
      </c>
      <c r="P136" s="67">
        <f>O136/Information!$D$43</f>
        <v>22.712666369538972</v>
      </c>
      <c r="Q136" s="53">
        <f>IF(H136="Chirpine",Information!$D$14,IF(H136="Chilaune",Information!$D$15,IF(Trees!H333="Hadekafal",Information!$D$17,Information!$D$16)))</f>
        <v>650</v>
      </c>
      <c r="R136" s="68">
        <f t="shared" si="20"/>
        <v>14763.233140200333</v>
      </c>
      <c r="S136" s="67">
        <f t="shared" si="21"/>
        <v>14.763233140200333</v>
      </c>
      <c r="T136" s="67">
        <f>IF(Trees!I387&lt;28,S136*Information!$D$29,IF(I136&gt;=53,S136*Information!$F$29,S136*Information!$E$29))</f>
        <v>2.790251063497863</v>
      </c>
      <c r="U136" s="67">
        <f>IF(Trees!I387&lt;28,S136*Information!$D$30,IF(I136&gt;=53,S136*Information!$F$30,S136*Information!$E$30))</f>
        <v>1.4910865471602337</v>
      </c>
      <c r="V136" s="67">
        <f t="shared" si="22"/>
        <v>19.04457075085843</v>
      </c>
      <c r="W136" s="67">
        <f>IF(H136="Chirpine",S136*Information!$D$22,IF(H136="Chilaune",S136*Information!$D$23,S136*Information!$D$24))</f>
        <v>6.838329590540794</v>
      </c>
      <c r="X136" s="67">
        <f>IF(H136="Chirpine",T136*Information!$D$22,IF(H136="Chilaune",T136*Information!$D$23,T136*Information!$D$24))</f>
        <v>1.2924442926122102</v>
      </c>
      <c r="Y136" s="67">
        <f>IF(H136="Chirpine",U136*Information!$C$22,IF(H136="Chilaune",U136*Information!$C$23,U136*Information!$C$24))</f>
        <v>0.6480262133958375</v>
      </c>
      <c r="Z136" s="67">
        <f t="shared" si="23"/>
        <v>8.778800096548842</v>
      </c>
    </row>
    <row r="137" spans="1:26" ht="13.5">
      <c r="A137" s="53">
        <v>8</v>
      </c>
      <c r="B137" s="72" t="s">
        <v>109</v>
      </c>
      <c r="C137" s="5" t="s">
        <v>75</v>
      </c>
      <c r="D137" s="5" t="s">
        <v>106</v>
      </c>
      <c r="E137" s="53" t="s">
        <v>49</v>
      </c>
      <c r="F137" s="53">
        <v>3</v>
      </c>
      <c r="G137" s="53">
        <v>136</v>
      </c>
      <c r="H137" s="53" t="s">
        <v>4</v>
      </c>
      <c r="I137" s="64">
        <v>33.3</v>
      </c>
      <c r="J137" s="64">
        <v>24.8</v>
      </c>
      <c r="K137" s="65">
        <f t="shared" si="24"/>
        <v>20</v>
      </c>
      <c r="L137" s="66">
        <f t="shared" si="25"/>
        <v>0.08709201694097964</v>
      </c>
      <c r="M137" s="66">
        <f t="shared" si="26"/>
        <v>6.982883909215298</v>
      </c>
      <c r="N137" s="67">
        <f t="shared" si="18"/>
        <v>1078.0228082918563</v>
      </c>
      <c r="O137" s="67">
        <f t="shared" si="19"/>
        <v>1.0780228082918564</v>
      </c>
      <c r="P137" s="67">
        <f>O137/Information!$D$43</f>
        <v>21.560456165837127</v>
      </c>
      <c r="Q137" s="53">
        <f>IF(H137="Chirpine",Information!$D$14,IF(H137="Chilaune",Information!$D$15,IF(Trees!H334="Hadekafal",Information!$D$17,Information!$D$16)))</f>
        <v>650</v>
      </c>
      <c r="R137" s="68">
        <f t="shared" si="20"/>
        <v>14014.296507794134</v>
      </c>
      <c r="S137" s="67">
        <f t="shared" si="21"/>
        <v>14.014296507794134</v>
      </c>
      <c r="T137" s="67">
        <f>IF(Trees!I388&lt;28,S137*Information!$D$29,IF(I137&gt;=53,S137*Information!$F$29,S137*Information!$E$29))</f>
        <v>2.648702039973091</v>
      </c>
      <c r="U137" s="67">
        <f>IF(Trees!I388&lt;28,S137*Information!$D$30,IF(I137&gt;=53,S137*Information!$F$30,S137*Information!$E$30))</f>
        <v>1.4154439472872076</v>
      </c>
      <c r="V137" s="67">
        <f t="shared" si="22"/>
        <v>18.078442495054432</v>
      </c>
      <c r="W137" s="67">
        <f>IF(H137="Chirpine",S137*Information!$D$22,IF(H137="Chilaune",S137*Information!$D$23,S137*Information!$D$24))</f>
        <v>6.491422142410243</v>
      </c>
      <c r="X137" s="67">
        <f>IF(H137="Chirpine",T137*Information!$D$22,IF(H137="Chilaune",T137*Information!$D$23,T137*Information!$D$24))</f>
        <v>1.2268787849155358</v>
      </c>
      <c r="Y137" s="67">
        <f>IF(H137="Chirpine",U137*Information!$C$22,IF(H137="Chilaune",U137*Information!$C$23,U137*Information!$C$24))</f>
        <v>0.6151519394910204</v>
      </c>
      <c r="Z137" s="67">
        <f t="shared" si="23"/>
        <v>8.333452866816799</v>
      </c>
    </row>
    <row r="138" spans="1:26" ht="13.5">
      <c r="A138" s="53">
        <v>8</v>
      </c>
      <c r="B138" s="72" t="s">
        <v>109</v>
      </c>
      <c r="C138" s="5" t="s">
        <v>75</v>
      </c>
      <c r="D138" s="5" t="s">
        <v>106</v>
      </c>
      <c r="E138" s="53" t="s">
        <v>49</v>
      </c>
      <c r="F138" s="53">
        <v>4</v>
      </c>
      <c r="G138" s="53">
        <v>137</v>
      </c>
      <c r="H138" s="53" t="s">
        <v>4</v>
      </c>
      <c r="I138" s="64">
        <v>40.6</v>
      </c>
      <c r="J138" s="64">
        <v>25.6</v>
      </c>
      <c r="K138" s="65">
        <f t="shared" si="24"/>
        <v>20</v>
      </c>
      <c r="L138" s="66">
        <f t="shared" si="25"/>
        <v>0.12946189166178182</v>
      </c>
      <c r="M138" s="66">
        <f t="shared" si="26"/>
        <v>7.395951153073225</v>
      </c>
      <c r="N138" s="67">
        <f t="shared" si="18"/>
        <v>1629.3739708633825</v>
      </c>
      <c r="O138" s="67">
        <f t="shared" si="19"/>
        <v>1.6293739708633825</v>
      </c>
      <c r="P138" s="67">
        <f>O138/Information!$D$43</f>
        <v>32.58747941726765</v>
      </c>
      <c r="Q138" s="53">
        <f>IF(H138="Chirpine",Information!$D$14,IF(H138="Chilaune",Information!$D$15,IF(Trees!H335="Hadekafal",Information!$D$17,Information!$D$16)))</f>
        <v>650</v>
      </c>
      <c r="R138" s="68">
        <f t="shared" si="20"/>
        <v>21181.861621223972</v>
      </c>
      <c r="S138" s="67">
        <f t="shared" si="21"/>
        <v>21.181861621223973</v>
      </c>
      <c r="T138" s="67">
        <f>IF(Trees!I389&lt;28,S138*Information!$D$29,IF(I138&gt;=53,S138*Information!$F$29,S138*Information!$E$29))</f>
        <v>5.4225565750333375</v>
      </c>
      <c r="U138" s="67">
        <f>IF(Trees!I389&lt;28,S138*Information!$D$30,IF(I138&gt;=53,S138*Information!$F$30,S138*Information!$E$30))</f>
        <v>0.9743656345763028</v>
      </c>
      <c r="V138" s="67">
        <f t="shared" si="22"/>
        <v>27.57878383083361</v>
      </c>
      <c r="W138" s="67">
        <f>IF(H138="Chirpine",S138*Information!$D$22,IF(H138="Chilaune",S138*Information!$D$23,S138*Information!$D$24))</f>
        <v>9.811438302950945</v>
      </c>
      <c r="X138" s="67">
        <f>IF(H138="Chirpine",T138*Information!$D$22,IF(H138="Chilaune",T138*Information!$D$23,T138*Information!$D$24))</f>
        <v>2.5117282055554417</v>
      </c>
      <c r="Y138" s="67">
        <f>IF(H138="Chirpine",U138*Information!$C$22,IF(H138="Chilaune",U138*Information!$C$23,U138*Information!$C$24))</f>
        <v>0.42345930478686117</v>
      </c>
      <c r="Z138" s="67">
        <f t="shared" si="23"/>
        <v>12.746625813293248</v>
      </c>
    </row>
    <row r="139" spans="1:26" ht="13.5">
      <c r="A139" s="53">
        <v>8</v>
      </c>
      <c r="B139" s="72" t="s">
        <v>109</v>
      </c>
      <c r="C139" s="5" t="s">
        <v>75</v>
      </c>
      <c r="D139" s="5" t="s">
        <v>106</v>
      </c>
      <c r="E139" s="53" t="s">
        <v>49</v>
      </c>
      <c r="F139" s="53">
        <v>5</v>
      </c>
      <c r="G139" s="53">
        <v>138</v>
      </c>
      <c r="H139" s="53" t="s">
        <v>4</v>
      </c>
      <c r="I139" s="64">
        <v>36.8</v>
      </c>
      <c r="J139" s="64">
        <v>25.3</v>
      </c>
      <c r="K139" s="65">
        <f t="shared" si="24"/>
        <v>20</v>
      </c>
      <c r="L139" s="66">
        <f t="shared" si="25"/>
        <v>0.10636176087993601</v>
      </c>
      <c r="M139" s="66">
        <f t="shared" si="26"/>
        <v>7.195118029279261</v>
      </c>
      <c r="N139" s="67">
        <f t="shared" si="18"/>
        <v>1332.9076384309808</v>
      </c>
      <c r="O139" s="67">
        <f t="shared" si="19"/>
        <v>1.3329076384309808</v>
      </c>
      <c r="P139" s="67">
        <f>O139/Information!$D$43</f>
        <v>26.658152768619615</v>
      </c>
      <c r="Q139" s="53">
        <f>IF(H139="Chirpine",Information!$D$14,IF(H139="Chilaune",Information!$D$15,IF(Trees!H336="Hadekafal",Information!$D$17,Information!$D$16)))</f>
        <v>650</v>
      </c>
      <c r="R139" s="68">
        <f t="shared" si="20"/>
        <v>17327.79929960275</v>
      </c>
      <c r="S139" s="67">
        <f t="shared" si="21"/>
        <v>17.32779929960275</v>
      </c>
      <c r="T139" s="67">
        <f>IF(Trees!I390&lt;28,S139*Information!$D$29,IF(I139&gt;=53,S139*Information!$F$29,S139*Information!$E$29))</f>
        <v>4.435916620698304</v>
      </c>
      <c r="U139" s="67">
        <f>IF(Trees!I390&lt;28,S139*Information!$D$30,IF(I139&gt;=53,S139*Information!$F$30,S139*Information!$E$30))</f>
        <v>0.7970787677817264</v>
      </c>
      <c r="V139" s="67">
        <f t="shared" si="22"/>
        <v>22.56079468808278</v>
      </c>
      <c r="W139" s="67">
        <f>IF(H139="Chirpine",S139*Information!$D$22,IF(H139="Chilaune",S139*Information!$D$23,S139*Information!$D$24))</f>
        <v>8.026236635575993</v>
      </c>
      <c r="X139" s="67">
        <f>IF(H139="Chirpine",T139*Information!$D$22,IF(H139="Chilaune",T139*Information!$D$23,T139*Information!$D$24))</f>
        <v>2.0547165787074544</v>
      </c>
      <c r="Y139" s="67">
        <f>IF(H139="Chirpine",U139*Information!$C$22,IF(H139="Chilaune",U139*Information!$C$23,U139*Information!$C$24))</f>
        <v>0.3464104324779383</v>
      </c>
      <c r="Z139" s="67">
        <f t="shared" si="23"/>
        <v>10.427363646761385</v>
      </c>
    </row>
    <row r="140" spans="1:26" ht="13.5">
      <c r="A140" s="53">
        <v>8</v>
      </c>
      <c r="B140" s="72" t="s">
        <v>109</v>
      </c>
      <c r="C140" s="5" t="s">
        <v>75</v>
      </c>
      <c r="D140" s="5" t="s">
        <v>106</v>
      </c>
      <c r="E140" s="53" t="s">
        <v>49</v>
      </c>
      <c r="F140" s="53">
        <v>6</v>
      </c>
      <c r="G140" s="53">
        <v>139</v>
      </c>
      <c r="H140" s="53" t="s">
        <v>4</v>
      </c>
      <c r="I140" s="64">
        <v>35.5</v>
      </c>
      <c r="J140" s="64">
        <v>24.3</v>
      </c>
      <c r="K140" s="65">
        <f t="shared" si="24"/>
        <v>20</v>
      </c>
      <c r="L140" s="66">
        <f t="shared" si="25"/>
        <v>0.09897980354216343</v>
      </c>
      <c r="M140" s="66">
        <f t="shared" si="26"/>
        <v>7.085534397094076</v>
      </c>
      <c r="N140" s="67">
        <f t="shared" si="18"/>
        <v>1194.561435106849</v>
      </c>
      <c r="O140" s="67">
        <f t="shared" si="19"/>
        <v>1.1945614351068492</v>
      </c>
      <c r="P140" s="67">
        <f>O140/Information!$D$43</f>
        <v>23.89122870213698</v>
      </c>
      <c r="Q140" s="53">
        <f>IF(H140="Chirpine",Information!$D$14,IF(H140="Chilaune",Information!$D$15,IF(Trees!H338="Hadekafal",Information!$D$17,Information!$D$16)))</f>
        <v>650</v>
      </c>
      <c r="R140" s="68">
        <f t="shared" si="20"/>
        <v>15529.298656389037</v>
      </c>
      <c r="S140" s="67">
        <f t="shared" si="21"/>
        <v>15.529298656389038</v>
      </c>
      <c r="T140" s="67">
        <f>IF(Trees!I391&lt;28,S140*Information!$D$29,IF(I140&gt;=53,S140*Information!$F$29,S140*Information!$E$29))</f>
        <v>2.935037446057528</v>
      </c>
      <c r="U140" s="67">
        <f>IF(Trees!I391&lt;28,S140*Information!$D$30,IF(I140&gt;=53,S140*Information!$F$30,S140*Information!$E$30))</f>
        <v>1.568459164295293</v>
      </c>
      <c r="V140" s="67">
        <f t="shared" si="22"/>
        <v>20.03279526674186</v>
      </c>
      <c r="W140" s="67">
        <f>IF(H140="Chirpine",S140*Information!$D$22,IF(H140="Chilaune",S140*Information!$D$23,S140*Information!$D$24))</f>
        <v>7.1931711376394025</v>
      </c>
      <c r="X140" s="67">
        <f>IF(H140="Chirpine",T140*Information!$D$22,IF(H140="Chilaune",T140*Information!$D$23,T140*Information!$D$24))</f>
        <v>1.3595093450138471</v>
      </c>
      <c r="Y140" s="67">
        <f>IF(H140="Chirpine",U140*Information!$C$22,IF(H140="Chilaune",U140*Information!$C$23,U140*Information!$C$24))</f>
        <v>0.6816523528027343</v>
      </c>
      <c r="Z140" s="67">
        <f t="shared" si="23"/>
        <v>9.234332835455984</v>
      </c>
    </row>
    <row r="141" spans="1:26" ht="13.5">
      <c r="A141" s="53">
        <v>8</v>
      </c>
      <c r="B141" s="72" t="s">
        <v>109</v>
      </c>
      <c r="C141" s="5" t="s">
        <v>75</v>
      </c>
      <c r="D141" s="5" t="s">
        <v>106</v>
      </c>
      <c r="E141" s="53" t="s">
        <v>49</v>
      </c>
      <c r="F141" s="53">
        <v>7</v>
      </c>
      <c r="G141" s="53">
        <v>140</v>
      </c>
      <c r="H141" s="53" t="s">
        <v>4</v>
      </c>
      <c r="I141" s="64">
        <v>30.5</v>
      </c>
      <c r="J141" s="64">
        <v>24.8</v>
      </c>
      <c r="K141" s="65">
        <f t="shared" si="24"/>
        <v>20</v>
      </c>
      <c r="L141" s="66">
        <f t="shared" si="25"/>
        <v>0.07306166415004763</v>
      </c>
      <c r="M141" s="66">
        <f t="shared" si="26"/>
        <v>6.8139415320422705</v>
      </c>
      <c r="N141" s="67">
        <f t="shared" si="18"/>
        <v>910.4523209807479</v>
      </c>
      <c r="O141" s="67">
        <f t="shared" si="19"/>
        <v>0.9104523209807479</v>
      </c>
      <c r="P141" s="67">
        <f>O141/Information!$D$43</f>
        <v>18.209046419614957</v>
      </c>
      <c r="Q141" s="53">
        <f>IF(H141="Chirpine",Information!$D$14,IF(H141="Chilaune",Information!$D$15,IF(Trees!H339="Hadekafal",Information!$D$17,Information!$D$16)))</f>
        <v>650</v>
      </c>
      <c r="R141" s="68">
        <f t="shared" si="20"/>
        <v>11835.880172749721</v>
      </c>
      <c r="S141" s="67">
        <f t="shared" si="21"/>
        <v>11.835880172749722</v>
      </c>
      <c r="T141" s="67">
        <f>IF(Trees!I392&lt;28,S141*Information!$D$29,IF(I141&gt;=53,S141*Information!$F$29,S141*Information!$E$29))</f>
        <v>2.2369813526496976</v>
      </c>
      <c r="U141" s="67">
        <f>IF(Trees!I392&lt;28,S141*Information!$D$30,IF(I141&gt;=53,S141*Information!$F$30,S141*Information!$E$30))</f>
        <v>1.195423897447722</v>
      </c>
      <c r="V141" s="67">
        <f t="shared" si="22"/>
        <v>15.268285422847141</v>
      </c>
      <c r="W141" s="67">
        <f>IF(H141="Chirpine",S141*Information!$D$22,IF(H141="Chilaune",S141*Information!$D$23,S141*Information!$D$24))</f>
        <v>5.482379696017671</v>
      </c>
      <c r="X141" s="67">
        <f>IF(H141="Chirpine",T141*Information!$D$22,IF(H141="Chilaune",T141*Information!$D$23,T141*Information!$D$24))</f>
        <v>1.0361697625473398</v>
      </c>
      <c r="Y141" s="67">
        <f>IF(H141="Chirpine",U141*Information!$C$22,IF(H141="Chilaune",U141*Information!$C$23,U141*Information!$C$24))</f>
        <v>0.5195312258307799</v>
      </c>
      <c r="Z141" s="67">
        <f t="shared" si="23"/>
        <v>7.038080684395791</v>
      </c>
    </row>
    <row r="142" spans="1:26" ht="13.5">
      <c r="A142" s="53">
        <v>8</v>
      </c>
      <c r="B142" s="72" t="s">
        <v>109</v>
      </c>
      <c r="C142" s="5" t="s">
        <v>75</v>
      </c>
      <c r="D142" s="5" t="s">
        <v>106</v>
      </c>
      <c r="E142" s="53" t="s">
        <v>49</v>
      </c>
      <c r="F142" s="53">
        <v>8</v>
      </c>
      <c r="G142" s="53">
        <v>141</v>
      </c>
      <c r="H142" s="53" t="s">
        <v>4</v>
      </c>
      <c r="I142" s="64">
        <v>33.2</v>
      </c>
      <c r="J142" s="64">
        <v>25.2</v>
      </c>
      <c r="K142" s="65">
        <f t="shared" si="24"/>
        <v>20</v>
      </c>
      <c r="L142" s="66">
        <f t="shared" si="25"/>
        <v>0.08656972716232035</v>
      </c>
      <c r="M142" s="66">
        <f t="shared" si="26"/>
        <v>6.9931296844437805</v>
      </c>
      <c r="N142" s="67">
        <f t="shared" si="18"/>
        <v>1089.1247646317588</v>
      </c>
      <c r="O142" s="67">
        <f t="shared" si="19"/>
        <v>1.0891247646317588</v>
      </c>
      <c r="P142" s="67">
        <f>O142/Information!$D$43</f>
        <v>21.782495292635176</v>
      </c>
      <c r="Q142" s="53">
        <f>IF(H142="Chirpine",Information!$D$14,IF(H142="Chilaune",Information!$D$15,IF(Trees!H340="Hadekafal",Information!$D$17,Information!$D$16)))</f>
        <v>650</v>
      </c>
      <c r="R142" s="68">
        <f t="shared" si="20"/>
        <v>14158.621940212865</v>
      </c>
      <c r="S142" s="67">
        <f t="shared" si="21"/>
        <v>14.158621940212864</v>
      </c>
      <c r="T142" s="67">
        <f>IF(Trees!I393&lt;28,S142*Information!$D$29,IF(I142&gt;=53,S142*Information!$F$29,S142*Information!$E$29))</f>
        <v>2.675979546700231</v>
      </c>
      <c r="U142" s="67">
        <f>IF(Trees!I393&lt;28,S142*Information!$D$30,IF(I142&gt;=53,S142*Information!$F$30,S142*Information!$E$30))</f>
        <v>1.4300208159614993</v>
      </c>
      <c r="V142" s="67">
        <f t="shared" si="22"/>
        <v>18.264622302874592</v>
      </c>
      <c r="W142" s="67">
        <f>IF(H142="Chirpine",S142*Information!$D$22,IF(H142="Chilaune",S142*Information!$D$23,S142*Information!$D$24))</f>
        <v>6.558273682706599</v>
      </c>
      <c r="X142" s="67">
        <f>IF(H142="Chirpine",T142*Information!$D$22,IF(H142="Chilaune",T142*Information!$D$23,T142*Information!$D$24))</f>
        <v>1.2395137260315472</v>
      </c>
      <c r="Y142" s="67">
        <f>IF(H142="Chirpine",U142*Information!$C$22,IF(H142="Chilaune",U142*Information!$C$23,U142*Information!$C$24))</f>
        <v>0.6214870466168676</v>
      </c>
      <c r="Z142" s="67">
        <f t="shared" si="23"/>
        <v>8.419274455355014</v>
      </c>
    </row>
    <row r="143" spans="1:26" ht="13.5">
      <c r="A143" s="53">
        <v>8</v>
      </c>
      <c r="B143" s="72" t="s">
        <v>109</v>
      </c>
      <c r="C143" s="5" t="s">
        <v>75</v>
      </c>
      <c r="D143" s="5" t="s">
        <v>106</v>
      </c>
      <c r="E143" s="53" t="s">
        <v>49</v>
      </c>
      <c r="F143" s="53">
        <v>9</v>
      </c>
      <c r="G143" s="53">
        <v>142</v>
      </c>
      <c r="H143" s="53" t="s">
        <v>4</v>
      </c>
      <c r="I143" s="64">
        <v>29.8</v>
      </c>
      <c r="J143" s="64">
        <v>25.2</v>
      </c>
      <c r="K143" s="65">
        <f t="shared" si="24"/>
        <v>20</v>
      </c>
      <c r="L143" s="66">
        <f t="shared" si="25"/>
        <v>0.069746498502347</v>
      </c>
      <c r="M143" s="66">
        <f t="shared" si="26"/>
        <v>6.785311893026059</v>
      </c>
      <c r="N143" s="67">
        <f t="shared" si="18"/>
        <v>884.7559931402787</v>
      </c>
      <c r="O143" s="67">
        <f t="shared" si="19"/>
        <v>0.8847559931402788</v>
      </c>
      <c r="P143" s="67">
        <f>O143/Information!$D$43</f>
        <v>17.695119862805573</v>
      </c>
      <c r="Q143" s="53">
        <f>IF(H143="Chirpine",Information!$D$14,IF(H143="Chilaune",Information!$D$15,IF(Trees!#REF!="Hadekafal",Information!$D$17,Information!$D$16)))</f>
        <v>650</v>
      </c>
      <c r="R143" s="68">
        <f t="shared" si="20"/>
        <v>11501.827910823622</v>
      </c>
      <c r="S143" s="67">
        <f t="shared" si="21"/>
        <v>11.501827910823621</v>
      </c>
      <c r="T143" s="67">
        <f>IF(Trees!I394&lt;28,S143*Information!$D$29,IF(I143&gt;=53,S143*Information!$F$29,S143*Information!$E$29))</f>
        <v>2.1738454751456646</v>
      </c>
      <c r="U143" s="67">
        <f>IF(Trees!I394&lt;28,S143*Information!$D$30,IF(I143&gt;=53,S143*Information!$F$30,S143*Information!$E$30))</f>
        <v>1.1616846189931858</v>
      </c>
      <c r="V143" s="67">
        <f t="shared" si="22"/>
        <v>14.837358004962471</v>
      </c>
      <c r="W143" s="67">
        <f>IF(H143="Chirpine",S143*Information!$D$22,IF(H143="Chilaune",S143*Information!$D$23,S143*Information!$D$24))</f>
        <v>5.327646688293502</v>
      </c>
      <c r="X143" s="67">
        <f>IF(H143="Chirpine",T143*Information!$D$22,IF(H143="Chilaune",T143*Information!$D$23,T143*Information!$D$24))</f>
        <v>1.0069252240874718</v>
      </c>
      <c r="Y143" s="67">
        <f>IF(H143="Chirpine",U143*Information!$C$22,IF(H143="Chilaune",U143*Information!$C$23,U143*Information!$C$24))</f>
        <v>0.5048681354144385</v>
      </c>
      <c r="Z143" s="67">
        <f t="shared" si="23"/>
        <v>6.839440047795413</v>
      </c>
    </row>
    <row r="144" spans="1:26" ht="13.5">
      <c r="A144" s="53">
        <v>8</v>
      </c>
      <c r="B144" s="72" t="s">
        <v>109</v>
      </c>
      <c r="C144" s="5" t="s">
        <v>75</v>
      </c>
      <c r="D144" s="5" t="s">
        <v>106</v>
      </c>
      <c r="E144" s="53" t="s">
        <v>49</v>
      </c>
      <c r="F144" s="53">
        <v>10</v>
      </c>
      <c r="G144" s="53">
        <v>143</v>
      </c>
      <c r="H144" s="53" t="s">
        <v>4</v>
      </c>
      <c r="I144" s="64">
        <v>27.5</v>
      </c>
      <c r="J144" s="64">
        <v>21.5</v>
      </c>
      <c r="K144" s="65">
        <f t="shared" si="24"/>
        <v>20</v>
      </c>
      <c r="L144" s="66">
        <f t="shared" si="25"/>
        <v>0.05939573610693203</v>
      </c>
      <c r="M144" s="66">
        <f t="shared" si="26"/>
        <v>6.471719015697975</v>
      </c>
      <c r="N144" s="67">
        <f t="shared" si="18"/>
        <v>646.5942778782539</v>
      </c>
      <c r="O144" s="67">
        <f t="shared" si="19"/>
        <v>0.646594277878254</v>
      </c>
      <c r="P144" s="67">
        <f>O144/Information!$D$43</f>
        <v>12.931885557565078</v>
      </c>
      <c r="Q144" s="53">
        <f>IF(H144="Chirpine",Information!$D$14,IF(H144="Chilaune",Information!$D$15,IF(Trees!#REF!="Hadekafal",Information!$D$17,Information!$D$16)))</f>
        <v>650</v>
      </c>
      <c r="R144" s="68">
        <f t="shared" si="20"/>
        <v>8405.7256124173</v>
      </c>
      <c r="S144" s="67">
        <f t="shared" si="21"/>
        <v>8.4057256124173</v>
      </c>
      <c r="T144" s="67">
        <f>IF(Trees!I395&lt;28,S144*Information!$D$29,IF(I144&gt;=53,S144*Information!$F$29,S144*Information!$E$29))</f>
        <v>1.5886821407468696</v>
      </c>
      <c r="U144" s="67">
        <f>IF(Trees!I395&lt;28,S144*Information!$D$30,IF(I144&gt;=53,S144*Information!$F$30,S144*Information!$E$30))</f>
        <v>0.8489782868541473</v>
      </c>
      <c r="V144" s="67">
        <f t="shared" si="22"/>
        <v>10.843386040018316</v>
      </c>
      <c r="W144" s="67">
        <f>IF(H144="Chirpine",S144*Information!$D$22,IF(H144="Chilaune",S144*Information!$D$23,S144*Information!$D$24))</f>
        <v>3.893532103671693</v>
      </c>
      <c r="X144" s="67">
        <f>IF(H144="Chirpine",T144*Information!$D$22,IF(H144="Chilaune",T144*Information!$D$23,T144*Information!$D$24))</f>
        <v>0.7358775675939501</v>
      </c>
      <c r="Y144" s="67">
        <f>IF(H144="Chirpine",U144*Information!$C$22,IF(H144="Chilaune",U144*Information!$C$23,U144*Information!$C$24))</f>
        <v>0.36896596346681243</v>
      </c>
      <c r="Z144" s="67">
        <f t="shared" si="23"/>
        <v>4.998375634732455</v>
      </c>
    </row>
    <row r="145" spans="1:26" ht="13.5">
      <c r="A145" s="53">
        <v>9</v>
      </c>
      <c r="B145" s="72" t="s">
        <v>109</v>
      </c>
      <c r="C145" s="5" t="s">
        <v>75</v>
      </c>
      <c r="D145" s="5" t="s">
        <v>105</v>
      </c>
      <c r="E145" s="53" t="s">
        <v>49</v>
      </c>
      <c r="F145" s="53">
        <v>1</v>
      </c>
      <c r="G145" s="53">
        <v>144</v>
      </c>
      <c r="H145" s="53" t="s">
        <v>4</v>
      </c>
      <c r="I145" s="64">
        <v>32.3</v>
      </c>
      <c r="J145" s="64">
        <v>23.6</v>
      </c>
      <c r="K145" s="65">
        <f t="shared" si="24"/>
        <v>20</v>
      </c>
      <c r="L145" s="66">
        <f t="shared" si="25"/>
        <v>0.08193980498909237</v>
      </c>
      <c r="M145" s="66">
        <f t="shared" si="26"/>
        <v>6.874544898129158</v>
      </c>
      <c r="N145" s="67">
        <f aca="true" t="shared" si="27" ref="N145:N193">EXP(M145)</f>
        <v>967.3350294117523</v>
      </c>
      <c r="O145" s="67">
        <f aca="true" t="shared" si="28" ref="O145:O193">N145/1000</f>
        <v>0.9673350294117523</v>
      </c>
      <c r="P145" s="67">
        <f>O145/Information!$D$43</f>
        <v>19.346700588235045</v>
      </c>
      <c r="Q145" s="53">
        <f>IF(H145="Chirpine",Information!$D$14,IF(H145="Chilaune",Information!$D$15,IF(Trees!H343="Hadekafal",Information!$D$17,Information!$D$16)))</f>
        <v>650</v>
      </c>
      <c r="R145" s="68">
        <f aca="true" t="shared" si="29" ref="R145:R193">P145*Q145</f>
        <v>12575.35538235278</v>
      </c>
      <c r="S145" s="67">
        <f aca="true" t="shared" si="30" ref="S145:S193">R145/1000</f>
        <v>12.57535538235278</v>
      </c>
      <c r="T145" s="67">
        <f>IF(Trees!I396&lt;28,S145*Information!$D$29,IF(I145&gt;=53,S145*Information!$F$29,S145*Information!$E$29))</f>
        <v>2.3767421672646756</v>
      </c>
      <c r="U145" s="67">
        <f>IF(Trees!I396&lt;28,S145*Information!$D$30,IF(I145&gt;=53,S145*Information!$F$30,S145*Information!$E$30))</f>
        <v>1.2701108936176309</v>
      </c>
      <c r="V145" s="67">
        <f aca="true" t="shared" si="31" ref="V145:V193">S145+T145+U145</f>
        <v>16.222208443235086</v>
      </c>
      <c r="W145" s="67">
        <f>IF(H145="Chirpine",S145*Information!$D$22,IF(H145="Chilaune",S145*Information!$D$23,S145*Information!$D$24))</f>
        <v>5.824904613105808</v>
      </c>
      <c r="X145" s="67">
        <f>IF(H145="Chirpine",T145*Information!$D$22,IF(H145="Chilaune",T145*Information!$D$23,T145*Information!$D$24))</f>
        <v>1.1009069718769977</v>
      </c>
      <c r="Y145" s="67">
        <f>IF(H145="Chirpine",U145*Information!$C$22,IF(H145="Chilaune",U145*Information!$C$23,U145*Information!$C$24))</f>
        <v>0.5519901943662223</v>
      </c>
      <c r="Z145" s="67">
        <f aca="true" t="shared" si="32" ref="Z145:Z193">W145+X145+Y145</f>
        <v>7.477801779349028</v>
      </c>
    </row>
    <row r="146" spans="1:26" ht="13.5">
      <c r="A146" s="53">
        <v>9</v>
      </c>
      <c r="B146" s="72" t="s">
        <v>109</v>
      </c>
      <c r="C146" s="5" t="s">
        <v>75</v>
      </c>
      <c r="D146" s="5" t="s">
        <v>105</v>
      </c>
      <c r="E146" s="53" t="s">
        <v>49</v>
      </c>
      <c r="F146" s="53">
        <v>2</v>
      </c>
      <c r="G146" s="53">
        <v>145</v>
      </c>
      <c r="H146" s="53" t="s">
        <v>4</v>
      </c>
      <c r="I146" s="64">
        <v>35</v>
      </c>
      <c r="J146" s="64">
        <v>24.2</v>
      </c>
      <c r="K146" s="65">
        <f t="shared" si="24"/>
        <v>20</v>
      </c>
      <c r="L146" s="66">
        <f t="shared" si="25"/>
        <v>0.09621127501618741</v>
      </c>
      <c r="M146" s="66">
        <f t="shared" si="26"/>
        <v>7.0541186994405365</v>
      </c>
      <c r="N146" s="67">
        <f t="shared" si="27"/>
        <v>1157.616813247187</v>
      </c>
      <c r="O146" s="67">
        <f t="shared" si="28"/>
        <v>1.1576168132471871</v>
      </c>
      <c r="P146" s="67">
        <f>O146/Information!$D$43</f>
        <v>23.15233626494374</v>
      </c>
      <c r="Q146" s="53">
        <f>IF(H146="Chirpine",Information!$D$14,IF(H146="Chilaune",Information!$D$15,IF(Trees!H344="Hadekafal",Information!$D$17,Information!$D$16)))</f>
        <v>650</v>
      </c>
      <c r="R146" s="68">
        <f t="shared" si="29"/>
        <v>15049.018572213432</v>
      </c>
      <c r="S146" s="67">
        <f t="shared" si="30"/>
        <v>15.049018572213432</v>
      </c>
      <c r="T146" s="67">
        <f>IF(Trees!I396&lt;28,S146*Information!$D$29,IF(I146&gt;=53,S146*Information!$F$29,S146*Information!$E$29))</f>
        <v>2.8442645101483386</v>
      </c>
      <c r="U146" s="67">
        <f>IF(Trees!I396&lt;28,S146*Information!$D$30,IF(I146&gt;=53,S146*Information!$F$30,S146*Information!$E$30))</f>
        <v>1.5199508757935567</v>
      </c>
      <c r="V146" s="67">
        <f t="shared" si="31"/>
        <v>19.413233958155327</v>
      </c>
      <c r="W146" s="67">
        <f>IF(H146="Chirpine",S146*Information!$D$22,IF(H146="Chilaune",S146*Information!$D$23,S146*Information!$D$24))</f>
        <v>6.970705402649262</v>
      </c>
      <c r="X146" s="67">
        <f>IF(H146="Chirpine",T146*Information!$D$22,IF(H146="Chilaune",T146*Information!$D$23,T146*Information!$D$24))</f>
        <v>1.3174633211007105</v>
      </c>
      <c r="Y146" s="67">
        <f>IF(H146="Chirpine",U146*Information!$C$22,IF(H146="Chilaune",U146*Information!$C$23,U146*Information!$C$24))</f>
        <v>0.6605706506198797</v>
      </c>
      <c r="Z146" s="67">
        <f t="shared" si="32"/>
        <v>8.948739374369852</v>
      </c>
    </row>
    <row r="147" spans="1:26" ht="13.5">
      <c r="A147" s="53">
        <v>9</v>
      </c>
      <c r="B147" s="72" t="s">
        <v>109</v>
      </c>
      <c r="C147" s="5" t="s">
        <v>75</v>
      </c>
      <c r="D147" s="5" t="s">
        <v>105</v>
      </c>
      <c r="E147" s="53" t="s">
        <v>49</v>
      </c>
      <c r="F147" s="53">
        <v>3</v>
      </c>
      <c r="G147" s="53">
        <v>146</v>
      </c>
      <c r="H147" s="53" t="s">
        <v>4</v>
      </c>
      <c r="I147" s="64">
        <v>31</v>
      </c>
      <c r="J147" s="64">
        <v>23</v>
      </c>
      <c r="K147" s="65">
        <f t="shared" si="24"/>
        <v>20</v>
      </c>
      <c r="L147" s="66">
        <f t="shared" si="25"/>
        <v>0.07547676350249478</v>
      </c>
      <c r="M147" s="66">
        <f t="shared" si="26"/>
        <v>6.769726042766594</v>
      </c>
      <c r="N147" s="67">
        <f t="shared" si="27"/>
        <v>871.0732244889723</v>
      </c>
      <c r="O147" s="67">
        <f t="shared" si="28"/>
        <v>0.8710732244889723</v>
      </c>
      <c r="P147" s="67">
        <f>O147/Information!$D$43</f>
        <v>17.421464489779446</v>
      </c>
      <c r="Q147" s="53">
        <f>IF(H147="Chirpine",Information!$D$14,IF(H147="Chilaune",Information!$D$15,IF(Trees!#REF!="Hadekafal",Information!$D$17,Information!$D$16)))</f>
        <v>650</v>
      </c>
      <c r="R147" s="68">
        <f t="shared" si="29"/>
        <v>11323.951918356639</v>
      </c>
      <c r="S147" s="67">
        <f t="shared" si="30"/>
        <v>11.32395191835664</v>
      </c>
      <c r="T147" s="67">
        <f>IF(Trees!I397&lt;28,S147*Information!$D$29,IF(I147&gt;=53,S147*Information!$F$29,S147*Information!$E$29))</f>
        <v>2.140226912569405</v>
      </c>
      <c r="U147" s="67">
        <f>IF(Trees!I397&lt;28,S147*Information!$D$30,IF(I147&gt;=53,S147*Information!$F$30,S147*Information!$E$30))</f>
        <v>1.1437191437540206</v>
      </c>
      <c r="V147" s="67">
        <f t="shared" si="31"/>
        <v>14.607897974680066</v>
      </c>
      <c r="W147" s="67">
        <f>IF(H147="Chirpine",S147*Information!$D$22,IF(H147="Chilaune",S147*Information!$D$23,S147*Information!$D$24))</f>
        <v>5.245254528582795</v>
      </c>
      <c r="X147" s="67">
        <f>IF(H147="Chirpine",T147*Information!$D$22,IF(H147="Chilaune",T147*Information!$D$23,T147*Information!$D$24))</f>
        <v>0.9913531059021484</v>
      </c>
      <c r="Y147" s="67">
        <f>IF(H147="Chirpine",U147*Information!$C$22,IF(H147="Chilaune",U147*Information!$C$23,U147*Information!$C$24))</f>
        <v>0.49706033987549736</v>
      </c>
      <c r="Z147" s="67">
        <f t="shared" si="32"/>
        <v>6.733667974360442</v>
      </c>
    </row>
    <row r="148" spans="1:26" ht="13.5">
      <c r="A148" s="53">
        <v>9</v>
      </c>
      <c r="B148" s="72" t="s">
        <v>109</v>
      </c>
      <c r="C148" s="5" t="s">
        <v>75</v>
      </c>
      <c r="D148" s="5" t="s">
        <v>105</v>
      </c>
      <c r="E148" s="53" t="s">
        <v>49</v>
      </c>
      <c r="F148" s="53">
        <v>4</v>
      </c>
      <c r="G148" s="53">
        <v>147</v>
      </c>
      <c r="H148" s="53" t="s">
        <v>4</v>
      </c>
      <c r="I148" s="64">
        <v>25.8</v>
      </c>
      <c r="J148" s="64">
        <v>22</v>
      </c>
      <c r="K148" s="65">
        <f t="shared" si="24"/>
        <v>20</v>
      </c>
      <c r="L148" s="66">
        <f t="shared" si="25"/>
        <v>0.05227924334838775</v>
      </c>
      <c r="M148" s="66">
        <f t="shared" si="26"/>
        <v>6.372010769242381</v>
      </c>
      <c r="N148" s="67">
        <f t="shared" si="27"/>
        <v>585.2334159304377</v>
      </c>
      <c r="O148" s="67">
        <f t="shared" si="28"/>
        <v>0.5852334159304377</v>
      </c>
      <c r="P148" s="67">
        <f>O148/Information!$D$43</f>
        <v>11.704668318608752</v>
      </c>
      <c r="Q148" s="53">
        <f>IF(H148="Chirpine",Information!$D$14,IF(H148="Chilaune",Information!$D$15,IF(Trees!#REF!="Hadekafal",Information!$D$17,Information!$D$16)))</f>
        <v>650</v>
      </c>
      <c r="R148" s="68">
        <f t="shared" si="29"/>
        <v>7608.034407095689</v>
      </c>
      <c r="S148" s="67">
        <f t="shared" si="30"/>
        <v>7.608034407095689</v>
      </c>
      <c r="T148" s="67">
        <f>IF(Trees!I398&lt;28,S148*Information!$D$29,IF(I148&gt;=53,S148*Information!$F$29,S148*Information!$E$29))</f>
        <v>1.9476568082164964</v>
      </c>
      <c r="U148" s="67">
        <f>IF(Trees!I398&lt;28,S148*Information!$D$30,IF(I148&gt;=53,S148*Information!$F$30,S148*Information!$E$30))</f>
        <v>0.34996958272640166</v>
      </c>
      <c r="V148" s="67">
        <f t="shared" si="31"/>
        <v>9.905660798038587</v>
      </c>
      <c r="W148" s="67">
        <f>IF(H148="Chirpine",S148*Information!$D$22,IF(H148="Chilaune",S148*Information!$D$23,S148*Information!$D$24))</f>
        <v>3.524041537366723</v>
      </c>
      <c r="X148" s="67">
        <f>IF(H148="Chirpine",T148*Information!$D$22,IF(H148="Chilaune",T148*Information!$D$23,T148*Information!$D$24))</f>
        <v>0.9021546335658811</v>
      </c>
      <c r="Y148" s="67">
        <f>IF(H148="Chirpine",U148*Information!$C$22,IF(H148="Chilaune",U148*Information!$C$23,U148*Information!$C$24))</f>
        <v>0.15209678065289417</v>
      </c>
      <c r="Z148" s="67">
        <f t="shared" si="32"/>
        <v>4.578292951585499</v>
      </c>
    </row>
    <row r="149" spans="1:26" ht="13.5">
      <c r="A149" s="53">
        <v>9</v>
      </c>
      <c r="B149" s="72" t="s">
        <v>109</v>
      </c>
      <c r="C149" s="5" t="s">
        <v>75</v>
      </c>
      <c r="D149" s="5" t="s">
        <v>105</v>
      </c>
      <c r="E149" s="53" t="s">
        <v>49</v>
      </c>
      <c r="F149" s="53">
        <v>5</v>
      </c>
      <c r="G149" s="53">
        <v>148</v>
      </c>
      <c r="H149" s="53" t="s">
        <v>4</v>
      </c>
      <c r="I149" s="64">
        <v>27.8</v>
      </c>
      <c r="J149" s="64">
        <v>22.5</v>
      </c>
      <c r="K149" s="65">
        <f t="shared" si="24"/>
        <v>20</v>
      </c>
      <c r="L149" s="66">
        <f t="shared" si="25"/>
        <v>0.06069871166000839</v>
      </c>
      <c r="M149" s="66">
        <f t="shared" si="26"/>
        <v>6.538137774107767</v>
      </c>
      <c r="N149" s="67">
        <f t="shared" si="27"/>
        <v>690.9985836864587</v>
      </c>
      <c r="O149" s="67">
        <f t="shared" si="28"/>
        <v>0.6909985836864587</v>
      </c>
      <c r="P149" s="67">
        <f>O149/Information!$D$43</f>
        <v>13.819971673729174</v>
      </c>
      <c r="Q149" s="53">
        <f>IF(H149="Chirpine",Information!$D$14,IF(H149="Chilaune",Information!$D$15,IF(Trees!#REF!="Hadekafal",Information!$D$17,Information!$D$16)))</f>
        <v>650</v>
      </c>
      <c r="R149" s="68">
        <f t="shared" si="29"/>
        <v>8982.981587923963</v>
      </c>
      <c r="S149" s="67">
        <f t="shared" si="30"/>
        <v>8.982981587923963</v>
      </c>
      <c r="T149" s="67">
        <f>IF(Trees!I399&lt;28,S149*Information!$D$29,IF(I149&gt;=53,S149*Information!$F$29,S149*Information!$E$29))</f>
        <v>1.697783520117629</v>
      </c>
      <c r="U149" s="67">
        <f>IF(Trees!I399&lt;28,S149*Information!$D$30,IF(I149&gt;=53,S149*Information!$F$30,S149*Information!$E$30))</f>
        <v>0.9072811403803203</v>
      </c>
      <c r="V149" s="67">
        <f t="shared" si="31"/>
        <v>11.588046248421911</v>
      </c>
      <c r="W149" s="67">
        <f>IF(H149="Chirpine",S149*Information!$D$22,IF(H149="Chilaune",S149*Information!$D$23,S149*Information!$D$24))</f>
        <v>4.160917071526379</v>
      </c>
      <c r="X149" s="67">
        <f>IF(H149="Chirpine",T149*Information!$D$22,IF(H149="Chilaune",T149*Information!$D$23,T149*Information!$D$24))</f>
        <v>0.7864133265184857</v>
      </c>
      <c r="Y149" s="67">
        <f>IF(H149="Chirpine",U149*Information!$C$22,IF(H149="Chilaune",U149*Information!$C$23,U149*Information!$C$24))</f>
        <v>0.39430438360928716</v>
      </c>
      <c r="Z149" s="67">
        <f t="shared" si="32"/>
        <v>5.341634781654152</v>
      </c>
    </row>
    <row r="150" spans="1:26" ht="13.5">
      <c r="A150" s="53">
        <v>9</v>
      </c>
      <c r="B150" s="72" t="s">
        <v>109</v>
      </c>
      <c r="C150" s="5" t="s">
        <v>75</v>
      </c>
      <c r="D150" s="5" t="s">
        <v>105</v>
      </c>
      <c r="E150" s="53" t="s">
        <v>49</v>
      </c>
      <c r="F150" s="53">
        <v>6</v>
      </c>
      <c r="G150" s="53">
        <v>149</v>
      </c>
      <c r="H150" s="53" t="s">
        <v>4</v>
      </c>
      <c r="I150" s="64">
        <v>25</v>
      </c>
      <c r="J150" s="64">
        <v>22.1</v>
      </c>
      <c r="K150" s="65">
        <f t="shared" si="24"/>
        <v>20</v>
      </c>
      <c r="L150" s="66">
        <f t="shared" si="25"/>
        <v>0.04908738521234052</v>
      </c>
      <c r="M150" s="66">
        <f t="shared" si="26"/>
        <v>6.315966855113886</v>
      </c>
      <c r="N150" s="67">
        <f t="shared" si="27"/>
        <v>553.3367985562287</v>
      </c>
      <c r="O150" s="67">
        <f t="shared" si="28"/>
        <v>0.5533367985562287</v>
      </c>
      <c r="P150" s="67">
        <f>O150/Information!$D$43</f>
        <v>11.066735971124574</v>
      </c>
      <c r="Q150" s="53">
        <f>IF(H150="Chirpine",Information!$D$14,IF(H150="Chilaune",Information!$D$15,IF(Trees!H345="Hadekafal",Information!$D$17,Information!$D$16)))</f>
        <v>650</v>
      </c>
      <c r="R150" s="68">
        <f t="shared" si="29"/>
        <v>7193.378381230973</v>
      </c>
      <c r="S150" s="67">
        <f t="shared" si="30"/>
        <v>7.193378381230973</v>
      </c>
      <c r="T150" s="67">
        <f>IF(Trees!I400&lt;28,S150*Information!$D$29,IF(I150&gt;=53,S150*Information!$F$29,S150*Information!$E$29))</f>
        <v>1.8415048655951292</v>
      </c>
      <c r="U150" s="67">
        <f>IF(Trees!I400&lt;28,S150*Information!$D$30,IF(I150&gt;=53,S150*Information!$F$30,S150*Information!$E$30))</f>
        <v>0.3308954055366248</v>
      </c>
      <c r="V150" s="67">
        <f t="shared" si="31"/>
        <v>9.365778652362726</v>
      </c>
      <c r="W150" s="67">
        <f>IF(H150="Chirpine",S150*Information!$D$22,IF(H150="Chilaune",S150*Information!$D$23,S150*Information!$D$24))</f>
        <v>3.3319728661861867</v>
      </c>
      <c r="X150" s="67">
        <f>IF(H150="Chirpine",T150*Information!$D$22,IF(H150="Chilaune",T150*Information!$D$23,T150*Information!$D$24))</f>
        <v>0.8529850537436638</v>
      </c>
      <c r="Y150" s="67">
        <f>IF(H150="Chirpine",U150*Information!$C$22,IF(H150="Chilaune",U150*Information!$C$23,U150*Information!$C$24))</f>
        <v>0.14380714324621713</v>
      </c>
      <c r="Z150" s="67">
        <f t="shared" si="32"/>
        <v>4.328765063176068</v>
      </c>
    </row>
    <row r="151" spans="1:26" ht="13.5">
      <c r="A151" s="53">
        <v>9</v>
      </c>
      <c r="B151" s="72" t="s">
        <v>109</v>
      </c>
      <c r="C151" s="5" t="s">
        <v>75</v>
      </c>
      <c r="D151" s="5" t="s">
        <v>105</v>
      </c>
      <c r="E151" s="53" t="s">
        <v>49</v>
      </c>
      <c r="F151" s="53">
        <v>7</v>
      </c>
      <c r="G151" s="53">
        <v>150</v>
      </c>
      <c r="H151" s="53" t="s">
        <v>4</v>
      </c>
      <c r="I151" s="64">
        <v>30</v>
      </c>
      <c r="J151" s="64">
        <v>23.3</v>
      </c>
      <c r="K151" s="65">
        <f t="shared" si="24"/>
        <v>20</v>
      </c>
      <c r="L151" s="66">
        <f t="shared" si="25"/>
        <v>0.07068583470577035</v>
      </c>
      <c r="M151" s="66">
        <f t="shared" si="26"/>
        <v>6.719638585583898</v>
      </c>
      <c r="N151" s="67">
        <f t="shared" si="27"/>
        <v>828.5180190082109</v>
      </c>
      <c r="O151" s="67">
        <f t="shared" si="28"/>
        <v>0.8285180190082109</v>
      </c>
      <c r="P151" s="67">
        <f>O151/Information!$D$43</f>
        <v>16.570360380164217</v>
      </c>
      <c r="Q151" s="53">
        <f>IF(H151="Chirpine",Information!$D$14,IF(H151="Chilaune",Information!$D$15,IF(Trees!H346="Hadekafal",Information!$D$17,Information!$D$16)))</f>
        <v>650</v>
      </c>
      <c r="R151" s="68">
        <f t="shared" si="29"/>
        <v>10770.73424710674</v>
      </c>
      <c r="S151" s="67">
        <f t="shared" si="30"/>
        <v>10.770734247106741</v>
      </c>
      <c r="T151" s="67">
        <f>IF(Trees!I401&lt;28,S151*Information!$D$29,IF(I151&gt;=53,S151*Information!$F$29,S151*Information!$E$29))</f>
        <v>2.035668772703174</v>
      </c>
      <c r="U151" s="67">
        <f>IF(Trees!I401&lt;28,S151*Information!$D$30,IF(I151&gt;=53,S151*Information!$F$30,S151*Information!$E$30))</f>
        <v>1.087844158957781</v>
      </c>
      <c r="V151" s="67">
        <f t="shared" si="31"/>
        <v>13.894247178767696</v>
      </c>
      <c r="W151" s="67">
        <f>IF(H151="Chirpine",S151*Information!$D$22,IF(H151="Chilaune",S151*Information!$D$23,S151*Information!$D$24))</f>
        <v>4.989004103259843</v>
      </c>
      <c r="X151" s="67">
        <f>IF(H151="Chirpine",T151*Information!$D$22,IF(H151="Chilaune",T151*Information!$D$23,T151*Information!$D$24))</f>
        <v>0.9429217755161102</v>
      </c>
      <c r="Y151" s="67">
        <f>IF(H151="Chirpine",U151*Information!$C$22,IF(H151="Chilaune",U151*Information!$C$23,U151*Information!$C$24))</f>
        <v>0.4727770714830516</v>
      </c>
      <c r="Z151" s="67">
        <f t="shared" si="32"/>
        <v>6.404702950259004</v>
      </c>
    </row>
    <row r="152" spans="1:26" ht="13.5">
      <c r="A152" s="53">
        <v>9</v>
      </c>
      <c r="B152" s="72" t="s">
        <v>109</v>
      </c>
      <c r="C152" s="5" t="s">
        <v>75</v>
      </c>
      <c r="D152" s="5" t="s">
        <v>105</v>
      </c>
      <c r="E152" s="53" t="s">
        <v>49</v>
      </c>
      <c r="F152" s="53">
        <v>8</v>
      </c>
      <c r="G152" s="53">
        <v>151</v>
      </c>
      <c r="H152" s="53" t="s">
        <v>4</v>
      </c>
      <c r="I152" s="64">
        <v>33</v>
      </c>
      <c r="J152" s="64">
        <v>23</v>
      </c>
      <c r="K152" s="65">
        <f t="shared" si="24"/>
        <v>20</v>
      </c>
      <c r="L152" s="66">
        <f t="shared" si="25"/>
        <v>0.08552985999398212</v>
      </c>
      <c r="M152" s="66">
        <f t="shared" si="26"/>
        <v>6.8899839494201895</v>
      </c>
      <c r="N152" s="67">
        <f t="shared" si="27"/>
        <v>982.3856492324489</v>
      </c>
      <c r="O152" s="67">
        <f t="shared" si="28"/>
        <v>0.982385649232449</v>
      </c>
      <c r="P152" s="67">
        <f>O152/Information!$D$43</f>
        <v>19.64771298464898</v>
      </c>
      <c r="Q152" s="53">
        <f>IF(H152="Chirpine",Information!$D$14,IF(H152="Chilaune",Information!$D$15,IF(Trees!H347="Hadekafal",Information!$D$17,Information!$D$16)))</f>
        <v>650</v>
      </c>
      <c r="R152" s="68">
        <f t="shared" si="29"/>
        <v>12771.013440021838</v>
      </c>
      <c r="S152" s="67">
        <f t="shared" si="30"/>
        <v>12.771013440021838</v>
      </c>
      <c r="T152" s="67">
        <f>IF(Trees!I402&lt;28,S152*Information!$D$29,IF(I152&gt;=53,S152*Information!$F$29,S152*Information!$E$29))</f>
        <v>2.4137215401641274</v>
      </c>
      <c r="U152" s="67">
        <f>IF(Trees!I402&lt;28,S152*Information!$D$30,IF(I152&gt;=53,S152*Information!$F$30,S152*Information!$E$30))</f>
        <v>1.2898723574422057</v>
      </c>
      <c r="V152" s="67">
        <f t="shared" si="31"/>
        <v>16.47460733762817</v>
      </c>
      <c r="W152" s="67">
        <f>IF(H152="Chirpine",S152*Information!$D$22,IF(H152="Chilaune",S152*Information!$D$23,S152*Information!$D$24))</f>
        <v>5.915533425418115</v>
      </c>
      <c r="X152" s="67">
        <f>IF(H152="Chirpine",T152*Information!$D$22,IF(H152="Chilaune",T152*Information!$D$23,T152*Information!$D$24))</f>
        <v>1.118035817404024</v>
      </c>
      <c r="Y152" s="67">
        <f>IF(H152="Chirpine",U152*Information!$C$22,IF(H152="Chilaune",U152*Information!$C$23,U152*Information!$C$24))</f>
        <v>0.5605785265443826</v>
      </c>
      <c r="Z152" s="67">
        <f t="shared" si="32"/>
        <v>7.594147769366522</v>
      </c>
    </row>
    <row r="153" spans="1:26" ht="13.5">
      <c r="A153" s="53">
        <v>9</v>
      </c>
      <c r="B153" s="72" t="s">
        <v>109</v>
      </c>
      <c r="C153" s="5" t="s">
        <v>75</v>
      </c>
      <c r="D153" s="5" t="s">
        <v>105</v>
      </c>
      <c r="E153" s="53" t="s">
        <v>49</v>
      </c>
      <c r="F153" s="53">
        <v>9</v>
      </c>
      <c r="G153" s="53">
        <v>152</v>
      </c>
      <c r="H153" s="53" t="s">
        <v>4</v>
      </c>
      <c r="I153" s="64">
        <v>28.3</v>
      </c>
      <c r="J153" s="64">
        <v>21.2</v>
      </c>
      <c r="K153" s="65">
        <f t="shared" si="24"/>
        <v>20</v>
      </c>
      <c r="L153" s="66">
        <f t="shared" si="25"/>
        <v>0.06290175350833824</v>
      </c>
      <c r="M153" s="66">
        <f t="shared" si="26"/>
        <v>6.512798465165876</v>
      </c>
      <c r="N153" s="67">
        <f t="shared" si="27"/>
        <v>673.709133547055</v>
      </c>
      <c r="O153" s="67">
        <f t="shared" si="28"/>
        <v>0.673709133547055</v>
      </c>
      <c r="P153" s="67">
        <f>O153/Information!$D$43</f>
        <v>13.474182670941099</v>
      </c>
      <c r="Q153" s="53">
        <f>IF(H153="Chirpine",Information!$D$14,IF(H153="Chilaune",Information!$D$15,IF(Trees!H350="Hadekafal",Information!$D$17,Information!$D$16)))</f>
        <v>650</v>
      </c>
      <c r="R153" s="68">
        <f t="shared" si="29"/>
        <v>8758.218736111714</v>
      </c>
      <c r="S153" s="67">
        <f t="shared" si="30"/>
        <v>8.758218736111713</v>
      </c>
      <c r="T153" s="67">
        <f>IF(Trees!I403&lt;28,S153*Information!$D$29,IF(I153&gt;=53,S153*Information!$F$29,S153*Information!$E$29))</f>
        <v>1.655303341125114</v>
      </c>
      <c r="U153" s="67">
        <f>IF(Trees!I403&lt;28,S153*Information!$D$30,IF(I153&gt;=53,S153*Information!$F$30,S153*Information!$E$30))</f>
        <v>0.8845800923472831</v>
      </c>
      <c r="V153" s="67">
        <f t="shared" si="31"/>
        <v>11.29810216958411</v>
      </c>
      <c r="W153" s="67">
        <f>IF(H153="Chirpine",S153*Information!$D$22,IF(H153="Chilaune",S153*Information!$D$23,S153*Information!$D$24))</f>
        <v>4.056806918566946</v>
      </c>
      <c r="X153" s="67">
        <f>IF(H153="Chirpine",T153*Information!$D$22,IF(H153="Chilaune",T153*Information!$D$23,T153*Information!$D$24))</f>
        <v>0.7667365076091528</v>
      </c>
      <c r="Y153" s="67">
        <f>IF(H153="Chirpine",U153*Information!$C$22,IF(H153="Chilaune",U153*Information!$C$23,U153*Information!$C$24))</f>
        <v>0.3844385081341292</v>
      </c>
      <c r="Z153" s="67">
        <f t="shared" si="32"/>
        <v>5.207981934310228</v>
      </c>
    </row>
    <row r="154" spans="1:26" ht="13.5">
      <c r="A154" s="53">
        <v>9</v>
      </c>
      <c r="B154" s="72" t="s">
        <v>109</v>
      </c>
      <c r="C154" s="5" t="s">
        <v>75</v>
      </c>
      <c r="D154" s="5" t="s">
        <v>105</v>
      </c>
      <c r="E154" s="53" t="s">
        <v>49</v>
      </c>
      <c r="F154" s="53">
        <v>10</v>
      </c>
      <c r="G154" s="53">
        <v>153</v>
      </c>
      <c r="H154" s="53" t="s">
        <v>4</v>
      </c>
      <c r="I154" s="64">
        <v>27.3</v>
      </c>
      <c r="J154" s="64">
        <v>21.2</v>
      </c>
      <c r="K154" s="65">
        <f t="shared" si="24"/>
        <v>20</v>
      </c>
      <c r="L154" s="66">
        <f t="shared" si="25"/>
        <v>0.05853493971984842</v>
      </c>
      <c r="M154" s="66">
        <f t="shared" si="26"/>
        <v>6.443600355587378</v>
      </c>
      <c r="N154" s="67">
        <f t="shared" si="27"/>
        <v>628.6661518279083</v>
      </c>
      <c r="O154" s="67">
        <f t="shared" si="28"/>
        <v>0.6286661518279083</v>
      </c>
      <c r="P154" s="67">
        <f>O154/Information!$D$43</f>
        <v>12.573323036558165</v>
      </c>
      <c r="Q154" s="53">
        <f>IF(H154="Chirpine",Information!$D$14,IF(H154="Chilaune",Information!$D$15,IF(Trees!H351="Hadekafal",Information!$D$17,Information!$D$16)))</f>
        <v>650</v>
      </c>
      <c r="R154" s="68">
        <f t="shared" si="29"/>
        <v>8172.659973762807</v>
      </c>
      <c r="S154" s="67">
        <f t="shared" si="30"/>
        <v>8.172659973762807</v>
      </c>
      <c r="T154" s="67">
        <f>IF(Trees!I404&lt;28,S154*Information!$D$29,IF(I154&gt;=53,S154*Information!$F$29,S154*Information!$E$29))</f>
        <v>1.5446327350411704</v>
      </c>
      <c r="U154" s="67">
        <f>IF(Trees!I404&lt;28,S154*Information!$D$30,IF(I154&gt;=53,S154*Information!$F$30,S154*Information!$E$30))</f>
        <v>0.8254386573500435</v>
      </c>
      <c r="V154" s="67">
        <f t="shared" si="31"/>
        <v>10.54273136615402</v>
      </c>
      <c r="W154" s="67">
        <f>IF(H154="Chirpine",S154*Information!$D$22,IF(H154="Chilaune",S154*Information!$D$23,S154*Information!$D$24))</f>
        <v>3.785576099846932</v>
      </c>
      <c r="X154" s="67">
        <f>IF(H154="Chirpine",T154*Information!$D$22,IF(H154="Chilaune",T154*Information!$D$23,T154*Information!$D$24))</f>
        <v>0.7154738828710702</v>
      </c>
      <c r="Y154" s="67">
        <f>IF(H154="Chirpine",U154*Information!$C$22,IF(H154="Chilaune",U154*Information!$C$23,U154*Information!$C$24))</f>
        <v>0.3587356404843289</v>
      </c>
      <c r="Z154" s="67">
        <f t="shared" si="32"/>
        <v>4.859785623202331</v>
      </c>
    </row>
    <row r="155" spans="1:26" ht="13.5">
      <c r="A155" s="53">
        <v>9</v>
      </c>
      <c r="B155" s="72" t="s">
        <v>109</v>
      </c>
      <c r="C155" s="5" t="s">
        <v>75</v>
      </c>
      <c r="D155" s="5" t="s">
        <v>105</v>
      </c>
      <c r="E155" s="53" t="s">
        <v>49</v>
      </c>
      <c r="F155" s="53">
        <v>11</v>
      </c>
      <c r="G155" s="53">
        <v>154</v>
      </c>
      <c r="H155" s="53" t="s">
        <v>4</v>
      </c>
      <c r="I155" s="64">
        <v>29.5</v>
      </c>
      <c r="J155" s="64">
        <v>20.5</v>
      </c>
      <c r="K155" s="65">
        <f t="shared" si="24"/>
        <v>20</v>
      </c>
      <c r="L155" s="66">
        <f t="shared" si="25"/>
        <v>0.06834927516966294</v>
      </c>
      <c r="M155" s="66">
        <f t="shared" si="26"/>
        <v>6.559038364973634</v>
      </c>
      <c r="N155" s="67">
        <f t="shared" si="27"/>
        <v>705.592845450583</v>
      </c>
      <c r="O155" s="67">
        <f t="shared" si="28"/>
        <v>0.705592845450583</v>
      </c>
      <c r="P155" s="67">
        <f>O155/Information!$D$43</f>
        <v>14.111856909011658</v>
      </c>
      <c r="Q155" s="53">
        <f>IF(H155="Chirpine",Information!$D$14,IF(H155="Chilaune",Information!$D$15,IF(Trees!H352="Hadekafal",Information!$D$17,Information!$D$16)))</f>
        <v>650</v>
      </c>
      <c r="R155" s="68">
        <f t="shared" si="29"/>
        <v>9172.706990857578</v>
      </c>
      <c r="S155" s="67">
        <f t="shared" si="30"/>
        <v>9.172706990857577</v>
      </c>
      <c r="T155" s="67">
        <f>IF(Trees!I405&lt;28,S155*Information!$D$29,IF(I155&gt;=53,S155*Information!$F$29,S155*Information!$E$29))</f>
        <v>2.34821298965954</v>
      </c>
      <c r="U155" s="67">
        <f>IF(Trees!I405&lt;28,S155*Information!$D$30,IF(I155&gt;=53,S155*Information!$F$30,S155*Information!$E$30))</f>
        <v>0.42194452157944856</v>
      </c>
      <c r="V155" s="67">
        <f t="shared" si="31"/>
        <v>11.942864502096565</v>
      </c>
      <c r="W155" s="67">
        <f>IF(H155="Chirpine",S155*Information!$D$22,IF(H155="Chilaune",S155*Information!$D$23,S155*Information!$D$24))</f>
        <v>4.24879787816523</v>
      </c>
      <c r="X155" s="67">
        <f>IF(H155="Chirpine",T155*Information!$D$22,IF(H155="Chilaune",T155*Information!$D$23,T155*Information!$D$24))</f>
        <v>1.087692256810299</v>
      </c>
      <c r="Y155" s="67">
        <f>IF(H155="Chirpine",U155*Information!$C$22,IF(H155="Chilaune",U155*Information!$C$23,U155*Information!$C$24))</f>
        <v>0.18337708907842834</v>
      </c>
      <c r="Z155" s="67">
        <f t="shared" si="32"/>
        <v>5.519867224053957</v>
      </c>
    </row>
    <row r="156" spans="1:26" ht="13.5">
      <c r="A156" s="53">
        <v>9</v>
      </c>
      <c r="B156" s="72" t="s">
        <v>109</v>
      </c>
      <c r="C156" s="5" t="s">
        <v>75</v>
      </c>
      <c r="D156" s="5" t="s">
        <v>105</v>
      </c>
      <c r="E156" s="53" t="s">
        <v>49</v>
      </c>
      <c r="F156" s="53">
        <v>12</v>
      </c>
      <c r="G156" s="53">
        <v>155</v>
      </c>
      <c r="H156" s="53" t="s">
        <v>4</v>
      </c>
      <c r="I156" s="64">
        <v>30.5</v>
      </c>
      <c r="J156" s="64">
        <v>24</v>
      </c>
      <c r="K156" s="65">
        <f t="shared" si="24"/>
        <v>20</v>
      </c>
      <c r="L156" s="66">
        <f t="shared" si="25"/>
        <v>0.07306166415004763</v>
      </c>
      <c r="M156" s="66">
        <f t="shared" si="26"/>
        <v>6.781089408555916</v>
      </c>
      <c r="N156" s="67">
        <f t="shared" si="27"/>
        <v>881.028000932957</v>
      </c>
      <c r="O156" s="67">
        <f t="shared" si="28"/>
        <v>0.881028000932957</v>
      </c>
      <c r="P156" s="67">
        <f>O156/Information!$D$43</f>
        <v>17.620560018659138</v>
      </c>
      <c r="Q156" s="53">
        <f>IF(H156="Chirpine",Information!$D$14,IF(H156="Chilaune",Information!$D$15,IF(Trees!H353="Hadekafal",Information!$D$17,Information!$D$16)))</f>
        <v>650</v>
      </c>
      <c r="R156" s="68">
        <f t="shared" si="29"/>
        <v>11453.364012128439</v>
      </c>
      <c r="S156" s="67">
        <f t="shared" si="30"/>
        <v>11.45336401212844</v>
      </c>
      <c r="T156" s="67">
        <f>IF(Trees!I406&lt;28,S156*Information!$D$29,IF(I156&gt;=53,S156*Information!$F$29,S156*Information!$E$29))</f>
        <v>2.164685798292275</v>
      </c>
      <c r="U156" s="67">
        <f>IF(Trees!I406&lt;28,S156*Information!$D$30,IF(I156&gt;=53,S156*Information!$F$30,S156*Information!$E$30))</f>
        <v>1.1567897652249723</v>
      </c>
      <c r="V156" s="67">
        <f t="shared" si="31"/>
        <v>14.774839575645688</v>
      </c>
      <c r="W156" s="67">
        <f>IF(H156="Chirpine",S156*Information!$D$22,IF(H156="Chilaune",S156*Information!$D$23,S156*Information!$D$24))</f>
        <v>5.305198210417893</v>
      </c>
      <c r="X156" s="67">
        <f>IF(H156="Chirpine",T156*Information!$D$22,IF(H156="Chilaune",T156*Information!$D$23,T156*Information!$D$24))</f>
        <v>1.0026824617689818</v>
      </c>
      <c r="Y156" s="67">
        <f>IF(H156="Chirpine",U156*Information!$C$22,IF(H156="Chilaune",U156*Information!$C$23,U156*Information!$C$24))</f>
        <v>0.502740831966773</v>
      </c>
      <c r="Z156" s="67">
        <f t="shared" si="32"/>
        <v>6.810621504153647</v>
      </c>
    </row>
    <row r="157" spans="1:26" ht="13.5">
      <c r="A157" s="53">
        <v>9</v>
      </c>
      <c r="B157" s="72" t="s">
        <v>109</v>
      </c>
      <c r="C157" s="5" t="s">
        <v>75</v>
      </c>
      <c r="D157" s="5" t="s">
        <v>105</v>
      </c>
      <c r="E157" s="53" t="s">
        <v>49</v>
      </c>
      <c r="F157" s="53">
        <v>13</v>
      </c>
      <c r="G157" s="53">
        <v>156</v>
      </c>
      <c r="H157" s="53" t="s">
        <v>4</v>
      </c>
      <c r="I157" s="64">
        <v>31.8</v>
      </c>
      <c r="J157" s="64">
        <v>23.9</v>
      </c>
      <c r="K157" s="65">
        <f t="shared" si="24"/>
        <v>20</v>
      </c>
      <c r="L157" s="66">
        <f t="shared" si="25"/>
        <v>0.07942260387540356</v>
      </c>
      <c r="M157" s="66">
        <f t="shared" si="26"/>
        <v>6.85719223641307</v>
      </c>
      <c r="N157" s="67">
        <f t="shared" si="27"/>
        <v>950.6939925913949</v>
      </c>
      <c r="O157" s="67">
        <f t="shared" si="28"/>
        <v>0.950693992591395</v>
      </c>
      <c r="P157" s="67">
        <f>O157/Information!$D$43</f>
        <v>19.013879851827898</v>
      </c>
      <c r="Q157" s="53">
        <f>IF(H157="Chirpine",Information!$D$14,IF(H157="Chilaune",Information!$D$15,IF(Trees!H354="Hadekafal",Information!$D$17,Information!$D$16)))</f>
        <v>650</v>
      </c>
      <c r="R157" s="68">
        <f t="shared" si="29"/>
        <v>12359.021903688134</v>
      </c>
      <c r="S157" s="67">
        <f t="shared" si="30"/>
        <v>12.359021903688134</v>
      </c>
      <c r="T157" s="67">
        <f>IF(Trees!I407&lt;28,S157*Information!$D$29,IF(I157&gt;=53,S157*Information!$F$29,S157*Information!$E$29))</f>
        <v>3.1639096073441624</v>
      </c>
      <c r="U157" s="67">
        <f>IF(Trees!I407&lt;28,S157*Information!$D$30,IF(I157&gt;=53,S157*Information!$F$30,S157*Information!$E$30))</f>
        <v>0.5685150075696541</v>
      </c>
      <c r="V157" s="67">
        <f t="shared" si="31"/>
        <v>16.091446518601952</v>
      </c>
      <c r="W157" s="67">
        <f>IF(H157="Chirpine",S157*Information!$D$22,IF(H157="Chilaune",S157*Information!$D$23,S157*Information!$D$24))</f>
        <v>5.724698945788344</v>
      </c>
      <c r="X157" s="67">
        <f>IF(H157="Chirpine",T157*Information!$D$22,IF(H157="Chilaune",T157*Information!$D$23,T157*Information!$D$24))</f>
        <v>1.465522930121816</v>
      </c>
      <c r="Y157" s="67">
        <f>IF(H157="Chirpine",U157*Information!$C$22,IF(H157="Chilaune",U157*Information!$C$23,U157*Information!$C$24))</f>
        <v>0.24707662228977167</v>
      </c>
      <c r="Z157" s="67">
        <f t="shared" si="32"/>
        <v>7.437298498199931</v>
      </c>
    </row>
    <row r="158" spans="1:26" ht="13.5">
      <c r="A158" s="53">
        <v>9</v>
      </c>
      <c r="B158" s="72" t="s">
        <v>109</v>
      </c>
      <c r="C158" s="5" t="s">
        <v>75</v>
      </c>
      <c r="D158" s="5" t="s">
        <v>105</v>
      </c>
      <c r="E158" s="53" t="s">
        <v>49</v>
      </c>
      <c r="F158" s="53">
        <v>14</v>
      </c>
      <c r="G158" s="53">
        <v>157</v>
      </c>
      <c r="H158" s="53" t="s">
        <v>4</v>
      </c>
      <c r="I158" s="64">
        <v>23.5</v>
      </c>
      <c r="J158" s="64">
        <v>21.1</v>
      </c>
      <c r="K158" s="65">
        <f t="shared" si="24"/>
        <v>20</v>
      </c>
      <c r="L158" s="66">
        <f t="shared" si="25"/>
        <v>0.043373613573624084</v>
      </c>
      <c r="M158" s="66">
        <f t="shared" si="26"/>
        <v>6.150556969341181</v>
      </c>
      <c r="N158" s="67">
        <f t="shared" si="27"/>
        <v>468.97852071157854</v>
      </c>
      <c r="O158" s="67">
        <f t="shared" si="28"/>
        <v>0.46897852071157853</v>
      </c>
      <c r="P158" s="67">
        <f>O158/Information!$D$43</f>
        <v>9.37957041423157</v>
      </c>
      <c r="Q158" s="53">
        <f>IF(H158="Chirpine",Information!$D$14,IF(H158="Chilaune",Information!$D$15,IF(Trees!H355="Hadekafal",Information!$D$17,Information!$D$16)))</f>
        <v>650</v>
      </c>
      <c r="R158" s="68">
        <f t="shared" si="29"/>
        <v>6096.72076925052</v>
      </c>
      <c r="S158" s="67">
        <f t="shared" si="30"/>
        <v>6.09672076925052</v>
      </c>
      <c r="T158" s="67">
        <f>IF(Trees!I408&lt;28,S158*Information!$D$29,IF(I158&gt;=53,S158*Information!$F$29,S158*Information!$E$29))</f>
        <v>1.1522802253883482</v>
      </c>
      <c r="U158" s="67">
        <f>IF(Trees!I408&lt;28,S158*Information!$D$30,IF(I158&gt;=53,S158*Information!$F$30,S158*Information!$E$30))</f>
        <v>0.6157687976943025</v>
      </c>
      <c r="V158" s="67">
        <f t="shared" si="31"/>
        <v>7.8647697923331705</v>
      </c>
      <c r="W158" s="67">
        <f>IF(H158="Chirpine",S158*Information!$D$22,IF(H158="Chilaune",S158*Information!$D$23,S158*Information!$D$24))</f>
        <v>2.824001060316841</v>
      </c>
      <c r="X158" s="67">
        <f>IF(H158="Chirpine",T158*Information!$D$22,IF(H158="Chilaune",T158*Information!$D$23,T158*Information!$D$24))</f>
        <v>0.5337362003998829</v>
      </c>
      <c r="Y158" s="67">
        <f>IF(H158="Chirpine",U158*Information!$C$22,IF(H158="Chilaune",U158*Information!$C$23,U158*Information!$C$24))</f>
        <v>0.26761311947794386</v>
      </c>
      <c r="Z158" s="67">
        <f t="shared" si="32"/>
        <v>3.625350380194668</v>
      </c>
    </row>
    <row r="159" spans="1:26" ht="13.5">
      <c r="A159" s="53">
        <v>9</v>
      </c>
      <c r="B159" s="72" t="s">
        <v>109</v>
      </c>
      <c r="C159" s="5" t="s">
        <v>75</v>
      </c>
      <c r="D159" s="5" t="s">
        <v>105</v>
      </c>
      <c r="E159" s="53" t="s">
        <v>49</v>
      </c>
      <c r="F159" s="53">
        <v>15</v>
      </c>
      <c r="G159" s="53">
        <v>158</v>
      </c>
      <c r="H159" s="53" t="s">
        <v>4</v>
      </c>
      <c r="I159" s="64">
        <v>27</v>
      </c>
      <c r="J159" s="64">
        <v>22</v>
      </c>
      <c r="K159" s="65">
        <f t="shared" si="24"/>
        <v>20</v>
      </c>
      <c r="L159" s="66">
        <f t="shared" si="25"/>
        <v>0.05725552611167398</v>
      </c>
      <c r="M159" s="66">
        <f t="shared" si="26"/>
        <v>6.459457645779024</v>
      </c>
      <c r="N159" s="67">
        <f t="shared" si="27"/>
        <v>638.7145530803692</v>
      </c>
      <c r="O159" s="67">
        <f t="shared" si="28"/>
        <v>0.6387145530803692</v>
      </c>
      <c r="P159" s="67">
        <f>O159/Information!$D$43</f>
        <v>12.774291061607382</v>
      </c>
      <c r="Q159" s="53">
        <f>IF(H159="Chirpine",Information!$D$14,IF(H159="Chilaune",Information!$D$15,IF(Trees!H356="Hadekafal",Information!$D$17,Information!$D$16)))</f>
        <v>650</v>
      </c>
      <c r="R159" s="68">
        <f t="shared" si="29"/>
        <v>8303.289190044798</v>
      </c>
      <c r="S159" s="67">
        <f t="shared" si="30"/>
        <v>8.303289190044797</v>
      </c>
      <c r="T159" s="67">
        <f>IF(Trees!I409&lt;28,S159*Information!$D$29,IF(I159&gt;=53,S159*Information!$F$29,S159*Information!$E$29))</f>
        <v>1.5693216569184667</v>
      </c>
      <c r="U159" s="67">
        <f>IF(Trees!I409&lt;28,S159*Information!$D$30,IF(I159&gt;=53,S159*Information!$F$30,S159*Information!$E$30))</f>
        <v>0.8386322081945246</v>
      </c>
      <c r="V159" s="67">
        <f t="shared" si="31"/>
        <v>10.711243055157789</v>
      </c>
      <c r="W159" s="67">
        <f>IF(H159="Chirpine",S159*Information!$D$22,IF(H159="Chilaune",S159*Information!$D$23,S159*Information!$D$24))</f>
        <v>3.84608355282875</v>
      </c>
      <c r="X159" s="67">
        <f>IF(H159="Chirpine",T159*Information!$D$22,IF(H159="Chilaune",T159*Information!$D$23,T159*Information!$D$24))</f>
        <v>0.7269097914846337</v>
      </c>
      <c r="Y159" s="67">
        <f>IF(H159="Chirpine",U159*Information!$C$22,IF(H159="Chilaune",U159*Information!$C$23,U159*Information!$C$24))</f>
        <v>0.3644695576813404</v>
      </c>
      <c r="Z159" s="67">
        <f t="shared" si="32"/>
        <v>4.937462901994724</v>
      </c>
    </row>
    <row r="160" spans="1:26" ht="13.5">
      <c r="A160" s="53">
        <v>9</v>
      </c>
      <c r="B160" s="72" t="s">
        <v>109</v>
      </c>
      <c r="C160" s="5" t="s">
        <v>75</v>
      </c>
      <c r="D160" s="5" t="s">
        <v>105</v>
      </c>
      <c r="E160" s="53" t="s">
        <v>49</v>
      </c>
      <c r="F160" s="53">
        <v>16</v>
      </c>
      <c r="G160" s="53">
        <v>159</v>
      </c>
      <c r="H160" s="53" t="s">
        <v>4</v>
      </c>
      <c r="I160" s="64">
        <v>27.5</v>
      </c>
      <c r="J160" s="64">
        <v>21.8</v>
      </c>
      <c r="K160" s="65">
        <f t="shared" si="24"/>
        <v>20</v>
      </c>
      <c r="L160" s="66">
        <f t="shared" si="25"/>
        <v>0.05939573610693203</v>
      </c>
      <c r="M160" s="66">
        <f t="shared" si="26"/>
        <v>6.4856023787252575</v>
      </c>
      <c r="N160" s="67">
        <f t="shared" si="27"/>
        <v>655.6337851550185</v>
      </c>
      <c r="O160" s="67">
        <f t="shared" si="28"/>
        <v>0.6556337851550185</v>
      </c>
      <c r="P160" s="67">
        <f>O160/Information!$D$43</f>
        <v>13.112675703100368</v>
      </c>
      <c r="Q160" s="53">
        <f>IF(H160="Chirpine",Information!$D$14,IF(H160="Chilaune",Information!$D$15,IF(Trees!H357="Hadekafal",Information!$D$17,Information!$D$16)))</f>
        <v>650</v>
      </c>
      <c r="R160" s="68">
        <f t="shared" si="29"/>
        <v>8523.23920701524</v>
      </c>
      <c r="S160" s="67">
        <f t="shared" si="30"/>
        <v>8.52323920701524</v>
      </c>
      <c r="T160" s="67">
        <f>IF(Trees!I410&lt;28,S160*Information!$D$29,IF(I160&gt;=53,S160*Information!$F$29,S160*Information!$E$29))</f>
        <v>2.1819492369959015</v>
      </c>
      <c r="U160" s="67">
        <f>IF(Trees!I410&lt;28,S160*Information!$D$30,IF(I160&gt;=53,S160*Information!$F$30,S160*Information!$E$30))</f>
        <v>0.3920690035227011</v>
      </c>
      <c r="V160" s="67">
        <f t="shared" si="31"/>
        <v>11.097257447533844</v>
      </c>
      <c r="W160" s="67">
        <f>IF(H160="Chirpine",S160*Information!$D$22,IF(H160="Chilaune",S160*Information!$D$23,S160*Information!$D$24))</f>
        <v>3.9479644006894596</v>
      </c>
      <c r="X160" s="67">
        <f>IF(H160="Chirpine",T160*Information!$D$22,IF(H160="Chilaune",T160*Information!$D$23,T160*Information!$D$24))</f>
        <v>1.0106788865765015</v>
      </c>
      <c r="Y160" s="67">
        <f>IF(H160="Chirpine",U160*Information!$C$22,IF(H160="Chilaune",U160*Information!$C$23,U160*Information!$C$24))</f>
        <v>0.1703931889309659</v>
      </c>
      <c r="Z160" s="67">
        <f t="shared" si="32"/>
        <v>5.1290364761969265</v>
      </c>
    </row>
    <row r="161" spans="1:26" ht="13.5">
      <c r="A161" s="53">
        <v>10</v>
      </c>
      <c r="B161" s="53" t="s">
        <v>110</v>
      </c>
      <c r="C161" s="5" t="s">
        <v>29</v>
      </c>
      <c r="D161" s="5" t="s">
        <v>105</v>
      </c>
      <c r="E161" s="53" t="s">
        <v>50</v>
      </c>
      <c r="F161" s="53">
        <v>1</v>
      </c>
      <c r="G161" s="53">
        <v>160</v>
      </c>
      <c r="H161" s="53" t="s">
        <v>4</v>
      </c>
      <c r="I161" s="64">
        <v>6.5</v>
      </c>
      <c r="J161" s="64">
        <v>7.5</v>
      </c>
      <c r="K161" s="65">
        <f t="shared" si="24"/>
        <v>20</v>
      </c>
      <c r="L161" s="66">
        <f t="shared" si="25"/>
        <v>0.003318307240354219</v>
      </c>
      <c r="M161" s="66">
        <f t="shared" si="26"/>
        <v>2.6421428235515063</v>
      </c>
      <c r="N161" s="67">
        <f t="shared" si="27"/>
        <v>14.043263625611255</v>
      </c>
      <c r="O161" s="67">
        <f t="shared" si="28"/>
        <v>0.014043263625611254</v>
      </c>
      <c r="P161" s="67">
        <f>O161/Information!$D$43</f>
        <v>0.28086527251222504</v>
      </c>
      <c r="Q161" s="53">
        <f>IF(H161="Chirpine",Information!$D$14,IF(H161="Chilaune",Information!$D$15,IF(Trees!H89="Hadekafal",Information!$D$17,Information!$D$16)))</f>
        <v>650</v>
      </c>
      <c r="R161" s="68">
        <f t="shared" si="29"/>
        <v>182.56242713294628</v>
      </c>
      <c r="S161" s="67">
        <f t="shared" si="30"/>
        <v>0.1825624271329463</v>
      </c>
      <c r="T161" s="67">
        <f>IF(Trees!I413&lt;28,S161*Information!$D$29,IF(I161&gt;=53,S161*Information!$F$29,S161*Information!$E$29))</f>
        <v>0.04673598134603425</v>
      </c>
      <c r="U161" s="67">
        <f>IF(Trees!I413&lt;28,S161*Information!$D$30,IF(I161&gt;=53,S161*Information!$F$30,S161*Information!$E$30))</f>
        <v>0.00839787164811553</v>
      </c>
      <c r="V161" s="67">
        <f t="shared" si="31"/>
        <v>0.23769628012709607</v>
      </c>
      <c r="W161" s="67">
        <f>IF(H161="Chirpine",S161*Information!$D$22,IF(H161="Chilaune",S161*Information!$D$23,S161*Information!$D$24))</f>
        <v>0.08456291624798072</v>
      </c>
      <c r="X161" s="67">
        <f>IF(H161="Chirpine",T161*Information!$D$22,IF(H161="Chilaune",T161*Information!$D$23,T161*Information!$D$24))</f>
        <v>0.021648106559483064</v>
      </c>
      <c r="Y161" s="67">
        <f>IF(H161="Chirpine",U161*Information!$C$22,IF(H161="Chilaune",U161*Information!$C$23,U161*Information!$C$24))</f>
        <v>0.003649715018271009</v>
      </c>
      <c r="Z161" s="67">
        <f t="shared" si="32"/>
        <v>0.10986073782573479</v>
      </c>
    </row>
    <row r="162" spans="1:26" ht="13.5">
      <c r="A162" s="53">
        <v>10</v>
      </c>
      <c r="B162" s="53" t="s">
        <v>110</v>
      </c>
      <c r="C162" s="5" t="s">
        <v>29</v>
      </c>
      <c r="D162" s="5" t="s">
        <v>105</v>
      </c>
      <c r="E162" s="53" t="s">
        <v>50</v>
      </c>
      <c r="F162" s="53">
        <v>2</v>
      </c>
      <c r="G162" s="53">
        <v>161</v>
      </c>
      <c r="H162" s="53" t="s">
        <v>4</v>
      </c>
      <c r="I162" s="64">
        <v>11.8</v>
      </c>
      <c r="J162" s="64">
        <v>10</v>
      </c>
      <c r="K162" s="65">
        <f t="shared" si="24"/>
        <v>20</v>
      </c>
      <c r="L162" s="66">
        <f t="shared" si="25"/>
        <v>0.010935884027146072</v>
      </c>
      <c r="M162" s="66">
        <f t="shared" si="26"/>
        <v>4.077349453456394</v>
      </c>
      <c r="N162" s="67">
        <f t="shared" si="27"/>
        <v>58.98890960596655</v>
      </c>
      <c r="O162" s="67">
        <f t="shared" si="28"/>
        <v>0.05898890960596655</v>
      </c>
      <c r="P162" s="67">
        <f>O162/Information!$D$43</f>
        <v>1.1797781921193309</v>
      </c>
      <c r="Q162" s="53">
        <f>IF(H162="Chirpine",Information!$D$14,IF(H162="Chilaune",Information!$D$15,IF(Trees!H90="Hadekafal",Information!$D$17,Information!$D$16)))</f>
        <v>650</v>
      </c>
      <c r="R162" s="68">
        <f t="shared" si="29"/>
        <v>766.855824877565</v>
      </c>
      <c r="S162" s="67">
        <f t="shared" si="30"/>
        <v>0.7668558248775651</v>
      </c>
      <c r="T162" s="67">
        <f>IF(Trees!I414&lt;28,S162*Information!$D$29,IF(I162&gt;=53,S162*Information!$F$29,S162*Information!$E$29))</f>
        <v>0.1449357509018598</v>
      </c>
      <c r="U162" s="67">
        <f>IF(Trees!I414&lt;28,S162*Information!$D$30,IF(I162&gt;=53,S162*Information!$F$30,S162*Information!$E$30))</f>
        <v>0.07745243831263408</v>
      </c>
      <c r="V162" s="67">
        <f t="shared" si="31"/>
        <v>0.989244014092059</v>
      </c>
      <c r="W162" s="67">
        <f>IF(H162="Chirpine",S162*Information!$D$22,IF(H162="Chilaune",S162*Information!$D$23,S162*Information!$D$24))</f>
        <v>0.35520761808328816</v>
      </c>
      <c r="X162" s="67">
        <f>IF(H162="Chirpine",T162*Information!$D$22,IF(H162="Chilaune",T162*Information!$D$23,T162*Information!$D$24))</f>
        <v>0.06713423981774147</v>
      </c>
      <c r="Y162" s="67">
        <f>IF(H162="Chirpine",U162*Information!$C$22,IF(H162="Chilaune",U162*Information!$C$23,U162*Information!$C$24))</f>
        <v>0.033660829690670774</v>
      </c>
      <c r="Z162" s="67">
        <f t="shared" si="32"/>
        <v>0.4560026875917004</v>
      </c>
    </row>
    <row r="163" spans="1:26" ht="13.5">
      <c r="A163" s="53">
        <v>10</v>
      </c>
      <c r="B163" s="53" t="s">
        <v>110</v>
      </c>
      <c r="C163" s="5" t="s">
        <v>29</v>
      </c>
      <c r="D163" s="5" t="s">
        <v>105</v>
      </c>
      <c r="E163" s="53" t="s">
        <v>50</v>
      </c>
      <c r="F163" s="53">
        <v>3</v>
      </c>
      <c r="G163" s="53">
        <v>162</v>
      </c>
      <c r="H163" s="53" t="s">
        <v>4</v>
      </c>
      <c r="I163" s="64">
        <v>49.5</v>
      </c>
      <c r="J163" s="64">
        <v>32</v>
      </c>
      <c r="K163" s="65">
        <f t="shared" si="24"/>
        <v>20</v>
      </c>
      <c r="L163" s="66">
        <f t="shared" si="25"/>
        <v>0.1924421849864598</v>
      </c>
      <c r="M163" s="66">
        <f t="shared" si="26"/>
        <v>8.000765230941875</v>
      </c>
      <c r="N163" s="67">
        <f t="shared" si="27"/>
        <v>2983.239981344809</v>
      </c>
      <c r="O163" s="67">
        <f t="shared" si="28"/>
        <v>2.983239981344809</v>
      </c>
      <c r="P163" s="67">
        <f>O163/Information!$D$43</f>
        <v>59.66479962689618</v>
      </c>
      <c r="Q163" s="53">
        <f>IF(H163="Chirpine",Information!$D$14,IF(H163="Chilaune",Information!$D$15,IF(Trees!#REF!="Hadekafal",Information!$D$17,Information!$D$16)))</f>
        <v>650</v>
      </c>
      <c r="R163" s="68">
        <f t="shared" si="29"/>
        <v>38782.11975748252</v>
      </c>
      <c r="S163" s="67">
        <f t="shared" si="30"/>
        <v>38.78211975748252</v>
      </c>
      <c r="T163" s="67">
        <f>IF(Trees!I415&lt;28,S163*Information!$D$29,IF(I163&gt;=53,S163*Information!$F$29,S163*Information!$E$29))</f>
        <v>7.3298206341641965</v>
      </c>
      <c r="U163" s="67">
        <f>IF(Trees!I415&lt;28,S163*Information!$D$30,IF(I163&gt;=53,S163*Information!$F$30,S163*Information!$E$30))</f>
        <v>3.9169940955057347</v>
      </c>
      <c r="V163" s="67">
        <f t="shared" si="31"/>
        <v>50.02893448715245</v>
      </c>
      <c r="W163" s="67">
        <f>IF(H163="Chirpine",S163*Information!$D$22,IF(H163="Chilaune",S163*Information!$D$23,S163*Information!$D$24))</f>
        <v>17.963877871665904</v>
      </c>
      <c r="X163" s="67">
        <f>IF(H163="Chirpine",T163*Information!$D$22,IF(H163="Chilaune",T163*Information!$D$23,T163*Information!$D$24))</f>
        <v>3.3951729177448557</v>
      </c>
      <c r="Y163" s="67">
        <f>IF(H163="Chirpine",U163*Information!$C$22,IF(H163="Chilaune",U163*Information!$C$23,U163*Information!$C$24))</f>
        <v>1.7023256339067923</v>
      </c>
      <c r="Z163" s="67">
        <f t="shared" si="32"/>
        <v>23.06137642331755</v>
      </c>
    </row>
    <row r="164" spans="1:26" ht="13.5">
      <c r="A164" s="53">
        <v>10</v>
      </c>
      <c r="B164" s="53" t="s">
        <v>110</v>
      </c>
      <c r="C164" s="5" t="s">
        <v>29</v>
      </c>
      <c r="D164" s="5" t="s">
        <v>105</v>
      </c>
      <c r="E164" s="53" t="s">
        <v>50</v>
      </c>
      <c r="F164" s="53">
        <v>4</v>
      </c>
      <c r="G164" s="53">
        <v>163</v>
      </c>
      <c r="H164" s="53" t="s">
        <v>4</v>
      </c>
      <c r="I164" s="64">
        <v>16.1</v>
      </c>
      <c r="J164" s="64">
        <v>13.5</v>
      </c>
      <c r="K164" s="65">
        <f t="shared" si="24"/>
        <v>20</v>
      </c>
      <c r="L164" s="66">
        <f t="shared" si="25"/>
        <v>0.02035830579342526</v>
      </c>
      <c r="M164" s="66">
        <f t="shared" si="26"/>
        <v>4.975693665520296</v>
      </c>
      <c r="N164" s="67">
        <f t="shared" si="27"/>
        <v>144.8492672498735</v>
      </c>
      <c r="O164" s="67">
        <f t="shared" si="28"/>
        <v>0.1448492672498735</v>
      </c>
      <c r="P164" s="67">
        <f>O164/Information!$D$43</f>
        <v>2.8969853449974696</v>
      </c>
      <c r="Q164" s="53">
        <f>IF(H164="Chirpine",Information!$D$14,IF(H164="Chilaune",Information!$D$15,IF(Trees!#REF!="Hadekafal",Information!$D$17,Information!$D$16)))</f>
        <v>650</v>
      </c>
      <c r="R164" s="68">
        <f t="shared" si="29"/>
        <v>1883.0404742483552</v>
      </c>
      <c r="S164" s="67">
        <f t="shared" si="30"/>
        <v>1.883040474248355</v>
      </c>
      <c r="T164" s="67">
        <f>IF(Trees!I416&lt;28,S164*Information!$D$29,IF(I164&gt;=53,S164*Information!$F$29,S164*Information!$E$29))</f>
        <v>0.3558946496329391</v>
      </c>
      <c r="U164" s="67">
        <f>IF(Trees!I416&lt;28,S164*Information!$D$30,IF(I164&gt;=53,S164*Information!$F$30,S164*Information!$E$30))</f>
        <v>0.19018708789908387</v>
      </c>
      <c r="V164" s="67">
        <f t="shared" si="31"/>
        <v>2.429122211780378</v>
      </c>
      <c r="W164" s="67">
        <f>IF(H164="Chirpine",S164*Information!$D$22,IF(H164="Chilaune",S164*Information!$D$23,S164*Information!$D$24))</f>
        <v>0.8722243476718381</v>
      </c>
      <c r="X164" s="67">
        <f>IF(H164="Chirpine",T164*Information!$D$22,IF(H164="Chilaune",T164*Information!$D$23,T164*Information!$D$24))</f>
        <v>0.1648504017099774</v>
      </c>
      <c r="Y164" s="67">
        <f>IF(H164="Chirpine",U164*Information!$C$22,IF(H164="Chilaune",U164*Information!$C$23,U164*Information!$C$24))</f>
        <v>0.08265530840094185</v>
      </c>
      <c r="Z164" s="67">
        <f t="shared" si="32"/>
        <v>1.1197300577827574</v>
      </c>
    </row>
    <row r="165" spans="1:26" ht="13.5">
      <c r="A165" s="53">
        <v>10</v>
      </c>
      <c r="B165" s="53" t="s">
        <v>110</v>
      </c>
      <c r="C165" s="5" t="s">
        <v>29</v>
      </c>
      <c r="D165" s="5" t="s">
        <v>105</v>
      </c>
      <c r="E165" s="53" t="s">
        <v>50</v>
      </c>
      <c r="F165" s="53">
        <v>5</v>
      </c>
      <c r="G165" s="53">
        <v>164</v>
      </c>
      <c r="H165" s="53" t="s">
        <v>4</v>
      </c>
      <c r="I165" s="64">
        <v>20.5</v>
      </c>
      <c r="J165" s="64">
        <v>18.9</v>
      </c>
      <c r="K165" s="65">
        <f t="shared" si="24"/>
        <v>20</v>
      </c>
      <c r="L165" s="66">
        <f t="shared" si="25"/>
        <v>0.033006357816777764</v>
      </c>
      <c r="M165" s="66">
        <f t="shared" si="26"/>
        <v>5.777533598216202</v>
      </c>
      <c r="N165" s="67">
        <f t="shared" si="27"/>
        <v>322.96165409926886</v>
      </c>
      <c r="O165" s="67">
        <f t="shared" si="28"/>
        <v>0.32296165409926886</v>
      </c>
      <c r="P165" s="67">
        <f>O165/Information!$D$43</f>
        <v>6.459233081985377</v>
      </c>
      <c r="Q165" s="53">
        <f>IF(H165="Chirpine",Information!$D$14,IF(H165="Chilaune",Information!$D$15,IF(Trees!#REF!="Hadekafal",Information!$D$17,Information!$D$16)))</f>
        <v>650</v>
      </c>
      <c r="R165" s="68">
        <f t="shared" si="29"/>
        <v>4198.501503290495</v>
      </c>
      <c r="S165" s="67">
        <f t="shared" si="30"/>
        <v>4.198501503290495</v>
      </c>
      <c r="T165" s="67">
        <f>IF(Trees!I417&lt;28,S165*Information!$D$29,IF(I165&gt;=53,S165*Information!$F$29,S165*Information!$E$29))</f>
        <v>0.7935167841219035</v>
      </c>
      <c r="U165" s="67">
        <f>IF(Trees!I417&lt;28,S165*Information!$D$30,IF(I165&gt;=53,S165*Information!$F$30,S165*Information!$E$30))</f>
        <v>0.42404865183234003</v>
      </c>
      <c r="V165" s="67">
        <f t="shared" si="31"/>
        <v>5.416066939244739</v>
      </c>
      <c r="W165" s="67">
        <f>IF(H165="Chirpine",S165*Information!$D$22,IF(H165="Chilaune",S165*Information!$D$23,S165*Information!$D$24))</f>
        <v>1.9447458963241573</v>
      </c>
      <c r="X165" s="67">
        <f>IF(H165="Chirpine",T165*Information!$D$22,IF(H165="Chilaune",T165*Information!$D$23,T165*Information!$D$24))</f>
        <v>0.3675569744052657</v>
      </c>
      <c r="Y165" s="67">
        <f>IF(H165="Chirpine",U165*Information!$C$22,IF(H165="Chilaune",U165*Information!$C$23,U165*Information!$C$24))</f>
        <v>0.18429154408633497</v>
      </c>
      <c r="Z165" s="67">
        <f t="shared" si="32"/>
        <v>2.496594414815758</v>
      </c>
    </row>
    <row r="166" spans="1:26" ht="13.5">
      <c r="A166" s="53">
        <v>10</v>
      </c>
      <c r="B166" s="53" t="s">
        <v>110</v>
      </c>
      <c r="C166" s="5" t="s">
        <v>29</v>
      </c>
      <c r="D166" s="5" t="s">
        <v>105</v>
      </c>
      <c r="E166" s="53" t="s">
        <v>50</v>
      </c>
      <c r="F166" s="53">
        <v>6</v>
      </c>
      <c r="G166" s="53">
        <v>165</v>
      </c>
      <c r="H166" s="53" t="s">
        <v>4</v>
      </c>
      <c r="I166" s="64">
        <v>19.3</v>
      </c>
      <c r="J166" s="64">
        <v>18.5</v>
      </c>
      <c r="K166" s="65">
        <f t="shared" si="24"/>
        <v>20</v>
      </c>
      <c r="L166" s="66">
        <f t="shared" si="25"/>
        <v>0.029255296188391556</v>
      </c>
      <c r="M166" s="66">
        <f t="shared" si="26"/>
        <v>5.64007664845974</v>
      </c>
      <c r="N166" s="67">
        <f t="shared" si="27"/>
        <v>281.48429298594135</v>
      </c>
      <c r="O166" s="67">
        <f t="shared" si="28"/>
        <v>0.28148429298594135</v>
      </c>
      <c r="P166" s="67">
        <f>O166/Information!$D$43</f>
        <v>5.629685859718827</v>
      </c>
      <c r="Q166" s="53">
        <f>IF(H166="Chirpine",Information!$D$14,IF(H166="Chilaune",Information!$D$15,IF(Trees!#REF!="Hadekafal",Information!$D$17,Information!$D$16)))</f>
        <v>650</v>
      </c>
      <c r="R166" s="68">
        <f t="shared" si="29"/>
        <v>3659.2958088172377</v>
      </c>
      <c r="S166" s="67">
        <f t="shared" si="30"/>
        <v>3.659295808817238</v>
      </c>
      <c r="T166" s="67">
        <f>IF(Trees!I418&lt;28,S166*Information!$D$29,IF(I166&gt;=53,S166*Information!$F$29,S166*Information!$E$29))</f>
        <v>0.9367797270572129</v>
      </c>
      <c r="U166" s="67">
        <f>IF(Trees!I418&lt;28,S166*Information!$D$30,IF(I166&gt;=53,S166*Information!$F$30,S166*Information!$E$30))</f>
        <v>0.16832760720559295</v>
      </c>
      <c r="V166" s="67">
        <f t="shared" si="31"/>
        <v>4.7644031430800435</v>
      </c>
      <c r="W166" s="67">
        <f>IF(H166="Chirpine",S166*Information!$D$22,IF(H166="Chilaune",S166*Information!$D$23,S166*Information!$D$24))</f>
        <v>1.6949858186441447</v>
      </c>
      <c r="X166" s="67">
        <f>IF(H166="Chirpine",T166*Information!$D$22,IF(H166="Chilaune",T166*Information!$D$23,T166*Information!$D$24))</f>
        <v>0.43391636957290103</v>
      </c>
      <c r="Y166" s="67">
        <f>IF(H166="Chirpine",U166*Information!$C$22,IF(H166="Chilaune",U166*Information!$C$23,U166*Information!$C$24))</f>
        <v>0.0731551780915507</v>
      </c>
      <c r="Z166" s="67">
        <f t="shared" si="32"/>
        <v>2.2020573663085963</v>
      </c>
    </row>
    <row r="167" spans="1:26" ht="13.5">
      <c r="A167" s="53">
        <v>10</v>
      </c>
      <c r="B167" s="53" t="s">
        <v>110</v>
      </c>
      <c r="C167" s="5" t="s">
        <v>29</v>
      </c>
      <c r="D167" s="5" t="s">
        <v>105</v>
      </c>
      <c r="E167" s="53" t="s">
        <v>50</v>
      </c>
      <c r="F167" s="53">
        <v>7</v>
      </c>
      <c r="G167" s="53">
        <v>166</v>
      </c>
      <c r="H167" s="53" t="s">
        <v>4</v>
      </c>
      <c r="I167" s="64">
        <v>49.5</v>
      </c>
      <c r="J167" s="64">
        <v>32.5</v>
      </c>
      <c r="K167" s="65">
        <f t="shared" si="24"/>
        <v>20</v>
      </c>
      <c r="L167" s="66">
        <f t="shared" si="25"/>
        <v>0.1924421849864598</v>
      </c>
      <c r="M167" s="66">
        <f t="shared" si="26"/>
        <v>8.016298875432259</v>
      </c>
      <c r="N167" s="67">
        <f t="shared" si="27"/>
        <v>3029.9423606426385</v>
      </c>
      <c r="O167" s="67">
        <f t="shared" si="28"/>
        <v>3.0299423606426386</v>
      </c>
      <c r="P167" s="67">
        <f>O167/Information!$D$43</f>
        <v>60.59884721285277</v>
      </c>
      <c r="Q167" s="53">
        <f>IF(H167="Chirpine",Information!$D$14,IF(H167="Chilaune",Information!$D$15,IF(Trees!#REF!="Hadekafal",Information!$D$17,Information!$D$16)))</f>
        <v>650</v>
      </c>
      <c r="R167" s="68">
        <f t="shared" si="29"/>
        <v>39389.250688354296</v>
      </c>
      <c r="S167" s="67">
        <f t="shared" si="30"/>
        <v>39.389250688354295</v>
      </c>
      <c r="T167" s="67">
        <f>IF(Trees!I419&lt;28,S167*Information!$D$29,IF(I167&gt;=53,S167*Information!$F$29,S167*Information!$E$29))</f>
        <v>7.4445683800989615</v>
      </c>
      <c r="U167" s="67">
        <f>IF(Trees!I419&lt;28,S167*Information!$D$30,IF(I167&gt;=53,S167*Information!$F$30,S167*Information!$E$30))</f>
        <v>3.978314319523784</v>
      </c>
      <c r="V167" s="67">
        <f t="shared" si="31"/>
        <v>50.81213338797704</v>
      </c>
      <c r="W167" s="67">
        <f>IF(H167="Chirpine",S167*Information!$D$22,IF(H167="Chilaune",S167*Information!$D$23,S167*Information!$D$24))</f>
        <v>18.245100918845708</v>
      </c>
      <c r="X167" s="67">
        <f>IF(H167="Chirpine",T167*Information!$D$22,IF(H167="Chilaune",T167*Information!$D$23,T167*Information!$D$24))</f>
        <v>3.448324073661839</v>
      </c>
      <c r="Y167" s="67">
        <f>IF(H167="Chirpine",U167*Information!$C$22,IF(H167="Chilaune",U167*Information!$C$23,U167*Information!$C$24))</f>
        <v>1.7289754032650364</v>
      </c>
      <c r="Z167" s="67">
        <f t="shared" si="32"/>
        <v>23.42240039577258</v>
      </c>
    </row>
    <row r="168" spans="1:26" ht="13.5">
      <c r="A168" s="53">
        <v>10</v>
      </c>
      <c r="B168" s="53" t="s">
        <v>110</v>
      </c>
      <c r="C168" s="5" t="s">
        <v>29</v>
      </c>
      <c r="D168" s="5" t="s">
        <v>105</v>
      </c>
      <c r="E168" s="53" t="s">
        <v>50</v>
      </c>
      <c r="F168" s="53">
        <v>8</v>
      </c>
      <c r="G168" s="53">
        <v>167</v>
      </c>
      <c r="H168" s="53" t="s">
        <v>4</v>
      </c>
      <c r="I168" s="64">
        <v>11.6</v>
      </c>
      <c r="J168" s="64">
        <v>14</v>
      </c>
      <c r="K168" s="65">
        <f t="shared" si="24"/>
        <v>20</v>
      </c>
      <c r="L168" s="66">
        <f t="shared" si="25"/>
        <v>0.010568317686676064</v>
      </c>
      <c r="M168" s="66">
        <f t="shared" si="26"/>
        <v>4.381579844760573</v>
      </c>
      <c r="N168" s="67">
        <f t="shared" si="27"/>
        <v>79.96426479059532</v>
      </c>
      <c r="O168" s="67">
        <f t="shared" si="28"/>
        <v>0.07996426479059532</v>
      </c>
      <c r="P168" s="67">
        <f>O168/Information!$D$43</f>
        <v>1.5992852958119064</v>
      </c>
      <c r="Q168" s="53">
        <f>IF(H168="Chirpine",Information!$D$14,IF(H168="Chilaune",Information!$D$15,IF(Trees!#REF!="Hadekafal",Information!$D$17,Information!$D$16)))</f>
        <v>650</v>
      </c>
      <c r="R168" s="68">
        <f t="shared" si="29"/>
        <v>1039.535442277739</v>
      </c>
      <c r="S168" s="67">
        <f t="shared" si="30"/>
        <v>1.0395354422777392</v>
      </c>
      <c r="T168" s="67">
        <f>IF(Trees!I420&lt;28,S168*Information!$D$29,IF(I168&gt;=53,S168*Information!$F$29,S168*Information!$E$29))</f>
        <v>0.26612107322310125</v>
      </c>
      <c r="U168" s="67">
        <f>IF(Trees!I420&lt;28,S168*Information!$D$30,IF(I168&gt;=53,S168*Information!$F$30,S168*Information!$E$30))</f>
        <v>0.047818630344776</v>
      </c>
      <c r="V168" s="67">
        <f t="shared" si="31"/>
        <v>1.3534751458456165</v>
      </c>
      <c r="W168" s="67">
        <f>IF(H168="Chirpine",S168*Information!$D$22,IF(H168="Chilaune",S168*Information!$D$23,S168*Information!$D$24))</f>
        <v>0.4815128168630488</v>
      </c>
      <c r="X168" s="67">
        <f>IF(H168="Chirpine",T168*Information!$D$22,IF(H168="Chilaune",T168*Information!$D$23,T168*Information!$D$24))</f>
        <v>0.12326728111694049</v>
      </c>
      <c r="Y168" s="67">
        <f>IF(H168="Chirpine",U168*Information!$C$22,IF(H168="Chilaune",U168*Information!$C$23,U168*Information!$C$24))</f>
        <v>0.02078197674783965</v>
      </c>
      <c r="Z168" s="67">
        <f t="shared" si="32"/>
        <v>0.625562074727829</v>
      </c>
    </row>
    <row r="169" spans="1:26" ht="13.5">
      <c r="A169" s="53">
        <v>10</v>
      </c>
      <c r="B169" s="53" t="s">
        <v>110</v>
      </c>
      <c r="C169" s="5" t="s">
        <v>29</v>
      </c>
      <c r="D169" s="5" t="s">
        <v>105</v>
      </c>
      <c r="E169" s="53" t="s">
        <v>50</v>
      </c>
      <c r="F169" s="53">
        <v>9</v>
      </c>
      <c r="G169" s="53">
        <v>168</v>
      </c>
      <c r="H169" s="53" t="s">
        <v>4</v>
      </c>
      <c r="I169" s="64">
        <v>50.2</v>
      </c>
      <c r="J169" s="64">
        <v>33.2</v>
      </c>
      <c r="K169" s="65">
        <f t="shared" si="24"/>
        <v>20</v>
      </c>
      <c r="L169" s="66">
        <f t="shared" si="25"/>
        <v>0.19792347876881058</v>
      </c>
      <c r="M169" s="66">
        <f t="shared" si="26"/>
        <v>8.06465962453969</v>
      </c>
      <c r="N169" s="67">
        <f t="shared" si="27"/>
        <v>3180.073613926219</v>
      </c>
      <c r="O169" s="67">
        <f t="shared" si="28"/>
        <v>3.180073613926219</v>
      </c>
      <c r="P169" s="67">
        <f>O169/Information!$D$43</f>
        <v>63.601472278524376</v>
      </c>
      <c r="Q169" s="53">
        <f>IF(H169="Chirpine",Information!$D$14,IF(H169="Chilaune",Information!$D$15,IF(Trees!#REF!="Hadekafal",Information!$D$17,Information!$D$16)))</f>
        <v>650</v>
      </c>
      <c r="R169" s="68">
        <f t="shared" si="29"/>
        <v>41340.95698104084</v>
      </c>
      <c r="S169" s="67">
        <f t="shared" si="30"/>
        <v>41.34095698104084</v>
      </c>
      <c r="T169" s="67">
        <f>IF(Trees!I421&lt;28,S169*Information!$D$29,IF(I169&gt;=53,S169*Information!$F$29,S169*Information!$E$29))</f>
        <v>10.583284987146456</v>
      </c>
      <c r="U169" s="67">
        <f>IF(Trees!I421&lt;28,S169*Information!$D$30,IF(I169&gt;=53,S169*Information!$F$30,S169*Information!$E$30))</f>
        <v>1.9016840211278787</v>
      </c>
      <c r="V169" s="67">
        <f t="shared" si="31"/>
        <v>53.825925989315174</v>
      </c>
      <c r="W169" s="67">
        <f>IF(H169="Chirpine",S169*Information!$D$22,IF(H169="Chilaune",S169*Information!$D$23,S169*Information!$D$24))</f>
        <v>19.149131273618117</v>
      </c>
      <c r="X169" s="67">
        <f>IF(H169="Chirpine",T169*Information!$D$22,IF(H169="Chilaune",T169*Information!$D$23,T169*Information!$D$24))</f>
        <v>4.902177606046238</v>
      </c>
      <c r="Y169" s="67">
        <f>IF(H169="Chirpine",U169*Information!$C$22,IF(H169="Chilaune",U169*Information!$C$23,U169*Information!$C$24))</f>
        <v>0.826471875582176</v>
      </c>
      <c r="Z169" s="67">
        <f t="shared" si="32"/>
        <v>24.87778075524653</v>
      </c>
    </row>
    <row r="170" spans="1:26" ht="13.5">
      <c r="A170" s="53">
        <v>10</v>
      </c>
      <c r="B170" s="53" t="s">
        <v>110</v>
      </c>
      <c r="C170" s="5" t="s">
        <v>29</v>
      </c>
      <c r="D170" s="5" t="s">
        <v>105</v>
      </c>
      <c r="E170" s="53" t="s">
        <v>50</v>
      </c>
      <c r="F170" s="53">
        <v>10</v>
      </c>
      <c r="G170" s="53">
        <v>169</v>
      </c>
      <c r="H170" s="53" t="s">
        <v>4</v>
      </c>
      <c r="I170" s="64">
        <v>15.8</v>
      </c>
      <c r="J170" s="64">
        <v>14.3</v>
      </c>
      <c r="K170" s="65">
        <f t="shared" si="24"/>
        <v>20</v>
      </c>
      <c r="L170" s="66">
        <f t="shared" si="25"/>
        <v>0.0196066797510539</v>
      </c>
      <c r="M170" s="66">
        <f t="shared" si="26"/>
        <v>4.99719315003999</v>
      </c>
      <c r="N170" s="67">
        <f t="shared" si="27"/>
        <v>147.99716971589243</v>
      </c>
      <c r="O170" s="67">
        <f t="shared" si="28"/>
        <v>0.1479971697158924</v>
      </c>
      <c r="P170" s="67">
        <f>O170/Information!$D$43</f>
        <v>2.959943394317848</v>
      </c>
      <c r="Q170" s="53">
        <f>IF(H170="Chirpine",Information!$D$14,IF(H170="Chilaune",Information!$D$15,IF(Trees!#REF!="Hadekafal",Information!$D$17,Information!$D$16)))</f>
        <v>650</v>
      </c>
      <c r="R170" s="68">
        <f t="shared" si="29"/>
        <v>1923.9632063066013</v>
      </c>
      <c r="S170" s="67">
        <f t="shared" si="30"/>
        <v>1.9239632063066012</v>
      </c>
      <c r="T170" s="67">
        <f>IF(Trees!I422&lt;28,S170*Information!$D$29,IF(I170&gt;=53,S170*Information!$F$29,S170*Information!$E$29))</f>
        <v>0.3636290459919476</v>
      </c>
      <c r="U170" s="67">
        <f>IF(Trees!I422&lt;28,S170*Information!$D$30,IF(I170&gt;=53,S170*Information!$F$30,S170*Information!$E$30))</f>
        <v>0.19432028383696673</v>
      </c>
      <c r="V170" s="67">
        <f t="shared" si="31"/>
        <v>2.4819125361355154</v>
      </c>
      <c r="W170" s="67">
        <f>IF(H170="Chirpine",S170*Information!$D$22,IF(H170="Chilaune",S170*Information!$D$23,S170*Information!$D$24))</f>
        <v>0.8911797571612177</v>
      </c>
      <c r="X170" s="67">
        <f>IF(H170="Chirpine",T170*Information!$D$22,IF(H170="Chilaune",T170*Information!$D$23,T170*Information!$D$24))</f>
        <v>0.16843297410347013</v>
      </c>
      <c r="Y170" s="67">
        <f>IF(H170="Chirpine",U170*Information!$C$22,IF(H170="Chilaune",U170*Information!$C$23,U170*Information!$C$24))</f>
        <v>0.08445159535554574</v>
      </c>
      <c r="Z170" s="67">
        <f t="shared" si="32"/>
        <v>1.1440643266202337</v>
      </c>
    </row>
    <row r="171" spans="1:26" ht="13.5">
      <c r="A171" s="53">
        <v>10</v>
      </c>
      <c r="B171" s="53" t="s">
        <v>110</v>
      </c>
      <c r="C171" s="5" t="s">
        <v>29</v>
      </c>
      <c r="D171" s="5" t="s">
        <v>105</v>
      </c>
      <c r="E171" s="53" t="s">
        <v>50</v>
      </c>
      <c r="F171" s="53">
        <v>11</v>
      </c>
      <c r="G171" s="53">
        <v>170</v>
      </c>
      <c r="H171" s="53" t="s">
        <v>4</v>
      </c>
      <c r="I171" s="64">
        <v>17.8</v>
      </c>
      <c r="J171" s="64">
        <v>14.5</v>
      </c>
      <c r="K171" s="65">
        <f t="shared" si="24"/>
        <v>20</v>
      </c>
      <c r="L171" s="66">
        <f t="shared" si="25"/>
        <v>0.024884555409084755</v>
      </c>
      <c r="M171" s="66">
        <f t="shared" si="26"/>
        <v>5.240367764473218</v>
      </c>
      <c r="N171" s="67">
        <f t="shared" si="27"/>
        <v>188.73950132693585</v>
      </c>
      <c r="O171" s="67">
        <f t="shared" si="28"/>
        <v>0.18873950132693584</v>
      </c>
      <c r="P171" s="67">
        <f>O171/Information!$D$43</f>
        <v>3.774790026538717</v>
      </c>
      <c r="Q171" s="53">
        <f>IF(H171="Chirpine",Information!$D$14,IF(H171="Chilaune",Information!$D$15,IF(Trees!#REF!="Hadekafal",Information!$D$17,Information!$D$16)))</f>
        <v>650</v>
      </c>
      <c r="R171" s="68">
        <f t="shared" si="29"/>
        <v>2453.613517250166</v>
      </c>
      <c r="S171" s="67">
        <f t="shared" si="30"/>
        <v>2.4536135172501656</v>
      </c>
      <c r="T171" s="67">
        <f>IF(Trees!I423&lt;28,S171*Information!$D$29,IF(I171&gt;=53,S171*Information!$F$29,S171*Information!$E$29))</f>
        <v>0.6281250604160424</v>
      </c>
      <c r="U171" s="67">
        <f>IF(Trees!I423&lt;28,S171*Information!$D$30,IF(I171&gt;=53,S171*Information!$F$30,S171*Information!$E$30))</f>
        <v>0.11286622179350762</v>
      </c>
      <c r="V171" s="67">
        <f t="shared" si="31"/>
        <v>3.1946047994597153</v>
      </c>
      <c r="W171" s="67">
        <f>IF(H171="Chirpine",S171*Information!$D$22,IF(H171="Chilaune",S171*Information!$D$23,S171*Information!$D$24))</f>
        <v>1.1365137811902768</v>
      </c>
      <c r="X171" s="67">
        <f>IF(H171="Chirpine",T171*Information!$D$22,IF(H171="Chilaune",T171*Information!$D$23,T171*Information!$D$24))</f>
        <v>0.29094752798471085</v>
      </c>
      <c r="Y171" s="67">
        <f>IF(H171="Chirpine",U171*Information!$C$22,IF(H171="Chilaune",U171*Information!$C$23,U171*Information!$C$24))</f>
        <v>0.04905165999145841</v>
      </c>
      <c r="Z171" s="67">
        <f t="shared" si="32"/>
        <v>1.476512969166446</v>
      </c>
    </row>
    <row r="172" spans="1:26" ht="13.5">
      <c r="A172" s="53">
        <v>10</v>
      </c>
      <c r="B172" s="53" t="s">
        <v>110</v>
      </c>
      <c r="C172" s="5" t="s">
        <v>29</v>
      </c>
      <c r="D172" s="5" t="s">
        <v>105</v>
      </c>
      <c r="E172" s="53" t="s">
        <v>50</v>
      </c>
      <c r="F172" s="53">
        <v>12</v>
      </c>
      <c r="G172" s="53">
        <v>171</v>
      </c>
      <c r="H172" s="53" t="s">
        <v>4</v>
      </c>
      <c r="I172" s="64">
        <v>45.7</v>
      </c>
      <c r="J172" s="64">
        <v>31.5</v>
      </c>
      <c r="K172" s="65">
        <f t="shared" si="24"/>
        <v>20</v>
      </c>
      <c r="L172" s="66">
        <f t="shared" si="25"/>
        <v>0.16402962102739368</v>
      </c>
      <c r="M172" s="66">
        <f t="shared" si="26"/>
        <v>7.831348598179624</v>
      </c>
      <c r="N172" s="67">
        <f t="shared" si="27"/>
        <v>2518.3232905948425</v>
      </c>
      <c r="O172" s="67">
        <f t="shared" si="28"/>
        <v>2.5183232905948425</v>
      </c>
      <c r="P172" s="67">
        <f>O172/Information!$D$43</f>
        <v>50.366465811896845</v>
      </c>
      <c r="Q172" s="53">
        <f>IF(H172="Chirpine",Information!$D$14,IF(H172="Chilaune",Information!$D$15,IF(Trees!#REF!="Hadekafal",Information!$D$17,Information!$D$16)))</f>
        <v>650</v>
      </c>
      <c r="R172" s="68">
        <f t="shared" si="29"/>
        <v>32738.20277773295</v>
      </c>
      <c r="S172" s="67">
        <f t="shared" si="30"/>
        <v>32.73820277773295</v>
      </c>
      <c r="T172" s="67">
        <f>IF(Trees!I424&lt;28,S172*Information!$D$29,IF(I172&gt;=53,S172*Information!$F$29,S172*Information!$E$29))</f>
        <v>6.187520324991528</v>
      </c>
      <c r="U172" s="67">
        <f>IF(Trees!I424&lt;28,S172*Information!$D$30,IF(I172&gt;=53,S172*Information!$F$30,S172*Information!$E$30))</f>
        <v>3.306558480551028</v>
      </c>
      <c r="V172" s="67">
        <f t="shared" si="31"/>
        <v>42.2322815832755</v>
      </c>
      <c r="W172" s="67">
        <f>IF(H172="Chirpine",S172*Information!$D$22,IF(H172="Chilaune",S172*Information!$D$23,S172*Information!$D$24))</f>
        <v>15.164335526645903</v>
      </c>
      <c r="X172" s="67">
        <f>IF(H172="Chirpine",T172*Information!$D$22,IF(H172="Chilaune",T172*Information!$D$23,T172*Information!$D$24))</f>
        <v>2.8660594145360756</v>
      </c>
      <c r="Y172" s="67">
        <f>IF(H172="Chirpine",U172*Information!$C$22,IF(H172="Chilaune",U172*Information!$C$23,U172*Information!$C$24))</f>
        <v>1.4370303156474769</v>
      </c>
      <c r="Z172" s="67">
        <f t="shared" si="32"/>
        <v>19.467425256829454</v>
      </c>
    </row>
    <row r="173" spans="1:26" ht="13.5">
      <c r="A173" s="53">
        <v>10</v>
      </c>
      <c r="B173" s="53" t="s">
        <v>110</v>
      </c>
      <c r="C173" s="5" t="s">
        <v>29</v>
      </c>
      <c r="D173" s="5" t="s">
        <v>105</v>
      </c>
      <c r="E173" s="53" t="s">
        <v>50</v>
      </c>
      <c r="F173" s="53">
        <v>13</v>
      </c>
      <c r="G173" s="53">
        <v>172</v>
      </c>
      <c r="H173" s="53" t="s">
        <v>4</v>
      </c>
      <c r="I173" s="64">
        <v>41</v>
      </c>
      <c r="J173" s="64">
        <v>28.7</v>
      </c>
      <c r="K173" s="65">
        <f t="shared" si="24"/>
        <v>20</v>
      </c>
      <c r="L173" s="66">
        <f t="shared" si="25"/>
        <v>0.13202543126711105</v>
      </c>
      <c r="M173" s="66">
        <f t="shared" si="26"/>
        <v>7.529331097604567</v>
      </c>
      <c r="N173" s="67">
        <f t="shared" si="27"/>
        <v>1861.8596845343563</v>
      </c>
      <c r="O173" s="67">
        <f t="shared" si="28"/>
        <v>1.8618596845343562</v>
      </c>
      <c r="P173" s="67">
        <f>O173/Information!$D$43</f>
        <v>37.23719369068712</v>
      </c>
      <c r="Q173" s="53">
        <f>IF(H173="Chirpine",Information!$D$14,IF(H173="Chilaune",Information!$D$15,IF(Trees!#REF!="Hadekafal",Information!$D$17,Information!$D$16)))</f>
        <v>650</v>
      </c>
      <c r="R173" s="68">
        <f t="shared" si="29"/>
        <v>24204.17589894663</v>
      </c>
      <c r="S173" s="67">
        <f t="shared" si="30"/>
        <v>24.20417589894663</v>
      </c>
      <c r="T173" s="67">
        <f>IF(Trees!I425&lt;28,S173*Information!$D$29,IF(I173&gt;=53,S173*Information!$F$29,S173*Information!$E$29))</f>
        <v>4.574589244900913</v>
      </c>
      <c r="U173" s="67">
        <f>IF(Trees!I425&lt;28,S173*Information!$D$30,IF(I173&gt;=53,S173*Information!$F$30,S173*Information!$E$30))</f>
        <v>2.44462176579361</v>
      </c>
      <c r="V173" s="67">
        <f t="shared" si="31"/>
        <v>31.223386909641153</v>
      </c>
      <c r="W173" s="67">
        <f>IF(H173="Chirpine",S173*Information!$D$22,IF(H173="Chilaune",S173*Information!$D$23,S173*Information!$D$24))</f>
        <v>11.211374276392078</v>
      </c>
      <c r="X173" s="67">
        <f>IF(H173="Chirpine",T173*Information!$D$22,IF(H173="Chilaune",T173*Information!$D$23,T173*Information!$D$24))</f>
        <v>2.118949738238103</v>
      </c>
      <c r="Y173" s="67">
        <f>IF(H173="Chirpine",U173*Information!$C$22,IF(H173="Chilaune",U173*Information!$C$23,U173*Information!$C$24))</f>
        <v>1.0624326194139029</v>
      </c>
      <c r="Z173" s="67">
        <f t="shared" si="32"/>
        <v>14.392756634044083</v>
      </c>
    </row>
    <row r="174" spans="1:26" ht="13.5">
      <c r="A174" s="53">
        <v>10</v>
      </c>
      <c r="B174" s="53" t="s">
        <v>110</v>
      </c>
      <c r="C174" s="5" t="s">
        <v>29</v>
      </c>
      <c r="D174" s="5" t="s">
        <v>105</v>
      </c>
      <c r="E174" s="53" t="s">
        <v>50</v>
      </c>
      <c r="F174" s="53">
        <v>14</v>
      </c>
      <c r="G174" s="53">
        <v>173</v>
      </c>
      <c r="H174" s="53" t="s">
        <v>4</v>
      </c>
      <c r="I174" s="64">
        <v>53.8</v>
      </c>
      <c r="J174" s="64">
        <v>30.9</v>
      </c>
      <c r="K174" s="65">
        <f t="shared" si="24"/>
        <v>20</v>
      </c>
      <c r="L174" s="66">
        <f t="shared" si="25"/>
        <v>0.22732878600641096</v>
      </c>
      <c r="M174" s="66">
        <f t="shared" si="26"/>
        <v>8.125948134750262</v>
      </c>
      <c r="N174" s="67">
        <f t="shared" si="27"/>
        <v>3381.0721244045503</v>
      </c>
      <c r="O174" s="67">
        <f t="shared" si="28"/>
        <v>3.3810721244045503</v>
      </c>
      <c r="P174" s="67">
        <f>O174/Information!$D$43</f>
        <v>67.621442488091</v>
      </c>
      <c r="Q174" s="53">
        <f>IF(H174="Chirpine",Information!$D$14,IF(H174="Chilaune",Information!$D$15,IF(Trees!#REF!="Hadekafal",Information!$D$17,Information!$D$16)))</f>
        <v>650</v>
      </c>
      <c r="R174" s="68">
        <f t="shared" si="29"/>
        <v>43953.93761725915</v>
      </c>
      <c r="S174" s="67">
        <f t="shared" si="30"/>
        <v>43.95393761725915</v>
      </c>
      <c r="T174" s="67">
        <f>IF(Trees!I425&lt;28,S174*Information!$D$29,IF(I174&gt;=53,S174*Information!$F$29,S174*Information!$E$29))</f>
        <v>8.307294209661979</v>
      </c>
      <c r="U174" s="67">
        <f>IF(Trees!I426&lt;28,S174*Information!$D$30,IF(I174&gt;=53,S174*Information!$F$30,S174*Information!$E$30))</f>
        <v>4.439347699343174</v>
      </c>
      <c r="V174" s="67">
        <f t="shared" si="31"/>
        <v>56.700579526264306</v>
      </c>
      <c r="W174" s="67">
        <f>IF(H174="Chirpine",S174*Information!$D$22,IF(H174="Chilaune",S174*Information!$D$23,S174*Information!$D$24))</f>
        <v>20.35946390431444</v>
      </c>
      <c r="X174" s="67">
        <f>IF(H174="Chirpine",T174*Information!$D$22,IF(H174="Chilaune",T174*Information!$D$23,T174*Information!$D$24))</f>
        <v>3.8479386779154288</v>
      </c>
      <c r="Y174" s="67">
        <f>IF(H174="Chirpine",U174*Information!$C$22,IF(H174="Chilaune",U174*Information!$C$23,U174*Information!$C$24))</f>
        <v>1.9293405101345436</v>
      </c>
      <c r="Z174" s="67">
        <f t="shared" si="32"/>
        <v>26.136743092364412</v>
      </c>
    </row>
    <row r="175" spans="1:26" ht="13.5">
      <c r="A175" s="53">
        <v>10</v>
      </c>
      <c r="B175" s="53" t="s">
        <v>110</v>
      </c>
      <c r="C175" s="5" t="s">
        <v>29</v>
      </c>
      <c r="D175" s="5" t="s">
        <v>105</v>
      </c>
      <c r="E175" s="53" t="s">
        <v>50</v>
      </c>
      <c r="F175" s="53">
        <v>15</v>
      </c>
      <c r="G175" s="53">
        <v>174</v>
      </c>
      <c r="H175" s="53" t="s">
        <v>6</v>
      </c>
      <c r="I175" s="64">
        <v>9.2</v>
      </c>
      <c r="J175" s="64">
        <v>7</v>
      </c>
      <c r="K175" s="65">
        <f t="shared" si="24"/>
        <v>20</v>
      </c>
      <c r="L175" s="66">
        <f t="shared" si="25"/>
        <v>0.006647610054996001</v>
      </c>
      <c r="M175" s="66">
        <f t="shared" si="26"/>
        <v>3.250384627430354</v>
      </c>
      <c r="N175" s="67">
        <f t="shared" si="27"/>
        <v>25.80026149729698</v>
      </c>
      <c r="O175" s="67">
        <f t="shared" si="28"/>
        <v>0.02580026149729698</v>
      </c>
      <c r="P175" s="67">
        <f>O175/Information!$D$43</f>
        <v>0.5160052299459396</v>
      </c>
      <c r="Q175" s="53">
        <f>IF(H175="Chirpine",Information!$D$14,IF(H175="Chilaune",Information!$D$15,IF(Trees!#REF!="Hadekafal",Information!$D$17,Information!$D$16)))</f>
        <v>690</v>
      </c>
      <c r="R175" s="68">
        <f t="shared" si="29"/>
        <v>356.0436086626983</v>
      </c>
      <c r="S175" s="67">
        <f t="shared" si="30"/>
        <v>0.3560436086626983</v>
      </c>
      <c r="T175" s="67">
        <f>IF(Trees!I430&lt;28,S175*Information!$D$29,IF(I175&gt;=53,S175*Information!$F$29,S175*Information!$E$29))</f>
        <v>0.06729224203724998</v>
      </c>
      <c r="U175" s="67">
        <f>IF(Trees!I430&lt;28,S175*Information!$D$30,IF(I175&gt;=53,S175*Information!$F$30,S175*Information!$E$30))</f>
        <v>0.03596040447493253</v>
      </c>
      <c r="V175" s="67">
        <f t="shared" si="31"/>
        <v>0.4592962551748808</v>
      </c>
      <c r="W175" s="67">
        <f>IF(H175="Chirpine",S175*Information!$D$22,IF(H175="Chilaune",S175*Information!$D$23,S175*Information!$D$24))</f>
        <v>0.16039764570254558</v>
      </c>
      <c r="X175" s="67">
        <f>IF(H175="Chirpine",T175*Information!$D$22,IF(H175="Chilaune",T175*Information!$D$23,T175*Information!$D$24))</f>
        <v>0.03031515503778112</v>
      </c>
      <c r="Y175" s="67">
        <f>IF(H175="Chirpine",U175*Information!$C$22,IF(H175="Chilaune",U175*Information!$C$23,U175*Information!$C$24))</f>
        <v>0.01564996802749064</v>
      </c>
      <c r="Z175" s="67">
        <f t="shared" si="32"/>
        <v>0.20636276876781734</v>
      </c>
    </row>
    <row r="176" spans="1:26" ht="13.5">
      <c r="A176" s="53">
        <v>10</v>
      </c>
      <c r="B176" s="53" t="s">
        <v>110</v>
      </c>
      <c r="C176" s="5" t="s">
        <v>29</v>
      </c>
      <c r="D176" s="5" t="s">
        <v>105</v>
      </c>
      <c r="E176" s="53" t="s">
        <v>50</v>
      </c>
      <c r="F176" s="53">
        <v>16</v>
      </c>
      <c r="G176" s="53">
        <v>175</v>
      </c>
      <c r="H176" s="53" t="s">
        <v>6</v>
      </c>
      <c r="I176" s="64">
        <v>10</v>
      </c>
      <c r="J176" s="64">
        <v>9</v>
      </c>
      <c r="K176" s="65">
        <f t="shared" si="24"/>
        <v>20</v>
      </c>
      <c r="L176" s="66">
        <f t="shared" si="25"/>
        <v>0.007853981633974483</v>
      </c>
      <c r="M176" s="66">
        <f t="shared" si="26"/>
        <v>3.6548878306237302</v>
      </c>
      <c r="N176" s="67">
        <f t="shared" si="27"/>
        <v>38.66318404668368</v>
      </c>
      <c r="O176" s="67">
        <f t="shared" si="28"/>
        <v>0.03866318404668368</v>
      </c>
      <c r="P176" s="67">
        <f>O176/Information!$D$43</f>
        <v>0.7732636809336736</v>
      </c>
      <c r="Q176" s="53">
        <f>IF(H176="Chirpine",Information!$D$14,IF(H176="Chilaune",Information!$D$15,IF(Trees!#REF!="Hadekafal",Information!$D$17,Information!$D$16)))</f>
        <v>690</v>
      </c>
      <c r="R176" s="68">
        <f t="shared" si="29"/>
        <v>533.5519398442348</v>
      </c>
      <c r="S176" s="67">
        <f t="shared" si="30"/>
        <v>0.5335519398442348</v>
      </c>
      <c r="T176" s="67">
        <f>IF(Trees!I431&lt;28,S176*Information!$D$29,IF(I176&gt;=53,S176*Information!$F$29,S176*Information!$E$29))</f>
        <v>0.10084131663056037</v>
      </c>
      <c r="U176" s="67">
        <f>IF(Trees!I431&lt;28,S176*Information!$D$30,IF(I176&gt;=53,S176*Information!$F$30,S176*Information!$E$30))</f>
        <v>0.05388874592426771</v>
      </c>
      <c r="V176" s="67">
        <f t="shared" si="31"/>
        <v>0.6882820023990629</v>
      </c>
      <c r="W176" s="67">
        <f>IF(H176="Chirpine",S176*Information!$D$22,IF(H176="Chilaune",S176*Information!$D$23,S176*Information!$D$24))</f>
        <v>0.24036514889982777</v>
      </c>
      <c r="X176" s="67">
        <f>IF(H176="Chirpine",T176*Information!$D$22,IF(H176="Chilaune",T176*Information!$D$23,T176*Information!$D$24))</f>
        <v>0.045429013142067445</v>
      </c>
      <c r="Y176" s="67">
        <f>IF(H176="Chirpine",U176*Information!$C$22,IF(H176="Chilaune",U176*Information!$C$23,U176*Information!$C$24))</f>
        <v>0.023452382226241308</v>
      </c>
      <c r="Z176" s="67">
        <f t="shared" si="32"/>
        <v>0.3092465442681365</v>
      </c>
    </row>
    <row r="177" spans="1:26" ht="13.5">
      <c r="A177" s="53">
        <v>10</v>
      </c>
      <c r="B177" s="53" t="s">
        <v>110</v>
      </c>
      <c r="C177" s="5" t="s">
        <v>29</v>
      </c>
      <c r="D177" s="5" t="s">
        <v>105</v>
      </c>
      <c r="E177" s="53" t="s">
        <v>50</v>
      </c>
      <c r="F177" s="53">
        <v>17</v>
      </c>
      <c r="G177" s="53">
        <v>176</v>
      </c>
      <c r="H177" s="53" t="s">
        <v>6</v>
      </c>
      <c r="I177" s="64">
        <v>9.8</v>
      </c>
      <c r="J177" s="64">
        <v>7</v>
      </c>
      <c r="K177" s="65">
        <f t="shared" si="24"/>
        <v>20</v>
      </c>
      <c r="L177" s="66">
        <f t="shared" si="25"/>
        <v>0.0075429639612690945</v>
      </c>
      <c r="M177" s="66">
        <f t="shared" si="26"/>
        <v>3.3650859233242447</v>
      </c>
      <c r="N177" s="67">
        <f t="shared" si="27"/>
        <v>28.935983468128548</v>
      </c>
      <c r="O177" s="67">
        <f t="shared" si="28"/>
        <v>0.02893598346812855</v>
      </c>
      <c r="P177" s="67">
        <f>O177/Information!$D$43</f>
        <v>0.5787196693625709</v>
      </c>
      <c r="Q177" s="53">
        <f>IF(H177="Chirpine",Information!$D$14,IF(H177="Chilaune",Information!$D$15,IF(Trees!H94="Hadekafal",Information!$D$17,Information!$D$16)))</f>
        <v>690</v>
      </c>
      <c r="R177" s="68">
        <f t="shared" si="29"/>
        <v>399.31657186017395</v>
      </c>
      <c r="S177" s="67">
        <f t="shared" si="30"/>
        <v>0.39931657186017394</v>
      </c>
      <c r="T177" s="67">
        <f>IF(Trees!I432&lt;28,S177*Information!$D$29,IF(I177&gt;=53,S177*Information!$F$29,S177*Information!$E$29))</f>
        <v>0.07547083208157288</v>
      </c>
      <c r="U177" s="67">
        <f>IF(Trees!I432&lt;28,S177*Information!$D$30,IF(I177&gt;=53,S177*Information!$F$30,S177*Information!$E$30))</f>
        <v>0.04033097375787757</v>
      </c>
      <c r="V177" s="67">
        <f t="shared" si="31"/>
        <v>0.5151183776996243</v>
      </c>
      <c r="W177" s="67">
        <f>IF(H177="Chirpine",S177*Information!$D$22,IF(H177="Chilaune",S177*Information!$D$23,S177*Information!$D$24))</f>
        <v>0.17989211562300836</v>
      </c>
      <c r="X177" s="67">
        <f>IF(H177="Chirpine",T177*Information!$D$22,IF(H177="Chilaune",T177*Information!$D$23,T177*Information!$D$24))</f>
        <v>0.03399960985274858</v>
      </c>
      <c r="Y177" s="67">
        <f>IF(H177="Chirpine",U177*Information!$C$22,IF(H177="Chilaune",U177*Information!$C$23,U177*Information!$C$24))</f>
        <v>0.01755203977942832</v>
      </c>
      <c r="Z177" s="67">
        <f t="shared" si="32"/>
        <v>0.23144376525518526</v>
      </c>
    </row>
    <row r="178" spans="1:26" ht="13.5">
      <c r="A178" s="53">
        <v>10</v>
      </c>
      <c r="B178" s="53" t="s">
        <v>110</v>
      </c>
      <c r="C178" s="5" t="s">
        <v>29</v>
      </c>
      <c r="D178" s="5" t="s">
        <v>105</v>
      </c>
      <c r="E178" s="53" t="s">
        <v>50</v>
      </c>
      <c r="F178" s="53">
        <v>18</v>
      </c>
      <c r="G178" s="53">
        <v>177</v>
      </c>
      <c r="H178" s="53" t="s">
        <v>6</v>
      </c>
      <c r="I178" s="64">
        <v>16</v>
      </c>
      <c r="J178" s="64">
        <v>9.1</v>
      </c>
      <c r="K178" s="65">
        <f t="shared" si="24"/>
        <v>20</v>
      </c>
      <c r="L178" s="66">
        <f t="shared" si="25"/>
        <v>0.020106192982974676</v>
      </c>
      <c r="M178" s="66">
        <f t="shared" si="26"/>
        <v>4.519308814526491</v>
      </c>
      <c r="N178" s="67">
        <f t="shared" si="27"/>
        <v>91.77214447847807</v>
      </c>
      <c r="O178" s="67">
        <f t="shared" si="28"/>
        <v>0.09177214447847806</v>
      </c>
      <c r="P178" s="67">
        <f>O178/Information!$D$43</f>
        <v>1.8354428895695611</v>
      </c>
      <c r="Q178" s="53">
        <f>IF(H178="Chirpine",Information!$D$14,IF(H178="Chilaune",Information!$D$15,IF(Trees!H95="Hadekafal",Information!$D$17,Information!$D$16)))</f>
        <v>690</v>
      </c>
      <c r="R178" s="68">
        <f t="shared" si="29"/>
        <v>1266.455593802997</v>
      </c>
      <c r="S178" s="67">
        <f t="shared" si="30"/>
        <v>1.266455593802997</v>
      </c>
      <c r="T178" s="67">
        <f>IF(Trees!I433&lt;28,S178*Information!$D$29,IF(I178&gt;=53,S178*Information!$F$29,S178*Information!$E$29))</f>
        <v>0.23936010722876647</v>
      </c>
      <c r="U178" s="67">
        <f>IF(Trees!I433&lt;28,S178*Information!$D$30,IF(I178&gt;=53,S178*Information!$F$30,S178*Information!$E$30))</f>
        <v>0.1279120149741027</v>
      </c>
      <c r="V178" s="67">
        <f t="shared" si="31"/>
        <v>1.6337277160058663</v>
      </c>
      <c r="W178" s="67">
        <f>IF(H178="Chirpine",S178*Information!$D$22,IF(H178="Chilaune",S178*Information!$D$23,S178*Information!$D$24))</f>
        <v>0.5705382450082502</v>
      </c>
      <c r="X178" s="67">
        <f>IF(H178="Chirpine",T178*Information!$D$22,IF(H178="Chilaune",T178*Information!$D$23,T178*Information!$D$24))</f>
        <v>0.1078317283065593</v>
      </c>
      <c r="Y178" s="67">
        <f>IF(H178="Chirpine",U178*Information!$C$22,IF(H178="Chilaune",U178*Information!$C$23,U178*Information!$C$24))</f>
        <v>0.0556673089167295</v>
      </c>
      <c r="Z178" s="67">
        <f t="shared" si="32"/>
        <v>0.7340372822315391</v>
      </c>
    </row>
    <row r="179" spans="1:26" ht="13.5">
      <c r="A179" s="53">
        <v>10</v>
      </c>
      <c r="B179" s="53" t="s">
        <v>110</v>
      </c>
      <c r="C179" s="5" t="s">
        <v>29</v>
      </c>
      <c r="D179" s="5" t="s">
        <v>105</v>
      </c>
      <c r="E179" s="53" t="s">
        <v>50</v>
      </c>
      <c r="F179" s="53">
        <v>19</v>
      </c>
      <c r="G179" s="53">
        <v>178</v>
      </c>
      <c r="H179" s="53" t="s">
        <v>6</v>
      </c>
      <c r="I179" s="64">
        <v>8.2</v>
      </c>
      <c r="J179" s="64">
        <v>7.9</v>
      </c>
      <c r="K179" s="65">
        <f t="shared" si="24"/>
        <v>20</v>
      </c>
      <c r="L179" s="66">
        <f t="shared" si="25"/>
        <v>0.005281017250684441</v>
      </c>
      <c r="M179" s="66">
        <f t="shared" si="26"/>
        <v>3.163299728418743</v>
      </c>
      <c r="N179" s="67">
        <f t="shared" si="27"/>
        <v>23.648500956331027</v>
      </c>
      <c r="O179" s="67">
        <f t="shared" si="28"/>
        <v>0.023648500956331028</v>
      </c>
      <c r="P179" s="67">
        <f>O179/Information!$D$43</f>
        <v>0.4729700191266205</v>
      </c>
      <c r="Q179" s="53">
        <f>IF(H179="Chirpine",Information!$D$14,IF(H179="Chilaune",Information!$D$15,IF(Trees!H96="Hadekafal",Information!$D$17,Information!$D$16)))</f>
        <v>690</v>
      </c>
      <c r="R179" s="68">
        <f t="shared" si="29"/>
        <v>326.34931319736813</v>
      </c>
      <c r="S179" s="67">
        <f t="shared" si="30"/>
        <v>0.32634931319736815</v>
      </c>
      <c r="T179" s="67">
        <f>IF(Trees!I434&lt;28,S179*Information!$D$29,IF(I179&gt;=53,S179*Information!$F$29,S179*Information!$E$29))</f>
        <v>0.06168002019430258</v>
      </c>
      <c r="U179" s="67">
        <f>IF(Trees!I434&lt;28,S179*Information!$D$30,IF(I179&gt;=53,S179*Information!$F$30,S179*Information!$E$30))</f>
        <v>0.03296128063293419</v>
      </c>
      <c r="V179" s="67">
        <f t="shared" si="31"/>
        <v>0.4209906140246049</v>
      </c>
      <c r="W179" s="67">
        <f>IF(H179="Chirpine",S179*Information!$D$22,IF(H179="Chilaune",S179*Information!$D$23,S179*Information!$D$24))</f>
        <v>0.14702036559541434</v>
      </c>
      <c r="X179" s="67">
        <f>IF(H179="Chirpine",T179*Information!$D$22,IF(H179="Chilaune",T179*Information!$D$23,T179*Information!$D$24))</f>
        <v>0.027786849097533314</v>
      </c>
      <c r="Y179" s="67">
        <f>IF(H179="Chirpine",U179*Information!$C$22,IF(H179="Chilaune",U179*Information!$C$23,U179*Information!$C$24))</f>
        <v>0.014344749331452957</v>
      </c>
      <c r="Z179" s="67">
        <f t="shared" si="32"/>
        <v>0.18915196402440063</v>
      </c>
    </row>
    <row r="180" spans="1:26" ht="13.5">
      <c r="A180" s="53">
        <v>10</v>
      </c>
      <c r="B180" s="53" t="s">
        <v>110</v>
      </c>
      <c r="C180" s="5" t="s">
        <v>29</v>
      </c>
      <c r="D180" s="5" t="s">
        <v>105</v>
      </c>
      <c r="E180" s="53" t="s">
        <v>50</v>
      </c>
      <c r="F180" s="53">
        <v>20</v>
      </c>
      <c r="G180" s="53">
        <v>179</v>
      </c>
      <c r="H180" s="53" t="s">
        <v>6</v>
      </c>
      <c r="I180" s="64">
        <v>12.3</v>
      </c>
      <c r="J180" s="64">
        <v>8.2</v>
      </c>
      <c r="K180" s="65">
        <f t="shared" si="24"/>
        <v>20</v>
      </c>
      <c r="L180" s="66">
        <f t="shared" si="25"/>
        <v>0.011882288814039996</v>
      </c>
      <c r="M180" s="66">
        <f t="shared" si="26"/>
        <v>3.936961381028887</v>
      </c>
      <c r="N180" s="67">
        <f t="shared" si="27"/>
        <v>51.26259690214432</v>
      </c>
      <c r="O180" s="67">
        <f t="shared" si="28"/>
        <v>0.05126259690214432</v>
      </c>
      <c r="P180" s="67">
        <f>O180/Information!$D$43</f>
        <v>1.0252519380428864</v>
      </c>
      <c r="Q180" s="53">
        <f>IF(H180="Chirpine",Information!$D$14,IF(H180="Chilaune",Information!$D$15,IF(Trees!H97="Hadekafal",Information!$D$17,Information!$D$16)))</f>
        <v>690</v>
      </c>
      <c r="R180" s="68">
        <f t="shared" si="29"/>
        <v>707.4238372495917</v>
      </c>
      <c r="S180" s="67">
        <f t="shared" si="30"/>
        <v>0.7074238372495917</v>
      </c>
      <c r="T180" s="67">
        <f>IF(Trees!I435&lt;28,S180*Information!$D$29,IF(I180&gt;=53,S180*Information!$F$29,S180*Information!$E$29))</f>
        <v>0.13370310524017281</v>
      </c>
      <c r="U180" s="67">
        <f>IF(Trees!I435&lt;28,S180*Information!$D$30,IF(I180&gt;=53,S180*Information!$F$30,S180*Information!$E$30))</f>
        <v>0.07144980756220877</v>
      </c>
      <c r="V180" s="67">
        <f t="shared" si="31"/>
        <v>0.9125767500519733</v>
      </c>
      <c r="W180" s="67">
        <f>IF(H180="Chirpine",S180*Information!$D$22,IF(H180="Chilaune",S180*Information!$D$23,S180*Information!$D$24))</f>
        <v>0.31869443868094105</v>
      </c>
      <c r="X180" s="67">
        <f>IF(H180="Chirpine",T180*Information!$D$22,IF(H180="Chilaune",T180*Information!$D$23,T180*Information!$D$24))</f>
        <v>0.060233248910697854</v>
      </c>
      <c r="Y180" s="67">
        <f>IF(H180="Chirpine",U180*Information!$C$22,IF(H180="Chilaune",U180*Information!$C$23,U180*Information!$C$24))</f>
        <v>0.031094956251073256</v>
      </c>
      <c r="Z180" s="67">
        <f t="shared" si="32"/>
        <v>0.4100226438427122</v>
      </c>
    </row>
    <row r="181" spans="1:26" ht="13.5">
      <c r="A181" s="53">
        <v>10</v>
      </c>
      <c r="B181" s="53" t="s">
        <v>110</v>
      </c>
      <c r="C181" s="5" t="s">
        <v>29</v>
      </c>
      <c r="D181" s="5" t="s">
        <v>105</v>
      </c>
      <c r="E181" s="53" t="s">
        <v>50</v>
      </c>
      <c r="F181" s="53">
        <v>21</v>
      </c>
      <c r="G181" s="53">
        <v>180</v>
      </c>
      <c r="H181" s="53" t="s">
        <v>6</v>
      </c>
      <c r="I181" s="64">
        <v>13.6</v>
      </c>
      <c r="J181" s="64">
        <v>11.2</v>
      </c>
      <c r="K181" s="65">
        <f t="shared" si="24"/>
        <v>20</v>
      </c>
      <c r="L181" s="66">
        <f t="shared" si="25"/>
        <v>0.014526724430199204</v>
      </c>
      <c r="M181" s="66">
        <f t="shared" si="26"/>
        <v>4.433390066227929</v>
      </c>
      <c r="N181" s="67">
        <f t="shared" si="27"/>
        <v>84.21643281062447</v>
      </c>
      <c r="O181" s="67">
        <f t="shared" si="28"/>
        <v>0.08421643281062446</v>
      </c>
      <c r="P181" s="67">
        <f>O181/Information!$D$43</f>
        <v>1.6843286562124893</v>
      </c>
      <c r="Q181" s="53">
        <f>IF(H181="Chirpine",Information!$D$14,IF(H181="Chilaune",Information!$D$15,IF(Trees!H98="Hadekafal",Information!$D$17,Information!$D$16)))</f>
        <v>690</v>
      </c>
      <c r="R181" s="68">
        <f t="shared" si="29"/>
        <v>1162.1867727866177</v>
      </c>
      <c r="S181" s="67">
        <f t="shared" si="30"/>
        <v>1.1621867727866177</v>
      </c>
      <c r="T181" s="67">
        <f>IF(Trees!I436&lt;28,S181*Information!$D$29,IF(I181&gt;=53,S181*Information!$F$29,S181*Information!$E$29))</f>
        <v>0.21965330005667075</v>
      </c>
      <c r="U181" s="67">
        <f>IF(Trees!I436&lt;28,S181*Information!$D$30,IF(I181&gt;=53,S181*Information!$F$30,S181*Information!$E$30))</f>
        <v>0.1173808640514484</v>
      </c>
      <c r="V181" s="67">
        <f t="shared" si="31"/>
        <v>1.499220936894737</v>
      </c>
      <c r="W181" s="67">
        <f>IF(H181="Chirpine",S181*Information!$D$22,IF(H181="Chilaune",S181*Information!$D$23,S181*Information!$D$24))</f>
        <v>0.5235651411403713</v>
      </c>
      <c r="X181" s="67">
        <f>IF(H181="Chirpine",T181*Information!$D$22,IF(H181="Chilaune",T181*Information!$D$23,T181*Information!$D$24))</f>
        <v>0.09895381167553018</v>
      </c>
      <c r="Y181" s="67">
        <f>IF(H181="Chirpine",U181*Information!$C$22,IF(H181="Chilaune",U181*Information!$C$23,U181*Information!$C$24))</f>
        <v>0.051084152035190344</v>
      </c>
      <c r="Z181" s="67">
        <f t="shared" si="32"/>
        <v>0.6736031048510919</v>
      </c>
    </row>
    <row r="182" spans="1:26" ht="13.5">
      <c r="A182" s="53">
        <v>10</v>
      </c>
      <c r="B182" s="53" t="s">
        <v>110</v>
      </c>
      <c r="C182" s="5" t="s">
        <v>29</v>
      </c>
      <c r="D182" s="5" t="s">
        <v>105</v>
      </c>
      <c r="E182" s="53" t="s">
        <v>50</v>
      </c>
      <c r="F182" s="53">
        <v>22</v>
      </c>
      <c r="G182" s="53">
        <v>181</v>
      </c>
      <c r="H182" s="53" t="s">
        <v>6</v>
      </c>
      <c r="I182" s="64">
        <v>9.5</v>
      </c>
      <c r="J182" s="64">
        <v>7</v>
      </c>
      <c r="K182" s="65">
        <f t="shared" si="24"/>
        <v>20</v>
      </c>
      <c r="L182" s="66">
        <f t="shared" si="25"/>
        <v>0.00708821842466197</v>
      </c>
      <c r="M182" s="66">
        <f t="shared" si="26"/>
        <v>3.3086409624986035</v>
      </c>
      <c r="N182" s="67">
        <f t="shared" si="27"/>
        <v>27.347933337883333</v>
      </c>
      <c r="O182" s="67">
        <f t="shared" si="28"/>
        <v>0.027347933337883334</v>
      </c>
      <c r="P182" s="67">
        <f>O182/Information!$D$43</f>
        <v>0.5469586667576667</v>
      </c>
      <c r="Q182" s="53">
        <f>IF(H182="Chirpine",Information!$D$14,IF(H182="Chilaune",Information!$D$15,IF(Trees!H99="Hadekafal",Information!$D$17,Information!$D$16)))</f>
        <v>690</v>
      </c>
      <c r="R182" s="68">
        <f t="shared" si="29"/>
        <v>377.40148006279003</v>
      </c>
      <c r="S182" s="67">
        <f t="shared" si="30"/>
        <v>0.37740148006279</v>
      </c>
      <c r="T182" s="67">
        <f>IF(Trees!I437&lt;28,S182*Information!$D$29,IF(I182&gt;=53,S182*Information!$F$29,S182*Information!$E$29))</f>
        <v>0.07132887973186731</v>
      </c>
      <c r="U182" s="67">
        <f>IF(Trees!I437&lt;28,S182*Information!$D$30,IF(I182&gt;=53,S182*Information!$F$30,S182*Information!$E$30))</f>
        <v>0.038117549486341794</v>
      </c>
      <c r="V182" s="67">
        <f t="shared" si="31"/>
        <v>0.4868479092809991</v>
      </c>
      <c r="W182" s="67">
        <f>IF(H182="Chirpine",S182*Information!$D$22,IF(H182="Chilaune",S182*Information!$D$23,S182*Information!$D$24))</f>
        <v>0.1700193667682869</v>
      </c>
      <c r="X182" s="67">
        <f>IF(H182="Chirpine",T182*Information!$D$22,IF(H182="Chilaune",T182*Information!$D$23,T182*Information!$D$24))</f>
        <v>0.032133660319206225</v>
      </c>
      <c r="Y182" s="67">
        <f>IF(H182="Chirpine",U182*Information!$C$22,IF(H182="Chilaune",U182*Information!$C$23,U182*Information!$C$24))</f>
        <v>0.016588757536455948</v>
      </c>
      <c r="Z182" s="67">
        <f t="shared" si="32"/>
        <v>0.21874178462394908</v>
      </c>
    </row>
    <row r="183" spans="1:26" ht="13.5">
      <c r="A183" s="53">
        <v>10</v>
      </c>
      <c r="B183" s="53" t="s">
        <v>110</v>
      </c>
      <c r="C183" s="5" t="s">
        <v>29</v>
      </c>
      <c r="D183" s="5" t="s">
        <v>105</v>
      </c>
      <c r="E183" s="53" t="s">
        <v>50</v>
      </c>
      <c r="F183" s="53">
        <v>23</v>
      </c>
      <c r="G183" s="53">
        <v>182</v>
      </c>
      <c r="H183" s="53" t="s">
        <v>6</v>
      </c>
      <c r="I183" s="64">
        <v>22.3</v>
      </c>
      <c r="J183" s="64">
        <v>18.2</v>
      </c>
      <c r="K183" s="65">
        <f t="shared" si="24"/>
        <v>20</v>
      </c>
      <c r="L183" s="66">
        <f t="shared" si="25"/>
        <v>0.03905706526759171</v>
      </c>
      <c r="M183" s="66">
        <f t="shared" si="26"/>
        <v>5.8201889443153005</v>
      </c>
      <c r="N183" s="67">
        <f t="shared" si="27"/>
        <v>337.0357285993421</v>
      </c>
      <c r="O183" s="67">
        <f t="shared" si="28"/>
        <v>0.3370357285993421</v>
      </c>
      <c r="P183" s="67">
        <f>O183/Information!$D$43</f>
        <v>6.7407145719868415</v>
      </c>
      <c r="Q183" s="53">
        <f>IF(H183="Chirpine",Information!$D$14,IF(H183="Chilaune",Information!$D$15,IF(Trees!H100="Hadekafal",Information!$D$17,Information!$D$16)))</f>
        <v>690</v>
      </c>
      <c r="R183" s="68">
        <f t="shared" si="29"/>
        <v>4651.0930546709205</v>
      </c>
      <c r="S183" s="67">
        <f t="shared" si="30"/>
        <v>4.651093054670921</v>
      </c>
      <c r="T183" s="67">
        <f>IF(Trees!I438&lt;28,S183*Information!$D$29,IF(I183&gt;=53,S183*Information!$F$29,S183*Information!$E$29))</f>
        <v>0.879056587332804</v>
      </c>
      <c r="U183" s="67">
        <f>IF(Trees!I438&lt;28,S183*Information!$D$30,IF(I183&gt;=53,S183*Information!$F$30,S183*Information!$E$30))</f>
        <v>0.469760398521763</v>
      </c>
      <c r="V183" s="67">
        <f t="shared" si="31"/>
        <v>5.999910040525488</v>
      </c>
      <c r="W183" s="67">
        <f>IF(H183="Chirpine",S183*Information!$D$22,IF(H183="Chilaune",S183*Information!$D$23,S183*Information!$D$24))</f>
        <v>2.09531742112925</v>
      </c>
      <c r="X183" s="67">
        <f>IF(H183="Chirpine",T183*Information!$D$22,IF(H183="Chilaune",T183*Information!$D$23,T183*Information!$D$24))</f>
        <v>0.3960149925934282</v>
      </c>
      <c r="Y183" s="67">
        <f>IF(H183="Chirpine",U183*Information!$C$22,IF(H183="Chilaune",U183*Information!$C$23,U183*Information!$C$24))</f>
        <v>0.20443972543667124</v>
      </c>
      <c r="Z183" s="67">
        <f t="shared" si="32"/>
        <v>2.6957721391593497</v>
      </c>
    </row>
    <row r="184" spans="1:26" ht="13.5">
      <c r="A184" s="53">
        <v>10</v>
      </c>
      <c r="B184" s="53" t="s">
        <v>110</v>
      </c>
      <c r="C184" s="5" t="s">
        <v>29</v>
      </c>
      <c r="D184" s="5" t="s">
        <v>105</v>
      </c>
      <c r="E184" s="53" t="s">
        <v>50</v>
      </c>
      <c r="F184" s="53">
        <v>24</v>
      </c>
      <c r="G184" s="53">
        <v>183</v>
      </c>
      <c r="H184" s="53" t="s">
        <v>6</v>
      </c>
      <c r="I184" s="64">
        <v>14.6</v>
      </c>
      <c r="J184" s="64">
        <v>12</v>
      </c>
      <c r="K184" s="65">
        <f t="shared" si="24"/>
        <v>20</v>
      </c>
      <c r="L184" s="66">
        <f t="shared" si="25"/>
        <v>0.016741547250980007</v>
      </c>
      <c r="M184" s="66">
        <f t="shared" si="26"/>
        <v>4.6316925630472685</v>
      </c>
      <c r="N184" s="67">
        <f t="shared" si="27"/>
        <v>102.68772254970311</v>
      </c>
      <c r="O184" s="67">
        <f t="shared" si="28"/>
        <v>0.10268772254970311</v>
      </c>
      <c r="P184" s="67">
        <f>O184/Information!$D$43</f>
        <v>2.053754450994062</v>
      </c>
      <c r="Q184" s="53">
        <f>IF(H184="Chirpine",Information!$D$14,IF(H184="Chilaune",Information!$D$15,IF(Trees!H101="Hadekafal",Information!$D$17,Information!$D$16)))</f>
        <v>690</v>
      </c>
      <c r="R184" s="68">
        <f t="shared" si="29"/>
        <v>1417.090571185903</v>
      </c>
      <c r="S184" s="67">
        <f t="shared" si="30"/>
        <v>1.417090571185903</v>
      </c>
      <c r="T184" s="67">
        <f>IF(Trees!I439&lt;28,S184*Information!$D$29,IF(I184&gt;=53,S184*Information!$F$29,S184*Information!$E$29))</f>
        <v>0.26783011795413564</v>
      </c>
      <c r="U184" s="67">
        <f>IF(Trees!I439&lt;28,S184*Information!$D$30,IF(I184&gt;=53,S184*Information!$F$30,S184*Information!$E$30))</f>
        <v>0.14312614768977622</v>
      </c>
      <c r="V184" s="67">
        <f t="shared" si="31"/>
        <v>1.8280468368298148</v>
      </c>
      <c r="W184" s="67">
        <f>IF(H184="Chirpine",S184*Information!$D$22,IF(H184="Chilaune",S184*Information!$D$23,S184*Information!$D$24))</f>
        <v>0.6383993023192494</v>
      </c>
      <c r="X184" s="67">
        <f>IF(H184="Chirpine",T184*Information!$D$22,IF(H184="Chilaune",T184*Information!$D$23,T184*Information!$D$24))</f>
        <v>0.12065746813833811</v>
      </c>
      <c r="Y184" s="67">
        <f>IF(H184="Chirpine",U184*Information!$C$22,IF(H184="Chilaune",U184*Information!$C$23,U184*Information!$C$24))</f>
        <v>0.06228849947459061</v>
      </c>
      <c r="Z184" s="67">
        <f t="shared" si="32"/>
        <v>0.821345269932178</v>
      </c>
    </row>
    <row r="185" spans="1:26" ht="13.5">
      <c r="A185" s="53">
        <v>10</v>
      </c>
      <c r="B185" s="53" t="s">
        <v>110</v>
      </c>
      <c r="C185" s="5" t="s">
        <v>29</v>
      </c>
      <c r="D185" s="5" t="s">
        <v>105</v>
      </c>
      <c r="E185" s="53" t="s">
        <v>50</v>
      </c>
      <c r="F185" s="53">
        <v>25</v>
      </c>
      <c r="G185" s="53">
        <v>184</v>
      </c>
      <c r="H185" s="53" t="s">
        <v>6</v>
      </c>
      <c r="I185" s="64">
        <v>8.8</v>
      </c>
      <c r="J185" s="64">
        <v>7</v>
      </c>
      <c r="K185" s="65">
        <f t="shared" si="24"/>
        <v>20</v>
      </c>
      <c r="L185" s="66">
        <f t="shared" si="25"/>
        <v>0.006082123377349841</v>
      </c>
      <c r="M185" s="66">
        <f t="shared" si="26"/>
        <v>3.1696824524830056</v>
      </c>
      <c r="N185" s="67">
        <f t="shared" si="27"/>
        <v>23.79992554908917</v>
      </c>
      <c r="O185" s="67">
        <f t="shared" si="28"/>
        <v>0.02379992554908917</v>
      </c>
      <c r="P185" s="67">
        <f>O185/Information!$D$43</f>
        <v>0.47599851098178336</v>
      </c>
      <c r="Q185" s="53">
        <f>IF(H185="Chirpine",Information!$D$14,IF(H185="Chilaune",Information!$D$15,IF(Trees!H102="Hadekafal",Information!$D$17,Information!$D$16)))</f>
        <v>690</v>
      </c>
      <c r="R185" s="68">
        <f t="shared" si="29"/>
        <v>328.43897257743055</v>
      </c>
      <c r="S185" s="67">
        <f t="shared" si="30"/>
        <v>0.32843897257743054</v>
      </c>
      <c r="T185" s="67">
        <f>IF(Trees!I440&lt;28,S185*Information!$D$29,IF(I185&gt;=53,S185*Information!$F$29,S185*Information!$E$29))</f>
        <v>0.06207496581713437</v>
      </c>
      <c r="U185" s="67">
        <f>IF(Trees!I440&lt;28,S185*Information!$D$30,IF(I185&gt;=53,S185*Information!$F$30,S185*Information!$E$30))</f>
        <v>0.03317233623032049</v>
      </c>
      <c r="V185" s="67">
        <f t="shared" si="31"/>
        <v>0.42368627462488545</v>
      </c>
      <c r="W185" s="67">
        <f>IF(H185="Chirpine",S185*Information!$D$22,IF(H185="Chilaune",S185*Information!$D$23,S185*Information!$D$24))</f>
        <v>0.14796175714613247</v>
      </c>
      <c r="X185" s="67">
        <f>IF(H185="Chirpine",T185*Information!$D$22,IF(H185="Chilaune",T185*Information!$D$23,T185*Information!$D$24))</f>
        <v>0.027964772100619033</v>
      </c>
      <c r="Y185" s="67">
        <f>IF(H185="Chirpine",U185*Information!$C$22,IF(H185="Chilaune",U185*Information!$C$23,U185*Information!$C$24))</f>
        <v>0.014436600727435476</v>
      </c>
      <c r="Z185" s="67">
        <f t="shared" si="32"/>
        <v>0.19036312997418697</v>
      </c>
    </row>
    <row r="186" spans="1:26" ht="13.5">
      <c r="A186" s="53">
        <v>10</v>
      </c>
      <c r="B186" s="53" t="s">
        <v>110</v>
      </c>
      <c r="C186" s="5" t="s">
        <v>29</v>
      </c>
      <c r="D186" s="5" t="s">
        <v>105</v>
      </c>
      <c r="E186" s="53" t="s">
        <v>50</v>
      </c>
      <c r="F186" s="53">
        <v>26</v>
      </c>
      <c r="G186" s="53">
        <v>185</v>
      </c>
      <c r="H186" s="53" t="s">
        <v>6</v>
      </c>
      <c r="I186" s="64">
        <v>11.5</v>
      </c>
      <c r="J186" s="64">
        <v>12</v>
      </c>
      <c r="K186" s="65">
        <f t="shared" si="24"/>
        <v>20</v>
      </c>
      <c r="L186" s="66">
        <f t="shared" si="25"/>
        <v>0.010386890710931252</v>
      </c>
      <c r="M186" s="66">
        <f t="shared" si="26"/>
        <v>4.198379020379264</v>
      </c>
      <c r="N186" s="67">
        <f t="shared" si="27"/>
        <v>66.57832142167223</v>
      </c>
      <c r="O186" s="67">
        <f t="shared" si="28"/>
        <v>0.06657832142167223</v>
      </c>
      <c r="P186" s="67">
        <f>O186/Information!$D$43</f>
        <v>1.3315664284334445</v>
      </c>
      <c r="Q186" s="53">
        <f>IF(H186="Chirpine",Information!$D$14,IF(H186="Chilaune",Information!$D$15,IF(Trees!H103="Hadekafal",Information!$D$17,Information!$D$16)))</f>
        <v>690</v>
      </c>
      <c r="R186" s="68">
        <f t="shared" si="29"/>
        <v>918.7808356190767</v>
      </c>
      <c r="S186" s="67">
        <f t="shared" si="30"/>
        <v>0.9187808356190768</v>
      </c>
      <c r="T186" s="67">
        <f>IF(Trees!I441&lt;28,S186*Information!$D$29,IF(I186&gt;=53,S186*Information!$F$29,S186*Information!$E$29))</f>
        <v>0.1736495779320055</v>
      </c>
      <c r="U186" s="67">
        <f>IF(Trees!I441&lt;28,S186*Information!$D$30,IF(I186&gt;=53,S186*Information!$F$30,S186*Information!$E$30))</f>
        <v>0.09279686439752675</v>
      </c>
      <c r="V186" s="67">
        <f t="shared" si="31"/>
        <v>1.185227277948609</v>
      </c>
      <c r="W186" s="67">
        <f>IF(H186="Chirpine",S186*Information!$D$22,IF(H186="Chilaune",S186*Information!$D$23,S186*Information!$D$24))</f>
        <v>0.4139107664463941</v>
      </c>
      <c r="X186" s="67">
        <f>IF(H186="Chirpine",T186*Information!$D$22,IF(H186="Chilaune",T186*Information!$D$23,T186*Information!$D$24))</f>
        <v>0.07822913485836848</v>
      </c>
      <c r="Y186" s="67">
        <f>IF(H186="Chirpine",U186*Information!$C$22,IF(H186="Chilaune",U186*Information!$C$23,U186*Information!$C$24))</f>
        <v>0.04038519538580364</v>
      </c>
      <c r="Z186" s="67">
        <f t="shared" si="32"/>
        <v>0.5325250966905661</v>
      </c>
    </row>
    <row r="187" spans="1:26" ht="13.5">
      <c r="A187" s="53">
        <v>10</v>
      </c>
      <c r="B187" s="53" t="s">
        <v>110</v>
      </c>
      <c r="C187" s="5" t="s">
        <v>29</v>
      </c>
      <c r="D187" s="5" t="s">
        <v>105</v>
      </c>
      <c r="E187" s="53" t="s">
        <v>50</v>
      </c>
      <c r="F187" s="53">
        <v>27</v>
      </c>
      <c r="G187" s="53">
        <v>186</v>
      </c>
      <c r="H187" s="53" t="s">
        <v>6</v>
      </c>
      <c r="I187" s="64">
        <v>14</v>
      </c>
      <c r="J187" s="64">
        <v>11</v>
      </c>
      <c r="K187" s="65">
        <f t="shared" si="24"/>
        <v>20</v>
      </c>
      <c r="L187" s="66">
        <f t="shared" si="25"/>
        <v>0.015393804002589986</v>
      </c>
      <c r="M187" s="66">
        <f t="shared" si="26"/>
        <v>4.467868700679021</v>
      </c>
      <c r="N187" s="67">
        <f t="shared" si="27"/>
        <v>87.1707379543167</v>
      </c>
      <c r="O187" s="67">
        <f t="shared" si="28"/>
        <v>0.08717073795431671</v>
      </c>
      <c r="P187" s="67">
        <f>O187/Information!$D$43</f>
        <v>1.743414759086334</v>
      </c>
      <c r="Q187" s="53">
        <f>IF(H187="Chirpine",Information!$D$14,IF(H187="Chilaune",Information!$D$15,IF(Trees!H104="Hadekafal",Information!$D$17,Information!$D$16)))</f>
        <v>690</v>
      </c>
      <c r="R187" s="68">
        <f t="shared" si="29"/>
        <v>1202.9561837695705</v>
      </c>
      <c r="S187" s="67">
        <f t="shared" si="30"/>
        <v>1.2029561837695706</v>
      </c>
      <c r="T187" s="67">
        <f>IF(Trees!I442&lt;28,S187*Information!$D$29,IF(I187&gt;=53,S187*Information!$F$29,S187*Information!$E$29))</f>
        <v>0.22735871873244884</v>
      </c>
      <c r="U187" s="67">
        <f>IF(Trees!I442&lt;28,S187*Information!$D$30,IF(I187&gt;=53,S187*Information!$F$30,S187*Information!$E$30))</f>
        <v>0.12149857456072664</v>
      </c>
      <c r="V187" s="67">
        <f t="shared" si="31"/>
        <v>1.551813477062746</v>
      </c>
      <c r="W187" s="67">
        <f>IF(H187="Chirpine",S187*Information!$D$22,IF(H187="Chilaune",S187*Information!$D$23,S187*Information!$D$24))</f>
        <v>0.5419317607881916</v>
      </c>
      <c r="X187" s="67">
        <f>IF(H187="Chirpine",T187*Information!$D$22,IF(H187="Chilaune",T187*Information!$D$23,T187*Information!$D$24))</f>
        <v>0.1024251027889682</v>
      </c>
      <c r="Y187" s="67">
        <f>IF(H187="Chirpine",U187*Information!$C$22,IF(H187="Chilaune",U187*Information!$C$23,U187*Information!$C$24))</f>
        <v>0.05287617964882823</v>
      </c>
      <c r="Z187" s="67">
        <f t="shared" si="32"/>
        <v>0.697233043225988</v>
      </c>
    </row>
    <row r="188" spans="1:26" ht="13.5">
      <c r="A188" s="53">
        <v>10</v>
      </c>
      <c r="B188" s="53" t="s">
        <v>110</v>
      </c>
      <c r="C188" s="5" t="s">
        <v>29</v>
      </c>
      <c r="D188" s="5" t="s">
        <v>105</v>
      </c>
      <c r="E188" s="53" t="s">
        <v>50</v>
      </c>
      <c r="F188" s="53">
        <v>28</v>
      </c>
      <c r="G188" s="53">
        <v>187</v>
      </c>
      <c r="H188" s="53" t="s">
        <v>6</v>
      </c>
      <c r="I188" s="64">
        <v>11.8</v>
      </c>
      <c r="J188" s="64">
        <v>10</v>
      </c>
      <c r="K188" s="65">
        <f t="shared" si="24"/>
        <v>20</v>
      </c>
      <c r="L188" s="66">
        <f t="shared" si="25"/>
        <v>0.010935884027146072</v>
      </c>
      <c r="M188" s="66">
        <f t="shared" si="26"/>
        <v>4.061498405050328</v>
      </c>
      <c r="N188" s="67">
        <f t="shared" si="27"/>
        <v>58.061245194462636</v>
      </c>
      <c r="O188" s="67">
        <f t="shared" si="28"/>
        <v>0.05806124519446264</v>
      </c>
      <c r="P188" s="67">
        <f>O188/Information!$D$43</f>
        <v>1.1612249038892526</v>
      </c>
      <c r="Q188" s="53">
        <f>IF(H188="Chirpine",Information!$D$14,IF(H188="Chilaune",Information!$D$15,IF(Trees!H105="Hadekafal",Information!$D$17,Information!$D$16)))</f>
        <v>690</v>
      </c>
      <c r="R188" s="68">
        <f t="shared" si="29"/>
        <v>801.2451836835843</v>
      </c>
      <c r="S188" s="67">
        <f t="shared" si="30"/>
        <v>0.8012451836835843</v>
      </c>
      <c r="T188" s="67">
        <f>IF(Trees!I443&lt;28,S188*Information!$D$29,IF(I188&gt;=53,S188*Information!$F$29,S188*Information!$E$29))</f>
        <v>0.15143533971619744</v>
      </c>
      <c r="U188" s="67">
        <f>IF(Trees!I443&lt;28,S188*Information!$D$30,IF(I188&gt;=53,S188*Information!$F$30,S188*Information!$E$30))</f>
        <v>0.08092576355204202</v>
      </c>
      <c r="V188" s="67">
        <f t="shared" si="31"/>
        <v>1.0336062869518237</v>
      </c>
      <c r="W188" s="67">
        <f>IF(H188="Chirpine",S188*Information!$D$22,IF(H188="Chilaune",S188*Information!$D$23,S188*Information!$D$24))</f>
        <v>0.36096095524945476</v>
      </c>
      <c r="X188" s="67">
        <f>IF(H188="Chirpine",T188*Information!$D$22,IF(H188="Chilaune",T188*Information!$D$23,T188*Information!$D$24))</f>
        <v>0.06822162054214695</v>
      </c>
      <c r="Y188" s="67">
        <f>IF(H188="Chirpine",U188*Information!$C$22,IF(H188="Chilaune",U188*Information!$C$23,U188*Information!$C$24))</f>
        <v>0.035218892297848685</v>
      </c>
      <c r="Z188" s="67">
        <f t="shared" si="32"/>
        <v>0.4644014680894504</v>
      </c>
    </row>
    <row r="189" spans="1:26" ht="13.5">
      <c r="A189" s="53">
        <v>10</v>
      </c>
      <c r="B189" s="53" t="s">
        <v>110</v>
      </c>
      <c r="C189" s="5" t="s">
        <v>29</v>
      </c>
      <c r="D189" s="5" t="s">
        <v>105</v>
      </c>
      <c r="E189" s="53" t="s">
        <v>50</v>
      </c>
      <c r="F189" s="53">
        <v>29</v>
      </c>
      <c r="G189" s="53">
        <v>188</v>
      </c>
      <c r="H189" s="53" t="s">
        <v>13</v>
      </c>
      <c r="I189" s="64">
        <v>7.5</v>
      </c>
      <c r="J189" s="64">
        <v>9</v>
      </c>
      <c r="K189" s="65">
        <f t="shared" si="24"/>
        <v>20</v>
      </c>
      <c r="L189" s="66">
        <f t="shared" si="25"/>
        <v>0.004417864669110647</v>
      </c>
      <c r="M189" s="66">
        <f t="shared" si="26"/>
        <v>3.215358790061143</v>
      </c>
      <c r="N189" s="67">
        <f t="shared" si="27"/>
        <v>24.912228567888743</v>
      </c>
      <c r="O189" s="67">
        <f t="shared" si="28"/>
        <v>0.024912228567888745</v>
      </c>
      <c r="P189" s="67">
        <f>O189/Information!$D$43</f>
        <v>0.4982445713577749</v>
      </c>
      <c r="Q189" s="53">
        <f>IF(H189="Chirpine",Information!$D$14,IF(H189="Chilaune",Information!$D$15,IF(Trees!H106="Hadekafal",Information!$D$17,Information!$D$16)))</f>
        <v>740</v>
      </c>
      <c r="R189" s="68">
        <f t="shared" si="29"/>
        <v>368.70098280475344</v>
      </c>
      <c r="S189" s="67">
        <f t="shared" si="30"/>
        <v>0.36870098280475344</v>
      </c>
      <c r="T189" s="67">
        <f>IF(Trees!I444&lt;28,S189*Information!$D$29,IF(I189&gt;=53,S189*Information!$F$29,S189*Information!$E$29))</f>
        <v>0.0696844857500984</v>
      </c>
      <c r="U189" s="67">
        <f>IF(Trees!I444&lt;28,S189*Information!$D$30,IF(I189&gt;=53,S189*Information!$F$30,S189*Information!$E$30))</f>
        <v>0.0372387992632801</v>
      </c>
      <c r="V189" s="67">
        <f t="shared" si="31"/>
        <v>0.47562426781813194</v>
      </c>
      <c r="W189" s="67">
        <f>IF(H189="Chirpine",S189*Information!$D$22,IF(H189="Chilaune",S189*Information!$D$23,S189*Information!$D$24))</f>
        <v>0.1732894619182341</v>
      </c>
      <c r="X189" s="67">
        <f>IF(H189="Chirpine",T189*Information!$D$22,IF(H189="Chilaune",T189*Information!$D$23,T189*Information!$D$24))</f>
        <v>0.03275170830254625</v>
      </c>
      <c r="Y189" s="67">
        <f>IF(H189="Chirpine",U189*Information!$C$22,IF(H189="Chilaune",U189*Information!$C$23,U189*Information!$C$24))</f>
        <v>0.017502235653741646</v>
      </c>
      <c r="Z189" s="67">
        <f t="shared" si="32"/>
        <v>0.223543405874522</v>
      </c>
    </row>
    <row r="190" spans="1:26" ht="13.5">
      <c r="A190" s="53">
        <v>10</v>
      </c>
      <c r="B190" s="53" t="s">
        <v>110</v>
      </c>
      <c r="C190" s="5" t="s">
        <v>29</v>
      </c>
      <c r="D190" s="5" t="s">
        <v>105</v>
      </c>
      <c r="E190" s="53" t="s">
        <v>50</v>
      </c>
      <c r="F190" s="53">
        <v>30</v>
      </c>
      <c r="G190" s="53">
        <v>189</v>
      </c>
      <c r="H190" s="53" t="s">
        <v>13</v>
      </c>
      <c r="I190" s="64">
        <v>11.5</v>
      </c>
      <c r="J190" s="64">
        <v>13.8</v>
      </c>
      <c r="K190" s="65">
        <f t="shared" si="24"/>
        <v>20</v>
      </c>
      <c r="L190" s="66">
        <f t="shared" si="25"/>
        <v>0.010386890710931252</v>
      </c>
      <c r="M190" s="66">
        <f t="shared" si="26"/>
        <v>4.357916641693553</v>
      </c>
      <c r="N190" s="67">
        <f t="shared" si="27"/>
        <v>78.0942664870879</v>
      </c>
      <c r="O190" s="67">
        <f t="shared" si="28"/>
        <v>0.07809426648708791</v>
      </c>
      <c r="P190" s="67">
        <f>O190/Information!$D$43</f>
        <v>1.561885329741758</v>
      </c>
      <c r="Q190" s="53">
        <f>IF(H190="Chirpine",Information!$D$14,IF(H190="Chilaune",Information!$D$15,IF(Trees!H107="Hadekafal",Information!$D$17,Information!$D$16)))</f>
        <v>740</v>
      </c>
      <c r="R190" s="68">
        <f t="shared" si="29"/>
        <v>1155.795144008901</v>
      </c>
      <c r="S190" s="67">
        <f t="shared" si="30"/>
        <v>1.155795144008901</v>
      </c>
      <c r="T190" s="67">
        <f>IF(Trees!I445&lt;28,S190*Information!$D$29,IF(I190&gt;=53,S190*Information!$F$29,S190*Information!$E$29))</f>
        <v>0.21844528221768228</v>
      </c>
      <c r="U190" s="67">
        <f>IF(Trees!I445&lt;28,S190*Information!$D$30,IF(I190&gt;=53,S190*Information!$F$30,S190*Information!$E$30))</f>
        <v>0.116735309544899</v>
      </c>
      <c r="V190" s="67">
        <f t="shared" si="31"/>
        <v>1.4909757357714823</v>
      </c>
      <c r="W190" s="67">
        <f>IF(H190="Chirpine",S190*Information!$D$22,IF(H190="Chilaune",S190*Information!$D$23,S190*Information!$D$24))</f>
        <v>0.5432237176841834</v>
      </c>
      <c r="X190" s="67">
        <f>IF(H190="Chirpine",T190*Information!$D$22,IF(H190="Chilaune",T190*Information!$D$23,T190*Information!$D$24))</f>
        <v>0.10266928264231066</v>
      </c>
      <c r="Y190" s="67">
        <f>IF(H190="Chirpine",U190*Information!$C$22,IF(H190="Chilaune",U190*Information!$C$23,U190*Information!$C$24))</f>
        <v>0.05486559548610252</v>
      </c>
      <c r="Z190" s="67">
        <f t="shared" si="32"/>
        <v>0.7007585958125966</v>
      </c>
    </row>
    <row r="191" spans="1:26" ht="13.5">
      <c r="A191" s="53">
        <v>10</v>
      </c>
      <c r="B191" s="53" t="s">
        <v>110</v>
      </c>
      <c r="C191" s="5" t="s">
        <v>29</v>
      </c>
      <c r="D191" s="5" t="s">
        <v>105</v>
      </c>
      <c r="E191" s="53" t="s">
        <v>50</v>
      </c>
      <c r="F191" s="53">
        <v>31</v>
      </c>
      <c r="G191" s="53">
        <v>190</v>
      </c>
      <c r="H191" s="53" t="s">
        <v>13</v>
      </c>
      <c r="I191" s="64">
        <v>21.9</v>
      </c>
      <c r="J191" s="64">
        <v>12.2</v>
      </c>
      <c r="K191" s="65">
        <f t="shared" si="24"/>
        <v>20</v>
      </c>
      <c r="L191" s="66">
        <f t="shared" si="25"/>
        <v>0.03766848131470501</v>
      </c>
      <c r="M191" s="66">
        <f t="shared" si="26"/>
        <v>5.448691601882471</v>
      </c>
      <c r="N191" s="67">
        <f t="shared" si="27"/>
        <v>232.45382470469448</v>
      </c>
      <c r="O191" s="67">
        <f t="shared" si="28"/>
        <v>0.23245382470469447</v>
      </c>
      <c r="P191" s="67">
        <f>O191/Information!$D$43</f>
        <v>4.649076494093889</v>
      </c>
      <c r="Q191" s="53">
        <f>IF(H191="Chirpine",Information!$D$14,IF(H191="Chilaune",Information!$D$15,IF(Trees!H108="Hadekafal",Information!$D$17,Information!$D$16)))</f>
        <v>740</v>
      </c>
      <c r="R191" s="68">
        <f t="shared" si="29"/>
        <v>3440.316605629478</v>
      </c>
      <c r="S191" s="67">
        <f t="shared" si="30"/>
        <v>3.4403166056294783</v>
      </c>
      <c r="T191" s="67">
        <f>IF(Trees!I446&lt;28,S191*Information!$D$29,IF(I191&gt;=53,S191*Information!$F$29,S191*Information!$E$29))</f>
        <v>0.6502198384639714</v>
      </c>
      <c r="U191" s="67">
        <f>IF(Trees!I446&lt;28,S191*Information!$D$30,IF(I191&gt;=53,S191*Information!$F$30,S191*Information!$E$30))</f>
        <v>0.3474719771685773</v>
      </c>
      <c r="V191" s="67">
        <f t="shared" si="31"/>
        <v>4.438008421262027</v>
      </c>
      <c r="W191" s="67">
        <f>IF(H191="Chirpine",S191*Information!$D$22,IF(H191="Chilaune",S191*Information!$D$23,S191*Information!$D$24))</f>
        <v>1.6169488046458547</v>
      </c>
      <c r="X191" s="67">
        <f>IF(H191="Chirpine",T191*Information!$D$22,IF(H191="Chilaune",T191*Information!$D$23,T191*Information!$D$24))</f>
        <v>0.3056033240780665</v>
      </c>
      <c r="Y191" s="67">
        <f>IF(H191="Chirpine",U191*Information!$C$22,IF(H191="Chilaune",U191*Information!$C$23,U191*Information!$C$24))</f>
        <v>0.16331182926923132</v>
      </c>
      <c r="Z191" s="67">
        <f t="shared" si="32"/>
        <v>2.0858639579931526</v>
      </c>
    </row>
    <row r="192" spans="1:26" ht="13.5">
      <c r="A192" s="53">
        <v>11</v>
      </c>
      <c r="B192" s="53" t="s">
        <v>110</v>
      </c>
      <c r="C192" s="5" t="s">
        <v>29</v>
      </c>
      <c r="D192" s="5" t="s">
        <v>105</v>
      </c>
      <c r="E192" s="53" t="s">
        <v>51</v>
      </c>
      <c r="F192" s="53">
        <v>1</v>
      </c>
      <c r="G192" s="53">
        <v>191</v>
      </c>
      <c r="H192" s="53" t="s">
        <v>4</v>
      </c>
      <c r="I192" s="64">
        <v>34.5</v>
      </c>
      <c r="J192" s="64">
        <v>16.5</v>
      </c>
      <c r="K192" s="65">
        <f t="shared" si="24"/>
        <v>20</v>
      </c>
      <c r="L192" s="66">
        <f t="shared" si="25"/>
        <v>0.09348201639838127</v>
      </c>
      <c r="M192" s="66">
        <f t="shared" si="26"/>
        <v>6.642722025416031</v>
      </c>
      <c r="N192" s="67">
        <f t="shared" si="27"/>
        <v>767.1804380662646</v>
      </c>
      <c r="O192" s="67">
        <f t="shared" si="28"/>
        <v>0.7671804380662647</v>
      </c>
      <c r="P192" s="67">
        <f>O192/Information!$D$43</f>
        <v>15.343608761325292</v>
      </c>
      <c r="Q192" s="53">
        <f>IF(H192="Chirpine",Information!$D$14,IF(H192="Chilaune",Information!$D$15,IF(Trees!H109="Hadekafal",Information!$D$17,Information!$D$16)))</f>
        <v>650</v>
      </c>
      <c r="R192" s="68">
        <f t="shared" si="29"/>
        <v>9973.34569486144</v>
      </c>
      <c r="S192" s="67">
        <f t="shared" si="30"/>
        <v>9.97334569486144</v>
      </c>
      <c r="T192" s="67">
        <f>IF(Trees!I447&lt;28,S192*Information!$D$29,IF(I192&gt;=53,S192*Information!$F$29,S192*Information!$E$29))</f>
        <v>1.8849623363288122</v>
      </c>
      <c r="U192" s="67">
        <f>IF(Trees!I447&lt;28,S192*Information!$D$30,IF(I192&gt;=53,S192*Information!$F$30,S192*Information!$E$30))</f>
        <v>1.0073079151810054</v>
      </c>
      <c r="V192" s="67">
        <f t="shared" si="31"/>
        <v>12.865615946371257</v>
      </c>
      <c r="W192" s="67">
        <f>IF(H192="Chirpine",S192*Information!$D$22,IF(H192="Chilaune",S192*Information!$D$23,S192*Information!$D$24))</f>
        <v>4.619653725859819</v>
      </c>
      <c r="X192" s="67">
        <f>IF(H192="Chirpine",T192*Information!$D$22,IF(H192="Chilaune",T192*Information!$D$23,T192*Information!$D$24))</f>
        <v>0.8731145541875058</v>
      </c>
      <c r="Y192" s="67">
        <f>IF(H192="Chirpine",U192*Information!$C$22,IF(H192="Chilaune",U192*Information!$C$23,U192*Information!$C$24))</f>
        <v>0.4377760199376649</v>
      </c>
      <c r="Z192" s="67">
        <f t="shared" si="32"/>
        <v>5.93054429998499</v>
      </c>
    </row>
    <row r="193" spans="1:26" ht="13.5">
      <c r="A193" s="53">
        <v>11</v>
      </c>
      <c r="B193" s="53" t="s">
        <v>110</v>
      </c>
      <c r="C193" s="5" t="s">
        <v>29</v>
      </c>
      <c r="D193" s="5" t="s">
        <v>105</v>
      </c>
      <c r="E193" s="53" t="s">
        <v>51</v>
      </c>
      <c r="F193" s="53">
        <v>2</v>
      </c>
      <c r="G193" s="53">
        <v>192</v>
      </c>
      <c r="H193" s="53" t="s">
        <v>4</v>
      </c>
      <c r="I193" s="64">
        <v>50.5</v>
      </c>
      <c r="J193" s="64">
        <v>25.5</v>
      </c>
      <c r="K193" s="65">
        <f t="shared" si="24"/>
        <v>20</v>
      </c>
      <c r="L193" s="66">
        <f t="shared" si="25"/>
        <v>0.20029616662043426</v>
      </c>
      <c r="M193" s="66">
        <f t="shared" si="26"/>
        <v>7.811747653560601</v>
      </c>
      <c r="N193" s="67">
        <f t="shared" si="27"/>
        <v>2469.4423960774648</v>
      </c>
      <c r="O193" s="67">
        <f t="shared" si="28"/>
        <v>2.469442396077465</v>
      </c>
      <c r="P193" s="67">
        <f>O193/Information!$D$43</f>
        <v>49.3888479215493</v>
      </c>
      <c r="Q193" s="53">
        <f>IF(H193="Chirpine",Information!$D$14,IF(H193="Chilaune",Information!$D$15,IF(Trees!#REF!="Hadekafal",Information!$D$17,Information!$D$16)))</f>
        <v>650</v>
      </c>
      <c r="R193" s="68">
        <f t="shared" si="29"/>
        <v>32102.751149007043</v>
      </c>
      <c r="S193" s="67">
        <f t="shared" si="30"/>
        <v>32.10275114900704</v>
      </c>
      <c r="T193" s="67">
        <f>IF(Trees!I448&lt;28,S193*Information!$D$29,IF(I193&gt;=53,S193*Information!$F$29,S193*Information!$E$29))</f>
        <v>6.067419967162331</v>
      </c>
      <c r="U193" s="67">
        <f>IF(Trees!I448&lt;28,S193*Information!$D$30,IF(I193&gt;=53,S193*Information!$F$30,S193*Information!$E$30))</f>
        <v>3.2423778660497113</v>
      </c>
      <c r="V193" s="67">
        <f t="shared" si="31"/>
        <v>41.41254898221908</v>
      </c>
      <c r="W193" s="67">
        <f>IF(H193="Chirpine",S193*Information!$D$22,IF(H193="Chilaune",S193*Information!$D$23,S193*Information!$D$24))</f>
        <v>14.869994332220061</v>
      </c>
      <c r="X193" s="67">
        <f>IF(H193="Chirpine",T193*Information!$D$22,IF(H193="Chilaune",T193*Information!$D$23,T193*Information!$D$24))</f>
        <v>2.810428928789592</v>
      </c>
      <c r="Y193" s="67">
        <f>IF(H193="Chirpine",U193*Information!$C$22,IF(H193="Chilaune",U193*Information!$C$23,U193*Information!$C$24))</f>
        <v>1.4091374205852045</v>
      </c>
      <c r="Z193" s="67">
        <f t="shared" si="32"/>
        <v>19.089560681594858</v>
      </c>
    </row>
    <row r="194" spans="1:26" ht="13.5">
      <c r="A194" s="53">
        <v>11</v>
      </c>
      <c r="B194" s="53" t="s">
        <v>110</v>
      </c>
      <c r="C194" s="5" t="s">
        <v>29</v>
      </c>
      <c r="D194" s="5" t="s">
        <v>105</v>
      </c>
      <c r="E194" s="53" t="s">
        <v>51</v>
      </c>
      <c r="F194" s="53">
        <v>3</v>
      </c>
      <c r="G194" s="53">
        <v>193</v>
      </c>
      <c r="H194" s="53" t="s">
        <v>4</v>
      </c>
      <c r="I194" s="64">
        <v>23.7</v>
      </c>
      <c r="J194" s="64">
        <v>14</v>
      </c>
      <c r="K194" s="65">
        <f aca="true" t="shared" si="33" ref="K194:K257">COUNT(I194)/0.05</f>
        <v>20</v>
      </c>
      <c r="L194" s="66">
        <f aca="true" t="shared" si="34" ref="L194:L257">PI()*I194*I194/40000</f>
        <v>0.044115029439871264</v>
      </c>
      <c r="M194" s="66">
        <f aca="true" t="shared" si="35" ref="M194:M257">IF(H194="Chirpine",(-2.977+1.9235*LN(I194)+1.0019*LN(J194)),IF(H194="Chilaune",(-2.7385+1.8155*LN(I194)+1.0072*LN(J194)),(-2.3204+1.8507*LN(I194)+0.8223*LN(J194))))</f>
        <v>5.755862793640905</v>
      </c>
      <c r="N194" s="67">
        <f aca="true" t="shared" si="36" ref="N194:N239">EXP(M194)</f>
        <v>316.0381055944028</v>
      </c>
      <c r="O194" s="67">
        <f aca="true" t="shared" si="37" ref="O194:O239">N194/1000</f>
        <v>0.3160381055944028</v>
      </c>
      <c r="P194" s="67">
        <f>O194/Information!$D$43</f>
        <v>6.320762111888056</v>
      </c>
      <c r="Q194" s="53">
        <f>IF(H194="Chirpine",Information!$D$14,IF(H194="Chilaune",Information!$D$15,IF(Trees!#REF!="Hadekafal",Information!$D$17,Information!$D$16)))</f>
        <v>650</v>
      </c>
      <c r="R194" s="68">
        <f aca="true" t="shared" si="38" ref="R194:R239">P194*Q194</f>
        <v>4108.495372727237</v>
      </c>
      <c r="S194" s="67">
        <f aca="true" t="shared" si="39" ref="S194:S239">R194/1000</f>
        <v>4.108495372727237</v>
      </c>
      <c r="T194" s="67">
        <f>IF(Trees!I449&lt;28,S194*Information!$D$29,IF(I194&gt;=53,S194*Information!$F$29,S194*Information!$E$29))</f>
        <v>0.7765056254454478</v>
      </c>
      <c r="U194" s="67">
        <f>IF(Trees!I449&lt;28,S194*Information!$D$30,IF(I194&gt;=53,S194*Information!$F$30,S194*Information!$E$30))</f>
        <v>0.41495803264545095</v>
      </c>
      <c r="V194" s="67">
        <f aca="true" t="shared" si="40" ref="V194:V239">S194+T194+U194</f>
        <v>5.299959030818136</v>
      </c>
      <c r="W194" s="67">
        <f>IF(H194="Chirpine",S194*Information!$D$22,IF(H194="Chilaune",S194*Information!$D$23,S194*Information!$D$24))</f>
        <v>1.9030550566472562</v>
      </c>
      <c r="X194" s="67">
        <f>IF(H194="Chirpine",T194*Information!$D$22,IF(H194="Chilaune",T194*Information!$D$23,T194*Information!$D$24))</f>
        <v>0.3596774057063314</v>
      </c>
      <c r="Y194" s="67">
        <f>IF(H194="Chirpine",U194*Information!$C$22,IF(H194="Chilaune",U194*Information!$C$23,U194*Information!$C$24))</f>
        <v>0.18034076098771298</v>
      </c>
      <c r="Z194" s="67">
        <f aca="true" t="shared" si="41" ref="Z194:Z239">W194+X194+Y194</f>
        <v>2.4430732233413006</v>
      </c>
    </row>
    <row r="195" spans="1:26" ht="13.5">
      <c r="A195" s="53">
        <v>11</v>
      </c>
      <c r="B195" s="53" t="s">
        <v>110</v>
      </c>
      <c r="C195" s="5" t="s">
        <v>29</v>
      </c>
      <c r="D195" s="5" t="s">
        <v>105</v>
      </c>
      <c r="E195" s="53" t="s">
        <v>51</v>
      </c>
      <c r="F195" s="53">
        <v>4</v>
      </c>
      <c r="G195" s="53">
        <v>194</v>
      </c>
      <c r="H195" s="53" t="s">
        <v>4</v>
      </c>
      <c r="I195" s="64">
        <v>21.1</v>
      </c>
      <c r="J195" s="64">
        <v>16.5</v>
      </c>
      <c r="K195" s="65">
        <f t="shared" si="33"/>
        <v>20</v>
      </c>
      <c r="L195" s="66">
        <f t="shared" si="34"/>
        <v>0.0349667116326178</v>
      </c>
      <c r="M195" s="66">
        <f t="shared" si="35"/>
        <v>5.696963458997424</v>
      </c>
      <c r="N195" s="67">
        <f t="shared" si="36"/>
        <v>297.9612543216785</v>
      </c>
      <c r="O195" s="67">
        <f t="shared" si="37"/>
        <v>0.29796125432167847</v>
      </c>
      <c r="P195" s="67">
        <f>O195/Information!$D$43</f>
        <v>5.959225086433569</v>
      </c>
      <c r="Q195" s="53">
        <f>IF(H195="Chirpine",Information!$D$14,IF(H195="Chilaune",Information!$D$15,IF(Trees!#REF!="Hadekafal",Information!$D$17,Information!$D$16)))</f>
        <v>650</v>
      </c>
      <c r="R195" s="68">
        <f t="shared" si="38"/>
        <v>3873.49630618182</v>
      </c>
      <c r="S195" s="67">
        <f t="shared" si="39"/>
        <v>3.8734963061818197</v>
      </c>
      <c r="T195" s="67">
        <f>IF(Trees!I450&lt;28,S195*Information!$D$29,IF(I195&gt;=53,S195*Information!$F$29,S195*Information!$E$29))</f>
        <v>0.732090801868364</v>
      </c>
      <c r="U195" s="67">
        <f>IF(Trees!I450&lt;28,S195*Information!$D$30,IF(I195&gt;=53,S195*Information!$F$30,S195*Information!$E$30))</f>
        <v>0.39122312692436384</v>
      </c>
      <c r="V195" s="67">
        <f t="shared" si="40"/>
        <v>4.996810234974547</v>
      </c>
      <c r="W195" s="67">
        <f>IF(H195="Chirpine",S195*Information!$D$22,IF(H195="Chilaune",S195*Information!$D$23,S195*Information!$D$24))</f>
        <v>1.7942034890234189</v>
      </c>
      <c r="X195" s="67">
        <f>IF(H195="Chirpine",T195*Information!$D$22,IF(H195="Chilaune",T195*Information!$D$23,T195*Information!$D$24))</f>
        <v>0.33910445942542616</v>
      </c>
      <c r="Y195" s="67">
        <f>IF(H195="Chirpine",U195*Information!$C$22,IF(H195="Chilaune",U195*Information!$C$23,U195*Information!$C$24))</f>
        <v>0.17002557096132853</v>
      </c>
      <c r="Z195" s="67">
        <f t="shared" si="41"/>
        <v>2.303333519410174</v>
      </c>
    </row>
    <row r="196" spans="1:26" ht="13.5">
      <c r="A196" s="53">
        <v>11</v>
      </c>
      <c r="B196" s="53" t="s">
        <v>110</v>
      </c>
      <c r="C196" s="5" t="s">
        <v>29</v>
      </c>
      <c r="D196" s="5" t="s">
        <v>105</v>
      </c>
      <c r="E196" s="53" t="s">
        <v>51</v>
      </c>
      <c r="F196" s="53">
        <v>5</v>
      </c>
      <c r="G196" s="53">
        <v>195</v>
      </c>
      <c r="H196" s="53" t="s">
        <v>4</v>
      </c>
      <c r="I196" s="64">
        <v>28.5</v>
      </c>
      <c r="J196" s="64">
        <v>15</v>
      </c>
      <c r="K196" s="65">
        <f t="shared" si="33"/>
        <v>20</v>
      </c>
      <c r="L196" s="66">
        <f t="shared" si="34"/>
        <v>0.06379396582195773</v>
      </c>
      <c r="M196" s="66">
        <f t="shared" si="35"/>
        <v>6.179736008357006</v>
      </c>
      <c r="N196" s="67">
        <f t="shared" si="36"/>
        <v>482.8644673414323</v>
      </c>
      <c r="O196" s="67">
        <f t="shared" si="37"/>
        <v>0.4828644673414323</v>
      </c>
      <c r="P196" s="67">
        <f>O196/Information!$D$43</f>
        <v>9.657289346828644</v>
      </c>
      <c r="Q196" s="53">
        <f>IF(H196="Chirpine",Information!$D$14,IF(H196="Chilaune",Information!$D$15,IF(Trees!#REF!="Hadekafal",Information!$D$17,Information!$D$16)))</f>
        <v>650</v>
      </c>
      <c r="R196" s="68">
        <f t="shared" si="38"/>
        <v>6277.238075438619</v>
      </c>
      <c r="S196" s="67">
        <f t="shared" si="39"/>
        <v>6.277238075438619</v>
      </c>
      <c r="T196" s="67">
        <f>IF(Trees!I451&lt;28,S196*Information!$D$29,IF(I196&gt;=53,S196*Information!$F$29,S196*Information!$E$29))</f>
        <v>1.186397996257899</v>
      </c>
      <c r="U196" s="67">
        <f>IF(Trees!I451&lt;28,S196*Information!$D$30,IF(I196&gt;=53,S196*Information!$F$30,S196*Information!$E$30))</f>
        <v>0.6340010456193005</v>
      </c>
      <c r="V196" s="67">
        <f t="shared" si="40"/>
        <v>8.097637117315818</v>
      </c>
      <c r="W196" s="67">
        <f>IF(H196="Chirpine",S196*Information!$D$22,IF(H196="Chilaune",S196*Information!$D$23,S196*Information!$D$24))</f>
        <v>2.907616676543168</v>
      </c>
      <c r="X196" s="67">
        <f>IF(H196="Chirpine",T196*Information!$D$22,IF(H196="Chilaune",T196*Information!$D$23,T196*Information!$D$24))</f>
        <v>0.5495395518666588</v>
      </c>
      <c r="Y196" s="67">
        <f>IF(H196="Chirpine",U196*Information!$C$22,IF(H196="Chilaune",U196*Information!$C$23,U196*Information!$C$24))</f>
        <v>0.275536854426148</v>
      </c>
      <c r="Z196" s="67">
        <f t="shared" si="41"/>
        <v>3.732693082835975</v>
      </c>
    </row>
    <row r="197" spans="1:26" ht="13.5">
      <c r="A197" s="53">
        <v>11</v>
      </c>
      <c r="B197" s="53" t="s">
        <v>110</v>
      </c>
      <c r="C197" s="5" t="s">
        <v>29</v>
      </c>
      <c r="D197" s="5" t="s">
        <v>105</v>
      </c>
      <c r="E197" s="53" t="s">
        <v>51</v>
      </c>
      <c r="F197" s="53">
        <v>6</v>
      </c>
      <c r="G197" s="53">
        <v>196</v>
      </c>
      <c r="H197" s="53" t="s">
        <v>4</v>
      </c>
      <c r="I197" s="64">
        <v>22.5</v>
      </c>
      <c r="J197" s="64">
        <v>14</v>
      </c>
      <c r="K197" s="65">
        <f t="shared" si="33"/>
        <v>20</v>
      </c>
      <c r="L197" s="66">
        <f t="shared" si="34"/>
        <v>0.03976078202199582</v>
      </c>
      <c r="M197" s="66">
        <f t="shared" si="35"/>
        <v>5.6559182358076825</v>
      </c>
      <c r="N197" s="67">
        <f t="shared" si="36"/>
        <v>285.97895832059976</v>
      </c>
      <c r="O197" s="67">
        <f t="shared" si="37"/>
        <v>0.2859789583205998</v>
      </c>
      <c r="P197" s="67">
        <f>O197/Information!$D$43</f>
        <v>5.719579166411995</v>
      </c>
      <c r="Q197" s="53">
        <f>IF(H197="Chirpine",Information!$D$14,IF(H197="Chilaune",Information!$D$15,IF(Trees!H110="Hadekafal",Information!$D$17,Information!$D$16)))</f>
        <v>650</v>
      </c>
      <c r="R197" s="68">
        <f t="shared" si="38"/>
        <v>3717.7264581677964</v>
      </c>
      <c r="S197" s="67">
        <f t="shared" si="39"/>
        <v>3.7177264581677965</v>
      </c>
      <c r="T197" s="67">
        <f>IF(Trees!I452&lt;28,S197*Information!$D$29,IF(I197&gt;=53,S197*Information!$F$29,S197*Information!$E$29))</f>
        <v>0.7026503005937136</v>
      </c>
      <c r="U197" s="67">
        <f>IF(Trees!I452&lt;28,S197*Information!$D$30,IF(I197&gt;=53,S197*Information!$F$30,S197*Information!$E$30))</f>
        <v>0.37549037227494747</v>
      </c>
      <c r="V197" s="67">
        <f t="shared" si="40"/>
        <v>4.795867131036458</v>
      </c>
      <c r="W197" s="67">
        <f>IF(H197="Chirpine",S197*Information!$D$22,IF(H197="Chilaune",S197*Information!$D$23,S197*Information!$D$24))</f>
        <v>1.7220508954233233</v>
      </c>
      <c r="X197" s="67">
        <f>IF(H197="Chirpine",T197*Information!$D$22,IF(H197="Chilaune",T197*Information!$D$23,T197*Information!$D$24))</f>
        <v>0.3254676192350081</v>
      </c>
      <c r="Y197" s="67">
        <f>IF(H197="Chirpine",U197*Information!$C$22,IF(H197="Chilaune",U197*Information!$C$23,U197*Information!$C$24))</f>
        <v>0.16318811579069217</v>
      </c>
      <c r="Z197" s="67">
        <f t="shared" si="41"/>
        <v>2.2107066304490233</v>
      </c>
    </row>
    <row r="198" spans="1:26" ht="13.5">
      <c r="A198" s="53">
        <v>11</v>
      </c>
      <c r="B198" s="53" t="s">
        <v>110</v>
      </c>
      <c r="C198" s="5" t="s">
        <v>29</v>
      </c>
      <c r="D198" s="5" t="s">
        <v>105</v>
      </c>
      <c r="E198" s="53" t="s">
        <v>51</v>
      </c>
      <c r="F198" s="53">
        <v>7</v>
      </c>
      <c r="G198" s="53">
        <v>197</v>
      </c>
      <c r="H198" s="53" t="s">
        <v>4</v>
      </c>
      <c r="I198" s="64">
        <v>31.8</v>
      </c>
      <c r="J198" s="64">
        <v>18</v>
      </c>
      <c r="K198" s="65">
        <f t="shared" si="33"/>
        <v>20</v>
      </c>
      <c r="L198" s="66">
        <f t="shared" si="34"/>
        <v>0.07942260387540356</v>
      </c>
      <c r="M198" s="66">
        <f t="shared" si="35"/>
        <v>6.573146872639791</v>
      </c>
      <c r="N198" s="67">
        <f t="shared" si="36"/>
        <v>715.6182630643852</v>
      </c>
      <c r="O198" s="67">
        <f t="shared" si="37"/>
        <v>0.7156182630643853</v>
      </c>
      <c r="P198" s="67">
        <f>O198/Information!$D$43</f>
        <v>14.312365261287704</v>
      </c>
      <c r="Q198" s="53">
        <f>IF(H198="Chirpine",Information!$D$14,IF(H198="Chilaune",Information!$D$15,IF(Trees!H111="Hadekafal",Information!$D$17,Information!$D$16)))</f>
        <v>650</v>
      </c>
      <c r="R198" s="68">
        <f t="shared" si="38"/>
        <v>9303.037419837008</v>
      </c>
      <c r="S198" s="67">
        <f t="shared" si="39"/>
        <v>9.303037419837008</v>
      </c>
      <c r="T198" s="67">
        <f>IF(Trees!I453&lt;28,S198*Information!$D$29,IF(I198&gt;=53,S198*Information!$F$29,S198*Information!$E$29))</f>
        <v>1.7582740723491945</v>
      </c>
      <c r="U198" s="67">
        <f>IF(Trees!I453&lt;28,S198*Information!$D$30,IF(I198&gt;=53,S198*Information!$F$30,S198*Information!$E$30))</f>
        <v>0.9396067794035379</v>
      </c>
      <c r="V198" s="67">
        <f t="shared" si="40"/>
        <v>12.000918271589741</v>
      </c>
      <c r="W198" s="67">
        <f>IF(H198="Chirpine",S198*Information!$D$22,IF(H198="Chilaune",S198*Information!$D$23,S198*Information!$D$24))</f>
        <v>4.309166932868502</v>
      </c>
      <c r="X198" s="67">
        <f>IF(H198="Chirpine",T198*Information!$D$22,IF(H198="Chilaune",T198*Information!$D$23,T198*Information!$D$24))</f>
        <v>0.8144325503121469</v>
      </c>
      <c r="Y198" s="67">
        <f>IF(H198="Chirpine",U198*Information!$C$22,IF(H198="Chilaune",U198*Information!$C$23,U198*Information!$C$24))</f>
        <v>0.4083531063287775</v>
      </c>
      <c r="Z198" s="67">
        <f t="shared" si="41"/>
        <v>5.531952589509427</v>
      </c>
    </row>
    <row r="199" spans="1:26" ht="13.5">
      <c r="A199" s="53">
        <v>11</v>
      </c>
      <c r="B199" s="53" t="s">
        <v>110</v>
      </c>
      <c r="C199" s="5" t="s">
        <v>29</v>
      </c>
      <c r="D199" s="5" t="s">
        <v>105</v>
      </c>
      <c r="E199" s="53" t="s">
        <v>51</v>
      </c>
      <c r="F199" s="53">
        <v>8</v>
      </c>
      <c r="G199" s="53">
        <v>198</v>
      </c>
      <c r="H199" s="53" t="s">
        <v>4</v>
      </c>
      <c r="I199" s="64">
        <v>20.5</v>
      </c>
      <c r="J199" s="64">
        <v>12</v>
      </c>
      <c r="K199" s="65">
        <f t="shared" si="33"/>
        <v>20</v>
      </c>
      <c r="L199" s="66">
        <f t="shared" si="34"/>
        <v>0.033006357816777764</v>
      </c>
      <c r="M199" s="66">
        <f t="shared" si="35"/>
        <v>5.322415240921279</v>
      </c>
      <c r="N199" s="67">
        <f t="shared" si="36"/>
        <v>204.87811491394058</v>
      </c>
      <c r="O199" s="67">
        <f t="shared" si="37"/>
        <v>0.2048781149139406</v>
      </c>
      <c r="P199" s="67">
        <f>O199/Information!$D$43</f>
        <v>4.097562298278811</v>
      </c>
      <c r="Q199" s="53">
        <f>IF(H199="Chirpine",Information!$D$14,IF(H199="Chilaune",Information!$D$15,IF(Trees!H112="Hadekafal",Information!$D$17,Information!$D$16)))</f>
        <v>650</v>
      </c>
      <c r="R199" s="68">
        <f t="shared" si="38"/>
        <v>2663.4154938812276</v>
      </c>
      <c r="S199" s="67">
        <f t="shared" si="39"/>
        <v>2.6634154938812276</v>
      </c>
      <c r="T199" s="67">
        <f>IF(Trees!I454&lt;28,S199*Information!$D$29,IF(I199&gt;=53,S199*Information!$F$29,S199*Information!$E$29))</f>
        <v>0.503385528343552</v>
      </c>
      <c r="U199" s="67">
        <f>IF(Trees!I454&lt;28,S199*Information!$D$30,IF(I199&gt;=53,S199*Information!$F$30,S199*Information!$E$30))</f>
        <v>0.269004964882004</v>
      </c>
      <c r="V199" s="67">
        <f t="shared" si="40"/>
        <v>3.4358059871067836</v>
      </c>
      <c r="W199" s="67">
        <f>IF(H199="Chirpine",S199*Information!$D$22,IF(H199="Chilaune",S199*Information!$D$23,S199*Information!$D$24))</f>
        <v>1.2336940567657846</v>
      </c>
      <c r="X199" s="67">
        <f>IF(H199="Chirpine",T199*Information!$D$22,IF(H199="Chilaune",T199*Information!$D$23,T199*Information!$D$24))</f>
        <v>0.23316817672873327</v>
      </c>
      <c r="Y199" s="67">
        <f>IF(H199="Chirpine",U199*Information!$C$22,IF(H199="Chilaune",U199*Information!$C$23,U199*Information!$C$24))</f>
        <v>0.11690955773771892</v>
      </c>
      <c r="Z199" s="67">
        <f t="shared" si="41"/>
        <v>1.5837717912322367</v>
      </c>
    </row>
    <row r="200" spans="1:26" ht="13.5">
      <c r="A200" s="53">
        <v>11</v>
      </c>
      <c r="B200" s="53" t="s">
        <v>110</v>
      </c>
      <c r="C200" s="5" t="s">
        <v>29</v>
      </c>
      <c r="D200" s="5" t="s">
        <v>105</v>
      </c>
      <c r="E200" s="53" t="s">
        <v>51</v>
      </c>
      <c r="F200" s="53">
        <v>9</v>
      </c>
      <c r="G200" s="53">
        <v>199</v>
      </c>
      <c r="H200" s="53" t="s">
        <v>4</v>
      </c>
      <c r="I200" s="64">
        <v>18.8</v>
      </c>
      <c r="J200" s="64">
        <v>15.5</v>
      </c>
      <c r="K200" s="65">
        <f t="shared" si="33"/>
        <v>20</v>
      </c>
      <c r="L200" s="66">
        <f t="shared" si="34"/>
        <v>0.027759112687119416</v>
      </c>
      <c r="M200" s="66">
        <f t="shared" si="35"/>
        <v>5.412321309100019</v>
      </c>
      <c r="N200" s="67">
        <f t="shared" si="36"/>
        <v>224.15130870327496</v>
      </c>
      <c r="O200" s="67">
        <f t="shared" si="37"/>
        <v>0.22415130870327496</v>
      </c>
      <c r="P200" s="67">
        <f>O200/Information!$D$43</f>
        <v>4.483026174065499</v>
      </c>
      <c r="Q200" s="53">
        <f>IF(H200="Chirpine",Information!$D$14,IF(H200="Chilaune",Information!$D$15,IF(Trees!H113="Hadekafal",Information!$D$17,Information!$D$16)))</f>
        <v>650</v>
      </c>
      <c r="R200" s="68">
        <f t="shared" si="38"/>
        <v>2913.967013142574</v>
      </c>
      <c r="S200" s="67">
        <f t="shared" si="39"/>
        <v>2.913967013142574</v>
      </c>
      <c r="T200" s="67">
        <f>IF(Trees!I455&lt;28,S200*Information!$D$29,IF(I200&gt;=53,S200*Information!$F$29,S200*Information!$E$29))</f>
        <v>0.5507397654839465</v>
      </c>
      <c r="U200" s="67">
        <f>IF(Trees!I455&lt;28,S200*Information!$D$30,IF(I200&gt;=53,S200*Information!$F$30,S200*Information!$E$30))</f>
        <v>0.2943106683274</v>
      </c>
      <c r="V200" s="67">
        <f t="shared" si="40"/>
        <v>3.7590174469539206</v>
      </c>
      <c r="W200" s="67">
        <f>IF(H200="Chirpine",S200*Information!$D$22,IF(H200="Chilaune",S200*Information!$D$23,S200*Information!$D$24))</f>
        <v>1.3497495204876404</v>
      </c>
      <c r="X200" s="67">
        <f>IF(H200="Chirpine",T200*Information!$D$22,IF(H200="Chilaune",T200*Information!$D$23,T200*Information!$D$24))</f>
        <v>0.25510265937216403</v>
      </c>
      <c r="Y200" s="67">
        <f>IF(H200="Chirpine",U200*Information!$C$22,IF(H200="Chilaune",U200*Information!$C$23,U200*Information!$C$24))</f>
        <v>0.12790741645508805</v>
      </c>
      <c r="Z200" s="67">
        <f t="shared" si="41"/>
        <v>1.7327595963148925</v>
      </c>
    </row>
    <row r="201" spans="1:26" ht="13.5">
      <c r="A201" s="53">
        <v>11</v>
      </c>
      <c r="B201" s="53" t="s">
        <v>110</v>
      </c>
      <c r="C201" s="5" t="s">
        <v>29</v>
      </c>
      <c r="D201" s="5" t="s">
        <v>105</v>
      </c>
      <c r="E201" s="53" t="s">
        <v>51</v>
      </c>
      <c r="F201" s="53">
        <v>10</v>
      </c>
      <c r="G201" s="53">
        <v>200</v>
      </c>
      <c r="H201" s="53" t="s">
        <v>4</v>
      </c>
      <c r="I201" s="64">
        <v>31.5</v>
      </c>
      <c r="J201" s="64">
        <v>17.5</v>
      </c>
      <c r="K201" s="65">
        <f t="shared" si="33"/>
        <v>20</v>
      </c>
      <c r="L201" s="66">
        <f t="shared" si="34"/>
        <v>0.07793113276311181</v>
      </c>
      <c r="M201" s="66">
        <f t="shared" si="35"/>
        <v>6.5266901070102925</v>
      </c>
      <c r="N201" s="67">
        <f t="shared" si="36"/>
        <v>683.1333670205411</v>
      </c>
      <c r="O201" s="67">
        <f t="shared" si="37"/>
        <v>0.6831333670205411</v>
      </c>
      <c r="P201" s="67">
        <f>O201/Information!$D$43</f>
        <v>13.66266734041082</v>
      </c>
      <c r="Q201" s="53">
        <f>IF(H201="Chirpine",Information!$D$14,IF(H201="Chilaune",Information!$D$15,IF(Trees!H114="Hadekafal",Information!$D$17,Information!$D$16)))</f>
        <v>650</v>
      </c>
      <c r="R201" s="68">
        <f t="shared" si="38"/>
        <v>8880.733771267032</v>
      </c>
      <c r="S201" s="67">
        <f t="shared" si="39"/>
        <v>8.880733771267032</v>
      </c>
      <c r="T201" s="67">
        <f>IF(Trees!I456&lt;28,S201*Information!$D$29,IF(I201&gt;=53,S201*Information!$F$29,S201*Information!$E$29))</f>
        <v>1.678458682769469</v>
      </c>
      <c r="U201" s="67">
        <f>IF(Trees!I456&lt;28,S201*Information!$D$30,IF(I201&gt;=53,S201*Information!$F$30,S201*Information!$E$30))</f>
        <v>0.8969541108979703</v>
      </c>
      <c r="V201" s="67">
        <f t="shared" si="40"/>
        <v>11.456146564934471</v>
      </c>
      <c r="W201" s="67">
        <f>IF(H201="Chirpine",S201*Information!$D$22,IF(H201="Chilaune",S201*Information!$D$23,S201*Information!$D$24))</f>
        <v>4.113555882850889</v>
      </c>
      <c r="X201" s="67">
        <f>IF(H201="Chirpine",T201*Information!$D$22,IF(H201="Chilaune",T201*Information!$D$23,T201*Information!$D$24))</f>
        <v>0.777462061858818</v>
      </c>
      <c r="Y201" s="67">
        <f>IF(H201="Chirpine",U201*Information!$C$22,IF(H201="Chilaune",U201*Information!$C$23,U201*Information!$C$24))</f>
        <v>0.38981625659625785</v>
      </c>
      <c r="Z201" s="67">
        <f t="shared" si="41"/>
        <v>5.280834201305965</v>
      </c>
    </row>
    <row r="202" spans="1:26" ht="13.5">
      <c r="A202" s="53">
        <v>11</v>
      </c>
      <c r="B202" s="53" t="s">
        <v>110</v>
      </c>
      <c r="C202" s="5" t="s">
        <v>29</v>
      </c>
      <c r="D202" s="5" t="s">
        <v>105</v>
      </c>
      <c r="E202" s="53" t="s">
        <v>51</v>
      </c>
      <c r="F202" s="53">
        <v>11</v>
      </c>
      <c r="G202" s="53">
        <v>201</v>
      </c>
      <c r="H202" s="53" t="s">
        <v>4</v>
      </c>
      <c r="I202" s="64">
        <v>22.2</v>
      </c>
      <c r="J202" s="64">
        <v>14.2</v>
      </c>
      <c r="K202" s="65">
        <f t="shared" si="33"/>
        <v>20</v>
      </c>
      <c r="L202" s="66">
        <f t="shared" si="34"/>
        <v>0.03870756308487984</v>
      </c>
      <c r="M202" s="66">
        <f t="shared" si="35"/>
        <v>5.644310641997251</v>
      </c>
      <c r="N202" s="67">
        <f t="shared" si="36"/>
        <v>282.67862227039257</v>
      </c>
      <c r="O202" s="67">
        <f t="shared" si="37"/>
        <v>0.2826786222703926</v>
      </c>
      <c r="P202" s="67">
        <f>O202/Information!$D$43</f>
        <v>5.6535724454078515</v>
      </c>
      <c r="Q202" s="53">
        <f>IF(H202="Chirpine",Information!$D$14,IF(H202="Chilaune",Information!$D$15,IF(Trees!H117="Hadekafal",Information!$D$17,Information!$D$16)))</f>
        <v>650</v>
      </c>
      <c r="R202" s="68">
        <f t="shared" si="38"/>
        <v>3674.8220895151035</v>
      </c>
      <c r="S202" s="67">
        <f t="shared" si="39"/>
        <v>3.6748220895151036</v>
      </c>
      <c r="T202" s="67">
        <f>IF(Trees!I459&lt;28,S202*Information!$D$29,IF(I202&gt;=53,S202*Information!$F$29,S202*Information!$E$29))</f>
        <v>0.6945413749183545</v>
      </c>
      <c r="U202" s="67">
        <f>IF(Trees!I459&lt;28,S202*Information!$D$30,IF(I202&gt;=53,S202*Information!$F$30,S202*Information!$E$30))</f>
        <v>0.3711570310410255</v>
      </c>
      <c r="V202" s="67">
        <f t="shared" si="40"/>
        <v>4.740520495474483</v>
      </c>
      <c r="W202" s="67">
        <f>IF(H202="Chirpine",S202*Information!$D$22,IF(H202="Chilaune",S202*Information!$D$23,S202*Information!$D$24))</f>
        <v>1.702177591863396</v>
      </c>
      <c r="X202" s="67">
        <f>IF(H202="Chirpine",T202*Information!$D$22,IF(H202="Chilaune",T202*Information!$D$23,T202*Information!$D$24))</f>
        <v>0.32171156486218183</v>
      </c>
      <c r="Y202" s="67">
        <f>IF(H202="Chirpine",U202*Information!$C$22,IF(H202="Chilaune",U202*Information!$C$23,U202*Information!$C$24))</f>
        <v>0.16130484569042966</v>
      </c>
      <c r="Z202" s="67">
        <f t="shared" si="41"/>
        <v>2.1851940024160075</v>
      </c>
    </row>
    <row r="203" spans="1:26" ht="13.5">
      <c r="A203" s="53">
        <v>11</v>
      </c>
      <c r="B203" s="53" t="s">
        <v>110</v>
      </c>
      <c r="C203" s="5" t="s">
        <v>29</v>
      </c>
      <c r="D203" s="5" t="s">
        <v>105</v>
      </c>
      <c r="E203" s="53" t="s">
        <v>51</v>
      </c>
      <c r="F203" s="53">
        <v>12</v>
      </c>
      <c r="G203" s="53">
        <v>202</v>
      </c>
      <c r="H203" s="53" t="s">
        <v>4</v>
      </c>
      <c r="I203" s="64">
        <v>48.5</v>
      </c>
      <c r="J203" s="64">
        <v>29.5</v>
      </c>
      <c r="K203" s="65">
        <f t="shared" si="33"/>
        <v>20</v>
      </c>
      <c r="L203" s="66">
        <f t="shared" si="34"/>
        <v>0.18474528298516477</v>
      </c>
      <c r="M203" s="66">
        <f t="shared" si="35"/>
        <v>7.880008570190333</v>
      </c>
      <c r="N203" s="67">
        <f t="shared" si="36"/>
        <v>2643.895218290696</v>
      </c>
      <c r="O203" s="67">
        <f t="shared" si="37"/>
        <v>2.643895218290696</v>
      </c>
      <c r="P203" s="67">
        <f>O203/Information!$D$43</f>
        <v>52.87790436581391</v>
      </c>
      <c r="Q203" s="53">
        <f>IF(H203="Chirpine",Information!$D$14,IF(H203="Chilaune",Information!$D$15,IF(Trees!H118="Hadekafal",Information!$D$17,Information!$D$16)))</f>
        <v>650</v>
      </c>
      <c r="R203" s="68">
        <f t="shared" si="38"/>
        <v>34370.637837779046</v>
      </c>
      <c r="S203" s="67">
        <f t="shared" si="39"/>
        <v>34.37063783777904</v>
      </c>
      <c r="T203" s="67">
        <f>IF(Trees!I460&lt;28,S203*Information!$D$29,IF(I203&gt;=53,S203*Information!$F$29,S203*Information!$E$29))</f>
        <v>6.49605055134024</v>
      </c>
      <c r="U203" s="67">
        <f>IF(Trees!I460&lt;28,S203*Information!$D$30,IF(I203&gt;=53,S203*Information!$F$30,S203*Information!$E$30))</f>
        <v>3.4714344216156836</v>
      </c>
      <c r="V203" s="67">
        <f t="shared" si="40"/>
        <v>44.338122810734966</v>
      </c>
      <c r="W203" s="67">
        <f>IF(H203="Chirpine",S203*Information!$D$22,IF(H203="Chilaune",S203*Information!$D$23,S203*Information!$D$24))</f>
        <v>15.920479446459252</v>
      </c>
      <c r="X203" s="67">
        <f>IF(H203="Chirpine",T203*Information!$D$22,IF(H203="Chilaune",T203*Information!$D$23,T203*Information!$D$24))</f>
        <v>3.008970615380799</v>
      </c>
      <c r="Y203" s="67">
        <f>IF(H203="Chirpine",U203*Information!$C$22,IF(H203="Chilaune",U203*Information!$C$23,U203*Information!$C$24))</f>
        <v>1.508685399634176</v>
      </c>
      <c r="Z203" s="67">
        <f t="shared" si="41"/>
        <v>20.438135461474225</v>
      </c>
    </row>
    <row r="204" spans="1:26" ht="13.5">
      <c r="A204" s="53">
        <v>11</v>
      </c>
      <c r="B204" s="53" t="s">
        <v>110</v>
      </c>
      <c r="C204" s="5" t="s">
        <v>29</v>
      </c>
      <c r="D204" s="5" t="s">
        <v>105</v>
      </c>
      <c r="E204" s="53" t="s">
        <v>51</v>
      </c>
      <c r="F204" s="53">
        <v>13</v>
      </c>
      <c r="G204" s="53">
        <v>203</v>
      </c>
      <c r="H204" s="53" t="s">
        <v>4</v>
      </c>
      <c r="I204" s="64">
        <v>31.9</v>
      </c>
      <c r="J204" s="64">
        <v>16</v>
      </c>
      <c r="K204" s="65">
        <f t="shared" si="33"/>
        <v>20</v>
      </c>
      <c r="L204" s="66">
        <f t="shared" si="34"/>
        <v>0.07992290250548773</v>
      </c>
      <c r="M204" s="66">
        <f t="shared" si="35"/>
        <v>6.4611793006446385</v>
      </c>
      <c r="N204" s="67">
        <f t="shared" si="36"/>
        <v>639.8151462473544</v>
      </c>
      <c r="O204" s="67">
        <f t="shared" si="37"/>
        <v>0.6398151462473544</v>
      </c>
      <c r="P204" s="67">
        <f>O204/Information!$D$43</f>
        <v>12.796302924947087</v>
      </c>
      <c r="Q204" s="53">
        <f>IF(H204="Chirpine",Information!$D$14,IF(H204="Chilaune",Information!$D$15,IF(Trees!H119="Hadekafal",Information!$D$17,Information!$D$16)))</f>
        <v>650</v>
      </c>
      <c r="R204" s="68">
        <f t="shared" si="38"/>
        <v>8317.596901215606</v>
      </c>
      <c r="S204" s="67">
        <f t="shared" si="39"/>
        <v>8.317596901215605</v>
      </c>
      <c r="T204" s="67">
        <f>IF(Trees!I461&lt;28,S204*Information!$D$29,IF(I204&gt;=53,S204*Information!$F$29,S204*Information!$E$29))</f>
        <v>1.5720258143297494</v>
      </c>
      <c r="U204" s="67">
        <f>IF(Trees!I461&lt;28,S204*Information!$D$30,IF(I204&gt;=53,S204*Information!$F$30,S204*Information!$E$30))</f>
        <v>0.8400772870227762</v>
      </c>
      <c r="V204" s="67">
        <f t="shared" si="40"/>
        <v>10.72970000256813</v>
      </c>
      <c r="W204" s="67">
        <f>IF(H204="Chirpine",S204*Information!$D$22,IF(H204="Chilaune",S204*Information!$D$23,S204*Information!$D$24))</f>
        <v>3.852710884643068</v>
      </c>
      <c r="X204" s="67">
        <f>IF(H204="Chirpine",T204*Information!$D$22,IF(H204="Chilaune",T204*Information!$D$23,T204*Information!$D$24))</f>
        <v>0.72816235719754</v>
      </c>
      <c r="Y204" s="67">
        <f>IF(H204="Chirpine",U204*Information!$C$22,IF(H204="Chilaune",U204*Information!$C$23,U204*Information!$C$24))</f>
        <v>0.3650975889400985</v>
      </c>
      <c r="Z204" s="67">
        <f t="shared" si="41"/>
        <v>4.945970830780707</v>
      </c>
    </row>
    <row r="205" spans="1:26" ht="13.5">
      <c r="A205" s="53">
        <v>11</v>
      </c>
      <c r="B205" s="53" t="s">
        <v>110</v>
      </c>
      <c r="C205" s="5" t="s">
        <v>29</v>
      </c>
      <c r="D205" s="5" t="s">
        <v>105</v>
      </c>
      <c r="E205" s="53" t="s">
        <v>51</v>
      </c>
      <c r="F205" s="53">
        <v>14</v>
      </c>
      <c r="G205" s="53">
        <v>204</v>
      </c>
      <c r="H205" s="53" t="s">
        <v>6</v>
      </c>
      <c r="I205" s="64">
        <v>8.1</v>
      </c>
      <c r="J205" s="64">
        <v>8</v>
      </c>
      <c r="K205" s="65">
        <f t="shared" si="33"/>
        <v>20</v>
      </c>
      <c r="L205" s="66">
        <f t="shared" si="34"/>
        <v>0.005152997350050658</v>
      </c>
      <c r="M205" s="66">
        <f t="shared" si="35"/>
        <v>3.153692724757053</v>
      </c>
      <c r="N205" s="67">
        <f t="shared" si="36"/>
        <v>23.422397548191142</v>
      </c>
      <c r="O205" s="67">
        <f t="shared" si="37"/>
        <v>0.023422397548191143</v>
      </c>
      <c r="P205" s="67">
        <f>O205/Information!$D$43</f>
        <v>0.46844795096382286</v>
      </c>
      <c r="Q205" s="53">
        <f>IF(H205="Chirpine",Information!$D$14,IF(H205="Chilaune",Information!$D$15,IF(Trees!H120="Hadekafal",Information!$D$17,Information!$D$16)))</f>
        <v>690</v>
      </c>
      <c r="R205" s="68">
        <f t="shared" si="38"/>
        <v>323.22908616503776</v>
      </c>
      <c r="S205" s="67">
        <f t="shared" si="39"/>
        <v>0.32322908616503776</v>
      </c>
      <c r="T205" s="67">
        <f>IF(Trees!I462&lt;28,S205*Information!$D$29,IF(I205&gt;=53,S205*Information!$F$29,S205*Information!$E$29))</f>
        <v>0.061090297285192136</v>
      </c>
      <c r="U205" s="67">
        <f>IF(Trees!I462&lt;28,S205*Information!$D$30,IF(I205&gt;=53,S205*Information!$F$30,S205*Information!$E$30))</f>
        <v>0.03264613770266882</v>
      </c>
      <c r="V205" s="67">
        <f t="shared" si="40"/>
        <v>0.4169655211528987</v>
      </c>
      <c r="W205" s="67">
        <f>IF(H205="Chirpine",S205*Information!$D$22,IF(H205="Chilaune",S205*Information!$D$23,S205*Information!$D$24))</f>
        <v>0.14561470331734952</v>
      </c>
      <c r="X205" s="67">
        <f>IF(H205="Chirpine",T205*Information!$D$22,IF(H205="Chilaune",T205*Information!$D$23,T205*Information!$D$24))</f>
        <v>0.027521178926979056</v>
      </c>
      <c r="Y205" s="67">
        <f>IF(H205="Chirpine",U205*Information!$C$22,IF(H205="Chilaune",U205*Information!$C$23,U205*Information!$C$24))</f>
        <v>0.014207599128201468</v>
      </c>
      <c r="Z205" s="67">
        <f t="shared" si="41"/>
        <v>0.18734348137253004</v>
      </c>
    </row>
    <row r="206" spans="1:26" ht="13.5">
      <c r="A206" s="53">
        <v>11</v>
      </c>
      <c r="B206" s="53" t="s">
        <v>110</v>
      </c>
      <c r="C206" s="5" t="s">
        <v>29</v>
      </c>
      <c r="D206" s="5" t="s">
        <v>105</v>
      </c>
      <c r="E206" s="53" t="s">
        <v>51</v>
      </c>
      <c r="F206" s="53">
        <v>15</v>
      </c>
      <c r="G206" s="53">
        <v>205</v>
      </c>
      <c r="H206" s="53" t="s">
        <v>6</v>
      </c>
      <c r="I206" s="64">
        <v>29.7</v>
      </c>
      <c r="J206" s="64">
        <v>16.8</v>
      </c>
      <c r="K206" s="65">
        <f t="shared" si="33"/>
        <v>20</v>
      </c>
      <c r="L206" s="66">
        <f t="shared" si="34"/>
        <v>0.06927918659512552</v>
      </c>
      <c r="M206" s="66">
        <f t="shared" si="35"/>
        <v>6.259820276056971</v>
      </c>
      <c r="N206" s="67">
        <f t="shared" si="36"/>
        <v>523.1249135866785</v>
      </c>
      <c r="O206" s="67">
        <f t="shared" si="37"/>
        <v>0.5231249135866786</v>
      </c>
      <c r="P206" s="67">
        <f>O206/Information!$D$43</f>
        <v>10.46249827173357</v>
      </c>
      <c r="Q206" s="53">
        <f>IF(H206="Chirpine",Information!$D$14,IF(H206="Chilaune",Information!$D$15,IF(Trees!H121="Hadekafal",Information!$D$17,Information!$D$16)))</f>
        <v>690</v>
      </c>
      <c r="R206" s="68">
        <f t="shared" si="38"/>
        <v>7219.123807496164</v>
      </c>
      <c r="S206" s="67">
        <f t="shared" si="39"/>
        <v>7.219123807496164</v>
      </c>
      <c r="T206" s="67">
        <f>IF(Trees!I463&lt;28,S206*Information!$D$29,IF(I206&gt;=53,S206*Information!$F$29,S206*Information!$E$29))</f>
        <v>1.364414399616775</v>
      </c>
      <c r="U206" s="67">
        <f>IF(Trees!I463&lt;28,S206*Information!$D$30,IF(I206&gt;=53,S206*Information!$F$30,S206*Information!$E$30))</f>
        <v>0.7291315045571126</v>
      </c>
      <c r="V206" s="67">
        <f t="shared" si="40"/>
        <v>9.312669711670052</v>
      </c>
      <c r="W206" s="67">
        <f>IF(H206="Chirpine",S206*Information!$D$22,IF(H206="Chilaune",S206*Information!$D$23,S206*Information!$D$24))</f>
        <v>3.2522152752770217</v>
      </c>
      <c r="X206" s="67">
        <f>IF(H206="Chirpine",T206*Information!$D$22,IF(H206="Chilaune",T206*Information!$D$23,T206*Information!$D$24))</f>
        <v>0.6146686870273571</v>
      </c>
      <c r="Y206" s="67">
        <f>IF(H206="Chirpine",U206*Information!$C$22,IF(H206="Chilaune",U206*Information!$C$23,U206*Information!$C$24))</f>
        <v>0.3173180307832554</v>
      </c>
      <c r="Z206" s="67">
        <f t="shared" si="41"/>
        <v>4.184201993087634</v>
      </c>
    </row>
    <row r="207" spans="1:26" ht="13.5">
      <c r="A207" s="53">
        <v>11</v>
      </c>
      <c r="B207" s="53" t="s">
        <v>110</v>
      </c>
      <c r="C207" s="5" t="s">
        <v>29</v>
      </c>
      <c r="D207" s="5" t="s">
        <v>105</v>
      </c>
      <c r="E207" s="53" t="s">
        <v>51</v>
      </c>
      <c r="F207" s="53">
        <v>16</v>
      </c>
      <c r="G207" s="53">
        <v>206</v>
      </c>
      <c r="H207" s="53" t="s">
        <v>6</v>
      </c>
      <c r="I207" s="64">
        <v>17.3</v>
      </c>
      <c r="J207" s="64">
        <v>19</v>
      </c>
      <c r="K207" s="65">
        <f t="shared" si="33"/>
        <v>20</v>
      </c>
      <c r="L207" s="66">
        <f t="shared" si="34"/>
        <v>0.02350618163232223</v>
      </c>
      <c r="M207" s="66">
        <f t="shared" si="35"/>
        <v>5.402596593296467</v>
      </c>
      <c r="N207" s="67">
        <f t="shared" si="36"/>
        <v>221.98206566062427</v>
      </c>
      <c r="O207" s="67">
        <f t="shared" si="37"/>
        <v>0.22198206566062428</v>
      </c>
      <c r="P207" s="67">
        <f>O207/Information!$D$43</f>
        <v>4.439641313212485</v>
      </c>
      <c r="Q207" s="53">
        <f>IF(H207="Chirpine",Information!$D$14,IF(H207="Chilaune",Information!$D$15,IF(Trees!H122="Hadekafal",Information!$D$17,Information!$D$16)))</f>
        <v>690</v>
      </c>
      <c r="R207" s="68">
        <f t="shared" si="38"/>
        <v>3063.3525061166147</v>
      </c>
      <c r="S207" s="67">
        <f t="shared" si="39"/>
        <v>3.0633525061166145</v>
      </c>
      <c r="T207" s="67">
        <f>IF(Trees!I464&lt;28,S207*Information!$D$29,IF(I207&gt;=53,S207*Information!$F$29,S207*Information!$E$29))</f>
        <v>0.5789736236560401</v>
      </c>
      <c r="U207" s="67">
        <f>IF(Trees!I464&lt;28,S207*Information!$D$30,IF(I207&gt;=53,S207*Information!$F$30,S207*Information!$E$30))</f>
        <v>0.30939860311777806</v>
      </c>
      <c r="V207" s="67">
        <f t="shared" si="40"/>
        <v>3.951724732890433</v>
      </c>
      <c r="W207" s="67">
        <f>IF(H207="Chirpine",S207*Information!$D$22,IF(H207="Chilaune",S207*Information!$D$23,S207*Information!$D$24))</f>
        <v>1.380040304005535</v>
      </c>
      <c r="X207" s="67">
        <f>IF(H207="Chirpine",T207*Information!$D$22,IF(H207="Chilaune",T207*Information!$D$23,T207*Information!$D$24))</f>
        <v>0.2608276174570461</v>
      </c>
      <c r="Y207" s="67">
        <f>IF(H207="Chirpine",U207*Information!$C$22,IF(H207="Chilaune",U207*Information!$C$23,U207*Information!$C$24))</f>
        <v>0.134650272076857</v>
      </c>
      <c r="Z207" s="67">
        <f t="shared" si="41"/>
        <v>1.775518193539438</v>
      </c>
    </row>
    <row r="208" spans="1:26" ht="13.5">
      <c r="A208" s="53">
        <v>12</v>
      </c>
      <c r="B208" s="53" t="s">
        <v>110</v>
      </c>
      <c r="C208" s="5" t="s">
        <v>29</v>
      </c>
      <c r="D208" s="5" t="s">
        <v>106</v>
      </c>
      <c r="E208" s="53" t="s">
        <v>51</v>
      </c>
      <c r="F208" s="53">
        <v>1</v>
      </c>
      <c r="G208" s="53">
        <v>207</v>
      </c>
      <c r="H208" s="53" t="s">
        <v>4</v>
      </c>
      <c r="I208" s="64">
        <v>24.5</v>
      </c>
      <c r="J208" s="64">
        <v>16.8</v>
      </c>
      <c r="K208" s="65">
        <f t="shared" si="33"/>
        <v>20</v>
      </c>
      <c r="L208" s="66">
        <f t="shared" si="34"/>
        <v>0.04714352475793183</v>
      </c>
      <c r="M208" s="66">
        <f t="shared" si="35"/>
        <v>6.002387247902127</v>
      </c>
      <c r="N208" s="67">
        <f t="shared" si="36"/>
        <v>404.3930285097416</v>
      </c>
      <c r="O208" s="67">
        <f t="shared" si="37"/>
        <v>0.4043930285097416</v>
      </c>
      <c r="P208" s="67">
        <f>O208/Information!$D$43</f>
        <v>8.087860570194833</v>
      </c>
      <c r="Q208" s="53">
        <f>IF(H208="Chirpine",Information!$D$14,IF(H208="Chilaune",Information!$D$15,IF(Trees!H123="Hadekafal",Information!$D$17,Information!$D$16)))</f>
        <v>650</v>
      </c>
      <c r="R208" s="68">
        <f t="shared" si="38"/>
        <v>5257.109370626641</v>
      </c>
      <c r="S208" s="67">
        <f t="shared" si="39"/>
        <v>5.257109370626641</v>
      </c>
      <c r="T208" s="67">
        <f>IF(Trees!I465&lt;28,S208*Information!$D$29,IF(I208&gt;=53,S208*Information!$F$29,S208*Information!$E$29))</f>
        <v>0.9935936710484352</v>
      </c>
      <c r="U208" s="67">
        <f>IF(Trees!I465&lt;28,S208*Information!$D$30,IF(I208&gt;=53,S208*Information!$F$30,S208*Information!$E$30))</f>
        <v>0.5309680464332908</v>
      </c>
      <c r="V208" s="67">
        <f t="shared" si="40"/>
        <v>6.781671088108367</v>
      </c>
      <c r="W208" s="67">
        <f>IF(H208="Chirpine",S208*Information!$D$22,IF(H208="Chilaune",S208*Information!$D$23,S208*Information!$D$24))</f>
        <v>2.43509306047426</v>
      </c>
      <c r="X208" s="67">
        <f>IF(H208="Chirpine",T208*Information!$D$22,IF(H208="Chilaune",T208*Information!$D$23,T208*Information!$D$24))</f>
        <v>0.4602325884296352</v>
      </c>
      <c r="Y208" s="67">
        <f>IF(H208="Chirpine",U208*Information!$C$22,IF(H208="Chilaune",U208*Information!$C$23,U208*Information!$C$24))</f>
        <v>0.23075871297990816</v>
      </c>
      <c r="Z208" s="67">
        <f t="shared" si="41"/>
        <v>3.1260843618838035</v>
      </c>
    </row>
    <row r="209" spans="1:26" ht="13.5">
      <c r="A209" s="53">
        <v>12</v>
      </c>
      <c r="B209" s="53" t="s">
        <v>110</v>
      </c>
      <c r="C209" s="5" t="s">
        <v>29</v>
      </c>
      <c r="D209" s="5" t="s">
        <v>106</v>
      </c>
      <c r="E209" s="53" t="s">
        <v>51</v>
      </c>
      <c r="F209" s="53">
        <v>2</v>
      </c>
      <c r="G209" s="53">
        <v>208</v>
      </c>
      <c r="H209" s="53" t="s">
        <v>4</v>
      </c>
      <c r="I209" s="64">
        <v>17.5</v>
      </c>
      <c r="J209" s="64">
        <v>14</v>
      </c>
      <c r="K209" s="65">
        <f t="shared" si="33"/>
        <v>20</v>
      </c>
      <c r="L209" s="66">
        <f t="shared" si="34"/>
        <v>0.024052818754046853</v>
      </c>
      <c r="M209" s="66">
        <f t="shared" si="35"/>
        <v>5.17251493300936</v>
      </c>
      <c r="N209" s="67">
        <f t="shared" si="36"/>
        <v>176.3578083031794</v>
      </c>
      <c r="O209" s="67">
        <f t="shared" si="37"/>
        <v>0.1763578083031794</v>
      </c>
      <c r="P209" s="67">
        <f>O209/Information!$D$43</f>
        <v>3.527156166063588</v>
      </c>
      <c r="Q209" s="53">
        <f>IF(H209="Chirpine",Information!$D$14,IF(H209="Chilaune",Information!$D$15,IF(Trees!H124="Hadekafal",Information!$D$17,Information!$D$16)))</f>
        <v>650</v>
      </c>
      <c r="R209" s="68">
        <f t="shared" si="38"/>
        <v>2292.651507941332</v>
      </c>
      <c r="S209" s="67">
        <f t="shared" si="39"/>
        <v>2.292651507941332</v>
      </c>
      <c r="T209" s="67">
        <f>IF(Trees!I466&lt;28,S209*Information!$D$29,IF(I209&gt;=53,S209*Information!$F$29,S209*Information!$E$29))</f>
        <v>0.43331113500091173</v>
      </c>
      <c r="U209" s="67">
        <f>IF(Trees!I466&lt;28,S209*Information!$D$30,IF(I209&gt;=53,S209*Information!$F$30,S209*Information!$E$30))</f>
        <v>0.23155780230207454</v>
      </c>
      <c r="V209" s="67">
        <f t="shared" si="40"/>
        <v>2.957520445244318</v>
      </c>
      <c r="W209" s="67">
        <f>IF(H209="Chirpine",S209*Information!$D$22,IF(H209="Chilaune",S209*Information!$D$23,S209*Information!$D$24))</f>
        <v>1.0619561784784248</v>
      </c>
      <c r="X209" s="67">
        <f>IF(H209="Chirpine",T209*Information!$D$22,IF(H209="Chilaune",T209*Information!$D$23,T209*Information!$D$24))</f>
        <v>0.20070971773242233</v>
      </c>
      <c r="Y209" s="67">
        <f>IF(H209="Chirpine",U209*Information!$C$22,IF(H209="Chilaune",U209*Information!$C$23,U209*Information!$C$24))</f>
        <v>0.1006350208804816</v>
      </c>
      <c r="Z209" s="67">
        <f t="shared" si="41"/>
        <v>1.3633009170913288</v>
      </c>
    </row>
    <row r="210" spans="1:26" ht="13.5">
      <c r="A210" s="53">
        <v>12</v>
      </c>
      <c r="B210" s="53" t="s">
        <v>110</v>
      </c>
      <c r="C210" s="5" t="s">
        <v>29</v>
      </c>
      <c r="D210" s="5" t="s">
        <v>106</v>
      </c>
      <c r="E210" s="53" t="s">
        <v>51</v>
      </c>
      <c r="F210" s="53">
        <v>3</v>
      </c>
      <c r="G210" s="53">
        <v>209</v>
      </c>
      <c r="H210" s="53" t="s">
        <v>6</v>
      </c>
      <c r="I210" s="64">
        <v>18.9</v>
      </c>
      <c r="J210" s="64">
        <v>9</v>
      </c>
      <c r="K210" s="65">
        <f t="shared" si="33"/>
        <v>20</v>
      </c>
      <c r="L210" s="66">
        <f t="shared" si="34"/>
        <v>0.028055207794720247</v>
      </c>
      <c r="M210" s="66">
        <f t="shared" si="35"/>
        <v>4.810593063803131</v>
      </c>
      <c r="N210" s="67">
        <f t="shared" si="36"/>
        <v>122.80442678525098</v>
      </c>
      <c r="O210" s="67">
        <f t="shared" si="37"/>
        <v>0.12280442678525098</v>
      </c>
      <c r="P210" s="67">
        <f>O210/Information!$D$43</f>
        <v>2.4560885357050197</v>
      </c>
      <c r="Q210" s="53">
        <f>IF(H210="Chirpine",Information!$D$14,IF(H210="Chilaune",Information!$D$15,IF(Trees!H125="Hadekafal",Information!$D$17,Information!$D$16)))</f>
        <v>690</v>
      </c>
      <c r="R210" s="68">
        <f t="shared" si="38"/>
        <v>1694.7010896364636</v>
      </c>
      <c r="S210" s="67">
        <f t="shared" si="39"/>
        <v>1.6947010896364636</v>
      </c>
      <c r="T210" s="67">
        <f>IF(Trees!I467&lt;28,S210*Information!$D$29,IF(I210&gt;=53,S210*Information!$F$29,S210*Information!$E$29))</f>
        <v>0.3202985059412916</v>
      </c>
      <c r="U210" s="67">
        <f>IF(Trees!I467&lt;28,S210*Information!$D$30,IF(I210&gt;=53,S210*Information!$F$30,S210*Information!$E$30))</f>
        <v>0.17116481005328282</v>
      </c>
      <c r="V210" s="67">
        <f t="shared" si="40"/>
        <v>2.186164405631038</v>
      </c>
      <c r="W210" s="67">
        <f>IF(H210="Chirpine",S210*Information!$D$22,IF(H210="Chilaune",S210*Information!$D$23,S210*Information!$D$24))</f>
        <v>0.7634628408812268</v>
      </c>
      <c r="X210" s="67">
        <f>IF(H210="Chirpine",T210*Information!$D$22,IF(H210="Chilaune",T210*Information!$D$23,T210*Information!$D$24))</f>
        <v>0.14429447692655187</v>
      </c>
      <c r="Y210" s="67">
        <f>IF(H210="Chirpine",U210*Information!$C$22,IF(H210="Chilaune",U210*Information!$C$23,U210*Information!$C$24))</f>
        <v>0.07449092533518868</v>
      </c>
      <c r="Z210" s="67">
        <f t="shared" si="41"/>
        <v>0.9822482431429673</v>
      </c>
    </row>
    <row r="211" spans="1:26" ht="13.5">
      <c r="A211" s="53">
        <v>12</v>
      </c>
      <c r="B211" s="53" t="s">
        <v>110</v>
      </c>
      <c r="C211" s="5" t="s">
        <v>29</v>
      </c>
      <c r="D211" s="5" t="s">
        <v>106</v>
      </c>
      <c r="E211" s="53" t="s">
        <v>51</v>
      </c>
      <c r="F211" s="53">
        <v>4</v>
      </c>
      <c r="G211" s="53">
        <v>210</v>
      </c>
      <c r="H211" s="53" t="s">
        <v>4</v>
      </c>
      <c r="I211" s="64">
        <v>24</v>
      </c>
      <c r="J211" s="64">
        <v>17.1</v>
      </c>
      <c r="K211" s="65">
        <f t="shared" si="33"/>
        <v>20</v>
      </c>
      <c r="L211" s="66">
        <f t="shared" si="34"/>
        <v>0.04523893421169302</v>
      </c>
      <c r="M211" s="66">
        <f t="shared" si="35"/>
        <v>5.980459255263554</v>
      </c>
      <c r="N211" s="67">
        <f t="shared" si="36"/>
        <v>395.6220179344369</v>
      </c>
      <c r="O211" s="67">
        <f t="shared" si="37"/>
        <v>0.3956220179344369</v>
      </c>
      <c r="P211" s="67">
        <f>O211/Information!$D$43</f>
        <v>7.9124403586887375</v>
      </c>
      <c r="Q211" s="53">
        <f>IF(H211="Chirpine",Information!$D$14,IF(H211="Chilaune",Information!$D$15,IF(Trees!H126="Hadekafal",Information!$D$17,Information!$D$16)))</f>
        <v>650</v>
      </c>
      <c r="R211" s="68">
        <f t="shared" si="38"/>
        <v>5143.086233147679</v>
      </c>
      <c r="S211" s="67">
        <f t="shared" si="39"/>
        <v>5.143086233147679</v>
      </c>
      <c r="T211" s="67">
        <f>IF(Trees!I468&lt;28,S211*Information!$D$29,IF(I211&gt;=53,S211*Information!$F$29,S211*Information!$E$29))</f>
        <v>0.9720432980649114</v>
      </c>
      <c r="U211" s="67">
        <f>IF(Trees!I468&lt;28,S211*Information!$D$30,IF(I211&gt;=53,S211*Information!$F$30,S211*Information!$E$30))</f>
        <v>0.5194517095479156</v>
      </c>
      <c r="V211" s="67">
        <f t="shared" si="40"/>
        <v>6.6345812407605065</v>
      </c>
      <c r="W211" s="67">
        <f>IF(H211="Chirpine",S211*Information!$D$22,IF(H211="Chilaune",S211*Information!$D$23,S211*Information!$D$24))</f>
        <v>2.382277543194005</v>
      </c>
      <c r="X211" s="67">
        <f>IF(H211="Chirpine",T211*Information!$D$22,IF(H211="Chilaune",T211*Information!$D$23,T211*Information!$D$24))</f>
        <v>0.45025045566366695</v>
      </c>
      <c r="Y211" s="67">
        <f>IF(H211="Chirpine",U211*Information!$C$22,IF(H211="Chilaune",U211*Information!$C$23,U211*Information!$C$24))</f>
        <v>0.22575371296952412</v>
      </c>
      <c r="Z211" s="67">
        <f t="shared" si="41"/>
        <v>3.058281711827196</v>
      </c>
    </row>
    <row r="212" spans="1:26" ht="13.5">
      <c r="A212" s="53">
        <v>12</v>
      </c>
      <c r="B212" s="53" t="s">
        <v>110</v>
      </c>
      <c r="C212" s="5" t="s">
        <v>29</v>
      </c>
      <c r="D212" s="5" t="s">
        <v>106</v>
      </c>
      <c r="E212" s="53" t="s">
        <v>51</v>
      </c>
      <c r="F212" s="53">
        <v>5</v>
      </c>
      <c r="G212" s="53">
        <v>211</v>
      </c>
      <c r="H212" s="53" t="s">
        <v>6</v>
      </c>
      <c r="I212" s="64">
        <v>18</v>
      </c>
      <c r="J212" s="64">
        <v>11</v>
      </c>
      <c r="K212" s="65">
        <f t="shared" si="33"/>
        <v>20</v>
      </c>
      <c r="L212" s="66">
        <f t="shared" si="34"/>
        <v>0.025446900494077322</v>
      </c>
      <c r="M212" s="66">
        <f t="shared" si="35"/>
        <v>4.924130045223006</v>
      </c>
      <c r="N212" s="67">
        <f t="shared" si="36"/>
        <v>137.56961023036362</v>
      </c>
      <c r="O212" s="67">
        <f t="shared" si="37"/>
        <v>0.13756961023036363</v>
      </c>
      <c r="P212" s="67">
        <f>O212/Information!$D$43</f>
        <v>2.7513922046072725</v>
      </c>
      <c r="Q212" s="53">
        <f>IF(H212="Chirpine",Information!$D$14,IF(H212="Chilaune",Information!$D$15,IF(Trees!H127="Hadekafal",Information!$D$17,Information!$D$16)))</f>
        <v>690</v>
      </c>
      <c r="R212" s="68">
        <f t="shared" si="38"/>
        <v>1898.460621179018</v>
      </c>
      <c r="S212" s="67">
        <f t="shared" si="39"/>
        <v>1.898460621179018</v>
      </c>
      <c r="T212" s="67">
        <f>IF(Trees!I469&lt;28,S212*Information!$D$29,IF(I212&gt;=53,S212*Information!$F$29,S212*Information!$E$29))</f>
        <v>0.3588090574028344</v>
      </c>
      <c r="U212" s="67">
        <f>IF(Trees!I469&lt;28,S212*Information!$D$30,IF(I212&gt;=53,S212*Information!$F$30,S212*Information!$E$30))</f>
        <v>0.19174452273908082</v>
      </c>
      <c r="V212" s="67">
        <f t="shared" si="40"/>
        <v>2.4490142013209333</v>
      </c>
      <c r="W212" s="67">
        <f>IF(H212="Chirpine",S212*Information!$D$22,IF(H212="Chilaune",S212*Information!$D$23,S212*Information!$D$24))</f>
        <v>0.8552565098411476</v>
      </c>
      <c r="X212" s="67">
        <f>IF(H212="Chirpine",T212*Information!$D$22,IF(H212="Chilaune",T212*Information!$D$23,T212*Information!$D$24))</f>
        <v>0.16164348035997692</v>
      </c>
      <c r="Y212" s="67">
        <f>IF(H212="Chirpine",U212*Information!$C$22,IF(H212="Chilaune",U212*Information!$C$23,U212*Information!$C$24))</f>
        <v>0.08344721629604797</v>
      </c>
      <c r="Z212" s="67">
        <f t="shared" si="41"/>
        <v>1.1003472064971727</v>
      </c>
    </row>
    <row r="213" spans="1:26" ht="13.5">
      <c r="A213" s="53">
        <v>12</v>
      </c>
      <c r="B213" s="53" t="s">
        <v>110</v>
      </c>
      <c r="C213" s="5" t="s">
        <v>29</v>
      </c>
      <c r="D213" s="5" t="s">
        <v>106</v>
      </c>
      <c r="E213" s="53" t="s">
        <v>51</v>
      </c>
      <c r="F213" s="53">
        <v>6</v>
      </c>
      <c r="G213" s="53">
        <v>212</v>
      </c>
      <c r="H213" s="53" t="s">
        <v>4</v>
      </c>
      <c r="I213" s="64">
        <v>21.9</v>
      </c>
      <c r="J213" s="64">
        <v>15.8</v>
      </c>
      <c r="K213" s="65">
        <f t="shared" si="33"/>
        <v>20</v>
      </c>
      <c r="L213" s="66">
        <f t="shared" si="34"/>
        <v>0.03766848131470501</v>
      </c>
      <c r="M213" s="66">
        <f t="shared" si="35"/>
        <v>5.725111004846976</v>
      </c>
      <c r="N213" s="67">
        <f t="shared" si="36"/>
        <v>306.4672827090978</v>
      </c>
      <c r="O213" s="67">
        <f t="shared" si="37"/>
        <v>0.3064672827090978</v>
      </c>
      <c r="P213" s="67">
        <f>O213/Information!$D$43</f>
        <v>6.1293456541819555</v>
      </c>
      <c r="Q213" s="53">
        <f>IF(H213="Chirpine",Information!$D$14,IF(H213="Chilaune",Information!$D$15,IF(Trees!H128="Hadekafal",Information!$D$17,Information!$D$16)))</f>
        <v>650</v>
      </c>
      <c r="R213" s="68">
        <f t="shared" si="38"/>
        <v>3984.0746752182713</v>
      </c>
      <c r="S213" s="67">
        <f t="shared" si="39"/>
        <v>3.984074675218271</v>
      </c>
      <c r="T213" s="67">
        <f>IF(Trees!I470&lt;28,S213*Information!$D$29,IF(I213&gt;=53,S213*Information!$F$29,S213*Information!$E$29))</f>
        <v>0.7529901136162532</v>
      </c>
      <c r="U213" s="67">
        <f>IF(Trees!I470&lt;28,S213*Information!$D$30,IF(I213&gt;=53,S213*Information!$F$30,S213*Information!$E$30))</f>
        <v>0.4023915421970454</v>
      </c>
      <c r="V213" s="67">
        <f t="shared" si="40"/>
        <v>5.139456331031569</v>
      </c>
      <c r="W213" s="67">
        <f>IF(H213="Chirpine",S213*Information!$D$22,IF(H213="Chilaune",S213*Information!$D$23,S213*Information!$D$24))</f>
        <v>1.8454233895611032</v>
      </c>
      <c r="X213" s="67">
        <f>IF(H213="Chirpine",T213*Information!$D$22,IF(H213="Chilaune",T213*Information!$D$23,T213*Information!$D$24))</f>
        <v>0.34878502062704847</v>
      </c>
      <c r="Y213" s="67">
        <f>IF(H213="Chirpine",U213*Information!$C$22,IF(H213="Chilaune",U213*Information!$C$23,U213*Information!$C$24))</f>
        <v>0.17487936423883593</v>
      </c>
      <c r="Z213" s="67">
        <f t="shared" si="41"/>
        <v>2.3690877744269874</v>
      </c>
    </row>
    <row r="214" spans="1:26" ht="13.5">
      <c r="A214" s="53">
        <v>12</v>
      </c>
      <c r="B214" s="53" t="s">
        <v>110</v>
      </c>
      <c r="C214" s="5" t="s">
        <v>29</v>
      </c>
      <c r="D214" s="5" t="s">
        <v>106</v>
      </c>
      <c r="E214" s="53" t="s">
        <v>51</v>
      </c>
      <c r="F214" s="53">
        <v>7</v>
      </c>
      <c r="G214" s="53">
        <v>213</v>
      </c>
      <c r="H214" s="53" t="s">
        <v>4</v>
      </c>
      <c r="I214" s="64">
        <v>32.2</v>
      </c>
      <c r="J214" s="64">
        <v>16</v>
      </c>
      <c r="K214" s="65">
        <f t="shared" si="33"/>
        <v>20</v>
      </c>
      <c r="L214" s="66">
        <f t="shared" si="34"/>
        <v>0.08143322317370104</v>
      </c>
      <c r="M214" s="66">
        <f t="shared" si="35"/>
        <v>6.47918411229266</v>
      </c>
      <c r="N214" s="67">
        <f t="shared" si="36"/>
        <v>651.4392281312093</v>
      </c>
      <c r="O214" s="67">
        <f t="shared" si="37"/>
        <v>0.6514392281312094</v>
      </c>
      <c r="P214" s="67">
        <f>O214/Information!$D$43</f>
        <v>13.028784562624187</v>
      </c>
      <c r="Q214" s="53">
        <f>IF(H214="Chirpine",Information!$D$14,IF(H214="Chilaune",Information!$D$15,IF(Trees!H129="Hadekafal",Information!$D$17,Information!$D$16)))</f>
        <v>650</v>
      </c>
      <c r="R214" s="68">
        <f t="shared" si="38"/>
        <v>8468.709965705722</v>
      </c>
      <c r="S214" s="67">
        <f t="shared" si="39"/>
        <v>8.468709965705722</v>
      </c>
      <c r="T214" s="67">
        <f>IF(Trees!I471&lt;28,S214*Information!$D$29,IF(I214&gt;=53,S214*Information!$F$29,S214*Information!$E$29))</f>
        <v>1.6005861835183814</v>
      </c>
      <c r="U214" s="67">
        <f>IF(Trees!I471&lt;28,S214*Information!$D$30,IF(I214&gt;=53,S214*Information!$F$30,S214*Information!$E$30))</f>
        <v>0.855339706536278</v>
      </c>
      <c r="V214" s="67">
        <f t="shared" si="40"/>
        <v>10.92463585576038</v>
      </c>
      <c r="W214" s="67">
        <f>IF(H214="Chirpine",S214*Information!$D$22,IF(H214="Chilaune",S214*Information!$D$23,S214*Information!$D$24))</f>
        <v>3.9227064561148905</v>
      </c>
      <c r="X214" s="67">
        <f>IF(H214="Chirpine",T214*Information!$D$22,IF(H214="Chilaune",T214*Information!$D$23,T214*Information!$D$24))</f>
        <v>0.7413915202057143</v>
      </c>
      <c r="Y214" s="67">
        <f>IF(H214="Chirpine",U214*Information!$C$22,IF(H214="Chilaune",U214*Information!$C$23,U214*Information!$C$24))</f>
        <v>0.3717306364606664</v>
      </c>
      <c r="Z214" s="67">
        <f t="shared" si="41"/>
        <v>5.0358286127812715</v>
      </c>
    </row>
    <row r="215" spans="1:26" ht="13.5">
      <c r="A215" s="53">
        <v>12</v>
      </c>
      <c r="B215" s="53" t="s">
        <v>110</v>
      </c>
      <c r="C215" s="5" t="s">
        <v>29</v>
      </c>
      <c r="D215" s="5" t="s">
        <v>106</v>
      </c>
      <c r="E215" s="53" t="s">
        <v>51</v>
      </c>
      <c r="F215" s="53">
        <v>8</v>
      </c>
      <c r="G215" s="53">
        <v>214</v>
      </c>
      <c r="H215" s="53" t="s">
        <v>4</v>
      </c>
      <c r="I215" s="64">
        <v>50</v>
      </c>
      <c r="J215" s="64">
        <v>31.5</v>
      </c>
      <c r="K215" s="65">
        <f t="shared" si="33"/>
        <v>20</v>
      </c>
      <c r="L215" s="66">
        <f t="shared" si="34"/>
        <v>0.19634954084936207</v>
      </c>
      <c r="M215" s="66">
        <f t="shared" si="35"/>
        <v>8.004318773109706</v>
      </c>
      <c r="N215" s="67">
        <f t="shared" si="36"/>
        <v>2993.859908419214</v>
      </c>
      <c r="O215" s="67">
        <f t="shared" si="37"/>
        <v>2.993859908419214</v>
      </c>
      <c r="P215" s="67">
        <f>O215/Information!$D$43</f>
        <v>59.87719816838428</v>
      </c>
      <c r="Q215" s="53">
        <f>IF(H215="Chirpine",Information!$D$14,IF(H215="Chilaune",Information!$D$15,IF(Trees!H130="Hadekafal",Information!$D$17,Information!$D$16)))</f>
        <v>650</v>
      </c>
      <c r="R215" s="68">
        <f t="shared" si="38"/>
        <v>38920.17880944978</v>
      </c>
      <c r="S215" s="67">
        <f t="shared" si="39"/>
        <v>38.92017880944978</v>
      </c>
      <c r="T215" s="67">
        <f>IF(Trees!I472&lt;28,S215*Information!$D$29,IF(I215&gt;=53,S215*Information!$F$29,S215*Information!$E$29))</f>
        <v>7.355913794986009</v>
      </c>
      <c r="U215" s="67">
        <f>IF(Trees!I472&lt;28,S215*Information!$D$30,IF(I215&gt;=53,S215*Information!$F$30,S215*Information!$E$30))</f>
        <v>3.930938059754428</v>
      </c>
      <c r="V215" s="67">
        <f t="shared" si="40"/>
        <v>50.20703066419021</v>
      </c>
      <c r="W215" s="67">
        <f>IF(H215="Chirpine",S215*Information!$D$22,IF(H215="Chilaune",S215*Information!$D$23,S215*Information!$D$24))</f>
        <v>18.027826824537136</v>
      </c>
      <c r="X215" s="67">
        <f>IF(H215="Chirpine",T215*Information!$D$22,IF(H215="Chilaune",T215*Information!$D$23,T215*Information!$D$24))</f>
        <v>3.4072592698375193</v>
      </c>
      <c r="Y215" s="67">
        <f>IF(H215="Chirpine",U215*Information!$C$22,IF(H215="Chilaune",U215*Information!$C$23,U215*Information!$C$24))</f>
        <v>1.7083856807692743</v>
      </c>
      <c r="Z215" s="67">
        <f t="shared" si="41"/>
        <v>23.14347177514393</v>
      </c>
    </row>
    <row r="216" spans="1:26" ht="13.5">
      <c r="A216" s="53">
        <v>12</v>
      </c>
      <c r="B216" s="53" t="s">
        <v>110</v>
      </c>
      <c r="C216" s="5" t="s">
        <v>29</v>
      </c>
      <c r="D216" s="5" t="s">
        <v>106</v>
      </c>
      <c r="E216" s="53" t="s">
        <v>51</v>
      </c>
      <c r="F216" s="53">
        <v>9</v>
      </c>
      <c r="G216" s="53">
        <v>215</v>
      </c>
      <c r="H216" s="53" t="s">
        <v>6</v>
      </c>
      <c r="I216" s="64">
        <v>16.8</v>
      </c>
      <c r="J216" s="64">
        <v>9</v>
      </c>
      <c r="K216" s="65">
        <f t="shared" si="33"/>
        <v>20</v>
      </c>
      <c r="L216" s="66">
        <f t="shared" si="34"/>
        <v>0.02216707776372958</v>
      </c>
      <c r="M216" s="66">
        <f t="shared" si="35"/>
        <v>4.596757962568967</v>
      </c>
      <c r="N216" s="67">
        <f t="shared" si="36"/>
        <v>99.16230603247381</v>
      </c>
      <c r="O216" s="67">
        <f t="shared" si="37"/>
        <v>0.09916230603247381</v>
      </c>
      <c r="P216" s="67">
        <f>O216/Information!$D$43</f>
        <v>1.983246120649476</v>
      </c>
      <c r="Q216" s="53">
        <f>IF(H216="Chirpine",Information!$D$14,IF(H216="Chilaune",Information!$D$15,IF(Trees!H131="Hadekafal",Information!$D$17,Information!$D$16)))</f>
        <v>690</v>
      </c>
      <c r="R216" s="68">
        <f t="shared" si="38"/>
        <v>1368.4398232481385</v>
      </c>
      <c r="S216" s="67">
        <f t="shared" si="39"/>
        <v>1.3684398232481385</v>
      </c>
      <c r="T216" s="67">
        <f>IF(Trees!I473&lt;28,S216*Information!$D$29,IF(I216&gt;=53,S216*Information!$F$29,S216*Information!$E$29))</f>
        <v>0.2586351265938982</v>
      </c>
      <c r="U216" s="67">
        <f>IF(Trees!I473&lt;28,S216*Information!$D$30,IF(I216&gt;=53,S216*Information!$F$30,S216*Information!$E$30))</f>
        <v>0.138212422148062</v>
      </c>
      <c r="V216" s="67">
        <f t="shared" si="40"/>
        <v>1.7652873719900988</v>
      </c>
      <c r="W216" s="67">
        <f>IF(H216="Chirpine",S216*Information!$D$22,IF(H216="Chilaune",S216*Information!$D$23,S216*Information!$D$24))</f>
        <v>0.6164821403732864</v>
      </c>
      <c r="X216" s="67">
        <f>IF(H216="Chirpine",T216*Information!$D$22,IF(H216="Chilaune",T216*Information!$D$23,T216*Information!$D$24))</f>
        <v>0.11651512453055114</v>
      </c>
      <c r="Y216" s="67">
        <f>IF(H216="Chirpine",U216*Information!$C$22,IF(H216="Chilaune",U216*Information!$C$23,U216*Information!$C$24))</f>
        <v>0.060150046118836585</v>
      </c>
      <c r="Z216" s="67">
        <f t="shared" si="41"/>
        <v>0.7931473110226741</v>
      </c>
    </row>
    <row r="217" spans="1:26" ht="13.5">
      <c r="A217" s="53">
        <v>12</v>
      </c>
      <c r="B217" s="53" t="s">
        <v>110</v>
      </c>
      <c r="C217" s="5" t="s">
        <v>29</v>
      </c>
      <c r="D217" s="5" t="s">
        <v>106</v>
      </c>
      <c r="E217" s="53" t="s">
        <v>51</v>
      </c>
      <c r="F217" s="53">
        <v>10</v>
      </c>
      <c r="G217" s="53">
        <v>216</v>
      </c>
      <c r="H217" s="53" t="s">
        <v>6</v>
      </c>
      <c r="I217" s="64">
        <v>18</v>
      </c>
      <c r="J217" s="64">
        <v>9.8</v>
      </c>
      <c r="K217" s="65">
        <f t="shared" si="33"/>
        <v>20</v>
      </c>
      <c r="L217" s="66">
        <f t="shared" si="34"/>
        <v>0.025446900494077322</v>
      </c>
      <c r="M217" s="66">
        <f t="shared" si="35"/>
        <v>4.807785465313884</v>
      </c>
      <c r="N217" s="67">
        <f t="shared" si="36"/>
        <v>122.46012481914234</v>
      </c>
      <c r="O217" s="67">
        <f t="shared" si="37"/>
        <v>0.12246012481914234</v>
      </c>
      <c r="P217" s="67">
        <f>O217/Information!$D$43</f>
        <v>2.4492024963828465</v>
      </c>
      <c r="Q217" s="53">
        <f>IF(H217="Chirpine",Information!$D$14,IF(H217="Chilaune",Information!$D$15,IF(Trees!H132="Hadekafal",Information!$D$17,Information!$D$16)))</f>
        <v>690</v>
      </c>
      <c r="R217" s="68">
        <f t="shared" si="38"/>
        <v>1689.9497225041641</v>
      </c>
      <c r="S217" s="67">
        <f t="shared" si="39"/>
        <v>1.6899497225041642</v>
      </c>
      <c r="T217" s="67">
        <f>IF(Trees!I474&lt;28,S217*Information!$D$29,IF(I217&gt;=53,S217*Information!$F$29,S217*Information!$E$29))</f>
        <v>0.31940049755328703</v>
      </c>
      <c r="U217" s="67">
        <f>IF(Trees!I474&lt;28,S217*Information!$D$30,IF(I217&gt;=53,S217*Information!$F$30,S217*Information!$E$30))</f>
        <v>0.1706849219729206</v>
      </c>
      <c r="V217" s="67">
        <f t="shared" si="40"/>
        <v>2.180035142030372</v>
      </c>
      <c r="W217" s="67">
        <f>IF(H217="Chirpine",S217*Information!$D$22,IF(H217="Chilaune",S217*Information!$D$23,S217*Information!$D$24))</f>
        <v>0.761322349988126</v>
      </c>
      <c r="X217" s="67">
        <f>IF(H217="Chirpine",T217*Information!$D$22,IF(H217="Chilaune",T217*Information!$D$23,T217*Information!$D$24))</f>
        <v>0.1438899241477558</v>
      </c>
      <c r="Y217" s="67">
        <f>IF(H217="Chirpine",U217*Information!$C$22,IF(H217="Chilaune",U217*Information!$C$23,U217*Information!$C$24))</f>
        <v>0.07428207804261504</v>
      </c>
      <c r="Z217" s="67">
        <f t="shared" si="41"/>
        <v>0.9794943521784968</v>
      </c>
    </row>
    <row r="218" spans="1:26" ht="13.5">
      <c r="A218" s="53">
        <v>12</v>
      </c>
      <c r="B218" s="53" t="s">
        <v>110</v>
      </c>
      <c r="C218" s="5" t="s">
        <v>29</v>
      </c>
      <c r="D218" s="5" t="s">
        <v>106</v>
      </c>
      <c r="E218" s="53" t="s">
        <v>51</v>
      </c>
      <c r="F218" s="53">
        <v>11</v>
      </c>
      <c r="G218" s="53">
        <v>217</v>
      </c>
      <c r="H218" s="53" t="s">
        <v>4</v>
      </c>
      <c r="I218" s="64">
        <v>24.5</v>
      </c>
      <c r="J218" s="64">
        <v>18.9</v>
      </c>
      <c r="K218" s="65">
        <f t="shared" si="33"/>
        <v>20</v>
      </c>
      <c r="L218" s="66">
        <f t="shared" si="34"/>
        <v>0.04714352475793183</v>
      </c>
      <c r="M218" s="66">
        <f t="shared" si="35"/>
        <v>6.120394071326258</v>
      </c>
      <c r="N218" s="67">
        <f t="shared" si="36"/>
        <v>455.0439789560659</v>
      </c>
      <c r="O218" s="67">
        <f t="shared" si="37"/>
        <v>0.4550439789560659</v>
      </c>
      <c r="P218" s="67">
        <f>O218/Information!$D$43</f>
        <v>9.100879579121317</v>
      </c>
      <c r="Q218" s="53">
        <f>IF(H218="Chirpine",Information!$D$14,IF(H218="Chilaune",Information!$D$15,IF(Trees!H133="Hadekafal",Information!$D$17,Information!$D$16)))</f>
        <v>650</v>
      </c>
      <c r="R218" s="68">
        <f t="shared" si="38"/>
        <v>5915.571726428856</v>
      </c>
      <c r="S218" s="67">
        <f t="shared" si="39"/>
        <v>5.915571726428856</v>
      </c>
      <c r="T218" s="67">
        <f>IF(Trees!I475&lt;28,S218*Information!$D$29,IF(I218&gt;=53,S218*Information!$F$29,S218*Information!$E$29))</f>
        <v>1.1180430562950536</v>
      </c>
      <c r="U218" s="67">
        <f>IF(Trees!I475&lt;28,S218*Information!$D$30,IF(I218&gt;=53,S218*Information!$F$30,S218*Information!$E$30))</f>
        <v>0.5974727443693144</v>
      </c>
      <c r="V218" s="67">
        <f t="shared" si="40"/>
        <v>7.631087527093223</v>
      </c>
      <c r="W218" s="67">
        <f>IF(H218="Chirpine",S218*Information!$D$22,IF(H218="Chilaune",S218*Information!$D$23,S218*Information!$D$24))</f>
        <v>2.740092823681846</v>
      </c>
      <c r="X218" s="67">
        <f>IF(H218="Chirpine",T218*Information!$D$22,IF(H218="Chilaune",T218*Information!$D$23,T218*Information!$D$24))</f>
        <v>0.5178775436758688</v>
      </c>
      <c r="Y218" s="67">
        <f>IF(H218="Chirpine",U218*Information!$C$22,IF(H218="Chilaune",U218*Information!$C$23,U218*Information!$C$24))</f>
        <v>0.25966165470290403</v>
      </c>
      <c r="Z218" s="67">
        <f t="shared" si="41"/>
        <v>3.517632022060619</v>
      </c>
    </row>
    <row r="219" spans="1:26" ht="13.5">
      <c r="A219" s="53">
        <v>12</v>
      </c>
      <c r="B219" s="53" t="s">
        <v>110</v>
      </c>
      <c r="C219" s="5" t="s">
        <v>29</v>
      </c>
      <c r="D219" s="5" t="s">
        <v>106</v>
      </c>
      <c r="E219" s="53" t="s">
        <v>51</v>
      </c>
      <c r="F219" s="53">
        <v>12</v>
      </c>
      <c r="G219" s="53">
        <v>218</v>
      </c>
      <c r="H219" s="53" t="s">
        <v>4</v>
      </c>
      <c r="I219" s="64">
        <v>30</v>
      </c>
      <c r="J219" s="64">
        <v>19.8</v>
      </c>
      <c r="K219" s="65">
        <f t="shared" si="33"/>
        <v>20</v>
      </c>
      <c r="L219" s="66">
        <f t="shared" si="34"/>
        <v>0.07068583470577035</v>
      </c>
      <c r="M219" s="66">
        <f t="shared" si="35"/>
        <v>6.556557897009277</v>
      </c>
      <c r="N219" s="67">
        <f t="shared" si="36"/>
        <v>703.8448138659994</v>
      </c>
      <c r="O219" s="67">
        <f t="shared" si="37"/>
        <v>0.7038448138659994</v>
      </c>
      <c r="P219" s="67">
        <f>O219/Information!$D$43</f>
        <v>14.076896277319987</v>
      </c>
      <c r="Q219" s="53">
        <f>IF(H219="Chirpine",Information!$D$14,IF(H219="Chilaune",Information!$D$15,IF(Trees!H134="Hadekafal",Information!$D$17,Information!$D$16)))</f>
        <v>650</v>
      </c>
      <c r="R219" s="68">
        <f t="shared" si="38"/>
        <v>9149.98258025799</v>
      </c>
      <c r="S219" s="67">
        <f t="shared" si="39"/>
        <v>9.14998258025799</v>
      </c>
      <c r="T219" s="67">
        <f>IF(Trees!I476&lt;28,S219*Information!$D$29,IF(I219&gt;=53,S219*Information!$F$29,S219*Information!$E$29))</f>
        <v>1.7293467076687603</v>
      </c>
      <c r="U219" s="67">
        <f>IF(Trees!I476&lt;28,S219*Information!$D$30,IF(I219&gt;=53,S219*Information!$F$30,S219*Information!$E$30))</f>
        <v>0.9241482406060572</v>
      </c>
      <c r="V219" s="67">
        <f t="shared" si="40"/>
        <v>11.803477528532808</v>
      </c>
      <c r="W219" s="67">
        <f>IF(H219="Chirpine",S219*Information!$D$22,IF(H219="Chilaune",S219*Information!$D$23,S219*Information!$D$24))</f>
        <v>4.238271931175501</v>
      </c>
      <c r="X219" s="67">
        <f>IF(H219="Chirpine",T219*Information!$D$22,IF(H219="Chilaune",T219*Information!$D$23,T219*Information!$D$24))</f>
        <v>0.8010333949921697</v>
      </c>
      <c r="Y219" s="67">
        <f>IF(H219="Chirpine",U219*Information!$C$22,IF(H219="Chilaune",U219*Information!$C$23,U219*Information!$C$24))</f>
        <v>0.4016348253673924</v>
      </c>
      <c r="Z219" s="67">
        <f t="shared" si="41"/>
        <v>5.440940151535064</v>
      </c>
    </row>
    <row r="220" spans="1:26" ht="13.5">
      <c r="A220" s="53">
        <v>12</v>
      </c>
      <c r="B220" s="53" t="s">
        <v>110</v>
      </c>
      <c r="C220" s="5" t="s">
        <v>29</v>
      </c>
      <c r="D220" s="5" t="s">
        <v>106</v>
      </c>
      <c r="E220" s="53" t="s">
        <v>51</v>
      </c>
      <c r="F220" s="53">
        <v>13</v>
      </c>
      <c r="G220" s="53">
        <v>219</v>
      </c>
      <c r="H220" s="53" t="s">
        <v>4</v>
      </c>
      <c r="I220" s="64">
        <v>27.5</v>
      </c>
      <c r="J220" s="64">
        <v>12.6</v>
      </c>
      <c r="K220" s="65">
        <f t="shared" si="33"/>
        <v>20</v>
      </c>
      <c r="L220" s="66">
        <f t="shared" si="34"/>
        <v>0.05939573610693203</v>
      </c>
      <c r="M220" s="66">
        <f t="shared" si="35"/>
        <v>5.936347617891554</v>
      </c>
      <c r="N220" s="67">
        <f t="shared" si="36"/>
        <v>378.54979306276107</v>
      </c>
      <c r="O220" s="67">
        <f t="shared" si="37"/>
        <v>0.37854979306276104</v>
      </c>
      <c r="P220" s="67">
        <f>O220/Information!$D$43</f>
        <v>7.570995861255221</v>
      </c>
      <c r="Q220" s="53">
        <f>IF(H220="Chirpine",Information!$D$14,IF(H220="Chilaune",Information!$D$15,IF(Trees!#REF!="Hadekafal",Information!$D$17,Information!$D$16)))</f>
        <v>650</v>
      </c>
      <c r="R220" s="68">
        <f t="shared" si="38"/>
        <v>4921.147309815893</v>
      </c>
      <c r="S220" s="67">
        <f t="shared" si="39"/>
        <v>4.921147309815893</v>
      </c>
      <c r="T220" s="67">
        <f>IF(Trees!I477&lt;28,S220*Information!$D$29,IF(I220&gt;=53,S220*Information!$F$29,S220*Information!$E$29))</f>
        <v>0.9300968415552039</v>
      </c>
      <c r="U220" s="67">
        <f>IF(Trees!I477&lt;28,S220*Information!$D$30,IF(I220&gt;=53,S220*Information!$F$30,S220*Information!$E$30))</f>
        <v>0.4970358782914053</v>
      </c>
      <c r="V220" s="67">
        <f t="shared" si="40"/>
        <v>6.348280029662503</v>
      </c>
      <c r="W220" s="67">
        <f>IF(H220="Chirpine",S220*Information!$D$22,IF(H220="Chilaune",S220*Information!$D$23,S220*Information!$D$24))</f>
        <v>2.279475433906722</v>
      </c>
      <c r="X220" s="67">
        <f>IF(H220="Chirpine",T220*Information!$D$22,IF(H220="Chilaune",T220*Information!$D$23,T220*Information!$D$24))</f>
        <v>0.4308208570083704</v>
      </c>
      <c r="Y220" s="67">
        <f>IF(H220="Chirpine",U220*Information!$C$22,IF(H220="Chilaune",U220*Information!$C$23,U220*Information!$C$24))</f>
        <v>0.21601179270544474</v>
      </c>
      <c r="Z220" s="67">
        <f t="shared" si="41"/>
        <v>2.926308083620537</v>
      </c>
    </row>
    <row r="221" spans="1:26" ht="13.5">
      <c r="A221" s="53">
        <v>12</v>
      </c>
      <c r="B221" s="53" t="s">
        <v>110</v>
      </c>
      <c r="C221" s="5" t="s">
        <v>29</v>
      </c>
      <c r="D221" s="5" t="s">
        <v>106</v>
      </c>
      <c r="E221" s="53" t="s">
        <v>51</v>
      </c>
      <c r="F221" s="53">
        <v>14</v>
      </c>
      <c r="G221" s="53">
        <v>220</v>
      </c>
      <c r="H221" s="53" t="s">
        <v>4</v>
      </c>
      <c r="I221" s="64">
        <v>22.7</v>
      </c>
      <c r="J221" s="64">
        <v>14.5</v>
      </c>
      <c r="K221" s="65">
        <f t="shared" si="33"/>
        <v>20</v>
      </c>
      <c r="L221" s="66">
        <f t="shared" si="34"/>
        <v>0.04047078196170711</v>
      </c>
      <c r="M221" s="66">
        <f t="shared" si="35"/>
        <v>5.70809846411187</v>
      </c>
      <c r="N221" s="67">
        <f t="shared" si="36"/>
        <v>301.29759502565105</v>
      </c>
      <c r="O221" s="67">
        <f t="shared" si="37"/>
        <v>0.30129759502565107</v>
      </c>
      <c r="P221" s="67">
        <f>O221/Information!$D$43</f>
        <v>6.025951900513021</v>
      </c>
      <c r="Q221" s="53">
        <f>IF(H221="Chirpine",Information!$D$14,IF(H221="Chilaune",Information!$D$15,IF(Trees!H137="Hadekafal",Information!$D$17,Information!$D$16)))</f>
        <v>650</v>
      </c>
      <c r="R221" s="68">
        <f t="shared" si="38"/>
        <v>3916.8687353334635</v>
      </c>
      <c r="S221" s="67">
        <f t="shared" si="39"/>
        <v>3.9168687353334635</v>
      </c>
      <c r="T221" s="67">
        <f>IF(Trees!I480&lt;28,S221*Information!$D$29,IF(I221&gt;=53,S221*Information!$F$29,S221*Information!$E$29))</f>
        <v>0.7402881909780246</v>
      </c>
      <c r="U221" s="67">
        <f>IF(Trees!I480&lt;28,S221*Information!$D$30,IF(I221&gt;=53,S221*Information!$F$30,S221*Information!$E$30))</f>
        <v>0.39560374226867984</v>
      </c>
      <c r="V221" s="67">
        <f t="shared" si="40"/>
        <v>5.052760668580168</v>
      </c>
      <c r="W221" s="67">
        <f>IF(H221="Chirpine",S221*Information!$D$22,IF(H221="Chilaune",S221*Information!$D$23,S221*Information!$D$24))</f>
        <v>1.8142935982064603</v>
      </c>
      <c r="X221" s="67">
        <f>IF(H221="Chirpine",T221*Information!$D$22,IF(H221="Chilaune",T221*Information!$D$23,T221*Information!$D$24))</f>
        <v>0.342901490061021</v>
      </c>
      <c r="Y221" s="67">
        <f>IF(H221="Chirpine",U221*Information!$C$22,IF(H221="Chilaune",U221*Information!$C$23,U221*Information!$C$24))</f>
        <v>0.17192938638996824</v>
      </c>
      <c r="Z221" s="67">
        <f t="shared" si="41"/>
        <v>2.3291244746574495</v>
      </c>
    </row>
    <row r="222" spans="1:26" ht="13.5">
      <c r="A222" s="53">
        <v>12</v>
      </c>
      <c r="B222" s="53" t="s">
        <v>110</v>
      </c>
      <c r="C222" s="5" t="s">
        <v>29</v>
      </c>
      <c r="D222" s="5" t="s">
        <v>106</v>
      </c>
      <c r="E222" s="53" t="s">
        <v>51</v>
      </c>
      <c r="F222" s="53">
        <v>15</v>
      </c>
      <c r="G222" s="53">
        <v>221</v>
      </c>
      <c r="H222" s="53" t="s">
        <v>4</v>
      </c>
      <c r="I222" s="64">
        <v>20</v>
      </c>
      <c r="J222" s="64">
        <v>16.5</v>
      </c>
      <c r="K222" s="65">
        <f t="shared" si="33"/>
        <v>20</v>
      </c>
      <c r="L222" s="66">
        <f t="shared" si="34"/>
        <v>0.031415926535897934</v>
      </c>
      <c r="M222" s="66">
        <f t="shared" si="35"/>
        <v>5.593977793811359</v>
      </c>
      <c r="N222" s="67">
        <f t="shared" si="36"/>
        <v>268.80273778558586</v>
      </c>
      <c r="O222" s="67">
        <f t="shared" si="37"/>
        <v>0.2688027377855859</v>
      </c>
      <c r="P222" s="67">
        <f>O222/Information!$D$43</f>
        <v>5.376054755711717</v>
      </c>
      <c r="Q222" s="53">
        <f>IF(H222="Chirpine",Information!$D$14,IF(H222="Chilaune",Information!$D$15,IF(Trees!H138="Hadekafal",Information!$D$17,Information!$D$16)))</f>
        <v>650</v>
      </c>
      <c r="R222" s="68">
        <f t="shared" si="38"/>
        <v>3494.435591212616</v>
      </c>
      <c r="S222" s="67">
        <f t="shared" si="39"/>
        <v>3.494435591212616</v>
      </c>
      <c r="T222" s="67">
        <f>IF(Trees!I481&lt;28,S222*Information!$D$29,IF(I222&gt;=53,S222*Information!$F$29,S222*Information!$E$29))</f>
        <v>0.6604483267391844</v>
      </c>
      <c r="U222" s="67">
        <f>IF(Trees!I481&lt;28,S222*Information!$D$30,IF(I222&gt;=53,S222*Information!$F$30,S222*Information!$E$30))</f>
        <v>0.3529379947124742</v>
      </c>
      <c r="V222" s="67">
        <f t="shared" si="40"/>
        <v>4.507821912664275</v>
      </c>
      <c r="W222" s="67">
        <f>IF(H222="Chirpine",S222*Information!$D$22,IF(H222="Chilaune",S222*Information!$D$23,S222*Information!$D$24))</f>
        <v>1.6186225658496838</v>
      </c>
      <c r="X222" s="67">
        <f>IF(H222="Chirpine",T222*Information!$D$22,IF(H222="Chilaune",T222*Information!$D$23,T222*Information!$D$24))</f>
        <v>0.3059196649455902</v>
      </c>
      <c r="Y222" s="67">
        <f>IF(H222="Chirpine",U222*Information!$C$22,IF(H222="Chilaune",U222*Information!$C$23,U222*Information!$C$24))</f>
        <v>0.1533868525020413</v>
      </c>
      <c r="Z222" s="67">
        <f t="shared" si="41"/>
        <v>2.0779290832973154</v>
      </c>
    </row>
    <row r="223" spans="1:26" ht="13.5">
      <c r="A223" s="53">
        <v>12</v>
      </c>
      <c r="B223" s="53" t="s">
        <v>110</v>
      </c>
      <c r="C223" s="5" t="s">
        <v>29</v>
      </c>
      <c r="D223" s="5" t="s">
        <v>106</v>
      </c>
      <c r="E223" s="53" t="s">
        <v>51</v>
      </c>
      <c r="F223" s="53">
        <v>16</v>
      </c>
      <c r="G223" s="53">
        <v>222</v>
      </c>
      <c r="H223" s="53" t="s">
        <v>4</v>
      </c>
      <c r="I223" s="64">
        <v>23</v>
      </c>
      <c r="J223" s="64">
        <v>21</v>
      </c>
      <c r="K223" s="65">
        <f t="shared" si="33"/>
        <v>20</v>
      </c>
      <c r="L223" s="66">
        <f t="shared" si="34"/>
        <v>0.04154756284372501</v>
      </c>
      <c r="M223" s="66">
        <f t="shared" si="35"/>
        <v>6.104430154694817</v>
      </c>
      <c r="N223" s="67">
        <f t="shared" si="36"/>
        <v>447.83737070668764</v>
      </c>
      <c r="O223" s="67">
        <f t="shared" si="37"/>
        <v>0.4478373707066876</v>
      </c>
      <c r="P223" s="67">
        <f>O223/Information!$D$43</f>
        <v>8.956747414133751</v>
      </c>
      <c r="Q223" s="53">
        <f>IF(H223="Chirpine",Information!$D$14,IF(H223="Chilaune",Information!$D$15,IF(Trees!H139="Hadekafal",Information!$D$17,Information!$D$16)))</f>
        <v>650</v>
      </c>
      <c r="R223" s="68">
        <f t="shared" si="38"/>
        <v>5821.8858191869385</v>
      </c>
      <c r="S223" s="67">
        <f t="shared" si="39"/>
        <v>5.821885819186939</v>
      </c>
      <c r="T223" s="67">
        <f>IF(Trees!I482&lt;28,S223*Information!$D$29,IF(I223&gt;=53,S223*Information!$F$29,S223*Information!$E$29))</f>
        <v>1.1003364198263315</v>
      </c>
      <c r="U223" s="67">
        <f>IF(Trees!I482&lt;28,S223*Information!$D$30,IF(I223&gt;=53,S223*Information!$F$30,S223*Information!$E$30))</f>
        <v>0.5880104677378808</v>
      </c>
      <c r="V223" s="67">
        <f t="shared" si="40"/>
        <v>7.510232706751151</v>
      </c>
      <c r="W223" s="67">
        <f>IF(H223="Chirpine",S223*Information!$D$22,IF(H223="Chilaune",S223*Information!$D$23,S223*Information!$D$24))</f>
        <v>2.69669751144739</v>
      </c>
      <c r="X223" s="67">
        <f>IF(H223="Chirpine",T223*Information!$D$22,IF(H223="Chilaune",T223*Information!$D$23,T223*Information!$D$24))</f>
        <v>0.5096758296635567</v>
      </c>
      <c r="Y223" s="67">
        <f>IF(H223="Chirpine",U223*Information!$C$22,IF(H223="Chilaune",U223*Information!$C$23,U223*Information!$C$24))</f>
        <v>0.255549349278883</v>
      </c>
      <c r="Z223" s="67">
        <f t="shared" si="41"/>
        <v>3.4619226903898297</v>
      </c>
    </row>
    <row r="224" spans="1:26" ht="13.5">
      <c r="A224" s="53">
        <v>12</v>
      </c>
      <c r="B224" s="53" t="s">
        <v>110</v>
      </c>
      <c r="C224" s="5" t="s">
        <v>29</v>
      </c>
      <c r="D224" s="5" t="s">
        <v>106</v>
      </c>
      <c r="E224" s="53" t="s">
        <v>51</v>
      </c>
      <c r="F224" s="53">
        <v>17</v>
      </c>
      <c r="G224" s="53">
        <v>223</v>
      </c>
      <c r="H224" s="53" t="s">
        <v>6</v>
      </c>
      <c r="I224" s="64">
        <v>20.5</v>
      </c>
      <c r="J224" s="64">
        <v>10.5</v>
      </c>
      <c r="K224" s="65">
        <f t="shared" si="33"/>
        <v>20</v>
      </c>
      <c r="L224" s="66">
        <f t="shared" si="34"/>
        <v>0.033006357816777764</v>
      </c>
      <c r="M224" s="66">
        <f t="shared" si="35"/>
        <v>5.113386539810144</v>
      </c>
      <c r="N224" s="67">
        <f t="shared" si="36"/>
        <v>166.23235520700587</v>
      </c>
      <c r="O224" s="67">
        <f t="shared" si="37"/>
        <v>0.16623235520700586</v>
      </c>
      <c r="P224" s="67">
        <f>O224/Information!$D$43</f>
        <v>3.324647104140117</v>
      </c>
      <c r="Q224" s="53">
        <f>IF(H224="Chirpine",Information!$D$14,IF(H224="Chilaune",Information!$D$15,IF(Trees!H140="Hadekafal",Information!$D$17,Information!$D$16)))</f>
        <v>690</v>
      </c>
      <c r="R224" s="68">
        <f t="shared" si="38"/>
        <v>2294.0065018566806</v>
      </c>
      <c r="S224" s="67">
        <f t="shared" si="39"/>
        <v>2.2940065018566806</v>
      </c>
      <c r="T224" s="67">
        <f>IF(Trees!I483&lt;28,S224*Information!$D$29,IF(I224&gt;=53,S224*Information!$F$29,S224*Information!$E$29))</f>
        <v>0.43356722885091264</v>
      </c>
      <c r="U224" s="67">
        <f>IF(Trees!I483&lt;28,S224*Information!$D$30,IF(I224&gt;=53,S224*Information!$F$30,S224*Information!$E$30))</f>
        <v>0.23169465668752476</v>
      </c>
      <c r="V224" s="67">
        <f t="shared" si="40"/>
        <v>2.959268387395118</v>
      </c>
      <c r="W224" s="67">
        <f>IF(H224="Chirpine",S224*Information!$D$22,IF(H224="Chilaune",S224*Information!$D$23,S224*Information!$D$24))</f>
        <v>1.0334499290864347</v>
      </c>
      <c r="X224" s="67">
        <f>IF(H224="Chirpine",T224*Information!$D$22,IF(H224="Chilaune",T224*Information!$D$23,T224*Information!$D$24))</f>
        <v>0.19532203659733616</v>
      </c>
      <c r="Y224" s="67">
        <f>IF(H224="Chirpine",U224*Information!$C$22,IF(H224="Chilaune",U224*Information!$C$23,U224*Information!$C$24))</f>
        <v>0.10083351459041077</v>
      </c>
      <c r="Z224" s="67">
        <f t="shared" si="41"/>
        <v>1.3296054802741815</v>
      </c>
    </row>
    <row r="225" spans="1:26" ht="13.5">
      <c r="A225" s="53">
        <v>12</v>
      </c>
      <c r="B225" s="53" t="s">
        <v>110</v>
      </c>
      <c r="C225" s="5" t="s">
        <v>29</v>
      </c>
      <c r="D225" s="5" t="s">
        <v>106</v>
      </c>
      <c r="E225" s="53" t="s">
        <v>51</v>
      </c>
      <c r="F225" s="53">
        <v>18</v>
      </c>
      <c r="G225" s="53">
        <v>224</v>
      </c>
      <c r="H225" s="53" t="s">
        <v>4</v>
      </c>
      <c r="I225" s="64">
        <v>30.3</v>
      </c>
      <c r="J225" s="64">
        <v>24.6</v>
      </c>
      <c r="K225" s="65">
        <f t="shared" si="33"/>
        <v>20</v>
      </c>
      <c r="L225" s="66">
        <f t="shared" si="34"/>
        <v>0.07210661998335632</v>
      </c>
      <c r="M225" s="66">
        <f t="shared" si="35"/>
        <v>6.793174286203124</v>
      </c>
      <c r="N225" s="67">
        <f t="shared" si="36"/>
        <v>891.7397110158641</v>
      </c>
      <c r="O225" s="67">
        <f t="shared" si="37"/>
        <v>0.8917397110158641</v>
      </c>
      <c r="P225" s="67">
        <f>O225/Information!$D$43</f>
        <v>17.83479422031728</v>
      </c>
      <c r="Q225" s="53">
        <f>IF(H225="Chirpine",Information!$D$14,IF(H225="Chilaune",Information!$D$15,IF(Trees!H141="Hadekafal",Information!$D$17,Information!$D$16)))</f>
        <v>650</v>
      </c>
      <c r="R225" s="68">
        <f t="shared" si="38"/>
        <v>11592.616243206234</v>
      </c>
      <c r="S225" s="67">
        <f t="shared" si="39"/>
        <v>11.592616243206233</v>
      </c>
      <c r="T225" s="67">
        <f>IF(Trees!I484&lt;28,S225*Information!$D$29,IF(I225&gt;=53,S225*Information!$F$29,S225*Information!$E$29))</f>
        <v>2.191004469965978</v>
      </c>
      <c r="U225" s="67">
        <f>IF(Trees!I484&lt;28,S225*Information!$D$30,IF(I225&gt;=53,S225*Information!$F$30,S225*Information!$E$30))</f>
        <v>1.1708542405638296</v>
      </c>
      <c r="V225" s="67">
        <f t="shared" si="40"/>
        <v>14.954474953736042</v>
      </c>
      <c r="W225" s="67">
        <f>IF(H225="Chirpine",S225*Information!$D$22,IF(H225="Chilaune",S225*Information!$D$23,S225*Information!$D$24))</f>
        <v>5.369699843853128</v>
      </c>
      <c r="X225" s="67">
        <f>IF(H225="Chirpine",T225*Information!$D$22,IF(H225="Chilaune",T225*Information!$D$23,T225*Information!$D$24))</f>
        <v>1.014873270488241</v>
      </c>
      <c r="Y225" s="67">
        <f>IF(H225="Chirpine",U225*Information!$C$22,IF(H225="Chilaune",U225*Information!$C$23,U225*Information!$C$24))</f>
        <v>0.5088532529490403</v>
      </c>
      <c r="Z225" s="67">
        <f t="shared" si="41"/>
        <v>6.8934263672904095</v>
      </c>
    </row>
    <row r="226" spans="1:26" ht="13.5">
      <c r="A226" s="53">
        <v>13</v>
      </c>
      <c r="B226" s="53" t="s">
        <v>110</v>
      </c>
      <c r="C226" s="5" t="s">
        <v>75</v>
      </c>
      <c r="D226" s="5" t="s">
        <v>106</v>
      </c>
      <c r="E226" s="53" t="s">
        <v>51</v>
      </c>
      <c r="F226" s="53">
        <v>1</v>
      </c>
      <c r="G226" s="53">
        <v>225</v>
      </c>
      <c r="H226" s="53" t="s">
        <v>4</v>
      </c>
      <c r="I226" s="64">
        <v>41.3</v>
      </c>
      <c r="J226" s="64">
        <v>30.3</v>
      </c>
      <c r="K226" s="65">
        <f t="shared" si="33"/>
        <v>20</v>
      </c>
      <c r="L226" s="66">
        <f t="shared" si="34"/>
        <v>0.13396457933253933</v>
      </c>
      <c r="M226" s="66">
        <f t="shared" si="35"/>
        <v>7.597707911855601</v>
      </c>
      <c r="N226" s="67">
        <f t="shared" si="36"/>
        <v>1993.6210989037008</v>
      </c>
      <c r="O226" s="67">
        <f t="shared" si="37"/>
        <v>1.9936210989037009</v>
      </c>
      <c r="P226" s="67">
        <f>O226/Information!$D$43</f>
        <v>39.872421978074016</v>
      </c>
      <c r="Q226" s="53">
        <f>IF(H226="Chirpine",Information!$D$14,IF(H226="Chilaune",Information!$D$15,IF(Trees!H142="Hadekafal",Information!$D$17,Information!$D$16)))</f>
        <v>650</v>
      </c>
      <c r="R226" s="68">
        <f t="shared" si="38"/>
        <v>25917.07428574811</v>
      </c>
      <c r="S226" s="67">
        <f t="shared" si="39"/>
        <v>25.917074285748107</v>
      </c>
      <c r="T226" s="67">
        <f>IF(Trees!I485&lt;28,S226*Information!$D$29,IF(I226&gt;=53,S226*Information!$F$29,S226*Information!$E$29))</f>
        <v>4.898327040006392</v>
      </c>
      <c r="U226" s="67">
        <f>IF(Trees!I485&lt;28,S226*Information!$D$30,IF(I226&gt;=53,S226*Information!$F$30,S226*Information!$E$30))</f>
        <v>2.617624502860559</v>
      </c>
      <c r="V226" s="67">
        <f t="shared" si="40"/>
        <v>33.43302582861506</v>
      </c>
      <c r="W226" s="67">
        <f>IF(H226="Chirpine",S226*Information!$D$22,IF(H226="Chilaune",S226*Information!$D$23,S226*Information!$D$24))</f>
        <v>12.004788809158523</v>
      </c>
      <c r="X226" s="67">
        <f>IF(H226="Chirpine",T226*Information!$D$22,IF(H226="Chilaune",T226*Information!$D$23,T226*Information!$D$24))</f>
        <v>2.2689050849309607</v>
      </c>
      <c r="Y226" s="67">
        <f>IF(H226="Chirpine",U226*Information!$C$22,IF(H226="Chilaune",U226*Information!$C$23,U226*Information!$C$24))</f>
        <v>1.137619608943199</v>
      </c>
      <c r="Z226" s="67">
        <f t="shared" si="41"/>
        <v>15.411313503032682</v>
      </c>
    </row>
    <row r="227" spans="1:26" ht="13.5">
      <c r="A227" s="53">
        <v>13</v>
      </c>
      <c r="B227" s="53" t="s">
        <v>110</v>
      </c>
      <c r="C227" s="5" t="s">
        <v>75</v>
      </c>
      <c r="D227" s="5" t="s">
        <v>106</v>
      </c>
      <c r="E227" s="53" t="s">
        <v>51</v>
      </c>
      <c r="F227" s="53">
        <v>2</v>
      </c>
      <c r="G227" s="53">
        <v>226</v>
      </c>
      <c r="H227" s="53" t="s">
        <v>4</v>
      </c>
      <c r="I227" s="64">
        <v>54.4</v>
      </c>
      <c r="J227" s="64">
        <v>32.5</v>
      </c>
      <c r="K227" s="65">
        <f t="shared" si="33"/>
        <v>20</v>
      </c>
      <c r="L227" s="66">
        <f t="shared" si="34"/>
        <v>0.23242759088318726</v>
      </c>
      <c r="M227" s="66">
        <f t="shared" si="35"/>
        <v>8.197860895458788</v>
      </c>
      <c r="N227" s="67">
        <f t="shared" si="36"/>
        <v>3633.170258131544</v>
      </c>
      <c r="O227" s="67">
        <f t="shared" si="37"/>
        <v>3.633170258131544</v>
      </c>
      <c r="P227" s="67">
        <f>O227/Information!$D$43</f>
        <v>72.66340516263088</v>
      </c>
      <c r="Q227" s="53">
        <f>IF(H227="Chirpine",Information!$D$14,IF(H227="Chilaune",Information!$D$15,IF(Trees!H143="Hadekafal",Information!$D$17,Information!$D$16)))</f>
        <v>650</v>
      </c>
      <c r="R227" s="68">
        <f t="shared" si="38"/>
        <v>47231.213355710075</v>
      </c>
      <c r="S227" s="67">
        <f t="shared" si="39"/>
        <v>47.231213355710075</v>
      </c>
      <c r="T227" s="67">
        <f>IF(Trees!I486&lt;28,S227*Information!$D$29,IF(I227&gt;=53,S227*Information!$F$29,S227*Information!$E$29))</f>
        <v>8.926699324229205</v>
      </c>
      <c r="U227" s="67">
        <f>IF(Trees!I486&lt;28,S227*Information!$D$30,IF(I227&gt;=53,S227*Information!$F$30,S227*Information!$E$30))</f>
        <v>4.770352548926718</v>
      </c>
      <c r="V227" s="67">
        <f t="shared" si="40"/>
        <v>60.928265228865996</v>
      </c>
      <c r="W227" s="67">
        <f>IF(H227="Chirpine",S227*Information!$D$22,IF(H227="Chilaune",S227*Information!$D$23,S227*Information!$D$24))</f>
        <v>21.877498026364908</v>
      </c>
      <c r="X227" s="67">
        <f>IF(H227="Chirpine",T227*Information!$D$22,IF(H227="Chilaune",T227*Information!$D$23,T227*Information!$D$24))</f>
        <v>4.134847126982968</v>
      </c>
      <c r="Y227" s="67">
        <f>IF(H227="Chirpine",U227*Information!$C$22,IF(H227="Chilaune",U227*Information!$C$23,U227*Information!$C$24))</f>
        <v>2.0731952177635518</v>
      </c>
      <c r="Z227" s="67">
        <f t="shared" si="41"/>
        <v>28.085540371111428</v>
      </c>
    </row>
    <row r="228" spans="1:26" ht="13.5">
      <c r="A228" s="53">
        <v>13</v>
      </c>
      <c r="B228" s="53" t="s">
        <v>110</v>
      </c>
      <c r="C228" s="5" t="s">
        <v>75</v>
      </c>
      <c r="D228" s="5" t="s">
        <v>106</v>
      </c>
      <c r="E228" s="53" t="s">
        <v>51</v>
      </c>
      <c r="F228" s="53">
        <v>3</v>
      </c>
      <c r="G228" s="53">
        <v>227</v>
      </c>
      <c r="H228" s="53" t="s">
        <v>4</v>
      </c>
      <c r="I228" s="64">
        <v>54.8</v>
      </c>
      <c r="J228" s="64">
        <v>31.7</v>
      </c>
      <c r="K228" s="65">
        <f t="shared" si="33"/>
        <v>20</v>
      </c>
      <c r="L228" s="66">
        <f t="shared" si="34"/>
        <v>0.23585821006090726</v>
      </c>
      <c r="M228" s="66">
        <f t="shared" si="35"/>
        <v>8.186981770647375</v>
      </c>
      <c r="N228" s="67">
        <f t="shared" si="36"/>
        <v>3593.8587704490556</v>
      </c>
      <c r="O228" s="67">
        <f t="shared" si="37"/>
        <v>3.5938587704490557</v>
      </c>
      <c r="P228" s="67">
        <f>O228/Information!$D$43</f>
        <v>71.8771754089811</v>
      </c>
      <c r="Q228" s="53">
        <f>IF(H228="Chirpine",Information!$D$14,IF(H228="Chilaune",Information!$D$15,IF(Trees!H144="Hadekafal",Information!$D$17,Information!$D$16)))</f>
        <v>650</v>
      </c>
      <c r="R228" s="68">
        <f t="shared" si="38"/>
        <v>46720.16401583772</v>
      </c>
      <c r="S228" s="67">
        <f t="shared" si="39"/>
        <v>46.72016401583772</v>
      </c>
      <c r="T228" s="67">
        <f>IF(Trees!I487&lt;28,S228*Information!$D$29,IF(I228&gt;=53,S228*Information!$F$29,S228*Information!$E$29))</f>
        <v>8.830110998993328</v>
      </c>
      <c r="U228" s="67">
        <f>IF(Trees!I487&lt;28,S228*Information!$D$30,IF(I228&gt;=53,S228*Information!$F$30,S228*Information!$E$30))</f>
        <v>4.71873656559961</v>
      </c>
      <c r="V228" s="67">
        <f t="shared" si="40"/>
        <v>60.26901158043066</v>
      </c>
      <c r="W228" s="67">
        <f>IF(H228="Chirpine",S228*Information!$D$22,IF(H228="Chilaune",S228*Information!$D$23,S228*Information!$D$24))</f>
        <v>21.64077997213603</v>
      </c>
      <c r="X228" s="67">
        <f>IF(H228="Chirpine",T228*Information!$D$22,IF(H228="Chilaune",T228*Information!$D$23,T228*Information!$D$24))</f>
        <v>4.090107414733709</v>
      </c>
      <c r="Y228" s="67">
        <f>IF(H228="Chirpine",U228*Information!$C$22,IF(H228="Chilaune",U228*Information!$C$23,U228*Information!$C$24))</f>
        <v>2.05076291140959</v>
      </c>
      <c r="Z228" s="67">
        <f t="shared" si="41"/>
        <v>27.78165029827933</v>
      </c>
    </row>
    <row r="229" spans="1:26" ht="13.5">
      <c r="A229" s="53">
        <v>13</v>
      </c>
      <c r="B229" s="53" t="s">
        <v>110</v>
      </c>
      <c r="C229" s="5" t="s">
        <v>75</v>
      </c>
      <c r="D229" s="5" t="s">
        <v>106</v>
      </c>
      <c r="E229" s="53" t="s">
        <v>51</v>
      </c>
      <c r="F229" s="53">
        <v>4</v>
      </c>
      <c r="G229" s="53">
        <v>228</v>
      </c>
      <c r="H229" s="53" t="s">
        <v>4</v>
      </c>
      <c r="I229" s="64">
        <v>46</v>
      </c>
      <c r="J229" s="64">
        <v>32.5</v>
      </c>
      <c r="K229" s="65">
        <f t="shared" si="33"/>
        <v>20</v>
      </c>
      <c r="L229" s="66">
        <f t="shared" si="34"/>
        <v>0.16619025137490004</v>
      </c>
      <c r="M229" s="66">
        <f t="shared" si="35"/>
        <v>7.875246171652204</v>
      </c>
      <c r="N229" s="67">
        <f t="shared" si="36"/>
        <v>2631.3338703819995</v>
      </c>
      <c r="O229" s="67">
        <f t="shared" si="37"/>
        <v>2.6313338703819995</v>
      </c>
      <c r="P229" s="67">
        <f>O229/Information!$D$43</f>
        <v>52.62667740763999</v>
      </c>
      <c r="Q229" s="53">
        <f>IF(H229="Chirpine",Information!$D$14,IF(H229="Chilaune",Information!$D$15,IF(Trees!#REF!="Hadekafal",Information!$D$17,Information!$D$16)))</f>
        <v>650</v>
      </c>
      <c r="R229" s="68">
        <f t="shared" si="38"/>
        <v>34207.34031496599</v>
      </c>
      <c r="S229" s="67">
        <f t="shared" si="39"/>
        <v>34.207340314966</v>
      </c>
      <c r="T229" s="67">
        <f>IF(Trees!I488&lt;28,S229*Information!$D$29,IF(I229&gt;=53,S229*Information!$F$29,S229*Information!$E$29))</f>
        <v>6.465187319528574</v>
      </c>
      <c r="U229" s="67">
        <f>IF(Trees!I488&lt;28,S229*Information!$D$30,IF(I229&gt;=53,S229*Information!$F$30,S229*Information!$E$30))</f>
        <v>3.454941371811566</v>
      </c>
      <c r="V229" s="67">
        <f t="shared" si="40"/>
        <v>44.127469006306136</v>
      </c>
      <c r="W229" s="67">
        <f>IF(H229="Chirpine",S229*Information!$D$22,IF(H229="Chilaune",S229*Information!$D$23,S229*Information!$D$24))</f>
        <v>15.84484003389225</v>
      </c>
      <c r="X229" s="67">
        <f>IF(H229="Chirpine",T229*Information!$D$22,IF(H229="Chilaune",T229*Information!$D$23,T229*Information!$D$24))</f>
        <v>2.9946747664056352</v>
      </c>
      <c r="Y229" s="67">
        <f>IF(H229="Chirpine",U229*Information!$C$22,IF(H229="Chilaune",U229*Information!$C$23,U229*Information!$C$24))</f>
        <v>1.5015175201893065</v>
      </c>
      <c r="Z229" s="67">
        <f t="shared" si="41"/>
        <v>20.34103232048719</v>
      </c>
    </row>
    <row r="230" spans="1:26" ht="13.5">
      <c r="A230" s="53">
        <v>13</v>
      </c>
      <c r="B230" s="53" t="s">
        <v>110</v>
      </c>
      <c r="C230" s="5" t="s">
        <v>75</v>
      </c>
      <c r="D230" s="5" t="s">
        <v>106</v>
      </c>
      <c r="E230" s="53" t="s">
        <v>51</v>
      </c>
      <c r="F230" s="53">
        <v>5</v>
      </c>
      <c r="G230" s="53">
        <v>229</v>
      </c>
      <c r="H230" s="53" t="s">
        <v>4</v>
      </c>
      <c r="I230" s="64">
        <v>48.8</v>
      </c>
      <c r="J230" s="64">
        <v>33.1</v>
      </c>
      <c r="K230" s="65">
        <f t="shared" si="33"/>
        <v>20</v>
      </c>
      <c r="L230" s="66">
        <f t="shared" si="34"/>
        <v>0.1870378602241219</v>
      </c>
      <c r="M230" s="66">
        <f t="shared" si="35"/>
        <v>8.007231652404027</v>
      </c>
      <c r="N230" s="67">
        <f t="shared" si="36"/>
        <v>3002.5933745476837</v>
      </c>
      <c r="O230" s="67">
        <f t="shared" si="37"/>
        <v>3.0025933745476836</v>
      </c>
      <c r="P230" s="67">
        <f>O230/Information!$D$43</f>
        <v>60.05186749095367</v>
      </c>
      <c r="Q230" s="53">
        <f>IF(H230="Chirpine",Information!$D$14,IF(H230="Chilaune",Information!$D$15,IF(Trees!#REF!="Hadekafal",Information!$D$17,Information!$D$16)))</f>
        <v>650</v>
      </c>
      <c r="R230" s="68">
        <f t="shared" si="38"/>
        <v>39033.713869119885</v>
      </c>
      <c r="S230" s="67">
        <f t="shared" si="39"/>
        <v>39.033713869119886</v>
      </c>
      <c r="T230" s="67">
        <f>IF(Trees!I489&lt;28,S230*Information!$D$29,IF(I230&gt;=53,S230*Information!$F$29,S230*Information!$E$29))</f>
        <v>7.377371921263658</v>
      </c>
      <c r="U230" s="67">
        <f>IF(Trees!I489&lt;28,S230*Information!$D$30,IF(I230&gt;=53,S230*Information!$F$30,S230*Information!$E$30))</f>
        <v>3.9424051007811087</v>
      </c>
      <c r="V230" s="67">
        <f t="shared" si="40"/>
        <v>50.353490891164654</v>
      </c>
      <c r="W230" s="67">
        <f>IF(H230="Chirpine",S230*Information!$D$22,IF(H230="Chilaune",S230*Information!$D$23,S230*Information!$D$24))</f>
        <v>18.080416264176332</v>
      </c>
      <c r="X230" s="67">
        <f>IF(H230="Chirpine",T230*Information!$D$22,IF(H230="Chilaune",T230*Information!$D$23,T230*Information!$D$24))</f>
        <v>3.4171986739293265</v>
      </c>
      <c r="Y230" s="67">
        <f>IF(H230="Chirpine",U230*Information!$C$22,IF(H230="Chilaune",U230*Information!$C$23,U230*Information!$C$24))</f>
        <v>1.7133692567994698</v>
      </c>
      <c r="Z230" s="67">
        <f t="shared" si="41"/>
        <v>23.21098419490513</v>
      </c>
    </row>
    <row r="231" spans="1:26" ht="13.5">
      <c r="A231" s="53">
        <v>13</v>
      </c>
      <c r="B231" s="53" t="s">
        <v>110</v>
      </c>
      <c r="C231" s="5" t="s">
        <v>75</v>
      </c>
      <c r="D231" s="5" t="s">
        <v>106</v>
      </c>
      <c r="E231" s="53" t="s">
        <v>51</v>
      </c>
      <c r="F231" s="53">
        <v>7</v>
      </c>
      <c r="G231" s="53">
        <v>230</v>
      </c>
      <c r="H231" s="53" t="s">
        <v>4</v>
      </c>
      <c r="I231" s="64">
        <v>50.45</v>
      </c>
      <c r="J231" s="64">
        <v>31.5</v>
      </c>
      <c r="K231" s="65">
        <f t="shared" si="33"/>
        <v>20</v>
      </c>
      <c r="L231" s="66">
        <f t="shared" si="34"/>
        <v>0.1998997368974594</v>
      </c>
      <c r="M231" s="66">
        <f t="shared" si="35"/>
        <v>8.021552835637731</v>
      </c>
      <c r="N231" s="67">
        <f t="shared" si="36"/>
        <v>3045.903449978494</v>
      </c>
      <c r="O231" s="67">
        <f t="shared" si="37"/>
        <v>3.045903449978494</v>
      </c>
      <c r="P231" s="67">
        <f>O231/Information!$D$43</f>
        <v>60.918068999569876</v>
      </c>
      <c r="Q231" s="53">
        <f>IF(H231="Chirpine",Information!$D$14,IF(H231="Chilaune",Information!$D$15,IF(Trees!H146="Hadekafal",Information!$D$17,Information!$D$16)))</f>
        <v>650</v>
      </c>
      <c r="R231" s="68">
        <f t="shared" si="38"/>
        <v>39596.74484972042</v>
      </c>
      <c r="S231" s="67">
        <f t="shared" si="39"/>
        <v>39.596744849720416</v>
      </c>
      <c r="T231" s="67">
        <f>IF(Trees!I491&lt;28,S231*Information!$D$29,IF(I231&gt;=53,S231*Information!$F$29,S231*Information!$E$29))</f>
        <v>7.483784776597159</v>
      </c>
      <c r="U231" s="67">
        <f>IF(Trees!I491&lt;28,S231*Information!$D$30,IF(I231&gt;=53,S231*Information!$F$30,S231*Information!$E$30))</f>
        <v>3.9992712298217623</v>
      </c>
      <c r="V231" s="67">
        <f t="shared" si="40"/>
        <v>51.07980085613934</v>
      </c>
      <c r="W231" s="67">
        <f>IF(H231="Chirpine",S231*Information!$D$22,IF(H231="Chilaune",S231*Information!$D$23,S231*Information!$D$24))</f>
        <v>18.341212214390495</v>
      </c>
      <c r="X231" s="67">
        <f>IF(H231="Chirpine",T231*Information!$D$22,IF(H231="Chilaune",T231*Information!$D$23,T231*Information!$D$24))</f>
        <v>3.466489108519804</v>
      </c>
      <c r="Y231" s="67">
        <f>IF(H231="Chirpine",U231*Information!$C$22,IF(H231="Chilaune",U231*Information!$C$23,U231*Information!$C$24))</f>
        <v>1.7380832764805378</v>
      </c>
      <c r="Z231" s="67">
        <f t="shared" si="41"/>
        <v>23.545784599390835</v>
      </c>
    </row>
    <row r="232" spans="1:26" ht="13.5">
      <c r="A232" s="53">
        <v>14</v>
      </c>
      <c r="B232" s="53" t="s">
        <v>110</v>
      </c>
      <c r="C232" s="5" t="s">
        <v>29</v>
      </c>
      <c r="D232" s="5" t="s">
        <v>106</v>
      </c>
      <c r="E232" s="53" t="s">
        <v>48</v>
      </c>
      <c r="F232" s="53">
        <v>1</v>
      </c>
      <c r="G232" s="53">
        <v>231</v>
      </c>
      <c r="H232" s="53" t="s">
        <v>4</v>
      </c>
      <c r="I232" s="64">
        <v>18.6</v>
      </c>
      <c r="J232" s="64">
        <v>10.5</v>
      </c>
      <c r="K232" s="65">
        <f t="shared" si="33"/>
        <v>20</v>
      </c>
      <c r="L232" s="66">
        <f t="shared" si="34"/>
        <v>0.027171634860898127</v>
      </c>
      <c r="M232" s="66">
        <f t="shared" si="35"/>
        <v>5.001544170665385</v>
      </c>
      <c r="N232" s="67">
        <f t="shared" si="36"/>
        <v>148.6425113831783</v>
      </c>
      <c r="O232" s="67">
        <f t="shared" si="37"/>
        <v>0.1486425113831783</v>
      </c>
      <c r="P232" s="67">
        <f>O232/Information!$D$43</f>
        <v>2.972850227663566</v>
      </c>
      <c r="Q232" s="53">
        <f>IF(H232="Chirpine",Information!$D$14,IF(H232="Chilaune",Information!$D$15,IF(Trees!H147="Hadekafal",Information!$D$17,Information!$D$16)))</f>
        <v>650</v>
      </c>
      <c r="R232" s="68">
        <f t="shared" si="38"/>
        <v>1932.352647981318</v>
      </c>
      <c r="S232" s="67">
        <f t="shared" si="39"/>
        <v>1.9323526479813178</v>
      </c>
      <c r="T232" s="67">
        <f>IF(Trees!I492&lt;28,S232*Information!$D$29,IF(I232&gt;=53,S232*Information!$F$29,S232*Information!$E$29))</f>
        <v>0.36521465046846907</v>
      </c>
      <c r="U232" s="67">
        <f>IF(Trees!I492&lt;28,S232*Information!$D$30,IF(I232&gt;=53,S232*Information!$F$30,S232*Information!$E$30))</f>
        <v>0.1951676174461131</v>
      </c>
      <c r="V232" s="67">
        <f t="shared" si="40"/>
        <v>2.4927349158959</v>
      </c>
      <c r="W232" s="67">
        <f>IF(H232="Chirpine",S232*Information!$D$22,IF(H232="Chilaune",S232*Information!$D$23,S232*Information!$D$24))</f>
        <v>0.8950657465449464</v>
      </c>
      <c r="X232" s="67">
        <f>IF(H232="Chirpine",T232*Information!$D$22,IF(H232="Chilaune",T232*Information!$D$23,T232*Information!$D$24))</f>
        <v>0.16916742609699487</v>
      </c>
      <c r="Y232" s="67">
        <f>IF(H232="Chirpine",U232*Information!$C$22,IF(H232="Chilaune",U232*Information!$C$23,U232*Information!$C$24))</f>
        <v>0.08481984654208076</v>
      </c>
      <c r="Z232" s="67">
        <f t="shared" si="41"/>
        <v>1.1490530191840223</v>
      </c>
    </row>
    <row r="233" spans="1:26" ht="13.5">
      <c r="A233" s="53">
        <v>14</v>
      </c>
      <c r="B233" s="53" t="s">
        <v>110</v>
      </c>
      <c r="C233" s="5" t="s">
        <v>29</v>
      </c>
      <c r="D233" s="5" t="s">
        <v>106</v>
      </c>
      <c r="E233" s="53" t="s">
        <v>48</v>
      </c>
      <c r="F233" s="53">
        <v>2</v>
      </c>
      <c r="G233" s="53">
        <v>232</v>
      </c>
      <c r="H233" s="53" t="s">
        <v>4</v>
      </c>
      <c r="I233" s="64">
        <v>28</v>
      </c>
      <c r="J233" s="64">
        <v>16</v>
      </c>
      <c r="K233" s="65">
        <f t="shared" si="33"/>
        <v>20</v>
      </c>
      <c r="L233" s="66">
        <f t="shared" si="34"/>
        <v>0.061575216010359944</v>
      </c>
      <c r="M233" s="66">
        <f t="shared" si="35"/>
        <v>6.210352016134041</v>
      </c>
      <c r="N233" s="67">
        <f t="shared" si="36"/>
        <v>497.8764809972256</v>
      </c>
      <c r="O233" s="67">
        <f t="shared" si="37"/>
        <v>0.4978764809972256</v>
      </c>
      <c r="P233" s="67">
        <f>O233/Information!$D$43</f>
        <v>9.957529619944511</v>
      </c>
      <c r="Q233" s="53">
        <f>IF(H233="Chirpine",Information!$D$14,IF(H233="Chilaune",Information!$D$15,IF(Trees!H148="Hadekafal",Information!$D$17,Information!$D$16)))</f>
        <v>650</v>
      </c>
      <c r="R233" s="68">
        <f t="shared" si="38"/>
        <v>6472.394252963932</v>
      </c>
      <c r="S233" s="67">
        <f t="shared" si="39"/>
        <v>6.472394252963932</v>
      </c>
      <c r="T233" s="67">
        <f>IF(Trees!I493&lt;28,S233*Information!$D$29,IF(I233&gt;=53,S233*Information!$F$29,S233*Information!$E$29))</f>
        <v>1.223282513810183</v>
      </c>
      <c r="U233" s="67">
        <f>IF(Trees!I493&lt;28,S233*Information!$D$30,IF(I233&gt;=53,S233*Information!$F$30,S233*Information!$E$30))</f>
        <v>0.6537118195493572</v>
      </c>
      <c r="V233" s="67">
        <f t="shared" si="40"/>
        <v>8.349388586323473</v>
      </c>
      <c r="W233" s="67">
        <f>IF(H233="Chirpine",S233*Information!$D$22,IF(H233="Chilaune",S233*Information!$D$23,S233*Information!$D$24))</f>
        <v>2.998013017972893</v>
      </c>
      <c r="X233" s="67">
        <f>IF(H233="Chirpine",T233*Information!$D$22,IF(H233="Chilaune",T233*Information!$D$23,T233*Information!$D$24))</f>
        <v>0.5666244603968768</v>
      </c>
      <c r="Y233" s="67">
        <f>IF(H233="Chirpine",U233*Information!$C$22,IF(H233="Chilaune",U233*Information!$C$23,U233*Information!$C$24))</f>
        <v>0.2841031567761506</v>
      </c>
      <c r="Z233" s="67">
        <f t="shared" si="41"/>
        <v>3.8487406351459206</v>
      </c>
    </row>
    <row r="234" spans="1:26" ht="13.5">
      <c r="A234" s="53">
        <v>14</v>
      </c>
      <c r="B234" s="53" t="s">
        <v>110</v>
      </c>
      <c r="C234" s="5" t="s">
        <v>29</v>
      </c>
      <c r="D234" s="5" t="s">
        <v>106</v>
      </c>
      <c r="E234" s="53" t="s">
        <v>48</v>
      </c>
      <c r="F234" s="53">
        <v>3</v>
      </c>
      <c r="G234" s="53">
        <v>233</v>
      </c>
      <c r="H234" s="53" t="s">
        <v>4</v>
      </c>
      <c r="I234" s="64">
        <v>22</v>
      </c>
      <c r="J234" s="64">
        <v>11.5</v>
      </c>
      <c r="K234" s="65">
        <f t="shared" si="33"/>
        <v>20</v>
      </c>
      <c r="L234" s="66">
        <f t="shared" si="34"/>
        <v>0.03801327110843649</v>
      </c>
      <c r="M234" s="66">
        <f t="shared" si="35"/>
        <v>5.4156076537711275</v>
      </c>
      <c r="N234" s="67">
        <f t="shared" si="36"/>
        <v>224.8891589131378</v>
      </c>
      <c r="O234" s="67">
        <f t="shared" si="37"/>
        <v>0.2248891589131378</v>
      </c>
      <c r="P234" s="67">
        <f>O234/Information!$D$43</f>
        <v>4.497783178262756</v>
      </c>
      <c r="Q234" s="53">
        <f>IF(H234="Chirpine",Information!$D$14,IF(H234="Chilaune",Information!$D$15,IF(Trees!H149="Hadekafal",Information!$D$17,Information!$D$16)))</f>
        <v>650</v>
      </c>
      <c r="R234" s="68">
        <f t="shared" si="38"/>
        <v>2923.559065870791</v>
      </c>
      <c r="S234" s="67">
        <f t="shared" si="39"/>
        <v>2.923559065870791</v>
      </c>
      <c r="T234" s="67">
        <f>IF(Trees!I494&lt;28,S234*Information!$D$29,IF(I234&gt;=53,S234*Information!$F$29,S234*Information!$E$29))</f>
        <v>0.5525526634495795</v>
      </c>
      <c r="U234" s="67">
        <f>IF(Trees!I494&lt;28,S234*Information!$D$30,IF(I234&gt;=53,S234*Information!$F$30,S234*Information!$E$30))</f>
        <v>0.29527946565294994</v>
      </c>
      <c r="V234" s="67">
        <f t="shared" si="40"/>
        <v>3.7713911949733205</v>
      </c>
      <c r="W234" s="67">
        <f>IF(H234="Chirpine",S234*Information!$D$22,IF(H234="Chilaune",S234*Information!$D$23,S234*Information!$D$24))</f>
        <v>1.3541925593113504</v>
      </c>
      <c r="X234" s="67">
        <f>IF(H234="Chirpine",T234*Information!$D$22,IF(H234="Chilaune",T234*Information!$D$23,T234*Information!$D$24))</f>
        <v>0.25594239370984523</v>
      </c>
      <c r="Y234" s="67">
        <f>IF(H234="Chirpine",U234*Information!$C$22,IF(H234="Chilaune",U234*Information!$C$23,U234*Information!$C$24))</f>
        <v>0.12832845577277205</v>
      </c>
      <c r="Z234" s="67">
        <f t="shared" si="41"/>
        <v>1.7384634087939677</v>
      </c>
    </row>
    <row r="235" spans="1:26" ht="13.5">
      <c r="A235" s="53">
        <v>14</v>
      </c>
      <c r="B235" s="53" t="s">
        <v>110</v>
      </c>
      <c r="C235" s="5" t="s">
        <v>29</v>
      </c>
      <c r="D235" s="5" t="s">
        <v>106</v>
      </c>
      <c r="E235" s="53" t="s">
        <v>48</v>
      </c>
      <c r="F235" s="53">
        <v>4</v>
      </c>
      <c r="G235" s="53">
        <v>234</v>
      </c>
      <c r="H235" s="53" t="s">
        <v>4</v>
      </c>
      <c r="I235" s="64">
        <v>24</v>
      </c>
      <c r="J235" s="64">
        <v>13.5</v>
      </c>
      <c r="K235" s="65">
        <f t="shared" si="33"/>
        <v>20</v>
      </c>
      <c r="L235" s="66">
        <f t="shared" si="34"/>
        <v>0.04523893421169302</v>
      </c>
      <c r="M235" s="66">
        <f t="shared" si="35"/>
        <v>5.743621338521002</v>
      </c>
      <c r="N235" s="67">
        <f t="shared" si="36"/>
        <v>312.1929226434858</v>
      </c>
      <c r="O235" s="67">
        <f t="shared" si="37"/>
        <v>0.3121929226434858</v>
      </c>
      <c r="P235" s="67">
        <f>O235/Information!$D$43</f>
        <v>6.243858452869715</v>
      </c>
      <c r="Q235" s="53">
        <f>IF(H235="Chirpine",Information!$D$14,IF(H235="Chilaune",Information!$D$15,IF(Trees!H150="Hadekafal",Information!$D$17,Information!$D$16)))</f>
        <v>650</v>
      </c>
      <c r="R235" s="68">
        <f t="shared" si="38"/>
        <v>4058.507994365315</v>
      </c>
      <c r="S235" s="67">
        <f t="shared" si="39"/>
        <v>4.058507994365315</v>
      </c>
      <c r="T235" s="67">
        <f>IF(Trees!I495&lt;28,S235*Information!$D$29,IF(I235&gt;=53,S235*Information!$F$29,S235*Information!$E$29))</f>
        <v>0.7670580109350446</v>
      </c>
      <c r="U235" s="67">
        <f>IF(Trees!I495&lt;28,S235*Information!$D$30,IF(I235&gt;=53,S235*Information!$F$30,S235*Information!$E$30))</f>
        <v>0.4099093074308969</v>
      </c>
      <c r="V235" s="67">
        <f t="shared" si="40"/>
        <v>5.235475312731256</v>
      </c>
      <c r="W235" s="67">
        <f>IF(H235="Chirpine",S235*Information!$D$22,IF(H235="Chilaune",S235*Information!$D$23,S235*Information!$D$24))</f>
        <v>1.879900902990014</v>
      </c>
      <c r="X235" s="67">
        <f>IF(H235="Chirpine",T235*Information!$D$22,IF(H235="Chilaune",T235*Information!$D$23,T235*Information!$D$24))</f>
        <v>0.35530127066511263</v>
      </c>
      <c r="Y235" s="67">
        <f>IF(H235="Chirpine",U235*Information!$C$22,IF(H235="Chilaune",U235*Information!$C$23,U235*Information!$C$24))</f>
        <v>0.17814658500946778</v>
      </c>
      <c r="Z235" s="67">
        <f t="shared" si="41"/>
        <v>2.4133487586645948</v>
      </c>
    </row>
    <row r="236" spans="1:26" ht="13.5">
      <c r="A236" s="53">
        <v>14</v>
      </c>
      <c r="B236" s="53" t="s">
        <v>110</v>
      </c>
      <c r="C236" s="5" t="s">
        <v>29</v>
      </c>
      <c r="D236" s="5" t="s">
        <v>106</v>
      </c>
      <c r="E236" s="53" t="s">
        <v>48</v>
      </c>
      <c r="F236" s="53">
        <v>5</v>
      </c>
      <c r="G236" s="53">
        <v>235</v>
      </c>
      <c r="H236" s="53" t="s">
        <v>4</v>
      </c>
      <c r="I236" s="64">
        <v>25</v>
      </c>
      <c r="J236" s="64">
        <v>14</v>
      </c>
      <c r="K236" s="65">
        <f t="shared" si="33"/>
        <v>20</v>
      </c>
      <c r="L236" s="66">
        <f t="shared" si="34"/>
        <v>0.04908738521234052</v>
      </c>
      <c r="M236" s="66">
        <f t="shared" si="35"/>
        <v>5.858579187675511</v>
      </c>
      <c r="N236" s="67">
        <f t="shared" si="36"/>
        <v>350.2261846707539</v>
      </c>
      <c r="O236" s="67">
        <f t="shared" si="37"/>
        <v>0.35022618467075395</v>
      </c>
      <c r="P236" s="67">
        <f>O236/Information!$D$43</f>
        <v>7.004523693415079</v>
      </c>
      <c r="Q236" s="53">
        <f>IF(H236="Chirpine",Information!$D$14,IF(H236="Chilaune",Information!$D$15,IF(Trees!H151="Hadekafal",Information!$D$17,Information!$D$16)))</f>
        <v>650</v>
      </c>
      <c r="R236" s="68">
        <f t="shared" si="38"/>
        <v>4552.940400719801</v>
      </c>
      <c r="S236" s="67">
        <f t="shared" si="39"/>
        <v>4.552940400719801</v>
      </c>
      <c r="T236" s="67">
        <f>IF(Trees!I496&lt;28,S236*Information!$D$29,IF(I236&gt;=53,S236*Information!$F$29,S236*Information!$E$29))</f>
        <v>0.8605057357360424</v>
      </c>
      <c r="U236" s="67">
        <f>IF(Trees!I496&lt;28,S236*Information!$D$30,IF(I236&gt;=53,S236*Information!$F$30,S236*Information!$E$30))</f>
        <v>0.4598469804726999</v>
      </c>
      <c r="V236" s="67">
        <f t="shared" si="40"/>
        <v>5.873293116928544</v>
      </c>
      <c r="W236" s="67">
        <f>IF(H236="Chirpine",S236*Information!$D$22,IF(H236="Chilaune",S236*Information!$D$23,S236*Information!$D$24))</f>
        <v>2.1089219936134116</v>
      </c>
      <c r="X236" s="67">
        <f>IF(H236="Chirpine",T236*Information!$D$22,IF(H236="Chilaune",T236*Information!$D$23,T236*Information!$D$24))</f>
        <v>0.39858625679293486</v>
      </c>
      <c r="Y236" s="67">
        <f>IF(H236="Chirpine",U236*Information!$C$22,IF(H236="Chilaune",U236*Information!$C$23,U236*Information!$C$24))</f>
        <v>0.19984949771343538</v>
      </c>
      <c r="Z236" s="67">
        <f t="shared" si="41"/>
        <v>2.7073577481197817</v>
      </c>
    </row>
    <row r="237" spans="1:26" ht="13.5">
      <c r="A237" s="53">
        <v>14</v>
      </c>
      <c r="B237" s="53" t="s">
        <v>110</v>
      </c>
      <c r="C237" s="5" t="s">
        <v>29</v>
      </c>
      <c r="D237" s="5" t="s">
        <v>106</v>
      </c>
      <c r="E237" s="53" t="s">
        <v>48</v>
      </c>
      <c r="F237" s="53">
        <v>6</v>
      </c>
      <c r="G237" s="53">
        <v>236</v>
      </c>
      <c r="H237" s="53" t="s">
        <v>4</v>
      </c>
      <c r="I237" s="64">
        <v>17</v>
      </c>
      <c r="J237" s="64">
        <v>11.3</v>
      </c>
      <c r="K237" s="65">
        <f t="shared" si="33"/>
        <v>20</v>
      </c>
      <c r="L237" s="66">
        <f t="shared" si="34"/>
        <v>0.022698006922186258</v>
      </c>
      <c r="M237" s="66">
        <f t="shared" si="35"/>
        <v>4.902095718189292</v>
      </c>
      <c r="N237" s="67">
        <f t="shared" si="36"/>
        <v>134.57150832766425</v>
      </c>
      <c r="O237" s="67">
        <f t="shared" si="37"/>
        <v>0.13457150832766424</v>
      </c>
      <c r="P237" s="67">
        <f>O237/Information!$D$43</f>
        <v>2.6914301665532845</v>
      </c>
      <c r="Q237" s="53">
        <f>IF(H237="Chirpine",Information!$D$14,IF(H237="Chilaune",Information!$D$15,IF(Trees!H152="Hadekafal",Information!$D$17,Information!$D$16)))</f>
        <v>650</v>
      </c>
      <c r="R237" s="68">
        <f t="shared" si="38"/>
        <v>1749.429608259635</v>
      </c>
      <c r="S237" s="67">
        <f t="shared" si="39"/>
        <v>1.749429608259635</v>
      </c>
      <c r="T237" s="67">
        <f>IF(Trees!I497&lt;28,S237*Information!$D$29,IF(I237&gt;=53,S237*Information!$F$29,S237*Information!$E$29))</f>
        <v>0.33064219596107103</v>
      </c>
      <c r="U237" s="67">
        <f>IF(Trees!I497&lt;28,S237*Information!$D$30,IF(I237&gt;=53,S237*Information!$F$30,S237*Information!$E$30))</f>
        <v>0.17669239043422313</v>
      </c>
      <c r="V237" s="67">
        <f t="shared" si="40"/>
        <v>2.2567641946549295</v>
      </c>
      <c r="W237" s="67">
        <f>IF(H237="Chirpine",S237*Information!$D$22,IF(H237="Chilaune",S237*Information!$D$23,S237*Information!$D$24))</f>
        <v>0.8103357945458629</v>
      </c>
      <c r="X237" s="67">
        <f>IF(H237="Chirpine",T237*Information!$D$22,IF(H237="Chilaune",T237*Information!$D$23,T237*Information!$D$24))</f>
        <v>0.1531534651691681</v>
      </c>
      <c r="Y237" s="67">
        <f>IF(H237="Chirpine",U237*Information!$C$22,IF(H237="Chilaune",U237*Information!$C$23,U237*Information!$C$24))</f>
        <v>0.07679051288271337</v>
      </c>
      <c r="Z237" s="67">
        <f t="shared" si="41"/>
        <v>1.0402797725977444</v>
      </c>
    </row>
    <row r="238" spans="1:26" ht="13.5">
      <c r="A238" s="53">
        <v>14</v>
      </c>
      <c r="B238" s="53" t="s">
        <v>110</v>
      </c>
      <c r="C238" s="5" t="s">
        <v>29</v>
      </c>
      <c r="D238" s="5" t="s">
        <v>106</v>
      </c>
      <c r="E238" s="53" t="s">
        <v>48</v>
      </c>
      <c r="F238" s="53">
        <v>7</v>
      </c>
      <c r="G238" s="53">
        <v>237</v>
      </c>
      <c r="H238" s="53" t="s">
        <v>4</v>
      </c>
      <c r="I238" s="64">
        <v>22</v>
      </c>
      <c r="J238" s="64">
        <v>14.5</v>
      </c>
      <c r="K238" s="65">
        <f t="shared" si="33"/>
        <v>20</v>
      </c>
      <c r="L238" s="66">
        <f t="shared" si="34"/>
        <v>0.03801327110843649</v>
      </c>
      <c r="M238" s="66">
        <f t="shared" si="35"/>
        <v>5.6478496908951605</v>
      </c>
      <c r="N238" s="67">
        <f t="shared" si="36"/>
        <v>283.68080808327943</v>
      </c>
      <c r="O238" s="67">
        <f t="shared" si="37"/>
        <v>0.28368080808327945</v>
      </c>
      <c r="P238" s="67">
        <f>O238/Information!$D$43</f>
        <v>5.6736161616655885</v>
      </c>
      <c r="Q238" s="53">
        <f>IF(H238="Chirpine",Information!$D$14,IF(H238="Chilaune",Information!$D$15,IF(Trees!H153="Hadekafal",Information!$D$17,Information!$D$16)))</f>
        <v>650</v>
      </c>
      <c r="R238" s="68">
        <f t="shared" si="38"/>
        <v>3687.8505050826325</v>
      </c>
      <c r="S238" s="67">
        <f t="shared" si="39"/>
        <v>3.6878505050826327</v>
      </c>
      <c r="T238" s="67">
        <f>IF(Trees!I498&lt;28,S238*Information!$D$29,IF(I238&gt;=53,S238*Information!$F$29,S238*Information!$E$29))</f>
        <v>0.6970037454606176</v>
      </c>
      <c r="U238" s="67">
        <f>IF(Trees!I498&lt;28,S238*Information!$D$30,IF(I238&gt;=53,S238*Information!$F$30,S238*Information!$E$30))</f>
        <v>0.3724729010133459</v>
      </c>
      <c r="V238" s="67">
        <f t="shared" si="40"/>
        <v>4.757327151556596</v>
      </c>
      <c r="W238" s="67">
        <f>IF(H238="Chirpine",S238*Information!$D$22,IF(H238="Chilaune",S238*Information!$D$23,S238*Information!$D$24))</f>
        <v>1.7082123539542755</v>
      </c>
      <c r="X238" s="67">
        <f>IF(H238="Chirpine",T238*Information!$D$22,IF(H238="Chilaune",T238*Information!$D$23,T238*Information!$D$24))</f>
        <v>0.3228521348973581</v>
      </c>
      <c r="Y238" s="67">
        <f>IF(H238="Chirpine",U238*Information!$C$22,IF(H238="Chilaune",U238*Information!$C$23,U238*Information!$C$24))</f>
        <v>0.16187672278040013</v>
      </c>
      <c r="Z238" s="67">
        <f t="shared" si="41"/>
        <v>2.192941211632034</v>
      </c>
    </row>
    <row r="239" spans="1:26" ht="13.5">
      <c r="A239" s="53">
        <v>14</v>
      </c>
      <c r="B239" s="53" t="s">
        <v>110</v>
      </c>
      <c r="C239" s="5" t="s">
        <v>29</v>
      </c>
      <c r="D239" s="5" t="s">
        <v>106</v>
      </c>
      <c r="E239" s="53" t="s">
        <v>48</v>
      </c>
      <c r="F239" s="53">
        <v>8</v>
      </c>
      <c r="G239" s="53">
        <v>238</v>
      </c>
      <c r="H239" s="53" t="s">
        <v>4</v>
      </c>
      <c r="I239" s="64">
        <v>21</v>
      </c>
      <c r="J239" s="64">
        <v>15</v>
      </c>
      <c r="K239" s="65">
        <f t="shared" si="33"/>
        <v>20</v>
      </c>
      <c r="L239" s="66">
        <f t="shared" si="34"/>
        <v>0.034636059005827474</v>
      </c>
      <c r="M239" s="66">
        <f t="shared" si="35"/>
        <v>5.592334405445309</v>
      </c>
      <c r="N239" s="67">
        <f t="shared" si="36"/>
        <v>268.36135327596884</v>
      </c>
      <c r="O239" s="67">
        <f t="shared" si="37"/>
        <v>0.26836135327596883</v>
      </c>
      <c r="P239" s="67">
        <f>O239/Information!$D$43</f>
        <v>5.367227065519376</v>
      </c>
      <c r="Q239" s="53">
        <f>IF(H239="Chirpine",Information!$D$14,IF(H239="Chilaune",Information!$D$15,IF(Trees!H154="Hadekafal",Information!$D$17,Information!$D$16)))</f>
        <v>650</v>
      </c>
      <c r="R239" s="68">
        <f t="shared" si="38"/>
        <v>3488.6975925875945</v>
      </c>
      <c r="S239" s="67">
        <f t="shared" si="39"/>
        <v>3.4886975925875947</v>
      </c>
      <c r="T239" s="67">
        <f>IF(Trees!I499&lt;28,S239*Information!$D$29,IF(I239&gt;=53,S239*Information!$F$29,S239*Information!$E$29))</f>
        <v>0.6593638449990554</v>
      </c>
      <c r="U239" s="67">
        <f>IF(Trees!I499&lt;28,S239*Information!$D$30,IF(I239&gt;=53,S239*Information!$F$30,S239*Information!$E$30))</f>
        <v>0.3523584568513471</v>
      </c>
      <c r="V239" s="67">
        <f t="shared" si="40"/>
        <v>4.5004198944379965</v>
      </c>
      <c r="W239" s="67">
        <f>IF(H239="Chirpine",S239*Information!$D$22,IF(H239="Chilaune",S239*Information!$D$23,S239*Information!$D$24))</f>
        <v>1.6159647248865738</v>
      </c>
      <c r="X239" s="67">
        <f>IF(H239="Chirpine",T239*Information!$D$22,IF(H239="Chilaune",T239*Information!$D$23,T239*Information!$D$24))</f>
        <v>0.3054173330035625</v>
      </c>
      <c r="Y239" s="67">
        <f>IF(H239="Chirpine",U239*Information!$C$22,IF(H239="Chilaune",U239*Information!$C$23,U239*Information!$C$24))</f>
        <v>0.15313498534759545</v>
      </c>
      <c r="Z239" s="67">
        <f t="shared" si="41"/>
        <v>2.074517043237732</v>
      </c>
    </row>
    <row r="240" spans="1:26" ht="13.5">
      <c r="A240" s="53">
        <v>14</v>
      </c>
      <c r="B240" s="53" t="s">
        <v>110</v>
      </c>
      <c r="C240" s="5" t="s">
        <v>29</v>
      </c>
      <c r="D240" s="5" t="s">
        <v>106</v>
      </c>
      <c r="E240" s="53" t="s">
        <v>48</v>
      </c>
      <c r="F240" s="53">
        <v>9</v>
      </c>
      <c r="G240" s="53">
        <v>239</v>
      </c>
      <c r="H240" s="53" t="s">
        <v>4</v>
      </c>
      <c r="I240" s="64">
        <v>19.5</v>
      </c>
      <c r="J240" s="64">
        <v>10.5</v>
      </c>
      <c r="K240" s="65">
        <f t="shared" si="33"/>
        <v>20</v>
      </c>
      <c r="L240" s="66">
        <f t="shared" si="34"/>
        <v>0.029864765163187968</v>
      </c>
      <c r="M240" s="66">
        <f t="shared" si="35"/>
        <v>5.092435094675407</v>
      </c>
      <c r="N240" s="67">
        <f aca="true" t="shared" si="42" ref="N240:N297">EXP(M240)</f>
        <v>162.78577859340646</v>
      </c>
      <c r="O240" s="67">
        <f aca="true" t="shared" si="43" ref="O240:O297">N240/1000</f>
        <v>0.16278577859340645</v>
      </c>
      <c r="P240" s="67">
        <f>O240/Information!$D$43</f>
        <v>3.2557155718681288</v>
      </c>
      <c r="Q240" s="53">
        <f>IF(H240="Chirpine",Information!$D$14,IF(H240="Chilaune",Information!$D$15,IF(Trees!H158="Hadekafal",Information!$D$17,Information!$D$16)))</f>
        <v>650</v>
      </c>
      <c r="R240" s="68">
        <f aca="true" t="shared" si="44" ref="R240:R297">P240*Q240</f>
        <v>2116.2151217142837</v>
      </c>
      <c r="S240" s="67">
        <f aca="true" t="shared" si="45" ref="S240:S297">R240/1000</f>
        <v>2.1162151217142835</v>
      </c>
      <c r="T240" s="67">
        <f>IF(Trees!I503&lt;28,S240*Information!$D$29,IF(I240&gt;=53,S240*Information!$F$29,S240*Information!$E$29))</f>
        <v>0.3999646580039996</v>
      </c>
      <c r="U240" s="67">
        <f>IF(Trees!I503&lt;28,S240*Information!$D$30,IF(I240&gt;=53,S240*Information!$F$30,S240*Information!$E$30))</f>
        <v>0.21373772729314264</v>
      </c>
      <c r="V240" s="67">
        <f aca="true" t="shared" si="46" ref="V240:V297">S240+T240+U240</f>
        <v>2.7299175070114257</v>
      </c>
      <c r="W240" s="67">
        <f>IF(H240="Chirpine",S240*Information!$D$22,IF(H240="Chilaune",S240*Information!$D$23,S240*Information!$D$24))</f>
        <v>0.9802308443780561</v>
      </c>
      <c r="X240" s="67">
        <f>IF(H240="Chirpine",T240*Information!$D$22,IF(H240="Chilaune",T240*Information!$D$23,T240*Information!$D$24))</f>
        <v>0.18526362958745263</v>
      </c>
      <c r="Y240" s="67">
        <f>IF(H240="Chirpine",U240*Information!$C$22,IF(H240="Chilaune",U240*Information!$C$23,U240*Information!$C$24))</f>
        <v>0.09289041628159979</v>
      </c>
      <c r="Z240" s="67">
        <f aca="true" t="shared" si="47" ref="Z240:Z297">W240+X240+Y240</f>
        <v>1.2583848902471084</v>
      </c>
    </row>
    <row r="241" spans="1:26" ht="13.5">
      <c r="A241" s="53">
        <v>14</v>
      </c>
      <c r="B241" s="53" t="s">
        <v>110</v>
      </c>
      <c r="C241" s="5" t="s">
        <v>29</v>
      </c>
      <c r="D241" s="5" t="s">
        <v>106</v>
      </c>
      <c r="E241" s="53" t="s">
        <v>48</v>
      </c>
      <c r="F241" s="53">
        <v>10</v>
      </c>
      <c r="G241" s="53">
        <v>240</v>
      </c>
      <c r="H241" s="53" t="s">
        <v>4</v>
      </c>
      <c r="I241" s="64">
        <v>12.2</v>
      </c>
      <c r="J241" s="64">
        <v>8.4</v>
      </c>
      <c r="K241" s="65">
        <f t="shared" si="33"/>
        <v>20</v>
      </c>
      <c r="L241" s="66">
        <f t="shared" si="34"/>
        <v>0.011689866264007618</v>
      </c>
      <c r="M241" s="66">
        <f t="shared" si="35"/>
        <v>3.9667873992607534</v>
      </c>
      <c r="N241" s="67">
        <f t="shared" si="42"/>
        <v>52.81458582563492</v>
      </c>
      <c r="O241" s="67">
        <f t="shared" si="43"/>
        <v>0.05281458582563492</v>
      </c>
      <c r="P241" s="67">
        <f>O241/Information!$D$43</f>
        <v>1.0562917165126984</v>
      </c>
      <c r="Q241" s="53">
        <f>IF(H241="Chirpine",Information!$D$14,IF(H241="Chilaune",Information!$D$15,IF(Trees!H159="Hadekafal",Information!$D$17,Information!$D$16)))</f>
        <v>650</v>
      </c>
      <c r="R241" s="68">
        <f t="shared" si="44"/>
        <v>686.5896157332539</v>
      </c>
      <c r="S241" s="67">
        <f t="shared" si="45"/>
        <v>0.6865896157332539</v>
      </c>
      <c r="T241" s="67">
        <f>IF(Trees!I504&lt;28,S241*Information!$D$29,IF(I241&gt;=53,S241*Information!$F$29,S241*Information!$E$29))</f>
        <v>0.129765437373585</v>
      </c>
      <c r="U241" s="67">
        <f>IF(Trees!I504&lt;28,S241*Information!$D$30,IF(I241&gt;=53,S241*Information!$F$30,S241*Information!$E$30))</f>
        <v>0.06934555118905865</v>
      </c>
      <c r="V241" s="67">
        <f t="shared" si="46"/>
        <v>0.8857006042958976</v>
      </c>
      <c r="W241" s="67">
        <f>IF(H241="Chirpine",S241*Information!$D$22,IF(H241="Chilaune",S241*Information!$D$23,S241*Information!$D$24))</f>
        <v>0.3180283100076432</v>
      </c>
      <c r="X241" s="67">
        <f>IF(H241="Chirpine",T241*Information!$D$22,IF(H241="Chilaune",T241*Information!$D$23,T241*Information!$D$24))</f>
        <v>0.06010735059144458</v>
      </c>
      <c r="Y241" s="67">
        <f>IF(H241="Chirpine",U241*Information!$C$22,IF(H241="Chilaune",U241*Information!$C$23,U241*Information!$C$24))</f>
        <v>0.03013757654676489</v>
      </c>
      <c r="Z241" s="67">
        <f t="shared" si="47"/>
        <v>0.4082732371458527</v>
      </c>
    </row>
    <row r="242" spans="1:26" ht="13.5">
      <c r="A242" s="53">
        <v>14</v>
      </c>
      <c r="B242" s="53" t="s">
        <v>110</v>
      </c>
      <c r="C242" s="5" t="s">
        <v>29</v>
      </c>
      <c r="D242" s="5" t="s">
        <v>106</v>
      </c>
      <c r="E242" s="53" t="s">
        <v>48</v>
      </c>
      <c r="F242" s="53">
        <v>11</v>
      </c>
      <c r="G242" s="53">
        <v>241</v>
      </c>
      <c r="H242" s="53" t="s">
        <v>4</v>
      </c>
      <c r="I242" s="64">
        <v>18</v>
      </c>
      <c r="J242" s="64">
        <v>14.5</v>
      </c>
      <c r="K242" s="65">
        <f t="shared" si="33"/>
        <v>20</v>
      </c>
      <c r="L242" s="66">
        <f t="shared" si="34"/>
        <v>0.025446900494077322</v>
      </c>
      <c r="M242" s="66">
        <f t="shared" si="35"/>
        <v>5.261859608173712</v>
      </c>
      <c r="N242" s="67">
        <f t="shared" si="42"/>
        <v>192.83976447236603</v>
      </c>
      <c r="O242" s="67">
        <f t="shared" si="43"/>
        <v>0.19283976447236603</v>
      </c>
      <c r="P242" s="67">
        <f>O242/Information!$D$43</f>
        <v>3.8567952894473203</v>
      </c>
      <c r="Q242" s="53">
        <f>IF(H242="Chirpine",Information!$D$14,IF(H242="Chilaune",Information!$D$15,IF(Trees!H160="Hadekafal",Information!$D$17,Information!$D$16)))</f>
        <v>650</v>
      </c>
      <c r="R242" s="68">
        <f t="shared" si="44"/>
        <v>2506.9169381407582</v>
      </c>
      <c r="S242" s="67">
        <f t="shared" si="45"/>
        <v>2.5069169381407583</v>
      </c>
      <c r="T242" s="67">
        <f>IF(Trees!I505&lt;28,S242*Information!$D$29,IF(I242&gt;=53,S242*Information!$F$29,S242*Information!$E$29))</f>
        <v>0.4738073013086033</v>
      </c>
      <c r="U242" s="67">
        <f>IF(Trees!I505&lt;28,S242*Information!$D$30,IF(I242&gt;=53,S242*Information!$F$30,S242*Information!$E$30))</f>
        <v>0.2531986107522166</v>
      </c>
      <c r="V242" s="67">
        <f t="shared" si="46"/>
        <v>3.233922850201578</v>
      </c>
      <c r="W242" s="67">
        <f>IF(H242="Chirpine",S242*Information!$D$22,IF(H242="Chilaune",S242*Information!$D$23,S242*Information!$D$24))</f>
        <v>1.1612039257467992</v>
      </c>
      <c r="X242" s="67">
        <f>IF(H242="Chirpine",T242*Information!$D$22,IF(H242="Chilaune",T242*Information!$D$23,T242*Information!$D$24))</f>
        <v>0.21946754196614507</v>
      </c>
      <c r="Y242" s="67">
        <f>IF(H242="Chirpine",U242*Information!$C$22,IF(H242="Chilaune",U242*Information!$C$23,U242*Information!$C$24))</f>
        <v>0.11004011623291333</v>
      </c>
      <c r="Z242" s="67">
        <f t="shared" si="47"/>
        <v>1.4907115839458578</v>
      </c>
    </row>
    <row r="243" spans="1:26" ht="13.5">
      <c r="A243" s="53">
        <v>14</v>
      </c>
      <c r="B243" s="53" t="s">
        <v>110</v>
      </c>
      <c r="C243" s="5" t="s">
        <v>29</v>
      </c>
      <c r="D243" s="5" t="s">
        <v>106</v>
      </c>
      <c r="E243" s="53" t="s">
        <v>48</v>
      </c>
      <c r="F243" s="53">
        <v>12</v>
      </c>
      <c r="G243" s="53">
        <v>242</v>
      </c>
      <c r="H243" s="53" t="s">
        <v>4</v>
      </c>
      <c r="I243" s="64">
        <v>17</v>
      </c>
      <c r="J243" s="64">
        <v>10.3</v>
      </c>
      <c r="K243" s="65">
        <f t="shared" si="33"/>
        <v>20</v>
      </c>
      <c r="L243" s="66">
        <f t="shared" si="34"/>
        <v>0.022698006922186258</v>
      </c>
      <c r="M243" s="66">
        <f t="shared" si="35"/>
        <v>4.80926083592867</v>
      </c>
      <c r="N243" s="67">
        <f t="shared" si="42"/>
        <v>122.64093223496042</v>
      </c>
      <c r="O243" s="67">
        <f t="shared" si="43"/>
        <v>0.12264093223496042</v>
      </c>
      <c r="P243" s="67">
        <f>O243/Information!$D$43</f>
        <v>2.4528186446992084</v>
      </c>
      <c r="Q243" s="53">
        <f>IF(H243="Chirpine",Information!$D$14,IF(H243="Chilaune",Information!$D$15,IF(Trees!#REF!="Hadekafal",Information!$D$17,Information!$D$16)))</f>
        <v>650</v>
      </c>
      <c r="R243" s="68">
        <f t="shared" si="44"/>
        <v>1594.3321190544855</v>
      </c>
      <c r="S243" s="67">
        <f t="shared" si="45"/>
        <v>1.5943321190544855</v>
      </c>
      <c r="T243" s="67">
        <f>IF(Trees!I506&lt;28,S243*Information!$D$29,IF(I243&gt;=53,S243*Information!$F$29,S243*Information!$E$29))</f>
        <v>0.30132877050129775</v>
      </c>
      <c r="U243" s="67">
        <f>IF(Trees!I506&lt;28,S243*Information!$D$30,IF(I243&gt;=53,S243*Information!$F$30,S243*Information!$E$30))</f>
        <v>0.16102754402450303</v>
      </c>
      <c r="V243" s="67">
        <f t="shared" si="46"/>
        <v>2.056688433580286</v>
      </c>
      <c r="W243" s="67">
        <f>IF(H243="Chirpine",S243*Information!$D$22,IF(H243="Chilaune",S243*Information!$D$23,S243*Information!$D$24))</f>
        <v>0.7384946375460376</v>
      </c>
      <c r="X243" s="67">
        <f>IF(H243="Chirpine",T243*Information!$D$22,IF(H243="Chilaune",T243*Information!$D$23,T243*Information!$D$24))</f>
        <v>0.1395754864962011</v>
      </c>
      <c r="Y243" s="67">
        <f>IF(H243="Chirpine",U243*Information!$C$22,IF(H243="Chilaune",U243*Information!$C$23,U243*Information!$C$24))</f>
        <v>0.06998257063304901</v>
      </c>
      <c r="Z243" s="67">
        <f t="shared" si="47"/>
        <v>0.9480526946752877</v>
      </c>
    </row>
    <row r="244" spans="1:26" ht="13.5">
      <c r="A244" s="53">
        <v>14</v>
      </c>
      <c r="B244" s="53" t="s">
        <v>110</v>
      </c>
      <c r="C244" s="5" t="s">
        <v>29</v>
      </c>
      <c r="D244" s="5" t="s">
        <v>106</v>
      </c>
      <c r="E244" s="53" t="s">
        <v>48</v>
      </c>
      <c r="F244" s="53">
        <v>13</v>
      </c>
      <c r="G244" s="53">
        <v>243</v>
      </c>
      <c r="H244" s="53" t="s">
        <v>4</v>
      </c>
      <c r="I244" s="64">
        <v>22.9</v>
      </c>
      <c r="J244" s="64">
        <v>15</v>
      </c>
      <c r="K244" s="65">
        <f t="shared" si="33"/>
        <v>20</v>
      </c>
      <c r="L244" s="66">
        <f t="shared" si="34"/>
        <v>0.04118706508672558</v>
      </c>
      <c r="M244" s="66">
        <f t="shared" si="35"/>
        <v>5.758937343946837</v>
      </c>
      <c r="N244" s="67">
        <f t="shared" si="42"/>
        <v>317.01127591259063</v>
      </c>
      <c r="O244" s="67">
        <f t="shared" si="43"/>
        <v>0.31701127591259065</v>
      </c>
      <c r="P244" s="67">
        <f>O244/Information!$D$43</f>
        <v>6.340225518251812</v>
      </c>
      <c r="Q244" s="53">
        <f>IF(H244="Chirpine",Information!$D$14,IF(H244="Chilaune",Information!$D$15,IF(Trees!#REF!="Hadekafal",Information!$D$17,Information!$D$16)))</f>
        <v>650</v>
      </c>
      <c r="R244" s="68">
        <f t="shared" si="44"/>
        <v>4121.146586863678</v>
      </c>
      <c r="S244" s="67">
        <f t="shared" si="45"/>
        <v>4.121146586863678</v>
      </c>
      <c r="T244" s="67">
        <f>IF(Trees!I507&lt;28,S244*Information!$D$29,IF(I244&gt;=53,S244*Information!$F$29,S244*Information!$E$29))</f>
        <v>0.7788967049172352</v>
      </c>
      <c r="U244" s="67">
        <f>IF(Trees!I507&lt;28,S244*Information!$D$30,IF(I244&gt;=53,S244*Information!$F$30,S244*Information!$E$30))</f>
        <v>0.4162358052732315</v>
      </c>
      <c r="V244" s="67">
        <f t="shared" si="46"/>
        <v>5.316279097054145</v>
      </c>
      <c r="W244" s="67">
        <f>IF(H244="Chirpine",S244*Information!$D$22,IF(H244="Chilaune",S244*Information!$D$23,S244*Information!$D$24))</f>
        <v>1.9089150990352557</v>
      </c>
      <c r="X244" s="67">
        <f>IF(H244="Chirpine",T244*Information!$D$22,IF(H244="Chilaune",T244*Information!$D$23,T244*Information!$D$24))</f>
        <v>0.36078495371766334</v>
      </c>
      <c r="Y244" s="67">
        <f>IF(H244="Chirpine",U244*Information!$C$22,IF(H244="Chilaune",U244*Information!$C$23,U244*Information!$C$24))</f>
        <v>0.18089608097174642</v>
      </c>
      <c r="Z244" s="67">
        <f t="shared" si="47"/>
        <v>2.4505961337246656</v>
      </c>
    </row>
    <row r="245" spans="1:26" ht="13.5">
      <c r="A245" s="53">
        <v>14</v>
      </c>
      <c r="B245" s="53" t="s">
        <v>110</v>
      </c>
      <c r="C245" s="5" t="s">
        <v>29</v>
      </c>
      <c r="D245" s="5" t="s">
        <v>106</v>
      </c>
      <c r="E245" s="53" t="s">
        <v>48</v>
      </c>
      <c r="F245" s="53">
        <v>14</v>
      </c>
      <c r="G245" s="53">
        <v>244</v>
      </c>
      <c r="H245" s="53" t="s">
        <v>4</v>
      </c>
      <c r="I245" s="64">
        <v>16</v>
      </c>
      <c r="J245" s="64">
        <v>12</v>
      </c>
      <c r="K245" s="65">
        <f t="shared" si="33"/>
        <v>20</v>
      </c>
      <c r="L245" s="66">
        <f t="shared" si="34"/>
        <v>0.020106192982974676</v>
      </c>
      <c r="M245" s="66">
        <f t="shared" si="35"/>
        <v>4.845702379650817</v>
      </c>
      <c r="N245" s="67">
        <f t="shared" si="42"/>
        <v>127.19258811229001</v>
      </c>
      <c r="O245" s="67">
        <f t="shared" si="43"/>
        <v>0.12719258811229</v>
      </c>
      <c r="P245" s="67">
        <f>O245/Information!$D$43</f>
        <v>2.5438517622458</v>
      </c>
      <c r="Q245" s="53">
        <f>IF(H245="Chirpine",Information!$D$14,IF(H245="Chilaune",Information!$D$15,IF(Trees!H161="Hadekafal",Information!$D$17,Information!$D$16)))</f>
        <v>650</v>
      </c>
      <c r="R245" s="68">
        <f t="shared" si="44"/>
        <v>1653.50364545977</v>
      </c>
      <c r="S245" s="67">
        <f t="shared" si="45"/>
        <v>1.65350364545977</v>
      </c>
      <c r="T245" s="67">
        <f>IF(Trees!I508&lt;28,S245*Information!$D$29,IF(I245&gt;=53,S245*Information!$F$29,S245*Information!$E$29))</f>
        <v>0.31251218899189653</v>
      </c>
      <c r="U245" s="67">
        <f>IF(Trees!I508&lt;28,S245*Information!$D$30,IF(I245&gt;=53,S245*Information!$F$30,S245*Information!$E$30))</f>
        <v>0.16700386819143678</v>
      </c>
      <c r="V245" s="67">
        <f t="shared" si="46"/>
        <v>2.1330197026431033</v>
      </c>
      <c r="W245" s="67">
        <f>IF(H245="Chirpine",S245*Information!$D$22,IF(H245="Chilaune",S245*Information!$D$23,S245*Information!$D$24))</f>
        <v>0.7659028885769654</v>
      </c>
      <c r="X245" s="67">
        <f>IF(H245="Chirpine",T245*Information!$D$22,IF(H245="Chilaune",T245*Information!$D$23,T245*Information!$D$24))</f>
        <v>0.14475564594104648</v>
      </c>
      <c r="Y245" s="67">
        <f>IF(H245="Chirpine",U245*Information!$C$22,IF(H245="Chilaune",U245*Information!$C$23,U245*Information!$C$24))</f>
        <v>0.07257988111599842</v>
      </c>
      <c r="Z245" s="67">
        <f t="shared" si="47"/>
        <v>0.9832384156340104</v>
      </c>
    </row>
    <row r="246" spans="1:26" ht="13.5">
      <c r="A246" s="53">
        <v>14</v>
      </c>
      <c r="B246" s="53" t="s">
        <v>110</v>
      </c>
      <c r="C246" s="5" t="s">
        <v>29</v>
      </c>
      <c r="D246" s="5" t="s">
        <v>106</v>
      </c>
      <c r="E246" s="53" t="s">
        <v>48</v>
      </c>
      <c r="F246" s="53">
        <v>15</v>
      </c>
      <c r="G246" s="53">
        <v>245</v>
      </c>
      <c r="H246" s="53" t="s">
        <v>4</v>
      </c>
      <c r="I246" s="64">
        <v>9</v>
      </c>
      <c r="J246" s="64">
        <v>11</v>
      </c>
      <c r="K246" s="65">
        <f t="shared" si="33"/>
        <v>20</v>
      </c>
      <c r="L246" s="66">
        <f t="shared" si="34"/>
        <v>0.0063617251235193305</v>
      </c>
      <c r="M246" s="66">
        <f t="shared" si="35"/>
        <v>3.651812748322906</v>
      </c>
      <c r="N246" s="67">
        <f t="shared" si="42"/>
        <v>38.54447418856468</v>
      </c>
      <c r="O246" s="67">
        <f t="shared" si="43"/>
        <v>0.03854447418856468</v>
      </c>
      <c r="P246" s="67">
        <f>O246/Information!$D$43</f>
        <v>0.7708894837712935</v>
      </c>
      <c r="Q246" s="53">
        <f>IF(H246="Chirpine",Information!$D$14,IF(H246="Chilaune",Information!$D$15,IF(Trees!H162="Hadekafal",Information!$D$17,Information!$D$16)))</f>
        <v>650</v>
      </c>
      <c r="R246" s="68">
        <f t="shared" si="44"/>
        <v>501.0781644513408</v>
      </c>
      <c r="S246" s="67">
        <f t="shared" si="45"/>
        <v>0.5010781644513408</v>
      </c>
      <c r="T246" s="67">
        <f>IF(Trees!I509&lt;28,S246*Information!$D$29,IF(I246&gt;=53,S246*Information!$F$29,S246*Information!$E$29))</f>
        <v>0.09470377308130341</v>
      </c>
      <c r="U246" s="67">
        <f>IF(Trees!I509&lt;28,S246*Information!$D$30,IF(I246&gt;=53,S246*Information!$F$30,S246*Information!$E$30))</f>
        <v>0.050608894609585425</v>
      </c>
      <c r="V246" s="67">
        <f t="shared" si="46"/>
        <v>0.6463908321422296</v>
      </c>
      <c r="W246" s="67">
        <f>IF(H246="Chirpine",S246*Information!$D$22,IF(H246="Chilaune",S246*Information!$D$23,S246*Information!$D$24))</f>
        <v>0.23209940577386107</v>
      </c>
      <c r="X246" s="67">
        <f>IF(H246="Chirpine",T246*Information!$D$22,IF(H246="Chilaune",T246*Information!$D$23,T246*Information!$D$24))</f>
        <v>0.04386678769125974</v>
      </c>
      <c r="Y246" s="67">
        <f>IF(H246="Chirpine",U246*Information!$C$22,IF(H246="Chilaune",U246*Information!$C$23,U246*Information!$C$24))</f>
        <v>0.021994625597325825</v>
      </c>
      <c r="Z246" s="67">
        <f t="shared" si="47"/>
        <v>0.29796081906244665</v>
      </c>
    </row>
    <row r="247" spans="1:26" ht="13.5">
      <c r="A247" s="53">
        <v>14</v>
      </c>
      <c r="B247" s="53" t="s">
        <v>110</v>
      </c>
      <c r="C247" s="5" t="s">
        <v>29</v>
      </c>
      <c r="D247" s="5" t="s">
        <v>106</v>
      </c>
      <c r="E247" s="53" t="s">
        <v>48</v>
      </c>
      <c r="F247" s="53">
        <v>16</v>
      </c>
      <c r="G247" s="53">
        <v>246</v>
      </c>
      <c r="H247" s="53" t="s">
        <v>4</v>
      </c>
      <c r="I247" s="64">
        <v>10.2</v>
      </c>
      <c r="J247" s="64">
        <v>11.5</v>
      </c>
      <c r="K247" s="65">
        <f t="shared" si="33"/>
        <v>20</v>
      </c>
      <c r="L247" s="66">
        <f t="shared" si="34"/>
        <v>0.00817128249198705</v>
      </c>
      <c r="M247" s="66">
        <f t="shared" si="35"/>
        <v>3.937100274714654</v>
      </c>
      <c r="N247" s="67">
        <f t="shared" si="42"/>
        <v>51.26971744765802</v>
      </c>
      <c r="O247" s="67">
        <f t="shared" si="43"/>
        <v>0.051269717447658014</v>
      </c>
      <c r="P247" s="67">
        <f>O247/Information!$D$43</f>
        <v>1.0253943489531603</v>
      </c>
      <c r="Q247" s="53">
        <f>IF(H247="Chirpine",Information!$D$14,IF(H247="Chilaune",Information!$D$15,IF(Trees!H163="Hadekafal",Information!$D$17,Information!$D$16)))</f>
        <v>650</v>
      </c>
      <c r="R247" s="68">
        <f t="shared" si="44"/>
        <v>666.5063268195541</v>
      </c>
      <c r="S247" s="67">
        <f t="shared" si="45"/>
        <v>0.6665063268195541</v>
      </c>
      <c r="T247" s="67">
        <f>IF(Trees!I510&lt;28,S247*Information!$D$29,IF(I247&gt;=53,S247*Information!$F$29,S247*Information!$E$29))</f>
        <v>0.12596969576889572</v>
      </c>
      <c r="U247" s="67">
        <f>IF(Trees!I510&lt;28,S247*Information!$D$30,IF(I247&gt;=53,S247*Information!$F$30,S247*Information!$E$30))</f>
        <v>0.06731713900877496</v>
      </c>
      <c r="V247" s="67">
        <f t="shared" si="46"/>
        <v>0.8597931615972249</v>
      </c>
      <c r="W247" s="67">
        <f>IF(H247="Chirpine",S247*Information!$D$22,IF(H247="Chilaune",S247*Information!$D$23,S247*Information!$D$24))</f>
        <v>0.3087257305828175</v>
      </c>
      <c r="X247" s="67">
        <f>IF(H247="Chirpine",T247*Information!$D$22,IF(H247="Chilaune",T247*Information!$D$23,T247*Information!$D$24))</f>
        <v>0.0583491630801525</v>
      </c>
      <c r="Y247" s="67">
        <f>IF(H247="Chirpine",U247*Information!$C$22,IF(H247="Chilaune",U247*Information!$C$23,U247*Information!$C$24))</f>
        <v>0.029256028613213598</v>
      </c>
      <c r="Z247" s="67">
        <f t="shared" si="47"/>
        <v>0.39633092227618355</v>
      </c>
    </row>
    <row r="248" spans="1:26" ht="13.5">
      <c r="A248" s="53">
        <v>14</v>
      </c>
      <c r="B248" s="53" t="s">
        <v>110</v>
      </c>
      <c r="C248" s="5" t="s">
        <v>29</v>
      </c>
      <c r="D248" s="5" t="s">
        <v>106</v>
      </c>
      <c r="E248" s="53" t="s">
        <v>48</v>
      </c>
      <c r="F248" s="53">
        <v>17</v>
      </c>
      <c r="G248" s="53">
        <v>247</v>
      </c>
      <c r="H248" s="53" t="s">
        <v>4</v>
      </c>
      <c r="I248" s="64">
        <v>15.3</v>
      </c>
      <c r="J248" s="64">
        <v>11.3</v>
      </c>
      <c r="K248" s="65">
        <f t="shared" si="33"/>
        <v>20</v>
      </c>
      <c r="L248" s="66">
        <f t="shared" si="34"/>
        <v>0.01838538560697087</v>
      </c>
      <c r="M248" s="66">
        <f t="shared" si="35"/>
        <v>4.699434766321463</v>
      </c>
      <c r="N248" s="67">
        <f t="shared" si="42"/>
        <v>109.8850441675472</v>
      </c>
      <c r="O248" s="67">
        <f t="shared" si="43"/>
        <v>0.10988504416754721</v>
      </c>
      <c r="P248" s="67">
        <f>O248/Information!$D$43</f>
        <v>2.197700883350944</v>
      </c>
      <c r="Q248" s="53">
        <f>IF(H248="Chirpine",Information!$D$14,IF(H248="Chilaune",Information!$D$15,IF(Trees!H164="Hadekafal",Information!$D$17,Information!$D$16)))</f>
        <v>650</v>
      </c>
      <c r="R248" s="68">
        <f t="shared" si="44"/>
        <v>1428.5055741781136</v>
      </c>
      <c r="S248" s="67">
        <f t="shared" si="45"/>
        <v>1.4285055741781136</v>
      </c>
      <c r="T248" s="67">
        <f>IF(Trees!I511&lt;28,S248*Information!$D$29,IF(I248&gt;=53,S248*Information!$F$29,S248*Information!$E$29))</f>
        <v>0.26998755351966347</v>
      </c>
      <c r="U248" s="67">
        <f>IF(Trees!I511&lt;28,S248*Information!$D$30,IF(I248&gt;=53,S248*Information!$F$30,S248*Information!$E$30))</f>
        <v>0.14427906299198948</v>
      </c>
      <c r="V248" s="67">
        <f t="shared" si="46"/>
        <v>1.8427721906897665</v>
      </c>
      <c r="W248" s="67">
        <f>IF(H248="Chirpine",S248*Information!$D$22,IF(H248="Chilaune",S248*Information!$D$23,S248*Information!$D$24))</f>
        <v>0.6616837819593022</v>
      </c>
      <c r="X248" s="67">
        <f>IF(H248="Chirpine",T248*Information!$D$22,IF(H248="Chilaune",T248*Information!$D$23,T248*Information!$D$24))</f>
        <v>0.12505823479030811</v>
      </c>
      <c r="Y248" s="67">
        <f>IF(H248="Chirpine",U248*Information!$C$22,IF(H248="Chilaune",U248*Information!$C$23,U248*Information!$C$24))</f>
        <v>0.06270368077631862</v>
      </c>
      <c r="Z248" s="67">
        <f t="shared" si="47"/>
        <v>0.8494456975259289</v>
      </c>
    </row>
    <row r="249" spans="1:26" ht="13.5">
      <c r="A249" s="53">
        <v>14</v>
      </c>
      <c r="B249" s="53" t="s">
        <v>110</v>
      </c>
      <c r="C249" s="5" t="s">
        <v>29</v>
      </c>
      <c r="D249" s="5" t="s">
        <v>106</v>
      </c>
      <c r="E249" s="53" t="s">
        <v>48</v>
      </c>
      <c r="F249" s="53">
        <v>18</v>
      </c>
      <c r="G249" s="53">
        <v>248</v>
      </c>
      <c r="H249" s="53" t="s">
        <v>4</v>
      </c>
      <c r="I249" s="64">
        <v>23.4</v>
      </c>
      <c r="J249" s="64">
        <v>15</v>
      </c>
      <c r="K249" s="65">
        <f t="shared" si="33"/>
        <v>20</v>
      </c>
      <c r="L249" s="66">
        <f t="shared" si="34"/>
        <v>0.04300526183499067</v>
      </c>
      <c r="M249" s="66">
        <f t="shared" si="35"/>
        <v>5.800483235500796</v>
      </c>
      <c r="N249" s="67">
        <f t="shared" si="42"/>
        <v>330.4592109543137</v>
      </c>
      <c r="O249" s="67">
        <f t="shared" si="43"/>
        <v>0.3304592109543137</v>
      </c>
      <c r="P249" s="67">
        <f>O249/Information!$D$43</f>
        <v>6.6091842190862735</v>
      </c>
      <c r="Q249" s="53">
        <f>IF(H249="Chirpine",Information!$D$14,IF(H249="Chilaune",Information!$D$15,IF(Trees!H165="Hadekafal",Information!$D$17,Information!$D$16)))</f>
        <v>650</v>
      </c>
      <c r="R249" s="68">
        <f t="shared" si="44"/>
        <v>4295.969742406078</v>
      </c>
      <c r="S249" s="67">
        <f t="shared" si="45"/>
        <v>4.295969742406077</v>
      </c>
      <c r="T249" s="67">
        <f>IF(Trees!I512&lt;28,S249*Information!$D$29,IF(I249&gt;=53,S249*Information!$F$29,S249*Information!$E$29))</f>
        <v>0.8119382813147487</v>
      </c>
      <c r="U249" s="67">
        <f>IF(Trees!I512&lt;28,S249*Information!$D$30,IF(I249&gt;=53,S249*Information!$F$30,S249*Information!$E$30))</f>
        <v>0.43389294398301387</v>
      </c>
      <c r="V249" s="67">
        <f t="shared" si="46"/>
        <v>5.54180096770384</v>
      </c>
      <c r="W249" s="67">
        <f>IF(H249="Chirpine",S249*Information!$D$22,IF(H249="Chilaune",S249*Information!$D$23,S249*Information!$D$24))</f>
        <v>1.989893184682495</v>
      </c>
      <c r="X249" s="67">
        <f>IF(H249="Chirpine",T249*Information!$D$22,IF(H249="Chilaune",T249*Information!$D$23,T249*Information!$D$24))</f>
        <v>0.3760898119049916</v>
      </c>
      <c r="Y249" s="67">
        <f>IF(H249="Chirpine",U249*Information!$C$22,IF(H249="Chilaune",U249*Information!$C$23,U249*Information!$C$24))</f>
        <v>0.18856987345501783</v>
      </c>
      <c r="Z249" s="67">
        <f t="shared" si="47"/>
        <v>2.5545528700425044</v>
      </c>
    </row>
    <row r="250" spans="1:26" ht="13.5">
      <c r="A250" s="53">
        <v>14</v>
      </c>
      <c r="B250" s="53" t="s">
        <v>110</v>
      </c>
      <c r="C250" s="5" t="s">
        <v>29</v>
      </c>
      <c r="D250" s="5" t="s">
        <v>106</v>
      </c>
      <c r="E250" s="53" t="s">
        <v>48</v>
      </c>
      <c r="F250" s="53">
        <v>19</v>
      </c>
      <c r="G250" s="53">
        <v>249</v>
      </c>
      <c r="H250" s="53" t="s">
        <v>4</v>
      </c>
      <c r="I250" s="64">
        <v>16.5</v>
      </c>
      <c r="J250" s="64">
        <v>12.5</v>
      </c>
      <c r="K250" s="65">
        <f t="shared" si="33"/>
        <v>20</v>
      </c>
      <c r="L250" s="66">
        <f t="shared" si="34"/>
        <v>0.02138246499849553</v>
      </c>
      <c r="M250" s="66">
        <f t="shared" si="35"/>
        <v>4.945791221406161</v>
      </c>
      <c r="N250" s="67">
        <f t="shared" si="42"/>
        <v>140.58203837675592</v>
      </c>
      <c r="O250" s="67">
        <f t="shared" si="43"/>
        <v>0.14058203837675592</v>
      </c>
      <c r="P250" s="67">
        <f>O250/Information!$D$43</f>
        <v>2.8116407675351183</v>
      </c>
      <c r="Q250" s="53">
        <f>IF(H250="Chirpine",Information!$D$14,IF(H250="Chilaune",Information!$D$15,IF(Trees!H166="Hadekafal",Information!$D$17,Information!$D$16)))</f>
        <v>650</v>
      </c>
      <c r="R250" s="68">
        <f t="shared" si="44"/>
        <v>1827.566498897827</v>
      </c>
      <c r="S250" s="67">
        <f t="shared" si="45"/>
        <v>1.8275664988978269</v>
      </c>
      <c r="T250" s="67">
        <f>IF(Trees!I513&lt;28,S250*Information!$D$29,IF(I250&gt;=53,S250*Information!$F$29,S250*Information!$E$29))</f>
        <v>0.3454100682916893</v>
      </c>
      <c r="U250" s="67">
        <f>IF(Trees!I513&lt;28,S250*Information!$D$30,IF(I250&gt;=53,S250*Information!$F$30,S250*Information!$E$30))</f>
        <v>0.18458421638868053</v>
      </c>
      <c r="V250" s="67">
        <f t="shared" si="46"/>
        <v>2.3575607835781964</v>
      </c>
      <c r="W250" s="67">
        <f>IF(H250="Chirpine",S250*Information!$D$22,IF(H250="Chilaune",S250*Information!$D$23,S250*Information!$D$24))</f>
        <v>0.8465288022894734</v>
      </c>
      <c r="X250" s="67">
        <f>IF(H250="Chirpine",T250*Information!$D$22,IF(H250="Chilaune",T250*Information!$D$23,T250*Information!$D$24))</f>
        <v>0.1599939436327105</v>
      </c>
      <c r="Y250" s="67">
        <f>IF(H250="Chirpine",U250*Information!$C$22,IF(H250="Chilaune",U250*Information!$C$23,U250*Information!$C$24))</f>
        <v>0.08022030044252056</v>
      </c>
      <c r="Z250" s="67">
        <f t="shared" si="47"/>
        <v>1.0867430463647045</v>
      </c>
    </row>
    <row r="251" spans="1:26" ht="13.5">
      <c r="A251" s="53">
        <v>14</v>
      </c>
      <c r="B251" s="53" t="s">
        <v>110</v>
      </c>
      <c r="C251" s="5" t="s">
        <v>29</v>
      </c>
      <c r="D251" s="5" t="s">
        <v>106</v>
      </c>
      <c r="E251" s="53" t="s">
        <v>48</v>
      </c>
      <c r="F251" s="53">
        <v>20</v>
      </c>
      <c r="G251" s="53">
        <v>250</v>
      </c>
      <c r="H251" s="53" t="s">
        <v>4</v>
      </c>
      <c r="I251" s="64">
        <v>11.9</v>
      </c>
      <c r="J251" s="64">
        <v>8.5</v>
      </c>
      <c r="K251" s="65">
        <f t="shared" si="33"/>
        <v>20</v>
      </c>
      <c r="L251" s="66">
        <f t="shared" si="34"/>
        <v>0.011122023391871265</v>
      </c>
      <c r="M251" s="66">
        <f t="shared" si="35"/>
        <v>3.930753901832894</v>
      </c>
      <c r="N251" s="67">
        <f t="shared" si="42"/>
        <v>50.94537100355744</v>
      </c>
      <c r="O251" s="67">
        <f t="shared" si="43"/>
        <v>0.05094537100355744</v>
      </c>
      <c r="P251" s="67">
        <f>O251/Information!$D$43</f>
        <v>1.0189074200711488</v>
      </c>
      <c r="Q251" s="53">
        <f>IF(H251="Chirpine",Information!$D$14,IF(H251="Chilaune",Information!$D$15,IF(Trees!H167="Hadekafal",Information!$D$17,Information!$D$16)))</f>
        <v>650</v>
      </c>
      <c r="R251" s="68">
        <f t="shared" si="44"/>
        <v>662.2898230462467</v>
      </c>
      <c r="S251" s="67">
        <f t="shared" si="45"/>
        <v>0.6622898230462467</v>
      </c>
      <c r="T251" s="67">
        <f>IF(Trees!I514&lt;28,S251*Information!$D$29,IF(I251&gt;=53,S251*Information!$F$29,S251*Information!$E$29))</f>
        <v>0.12517277655574063</v>
      </c>
      <c r="U251" s="67">
        <f>IF(Trees!I514&lt;28,S251*Information!$D$30,IF(I251&gt;=53,S251*Information!$F$30,S251*Information!$E$30))</f>
        <v>0.06689127212767092</v>
      </c>
      <c r="V251" s="67">
        <f t="shared" si="46"/>
        <v>0.8543538717296583</v>
      </c>
      <c r="W251" s="67">
        <f>IF(H251="Chirpine",S251*Information!$D$22,IF(H251="Chilaune",S251*Information!$D$23,S251*Information!$D$24))</f>
        <v>0.30677264603502147</v>
      </c>
      <c r="X251" s="67">
        <f>IF(H251="Chirpine",T251*Information!$D$22,IF(H251="Chilaune",T251*Information!$D$23,T251*Information!$D$24))</f>
        <v>0.057980030100619064</v>
      </c>
      <c r="Y251" s="67">
        <f>IF(H251="Chirpine",U251*Information!$C$22,IF(H251="Chilaune",U251*Information!$C$23,U251*Information!$C$24))</f>
        <v>0.02907094686668578</v>
      </c>
      <c r="Z251" s="67">
        <f t="shared" si="47"/>
        <v>0.3938236230023263</v>
      </c>
    </row>
    <row r="252" spans="1:26" ht="13.5">
      <c r="A252" s="53">
        <v>14</v>
      </c>
      <c r="B252" s="53" t="s">
        <v>110</v>
      </c>
      <c r="C252" s="5" t="s">
        <v>29</v>
      </c>
      <c r="D252" s="5" t="s">
        <v>106</v>
      </c>
      <c r="E252" s="53" t="s">
        <v>48</v>
      </c>
      <c r="F252" s="53">
        <v>21</v>
      </c>
      <c r="G252" s="53">
        <v>251</v>
      </c>
      <c r="H252" s="53" t="s">
        <v>4</v>
      </c>
      <c r="I252" s="64">
        <v>25.4</v>
      </c>
      <c r="J252" s="64">
        <v>16</v>
      </c>
      <c r="K252" s="65">
        <f t="shared" si="33"/>
        <v>20</v>
      </c>
      <c r="L252" s="66">
        <f t="shared" si="34"/>
        <v>0.05067074790974977</v>
      </c>
      <c r="M252" s="66">
        <f t="shared" si="35"/>
        <v>6.022896677048145</v>
      </c>
      <c r="N252" s="67">
        <f t="shared" si="42"/>
        <v>412.77253439094227</v>
      </c>
      <c r="O252" s="67">
        <f t="shared" si="43"/>
        <v>0.41277253439094225</v>
      </c>
      <c r="P252" s="67">
        <f>O252/Information!$D$43</f>
        <v>8.255450687818845</v>
      </c>
      <c r="Q252" s="53">
        <f>IF(H252="Chirpine",Information!$D$14,IF(H252="Chilaune",Information!$D$15,IF(Trees!H168="Hadekafal",Information!$D$17,Information!$D$16)))</f>
        <v>650</v>
      </c>
      <c r="R252" s="68">
        <f t="shared" si="44"/>
        <v>5366.042947082249</v>
      </c>
      <c r="S252" s="67">
        <f t="shared" si="45"/>
        <v>5.366042947082249</v>
      </c>
      <c r="T252" s="67">
        <f>IF(Trees!I515&lt;28,S252*Information!$D$29,IF(I252&gt;=53,S252*Information!$F$29,S252*Information!$E$29))</f>
        <v>1.0141821169985452</v>
      </c>
      <c r="U252" s="67">
        <f>IF(Trees!I515&lt;28,S252*Information!$D$30,IF(I252&gt;=53,S252*Information!$F$30,S252*Information!$E$30))</f>
        <v>0.5419703376553072</v>
      </c>
      <c r="V252" s="67">
        <f t="shared" si="46"/>
        <v>6.922195401736102</v>
      </c>
      <c r="W252" s="67">
        <f>IF(H252="Chirpine",S252*Information!$D$22,IF(H252="Chilaune",S252*Information!$D$23,S252*Information!$D$24))</f>
        <v>2.485551093088498</v>
      </c>
      <c r="X252" s="67">
        <f>IF(H252="Chirpine",T252*Information!$D$22,IF(H252="Chilaune",T252*Information!$D$23,T252*Information!$D$24))</f>
        <v>0.46976915659372614</v>
      </c>
      <c r="Y252" s="67">
        <f>IF(H252="Chirpine",U252*Information!$C$22,IF(H252="Chilaune",U252*Information!$C$23,U252*Information!$C$24))</f>
        <v>0.2355403087449965</v>
      </c>
      <c r="Z252" s="67">
        <f t="shared" si="47"/>
        <v>3.1908605584272207</v>
      </c>
    </row>
    <row r="253" spans="1:26" ht="13.5">
      <c r="A253" s="53">
        <v>14</v>
      </c>
      <c r="B253" s="53" t="s">
        <v>110</v>
      </c>
      <c r="C253" s="5" t="s">
        <v>29</v>
      </c>
      <c r="D253" s="5" t="s">
        <v>106</v>
      </c>
      <c r="E253" s="53" t="s">
        <v>48</v>
      </c>
      <c r="F253" s="53">
        <v>22</v>
      </c>
      <c r="G253" s="53">
        <v>252</v>
      </c>
      <c r="H253" s="53" t="s">
        <v>4</v>
      </c>
      <c r="I253" s="64">
        <v>16.5</v>
      </c>
      <c r="J253" s="64">
        <v>10</v>
      </c>
      <c r="K253" s="65">
        <f t="shared" si="33"/>
        <v>20</v>
      </c>
      <c r="L253" s="66">
        <f t="shared" si="34"/>
        <v>0.02138246499849553</v>
      </c>
      <c r="M253" s="66">
        <f t="shared" si="35"/>
        <v>4.722223697344455</v>
      </c>
      <c r="N253" s="67">
        <f t="shared" si="42"/>
        <v>112.41795844554011</v>
      </c>
      <c r="O253" s="67">
        <f t="shared" si="43"/>
        <v>0.1124179584455401</v>
      </c>
      <c r="P253" s="67">
        <f>O253/Information!$D$43</f>
        <v>2.248359168910802</v>
      </c>
      <c r="Q253" s="53">
        <f>IF(H253="Chirpine",Information!$D$14,IF(H253="Chilaune",Information!$D$15,IF(Trees!H169="Hadekafal",Information!$D$17,Information!$D$16)))</f>
        <v>650</v>
      </c>
      <c r="R253" s="68">
        <f t="shared" si="44"/>
        <v>1461.4334597920213</v>
      </c>
      <c r="S253" s="67">
        <f t="shared" si="45"/>
        <v>1.4614334597920213</v>
      </c>
      <c r="T253" s="67">
        <f>IF(Trees!I516&lt;28,S253*Information!$D$29,IF(I253&gt;=53,S253*Information!$F$29,S253*Information!$E$29))</f>
        <v>0.276210923900692</v>
      </c>
      <c r="U253" s="67">
        <f>IF(Trees!I516&lt;28,S253*Information!$D$30,IF(I253&gt;=53,S253*Information!$F$30,S253*Information!$E$30))</f>
        <v>0.14760477943899417</v>
      </c>
      <c r="V253" s="67">
        <f t="shared" si="46"/>
        <v>1.8852491631317074</v>
      </c>
      <c r="W253" s="67">
        <f>IF(H253="Chirpine",S253*Information!$D$22,IF(H253="Chilaune",S253*Information!$D$23,S253*Information!$D$24))</f>
        <v>0.6769359785756642</v>
      </c>
      <c r="X253" s="67">
        <f>IF(H253="Chirpine",T253*Information!$D$22,IF(H253="Chilaune",T253*Information!$D$23,T253*Information!$D$24))</f>
        <v>0.12794089995080055</v>
      </c>
      <c r="Y253" s="67">
        <f>IF(H253="Chirpine",U253*Information!$C$22,IF(H253="Chilaune",U253*Information!$C$23,U253*Information!$C$24))</f>
        <v>0.06414903714418686</v>
      </c>
      <c r="Z253" s="67">
        <f t="shared" si="47"/>
        <v>0.8690259156706517</v>
      </c>
    </row>
    <row r="254" spans="1:26" ht="13.5">
      <c r="A254" s="53">
        <v>14</v>
      </c>
      <c r="B254" s="53" t="s">
        <v>110</v>
      </c>
      <c r="C254" s="5" t="s">
        <v>29</v>
      </c>
      <c r="D254" s="5" t="s">
        <v>106</v>
      </c>
      <c r="E254" s="53" t="s">
        <v>48</v>
      </c>
      <c r="F254" s="53">
        <v>23</v>
      </c>
      <c r="G254" s="53">
        <v>253</v>
      </c>
      <c r="H254" s="53" t="s">
        <v>4</v>
      </c>
      <c r="I254" s="64">
        <v>16</v>
      </c>
      <c r="J254" s="64">
        <v>11.5</v>
      </c>
      <c r="K254" s="65">
        <f t="shared" si="33"/>
        <v>20</v>
      </c>
      <c r="L254" s="66">
        <f t="shared" si="34"/>
        <v>0.020106192982974676</v>
      </c>
      <c r="M254" s="66">
        <f t="shared" si="35"/>
        <v>4.803061901964625</v>
      </c>
      <c r="N254" s="67">
        <f t="shared" si="42"/>
        <v>121.88304068153569</v>
      </c>
      <c r="O254" s="67">
        <f t="shared" si="43"/>
        <v>0.12188304068153569</v>
      </c>
      <c r="P254" s="67">
        <f>O254/Information!$D$43</f>
        <v>2.4376608136307136</v>
      </c>
      <c r="Q254" s="53">
        <f>IF(H254="Chirpine",Information!$D$14,IF(H254="Chilaune",Information!$D$15,IF(Trees!H170="Hadekafal",Information!$D$17,Information!$D$16)))</f>
        <v>650</v>
      </c>
      <c r="R254" s="68">
        <f t="shared" si="44"/>
        <v>1584.479528859964</v>
      </c>
      <c r="S254" s="67">
        <f t="shared" si="45"/>
        <v>1.584479528859964</v>
      </c>
      <c r="T254" s="67">
        <f>IF(Trees!I517&lt;28,S254*Information!$D$29,IF(I254&gt;=53,S254*Information!$F$29,S254*Information!$E$29))</f>
        <v>0.2994666309545332</v>
      </c>
      <c r="U254" s="67">
        <f>IF(Trees!I517&lt;28,S254*Information!$D$30,IF(I254&gt;=53,S254*Information!$F$30,S254*Information!$E$30))</f>
        <v>0.16003243241485637</v>
      </c>
      <c r="V254" s="67">
        <f t="shared" si="46"/>
        <v>2.0439785922293536</v>
      </c>
      <c r="W254" s="67">
        <f>IF(H254="Chirpine",S254*Information!$D$22,IF(H254="Chilaune",S254*Information!$D$23,S254*Information!$D$24))</f>
        <v>0.7339309177679353</v>
      </c>
      <c r="X254" s="67">
        <f>IF(H254="Chirpine",T254*Information!$D$22,IF(H254="Chilaune",T254*Information!$D$23,T254*Information!$D$24))</f>
        <v>0.13871294345813978</v>
      </c>
      <c r="Y254" s="67">
        <f>IF(H254="Chirpine",U254*Information!$C$22,IF(H254="Chilaune",U254*Information!$C$23,U254*Information!$C$24))</f>
        <v>0.06955009512749658</v>
      </c>
      <c r="Z254" s="67">
        <f t="shared" si="47"/>
        <v>0.9421939563535716</v>
      </c>
    </row>
    <row r="255" spans="1:26" ht="13.5">
      <c r="A255" s="53">
        <v>14</v>
      </c>
      <c r="B255" s="53" t="s">
        <v>110</v>
      </c>
      <c r="C255" s="5" t="s">
        <v>29</v>
      </c>
      <c r="D255" s="5" t="s">
        <v>106</v>
      </c>
      <c r="E255" s="53" t="s">
        <v>48</v>
      </c>
      <c r="F255" s="53">
        <v>24</v>
      </c>
      <c r="G255" s="53">
        <v>254</v>
      </c>
      <c r="H255" s="53" t="s">
        <v>4</v>
      </c>
      <c r="I255" s="64">
        <v>19.5</v>
      </c>
      <c r="J255" s="64">
        <v>12</v>
      </c>
      <c r="K255" s="65">
        <f t="shared" si="33"/>
        <v>20</v>
      </c>
      <c r="L255" s="66">
        <f t="shared" si="34"/>
        <v>0.029864765163187968</v>
      </c>
      <c r="M255" s="66">
        <f t="shared" si="35"/>
        <v>5.226220196945917</v>
      </c>
      <c r="N255" s="67">
        <f t="shared" si="42"/>
        <v>186.0880961774324</v>
      </c>
      <c r="O255" s="67">
        <f t="shared" si="43"/>
        <v>0.18608809617743238</v>
      </c>
      <c r="P255" s="67">
        <f>O255/Information!$D$43</f>
        <v>3.7217619235486477</v>
      </c>
      <c r="Q255" s="53">
        <f>IF(H255="Chirpine",Information!$D$14,IF(H255="Chilaune",Information!$D$15,IF(Trees!H171="Hadekafal",Information!$D$17,Information!$D$16)))</f>
        <v>650</v>
      </c>
      <c r="R255" s="68">
        <f t="shared" si="44"/>
        <v>2419.145250306621</v>
      </c>
      <c r="S255" s="67">
        <f t="shared" si="45"/>
        <v>2.419145250306621</v>
      </c>
      <c r="T255" s="67">
        <f>IF(Trees!I518&lt;28,S255*Information!$D$29,IF(I255&gt;=53,S255*Information!$F$29,S255*Information!$E$29))</f>
        <v>0.4572184523079514</v>
      </c>
      <c r="U255" s="67">
        <f>IF(Trees!I518&lt;28,S255*Information!$D$30,IF(I255&gt;=53,S255*Information!$F$30,S255*Information!$E$30))</f>
        <v>0.24433367028096875</v>
      </c>
      <c r="V255" s="67">
        <f t="shared" si="46"/>
        <v>3.120697372895541</v>
      </c>
      <c r="W255" s="67">
        <f>IF(H255="Chirpine",S255*Information!$D$22,IF(H255="Chilaune",S255*Information!$D$23,S255*Information!$D$24))</f>
        <v>1.1205480799420269</v>
      </c>
      <c r="X255" s="67">
        <f>IF(H255="Chirpine",T255*Information!$D$22,IF(H255="Chilaune",T255*Information!$D$23,T255*Information!$D$24))</f>
        <v>0.21178358710904308</v>
      </c>
      <c r="Y255" s="67">
        <f>IF(H255="Chirpine",U255*Information!$C$22,IF(H255="Chilaune",U255*Information!$C$23,U255*Information!$C$24))</f>
        <v>0.10618741310410902</v>
      </c>
      <c r="Z255" s="67">
        <f t="shared" si="47"/>
        <v>1.4385190801551788</v>
      </c>
    </row>
    <row r="256" spans="1:26" ht="13.5">
      <c r="A256" s="53">
        <v>14</v>
      </c>
      <c r="B256" s="53" t="s">
        <v>110</v>
      </c>
      <c r="C256" s="5" t="s">
        <v>29</v>
      </c>
      <c r="D256" s="5" t="s">
        <v>106</v>
      </c>
      <c r="E256" s="53" t="s">
        <v>48</v>
      </c>
      <c r="F256" s="53">
        <v>25</v>
      </c>
      <c r="G256" s="53">
        <v>255</v>
      </c>
      <c r="H256" s="53" t="s">
        <v>4</v>
      </c>
      <c r="I256" s="64">
        <v>20</v>
      </c>
      <c r="J256" s="64">
        <v>12.5</v>
      </c>
      <c r="K256" s="65">
        <f t="shared" si="33"/>
        <v>20</v>
      </c>
      <c r="L256" s="66">
        <f t="shared" si="34"/>
        <v>0.031415926535897934</v>
      </c>
      <c r="M256" s="66">
        <f t="shared" si="35"/>
        <v>5.315818556913543</v>
      </c>
      <c r="N256" s="67">
        <f t="shared" si="42"/>
        <v>203.53104670634562</v>
      </c>
      <c r="O256" s="67">
        <f t="shared" si="43"/>
        <v>0.20353104670634561</v>
      </c>
      <c r="P256" s="67">
        <f>O256/Information!$D$43</f>
        <v>4.070620934126912</v>
      </c>
      <c r="Q256" s="53">
        <f>IF(H256="Chirpine",Information!$D$14,IF(H256="Chilaune",Information!$D$15,IF(Trees!H172="Hadekafal",Information!$D$17,Information!$D$16)))</f>
        <v>650</v>
      </c>
      <c r="R256" s="68">
        <f t="shared" si="44"/>
        <v>2645.9036071824926</v>
      </c>
      <c r="S256" s="67">
        <f t="shared" si="45"/>
        <v>2.6459036071824924</v>
      </c>
      <c r="T256" s="67">
        <f>IF(Trees!I519&lt;28,S256*Information!$D$29,IF(I256&gt;=53,S256*Information!$F$29,S256*Information!$E$29))</f>
        <v>0.5000757817574911</v>
      </c>
      <c r="U256" s="67">
        <f>IF(Trees!I519&lt;28,S256*Information!$D$30,IF(I256&gt;=53,S256*Information!$F$30,S256*Information!$E$30))</f>
        <v>0.26723626432543174</v>
      </c>
      <c r="V256" s="67">
        <f t="shared" si="46"/>
        <v>3.413215653265415</v>
      </c>
      <c r="W256" s="67">
        <f>IF(H256="Chirpine",S256*Information!$D$22,IF(H256="Chilaune",S256*Information!$D$23,S256*Information!$D$24))</f>
        <v>1.2255825508469305</v>
      </c>
      <c r="X256" s="67">
        <f>IF(H256="Chirpine",T256*Information!$D$22,IF(H256="Chilaune",T256*Information!$D$23,T256*Information!$D$24))</f>
        <v>0.23163510211006988</v>
      </c>
      <c r="Y256" s="67">
        <f>IF(H256="Chirpine",U256*Information!$C$22,IF(H256="Chilaune",U256*Information!$C$23,U256*Information!$C$24))</f>
        <v>0.11614088047583263</v>
      </c>
      <c r="Z256" s="67">
        <f t="shared" si="47"/>
        <v>1.573358533432833</v>
      </c>
    </row>
    <row r="257" spans="1:26" ht="13.5">
      <c r="A257" s="53">
        <v>14</v>
      </c>
      <c r="B257" s="53" t="s">
        <v>110</v>
      </c>
      <c r="C257" s="5" t="s">
        <v>29</v>
      </c>
      <c r="D257" s="5" t="s">
        <v>106</v>
      </c>
      <c r="E257" s="53" t="s">
        <v>48</v>
      </c>
      <c r="F257" s="53">
        <v>26</v>
      </c>
      <c r="G257" s="53">
        <v>256</v>
      </c>
      <c r="H257" s="53" t="s">
        <v>4</v>
      </c>
      <c r="I257" s="64">
        <v>16.8</v>
      </c>
      <c r="J257" s="64">
        <v>12</v>
      </c>
      <c r="K257" s="65">
        <f t="shared" si="33"/>
        <v>20</v>
      </c>
      <c r="L257" s="66">
        <f t="shared" si="34"/>
        <v>0.02216707776372958</v>
      </c>
      <c r="M257" s="66">
        <f t="shared" si="35"/>
        <v>4.939550260430719</v>
      </c>
      <c r="N257" s="67">
        <f t="shared" si="42"/>
        <v>139.70740348141103</v>
      </c>
      <c r="O257" s="67">
        <f t="shared" si="43"/>
        <v>0.13970740348141103</v>
      </c>
      <c r="P257" s="67">
        <f>O257/Information!$D$43</f>
        <v>2.7941480696282204</v>
      </c>
      <c r="Q257" s="53">
        <f>IF(H257="Chirpine",Information!$D$14,IF(H257="Chilaune",Information!$D$15,IF(Trees!H173="Hadekafal",Information!$D$17,Information!$D$16)))</f>
        <v>650</v>
      </c>
      <c r="R257" s="68">
        <f t="shared" si="44"/>
        <v>1816.1962452583432</v>
      </c>
      <c r="S257" s="67">
        <f t="shared" si="45"/>
        <v>1.8161962452583431</v>
      </c>
      <c r="T257" s="67">
        <f>IF(Trees!I520&lt;28,S257*Information!$D$29,IF(I257&gt;=53,S257*Information!$F$29,S257*Information!$E$29))</f>
        <v>0.34326109035382685</v>
      </c>
      <c r="U257" s="67">
        <f>IF(Trees!I520&lt;28,S257*Information!$D$30,IF(I257&gt;=53,S257*Information!$F$30,S257*Information!$E$30))</f>
        <v>0.18343582077109266</v>
      </c>
      <c r="V257" s="67">
        <f t="shared" si="46"/>
        <v>2.3428931563832625</v>
      </c>
      <c r="W257" s="67">
        <f>IF(H257="Chirpine",S257*Information!$D$22,IF(H257="Chilaune",S257*Information!$D$23,S257*Information!$D$24))</f>
        <v>0.8412621008036645</v>
      </c>
      <c r="X257" s="67">
        <f>IF(H257="Chirpine",T257*Information!$D$22,IF(H257="Chilaune",T257*Information!$D$23,T257*Information!$D$24))</f>
        <v>0.1589985370518926</v>
      </c>
      <c r="Y257" s="67">
        <f>IF(H257="Chirpine",U257*Information!$C$22,IF(H257="Chilaune",U257*Information!$C$23,U257*Information!$C$24))</f>
        <v>0.07972120770711687</v>
      </c>
      <c r="Z257" s="67">
        <f t="shared" si="47"/>
        <v>1.079981845562674</v>
      </c>
    </row>
    <row r="258" spans="1:26" ht="13.5">
      <c r="A258" s="53">
        <v>14</v>
      </c>
      <c r="B258" s="53" t="s">
        <v>110</v>
      </c>
      <c r="C258" s="5" t="s">
        <v>29</v>
      </c>
      <c r="D258" s="5" t="s">
        <v>106</v>
      </c>
      <c r="E258" s="53" t="s">
        <v>48</v>
      </c>
      <c r="F258" s="53">
        <v>27</v>
      </c>
      <c r="G258" s="53">
        <v>257</v>
      </c>
      <c r="H258" s="53" t="s">
        <v>4</v>
      </c>
      <c r="I258" s="64">
        <v>26.5</v>
      </c>
      <c r="J258" s="64">
        <v>14.5</v>
      </c>
      <c r="K258" s="65">
        <f aca="true" t="shared" si="48" ref="K258:K321">COUNT(I258)/0.05</f>
        <v>20</v>
      </c>
      <c r="L258" s="66">
        <f aca="true" t="shared" si="49" ref="L258:L321">PI()*I258*I258/40000</f>
        <v>0.05515458602458581</v>
      </c>
      <c r="M258" s="66">
        <f aca="true" t="shared" si="50" ref="M258:M321">IF(H258="Chirpine",(-2.977+1.9235*LN(I258)+1.0019*LN(J258)),IF(H258="Chilaune",(-2.7385+1.8155*LN(I258)+1.0072*LN(J258)),(-2.3204+1.8507*LN(I258)+0.8223*LN(J258))))</f>
        <v>6.005817425770891</v>
      </c>
      <c r="N258" s="67">
        <f t="shared" si="42"/>
        <v>405.7825503174549</v>
      </c>
      <c r="O258" s="67">
        <f t="shared" si="43"/>
        <v>0.40578255031745486</v>
      </c>
      <c r="P258" s="67">
        <f>O258/Information!$D$43</f>
        <v>8.115651006349097</v>
      </c>
      <c r="Q258" s="53">
        <f>IF(H258="Chirpine",Information!$D$14,IF(H258="Chilaune",Information!$D$15,IF(Trees!H174="Hadekafal",Information!$D$17,Information!$D$16)))</f>
        <v>650</v>
      </c>
      <c r="R258" s="68">
        <f t="shared" si="44"/>
        <v>5275.173154126913</v>
      </c>
      <c r="S258" s="67">
        <f t="shared" si="45"/>
        <v>5.275173154126913</v>
      </c>
      <c r="T258" s="67">
        <f>IF(Trees!I521&lt;28,S258*Information!$D$29,IF(I258&gt;=53,S258*Information!$F$29,S258*Information!$E$29))</f>
        <v>0.9970077261299864</v>
      </c>
      <c r="U258" s="67">
        <f>IF(Trees!I521&lt;28,S258*Information!$D$30,IF(I258&gt;=53,S258*Information!$F$30,S258*Information!$E$30))</f>
        <v>0.5327924885668183</v>
      </c>
      <c r="V258" s="67">
        <f t="shared" si="46"/>
        <v>6.804973368823717</v>
      </c>
      <c r="W258" s="67">
        <f>IF(H258="Chirpine",S258*Information!$D$22,IF(H258="Chilaune",S258*Information!$D$23,S258*Information!$D$24))</f>
        <v>2.443460204991586</v>
      </c>
      <c r="X258" s="67">
        <f>IF(H258="Chirpine",T258*Information!$D$22,IF(H258="Chilaune",T258*Information!$D$23,T258*Information!$D$24))</f>
        <v>0.46181397874340974</v>
      </c>
      <c r="Y258" s="67">
        <f>IF(H258="Chirpine",U258*Information!$C$22,IF(H258="Chilaune",U258*Information!$C$23,U258*Information!$C$24))</f>
        <v>0.2315516155311392</v>
      </c>
      <c r="Z258" s="67">
        <f t="shared" si="47"/>
        <v>3.1368257992661346</v>
      </c>
    </row>
    <row r="259" spans="1:26" ht="13.5">
      <c r="A259" s="53">
        <v>14</v>
      </c>
      <c r="B259" s="53" t="s">
        <v>110</v>
      </c>
      <c r="C259" s="5" t="s">
        <v>29</v>
      </c>
      <c r="D259" s="5" t="s">
        <v>106</v>
      </c>
      <c r="E259" s="53" t="s">
        <v>48</v>
      </c>
      <c r="F259" s="53">
        <v>28</v>
      </c>
      <c r="G259" s="53">
        <v>258</v>
      </c>
      <c r="H259" s="53" t="s">
        <v>4</v>
      </c>
      <c r="I259" s="64">
        <v>14</v>
      </c>
      <c r="J259" s="64">
        <v>9.5</v>
      </c>
      <c r="K259" s="65">
        <f t="shared" si="48"/>
        <v>20</v>
      </c>
      <c r="L259" s="66">
        <f t="shared" si="49"/>
        <v>0.015393804002589986</v>
      </c>
      <c r="M259" s="66">
        <f t="shared" si="50"/>
        <v>4.354796026538796</v>
      </c>
      <c r="N259" s="67">
        <f t="shared" si="42"/>
        <v>77.85094419067241</v>
      </c>
      <c r="O259" s="67">
        <f t="shared" si="43"/>
        <v>0.07785094419067241</v>
      </c>
      <c r="P259" s="67">
        <f>O259/Information!$D$43</f>
        <v>1.5570188838134482</v>
      </c>
      <c r="Q259" s="53">
        <f>IF(H259="Chirpine",Information!$D$14,IF(H259="Chilaune",Information!$D$15,IF(Trees!#REF!="Hadekafal",Information!$D$17,Information!$D$16)))</f>
        <v>650</v>
      </c>
      <c r="R259" s="68">
        <f t="shared" si="44"/>
        <v>1012.0622744787413</v>
      </c>
      <c r="S259" s="67">
        <f t="shared" si="45"/>
        <v>1.0120622744787413</v>
      </c>
      <c r="T259" s="67">
        <f>IF(Trees!I522&lt;28,S259*Information!$D$29,IF(I259&gt;=53,S259*Information!$F$29,S259*Information!$E$29))</f>
        <v>0.1912797698764821</v>
      </c>
      <c r="U259" s="67">
        <f>IF(Trees!I522&lt;28,S259*Information!$D$30,IF(I259&gt;=53,S259*Information!$F$30,S259*Information!$E$30))</f>
        <v>0.10221828972235288</v>
      </c>
      <c r="V259" s="67">
        <f t="shared" si="46"/>
        <v>1.3055603340775763</v>
      </c>
      <c r="W259" s="67">
        <f>IF(H259="Chirpine",S259*Information!$D$22,IF(H259="Chilaune",S259*Information!$D$23,S259*Information!$D$24))</f>
        <v>0.468787245538553</v>
      </c>
      <c r="X259" s="67">
        <f>IF(H259="Chirpine",T259*Information!$D$22,IF(H259="Chilaune",T259*Information!$D$23,T259*Information!$D$24))</f>
        <v>0.0886007894067865</v>
      </c>
      <c r="Y259" s="67">
        <f>IF(H259="Chirpine",U259*Information!$C$22,IF(H259="Chilaune",U259*Information!$C$23,U259*Information!$C$24))</f>
        <v>0.044424068713334555</v>
      </c>
      <c r="Z259" s="67">
        <f t="shared" si="47"/>
        <v>0.6018121036586741</v>
      </c>
    </row>
    <row r="260" spans="1:26" ht="13.5">
      <c r="A260" s="53">
        <v>14</v>
      </c>
      <c r="B260" s="53" t="s">
        <v>110</v>
      </c>
      <c r="C260" s="5" t="s">
        <v>29</v>
      </c>
      <c r="D260" s="5" t="s">
        <v>106</v>
      </c>
      <c r="E260" s="53" t="s">
        <v>48</v>
      </c>
      <c r="F260" s="53">
        <v>29</v>
      </c>
      <c r="G260" s="53">
        <v>259</v>
      </c>
      <c r="H260" s="53" t="s">
        <v>4</v>
      </c>
      <c r="I260" s="64">
        <v>22.2</v>
      </c>
      <c r="J260" s="64">
        <v>15.6</v>
      </c>
      <c r="K260" s="65">
        <f t="shared" si="48"/>
        <v>20</v>
      </c>
      <c r="L260" s="66">
        <f t="shared" si="49"/>
        <v>0.03870756308487984</v>
      </c>
      <c r="M260" s="66">
        <f t="shared" si="50"/>
        <v>5.73851824664986</v>
      </c>
      <c r="N260" s="67">
        <f t="shared" si="42"/>
        <v>310.6038315651287</v>
      </c>
      <c r="O260" s="67">
        <f t="shared" si="43"/>
        <v>0.3106038315651287</v>
      </c>
      <c r="P260" s="67">
        <f>O260/Information!$D$43</f>
        <v>6.212076631302574</v>
      </c>
      <c r="Q260" s="53">
        <f>IF(H260="Chirpine",Information!$D$14,IF(H260="Chilaune",Information!$D$15,IF(Trees!#REF!="Hadekafal",Information!$D$17,Information!$D$16)))</f>
        <v>650</v>
      </c>
      <c r="R260" s="68">
        <f t="shared" si="44"/>
        <v>4037.849810346673</v>
      </c>
      <c r="S260" s="67">
        <f t="shared" si="45"/>
        <v>4.037849810346673</v>
      </c>
      <c r="T260" s="67">
        <f>IF(Trees!I523&lt;28,S260*Information!$D$29,IF(I260&gt;=53,S260*Information!$F$29,S260*Information!$E$29))</f>
        <v>0.7631536141555212</v>
      </c>
      <c r="U260" s="67">
        <f>IF(Trees!I523&lt;28,S260*Information!$D$30,IF(I260&gt;=53,S260*Information!$F$30,S260*Information!$E$30))</f>
        <v>0.407822830845014</v>
      </c>
      <c r="V260" s="67">
        <f t="shared" si="46"/>
        <v>5.208826255347208</v>
      </c>
      <c r="W260" s="67">
        <f>IF(H260="Chirpine",S260*Information!$D$22,IF(H260="Chilaune",S260*Information!$D$23,S260*Information!$D$24))</f>
        <v>1.870332032152579</v>
      </c>
      <c r="X260" s="67">
        <f>IF(H260="Chirpine",T260*Information!$D$22,IF(H260="Chilaune",T260*Information!$D$23,T260*Information!$D$24))</f>
        <v>0.3534927540768374</v>
      </c>
      <c r="Y260" s="67">
        <f>IF(H260="Chirpine",U260*Information!$C$22,IF(H260="Chilaune",U260*Information!$C$23,U260*Information!$C$24))</f>
        <v>0.17723980228524305</v>
      </c>
      <c r="Z260" s="67">
        <f t="shared" si="47"/>
        <v>2.401064588514659</v>
      </c>
    </row>
    <row r="261" spans="1:26" ht="13.5">
      <c r="A261" s="53">
        <v>14</v>
      </c>
      <c r="B261" s="53" t="s">
        <v>110</v>
      </c>
      <c r="C261" s="5" t="s">
        <v>29</v>
      </c>
      <c r="D261" s="5" t="s">
        <v>106</v>
      </c>
      <c r="E261" s="53" t="s">
        <v>48</v>
      </c>
      <c r="F261" s="53">
        <v>30</v>
      </c>
      <c r="G261" s="53">
        <v>260</v>
      </c>
      <c r="H261" s="53" t="s">
        <v>6</v>
      </c>
      <c r="I261" s="64">
        <v>23</v>
      </c>
      <c r="J261" s="64">
        <v>8.6</v>
      </c>
      <c r="K261" s="65">
        <f t="shared" si="48"/>
        <v>20</v>
      </c>
      <c r="L261" s="66">
        <f t="shared" si="49"/>
        <v>0.04154756284372501</v>
      </c>
      <c r="M261" s="66">
        <f t="shared" si="50"/>
        <v>5.121244640142301</v>
      </c>
      <c r="N261" s="67">
        <f t="shared" si="42"/>
        <v>167.54377160519536</v>
      </c>
      <c r="O261" s="67">
        <f t="shared" si="43"/>
        <v>0.16754377160519535</v>
      </c>
      <c r="P261" s="67">
        <f>O261/Information!$D$43</f>
        <v>3.3508754321039067</v>
      </c>
      <c r="Q261" s="53">
        <f>IF(H261="Chirpine",Information!$D$14,IF(H261="Chilaune",Information!$D$15,IF(Trees!#REF!="Hadekafal",Information!$D$17,Information!$D$16)))</f>
        <v>690</v>
      </c>
      <c r="R261" s="68">
        <f t="shared" si="44"/>
        <v>2312.1040481516957</v>
      </c>
      <c r="S261" s="67">
        <f t="shared" si="45"/>
        <v>2.3121040481516957</v>
      </c>
      <c r="T261" s="67">
        <f>IF(Trees!I524&lt;28,S261*Information!$D$29,IF(I261&gt;=53,S261*Information!$F$29,S261*Information!$E$29))</f>
        <v>0.4369876651006705</v>
      </c>
      <c r="U261" s="67">
        <f>IF(Trees!I524&lt;28,S261*Information!$D$30,IF(I261&gt;=53,S261*Information!$F$30,S261*Information!$E$30))</f>
        <v>0.23352250886332127</v>
      </c>
      <c r="V261" s="67">
        <f t="shared" si="46"/>
        <v>2.9826142221156875</v>
      </c>
      <c r="W261" s="67">
        <f>IF(H261="Chirpine",S261*Information!$D$22,IF(H261="Chilaune",S261*Information!$D$23,S261*Information!$D$24))</f>
        <v>1.0416028736923388</v>
      </c>
      <c r="X261" s="67">
        <f>IF(H261="Chirpine",T261*Information!$D$22,IF(H261="Chilaune",T261*Information!$D$23,T261*Information!$D$24))</f>
        <v>0.19686294312785207</v>
      </c>
      <c r="Y261" s="67">
        <f>IF(H261="Chirpine",U261*Information!$C$22,IF(H261="Chilaune",U261*Information!$C$23,U261*Information!$C$24))</f>
        <v>0.10162899585731741</v>
      </c>
      <c r="Z261" s="67">
        <f t="shared" si="47"/>
        <v>1.3400948126775083</v>
      </c>
    </row>
    <row r="262" spans="1:26" ht="13.5">
      <c r="A262" s="53">
        <v>14</v>
      </c>
      <c r="B262" s="53" t="s">
        <v>110</v>
      </c>
      <c r="C262" s="5" t="s">
        <v>29</v>
      </c>
      <c r="D262" s="5" t="s">
        <v>106</v>
      </c>
      <c r="E262" s="53" t="s">
        <v>48</v>
      </c>
      <c r="F262" s="53">
        <v>31</v>
      </c>
      <c r="G262" s="53">
        <v>261</v>
      </c>
      <c r="H262" s="53" t="s">
        <v>6</v>
      </c>
      <c r="I262" s="64">
        <v>11</v>
      </c>
      <c r="J262" s="64">
        <v>8.5</v>
      </c>
      <c r="K262" s="65">
        <f t="shared" si="48"/>
        <v>20</v>
      </c>
      <c r="L262" s="66">
        <f t="shared" si="49"/>
        <v>0.009503317777109123</v>
      </c>
      <c r="M262" s="66">
        <f t="shared" si="50"/>
        <v>3.770353507638886</v>
      </c>
      <c r="N262" s="67">
        <f t="shared" si="42"/>
        <v>43.39540273101829</v>
      </c>
      <c r="O262" s="67">
        <f t="shared" si="43"/>
        <v>0.04339540273101829</v>
      </c>
      <c r="P262" s="67">
        <f>O262/Information!$D$43</f>
        <v>0.8679080546203657</v>
      </c>
      <c r="Q262" s="53">
        <f>IF(H262="Chirpine",Information!$D$14,IF(H262="Chilaune",Information!$D$15,IF(Trees!#REF!="Hadekafal",Information!$D$17,Information!$D$16)))</f>
        <v>690</v>
      </c>
      <c r="R262" s="68">
        <f t="shared" si="44"/>
        <v>598.8565576880524</v>
      </c>
      <c r="S262" s="67">
        <f t="shared" si="45"/>
        <v>0.5988565576880523</v>
      </c>
      <c r="T262" s="67">
        <f>IF(Trees!I525&lt;28,S262*Information!$D$29,IF(I262&gt;=53,S262*Information!$F$29,S262*Information!$E$29))</f>
        <v>0.1131838894030419</v>
      </c>
      <c r="U262" s="67">
        <f>IF(Trees!I525&lt;28,S262*Information!$D$30,IF(I262&gt;=53,S262*Information!$F$30,S262*Information!$E$30))</f>
        <v>0.06048451232649329</v>
      </c>
      <c r="V262" s="67">
        <f t="shared" si="46"/>
        <v>0.7725249594175876</v>
      </c>
      <c r="W262" s="67">
        <f>IF(H262="Chirpine",S262*Information!$D$22,IF(H262="Chilaune",S262*Information!$D$23,S262*Information!$D$24))</f>
        <v>0.2697848792384676</v>
      </c>
      <c r="X262" s="67">
        <f>IF(H262="Chirpine",T262*Information!$D$22,IF(H262="Chilaune",T262*Information!$D$23,T262*Information!$D$24))</f>
        <v>0.05098934217607038</v>
      </c>
      <c r="Y262" s="67">
        <f>IF(H262="Chirpine",U262*Information!$C$22,IF(H262="Chilaune",U262*Information!$C$23,U262*Information!$C$24))</f>
        <v>0.026322859764489878</v>
      </c>
      <c r="Z262" s="67">
        <f t="shared" si="47"/>
        <v>0.3470970811790279</v>
      </c>
    </row>
    <row r="263" spans="1:26" ht="13.5">
      <c r="A263" s="53">
        <v>14</v>
      </c>
      <c r="B263" s="53" t="s">
        <v>110</v>
      </c>
      <c r="C263" s="5" t="s">
        <v>29</v>
      </c>
      <c r="D263" s="5" t="s">
        <v>106</v>
      </c>
      <c r="E263" s="53" t="s">
        <v>48</v>
      </c>
      <c r="F263" s="53">
        <v>32</v>
      </c>
      <c r="G263" s="53">
        <v>262</v>
      </c>
      <c r="H263" s="53" t="s">
        <v>6</v>
      </c>
      <c r="I263" s="64">
        <v>18.1</v>
      </c>
      <c r="J263" s="64">
        <v>12</v>
      </c>
      <c r="K263" s="65">
        <f t="shared" si="48"/>
        <v>20</v>
      </c>
      <c r="L263" s="66">
        <f t="shared" si="49"/>
        <v>0.025730429231063806</v>
      </c>
      <c r="M263" s="66">
        <f t="shared" si="50"/>
        <v>5.021826101598891</v>
      </c>
      <c r="N263" s="67">
        <f t="shared" si="42"/>
        <v>151.6880488233676</v>
      </c>
      <c r="O263" s="67">
        <f t="shared" si="43"/>
        <v>0.15168804882336762</v>
      </c>
      <c r="P263" s="67">
        <f>O263/Information!$D$43</f>
        <v>3.0337609764673523</v>
      </c>
      <c r="Q263" s="53">
        <f>IF(H263="Chirpine",Information!$D$14,IF(H263="Chilaune",Information!$D$15,IF(Trees!H175="Hadekafal",Information!$D$17,Information!$D$16)))</f>
        <v>690</v>
      </c>
      <c r="R263" s="68">
        <f t="shared" si="44"/>
        <v>2093.2950737624733</v>
      </c>
      <c r="S263" s="67">
        <f t="shared" si="45"/>
        <v>2.0932950737624734</v>
      </c>
      <c r="T263" s="67">
        <f>IF(Trees!I526&lt;28,S263*Information!$D$29,IF(I263&gt;=53,S263*Information!$F$29,S263*Information!$E$29))</f>
        <v>0.3956327689411075</v>
      </c>
      <c r="U263" s="67">
        <f>IF(Trees!I526&lt;28,S263*Information!$D$30,IF(I263&gt;=53,S263*Information!$F$30,S263*Information!$E$30))</f>
        <v>0.21142280245000983</v>
      </c>
      <c r="V263" s="67">
        <f t="shared" si="46"/>
        <v>2.700350645153591</v>
      </c>
      <c r="W263" s="67">
        <f>IF(H263="Chirpine",S263*Information!$D$22,IF(H263="Chilaune",S263*Information!$D$23,S263*Information!$D$24))</f>
        <v>0.9430294307299942</v>
      </c>
      <c r="X263" s="67">
        <f>IF(H263="Chirpine",T263*Information!$D$22,IF(H263="Chilaune",T263*Information!$D$23,T263*Information!$D$24))</f>
        <v>0.17823256240796892</v>
      </c>
      <c r="Y263" s="67">
        <f>IF(H263="Chirpine",U263*Information!$C$22,IF(H263="Chilaune",U263*Information!$C$23,U263*Information!$C$24))</f>
        <v>0.09201120362624428</v>
      </c>
      <c r="Z263" s="67">
        <f t="shared" si="47"/>
        <v>1.2132731967642074</v>
      </c>
    </row>
    <row r="264" spans="1:26" ht="13.5">
      <c r="A264" s="53">
        <v>14</v>
      </c>
      <c r="B264" s="53" t="s">
        <v>110</v>
      </c>
      <c r="C264" s="5" t="s">
        <v>29</v>
      </c>
      <c r="D264" s="5" t="s">
        <v>106</v>
      </c>
      <c r="E264" s="53" t="s">
        <v>48</v>
      </c>
      <c r="F264" s="53">
        <v>33</v>
      </c>
      <c r="G264" s="53">
        <v>263</v>
      </c>
      <c r="H264" s="53" t="s">
        <v>6</v>
      </c>
      <c r="I264" s="64">
        <v>15.5</v>
      </c>
      <c r="J264" s="64">
        <v>9</v>
      </c>
      <c r="K264" s="65">
        <f t="shared" si="48"/>
        <v>20</v>
      </c>
      <c r="L264" s="66">
        <f t="shared" si="49"/>
        <v>0.018869190875623696</v>
      </c>
      <c r="M264" s="66">
        <f t="shared" si="50"/>
        <v>4.450539657729243</v>
      </c>
      <c r="N264" s="67">
        <f t="shared" si="42"/>
        <v>85.67316571519336</v>
      </c>
      <c r="O264" s="67">
        <f t="shared" si="43"/>
        <v>0.08567316571519336</v>
      </c>
      <c r="P264" s="67">
        <f>O264/Information!$D$43</f>
        <v>1.7134633143038671</v>
      </c>
      <c r="Q264" s="53">
        <f>IF(H264="Chirpine",Information!$D$14,IF(H264="Chilaune",Information!$D$15,IF(Trees!H176="Hadekafal",Information!$D$17,Information!$D$16)))</f>
        <v>690</v>
      </c>
      <c r="R264" s="68">
        <f t="shared" si="44"/>
        <v>1182.2896868696682</v>
      </c>
      <c r="S264" s="67">
        <f t="shared" si="45"/>
        <v>1.1822896868696682</v>
      </c>
      <c r="T264" s="67">
        <f>IF(Trees!I527&lt;28,S264*Information!$D$29,IF(I264&gt;=53,S264*Information!$F$29,S264*Information!$E$29))</f>
        <v>0.2234527508183673</v>
      </c>
      <c r="U264" s="67">
        <f>IF(Trees!I527&lt;28,S264*Information!$D$30,IF(I264&gt;=53,S264*Information!$F$30,S264*Information!$E$30))</f>
        <v>0.1194112583738365</v>
      </c>
      <c r="V264" s="67">
        <f t="shared" si="46"/>
        <v>1.525153696061872</v>
      </c>
      <c r="W264" s="67">
        <f>IF(H264="Chirpine",S264*Information!$D$22,IF(H264="Chilaune",S264*Information!$D$23,S264*Information!$D$24))</f>
        <v>0.5326215039347856</v>
      </c>
      <c r="X264" s="67">
        <f>IF(H264="Chirpine",T264*Information!$D$22,IF(H264="Chilaune",T264*Information!$D$23,T264*Information!$D$24))</f>
        <v>0.10066546424367447</v>
      </c>
      <c r="Y264" s="67">
        <f>IF(H264="Chirpine",U264*Information!$C$22,IF(H264="Chilaune",U264*Information!$C$23,U264*Information!$C$24))</f>
        <v>0.05196777964429364</v>
      </c>
      <c r="Z264" s="67">
        <f t="shared" si="47"/>
        <v>0.6852547478227538</v>
      </c>
    </row>
    <row r="265" spans="1:26" ht="13.5">
      <c r="A265" s="53">
        <v>14</v>
      </c>
      <c r="B265" s="53" t="s">
        <v>110</v>
      </c>
      <c r="C265" s="5" t="s">
        <v>29</v>
      </c>
      <c r="D265" s="5" t="s">
        <v>106</v>
      </c>
      <c r="E265" s="53" t="s">
        <v>48</v>
      </c>
      <c r="F265" s="53">
        <v>34</v>
      </c>
      <c r="G265" s="53">
        <v>264</v>
      </c>
      <c r="H265" s="53" t="s">
        <v>6</v>
      </c>
      <c r="I265" s="64">
        <v>16.5</v>
      </c>
      <c r="J265" s="64">
        <v>8</v>
      </c>
      <c r="K265" s="65">
        <f t="shared" si="48"/>
        <v>20</v>
      </c>
      <c r="L265" s="66">
        <f t="shared" si="49"/>
        <v>0.02138246499849553</v>
      </c>
      <c r="M265" s="66">
        <f t="shared" si="50"/>
        <v>4.4454142923157445</v>
      </c>
      <c r="N265" s="67">
        <f t="shared" si="42"/>
        <v>85.23518280479634</v>
      </c>
      <c r="O265" s="67">
        <f t="shared" si="43"/>
        <v>0.08523518280479633</v>
      </c>
      <c r="P265" s="67">
        <f>O265/Information!$D$43</f>
        <v>1.7047036560959266</v>
      </c>
      <c r="Q265" s="53">
        <f>IF(H265="Chirpine",Information!$D$14,IF(H265="Chilaune",Information!$D$15,IF(Trees!H177="Hadekafal",Information!$D$17,Information!$D$16)))</f>
        <v>690</v>
      </c>
      <c r="R265" s="68">
        <f t="shared" si="44"/>
        <v>1176.2455227061894</v>
      </c>
      <c r="S265" s="67">
        <f t="shared" si="45"/>
        <v>1.1762455227061894</v>
      </c>
      <c r="T265" s="67">
        <f>IF(Trees!I528&lt;28,S265*Information!$D$29,IF(I265&gt;=53,S265*Information!$F$29,S265*Information!$E$29))</f>
        <v>0.2223104037914698</v>
      </c>
      <c r="U265" s="67">
        <f>IF(Trees!I528&lt;28,S265*Information!$D$30,IF(I265&gt;=53,S265*Information!$F$30,S265*Information!$E$30))</f>
        <v>0.11880079779332514</v>
      </c>
      <c r="V265" s="67">
        <f t="shared" si="46"/>
        <v>1.5173567242909844</v>
      </c>
      <c r="W265" s="67">
        <f>IF(H265="Chirpine",S265*Information!$D$22,IF(H265="Chilaune",S265*Information!$D$23,S265*Information!$D$24))</f>
        <v>0.5298986079791383</v>
      </c>
      <c r="X265" s="67">
        <f>IF(H265="Chirpine",T265*Information!$D$22,IF(H265="Chilaune",T265*Information!$D$23,T265*Information!$D$24))</f>
        <v>0.10015083690805715</v>
      </c>
      <c r="Y265" s="67">
        <f>IF(H265="Chirpine",U265*Information!$C$22,IF(H265="Chilaune",U265*Information!$C$23,U265*Information!$C$24))</f>
        <v>0.051702107199655095</v>
      </c>
      <c r="Z265" s="67">
        <f t="shared" si="47"/>
        <v>0.6817515520868506</v>
      </c>
    </row>
    <row r="266" spans="1:26" ht="13.5">
      <c r="A266" s="53">
        <v>14</v>
      </c>
      <c r="B266" s="53" t="s">
        <v>110</v>
      </c>
      <c r="C266" s="5" t="s">
        <v>29</v>
      </c>
      <c r="D266" s="5" t="s">
        <v>106</v>
      </c>
      <c r="E266" s="53" t="s">
        <v>48</v>
      </c>
      <c r="F266" s="53">
        <v>35</v>
      </c>
      <c r="G266" s="53">
        <v>265</v>
      </c>
      <c r="H266" s="53" t="s">
        <v>6</v>
      </c>
      <c r="I266" s="64">
        <v>17.2</v>
      </c>
      <c r="J266" s="64">
        <v>10</v>
      </c>
      <c r="K266" s="65">
        <f t="shared" si="48"/>
        <v>20</v>
      </c>
      <c r="L266" s="66">
        <f t="shared" si="49"/>
        <v>0.02323521926595011</v>
      </c>
      <c r="M266" s="66">
        <f t="shared" si="50"/>
        <v>4.745596691987737</v>
      </c>
      <c r="N266" s="67">
        <f t="shared" si="42"/>
        <v>115.07645021701903</v>
      </c>
      <c r="O266" s="67">
        <f t="shared" si="43"/>
        <v>0.11507645021701902</v>
      </c>
      <c r="P266" s="67">
        <f>O266/Information!$D$43</f>
        <v>2.3015290043403804</v>
      </c>
      <c r="Q266" s="53">
        <f>IF(H266="Chirpine",Information!$D$14,IF(H266="Chilaune",Information!$D$15,IF(Trees!H178="Hadekafal",Information!$D$17,Information!$D$16)))</f>
        <v>690</v>
      </c>
      <c r="R266" s="68">
        <f t="shared" si="44"/>
        <v>1588.0550129948624</v>
      </c>
      <c r="S266" s="67">
        <f t="shared" si="45"/>
        <v>1.5880550129948625</v>
      </c>
      <c r="T266" s="67">
        <f>IF(Trees!I529&lt;28,S266*Information!$D$29,IF(I266&gt;=53,S266*Information!$F$29,S266*Information!$E$29))</f>
        <v>0.300142397456029</v>
      </c>
      <c r="U266" s="67">
        <f>IF(Trees!I529&lt;28,S266*Information!$D$30,IF(I266&gt;=53,S266*Information!$F$30,S266*Information!$E$30))</f>
        <v>0.16039355631248112</v>
      </c>
      <c r="V266" s="67">
        <f t="shared" si="46"/>
        <v>2.0485909667633724</v>
      </c>
      <c r="W266" s="67">
        <f>IF(H266="Chirpine",S266*Information!$D$22,IF(H266="Chilaune",S266*Information!$D$23,S266*Information!$D$24))</f>
        <v>0.7154187833541856</v>
      </c>
      <c r="X266" s="67">
        <f>IF(H266="Chirpine",T266*Information!$D$22,IF(H266="Chilaune",T266*Information!$D$23,T266*Information!$D$24))</f>
        <v>0.13521415005394108</v>
      </c>
      <c r="Y266" s="67">
        <f>IF(H266="Chirpine",U266*Information!$C$22,IF(H266="Chilaune",U266*Information!$C$23,U266*Information!$C$24))</f>
        <v>0.06980327570719178</v>
      </c>
      <c r="Z266" s="67">
        <f t="shared" si="47"/>
        <v>0.9204362091153185</v>
      </c>
    </row>
    <row r="267" spans="1:26" ht="13.5">
      <c r="A267" s="53">
        <v>14</v>
      </c>
      <c r="B267" s="53" t="s">
        <v>110</v>
      </c>
      <c r="C267" s="5" t="s">
        <v>29</v>
      </c>
      <c r="D267" s="5" t="s">
        <v>106</v>
      </c>
      <c r="E267" s="53" t="s">
        <v>48</v>
      </c>
      <c r="F267" s="53">
        <v>36</v>
      </c>
      <c r="G267" s="53">
        <v>266</v>
      </c>
      <c r="H267" s="53" t="s">
        <v>7</v>
      </c>
      <c r="I267" s="64">
        <v>10</v>
      </c>
      <c r="J267" s="64">
        <v>9</v>
      </c>
      <c r="K267" s="65">
        <f t="shared" si="48"/>
        <v>20</v>
      </c>
      <c r="L267" s="66">
        <f t="shared" si="49"/>
        <v>0.007853981633974483</v>
      </c>
      <c r="M267" s="66">
        <f t="shared" si="50"/>
        <v>3.7477720015476548</v>
      </c>
      <c r="N267" s="67">
        <f t="shared" si="42"/>
        <v>42.426450553678336</v>
      </c>
      <c r="O267" s="67">
        <f t="shared" si="43"/>
        <v>0.04242645055367834</v>
      </c>
      <c r="P267" s="67">
        <f>O267/Information!$D$43</f>
        <v>0.8485290110735667</v>
      </c>
      <c r="Q267" s="53">
        <f>IF(H267="Chirpine",Information!$D$14,IF(H267="Chilaune",Information!$D$15,IF(Trees!H179="Hadekafal",Information!$D$17,Information!$D$16)))</f>
        <v>740</v>
      </c>
      <c r="R267" s="68">
        <f t="shared" si="44"/>
        <v>627.9114681944394</v>
      </c>
      <c r="S267" s="67">
        <f t="shared" si="45"/>
        <v>0.6279114681944394</v>
      </c>
      <c r="T267" s="67">
        <f>IF(Trees!I530&lt;28,S267*Information!$D$29,IF(I267&gt;=53,S267*Information!$F$29,S267*Information!$E$29))</f>
        <v>0.11867526748874906</v>
      </c>
      <c r="U267" s="67">
        <f>IF(Trees!I530&lt;28,S267*Information!$D$30,IF(I267&gt;=53,S267*Information!$F$30,S267*Information!$E$30))</f>
        <v>0.06341905828763839</v>
      </c>
      <c r="V267" s="67">
        <f t="shared" si="46"/>
        <v>0.8100057939708268</v>
      </c>
      <c r="W267" s="67">
        <f>IF(H267="Chirpine",S267*Information!$D$22,IF(H267="Chilaune",S267*Information!$D$23,S267*Information!$D$24))</f>
        <v>0.2951183900513865</v>
      </c>
      <c r="X267" s="67">
        <f>IF(H267="Chirpine",T267*Information!$D$22,IF(H267="Chilaune",T267*Information!$D$23,T267*Information!$D$24))</f>
        <v>0.05577737571971205</v>
      </c>
      <c r="Y267" s="67">
        <f>IF(H267="Chirpine",U267*Information!$C$22,IF(H267="Chilaune",U267*Information!$C$23,U267*Information!$C$24))</f>
        <v>0.02980695739519004</v>
      </c>
      <c r="Z267" s="67">
        <f t="shared" si="47"/>
        <v>0.38070272316628856</v>
      </c>
    </row>
    <row r="268" spans="1:26" ht="13.5">
      <c r="A268" s="53">
        <v>14</v>
      </c>
      <c r="B268" s="53" t="s">
        <v>110</v>
      </c>
      <c r="C268" s="5" t="s">
        <v>29</v>
      </c>
      <c r="D268" s="5" t="s">
        <v>106</v>
      </c>
      <c r="E268" s="53" t="s">
        <v>48</v>
      </c>
      <c r="F268" s="53">
        <v>37</v>
      </c>
      <c r="G268" s="53">
        <v>267</v>
      </c>
      <c r="H268" s="53" t="s">
        <v>7</v>
      </c>
      <c r="I268" s="64">
        <v>14</v>
      </c>
      <c r="J268" s="64">
        <v>9.5</v>
      </c>
      <c r="K268" s="65">
        <f t="shared" si="48"/>
        <v>20</v>
      </c>
      <c r="L268" s="66">
        <f t="shared" si="49"/>
        <v>0.015393804002589986</v>
      </c>
      <c r="M268" s="66">
        <f t="shared" si="50"/>
        <v>4.41494064591308</v>
      </c>
      <c r="N268" s="67">
        <f t="shared" si="42"/>
        <v>82.67693354657374</v>
      </c>
      <c r="O268" s="67">
        <f t="shared" si="43"/>
        <v>0.08267693354657374</v>
      </c>
      <c r="P268" s="67">
        <f>O268/Information!$D$43</f>
        <v>1.6535386709314748</v>
      </c>
      <c r="Q268" s="53">
        <f>IF(H268="Chirpine",Information!$D$14,IF(H268="Chilaune",Information!$D$15,IF(Trees!H180="Hadekafal",Information!$D$17,Information!$D$16)))</f>
        <v>740</v>
      </c>
      <c r="R268" s="68">
        <f t="shared" si="44"/>
        <v>1223.6186164892913</v>
      </c>
      <c r="S268" s="67">
        <f t="shared" si="45"/>
        <v>1.2236186164892913</v>
      </c>
      <c r="T268" s="67">
        <f>IF(Trees!I531&lt;28,S268*Information!$D$29,IF(I268&gt;=53,S268*Information!$F$29,S268*Information!$E$29))</f>
        <v>0.23126391851647604</v>
      </c>
      <c r="U268" s="67">
        <f>IF(Trees!I531&lt;28,S268*Information!$D$30,IF(I268&gt;=53,S268*Information!$F$30,S268*Information!$E$30))</f>
        <v>0.12358548026541842</v>
      </c>
      <c r="V268" s="67">
        <f t="shared" si="46"/>
        <v>1.5784680152711856</v>
      </c>
      <c r="W268" s="67">
        <f>IF(H268="Chirpine",S268*Information!$D$22,IF(H268="Chilaune",S268*Information!$D$23,S268*Information!$D$24))</f>
        <v>0.5751007497499668</v>
      </c>
      <c r="X268" s="67">
        <f>IF(H268="Chirpine",T268*Information!$D$22,IF(H268="Chilaune",T268*Information!$D$23,T268*Information!$D$24))</f>
        <v>0.10869404170274373</v>
      </c>
      <c r="Y268" s="67">
        <f>IF(H268="Chirpine",U268*Information!$C$22,IF(H268="Chilaune",U268*Information!$C$23,U268*Information!$C$24))</f>
        <v>0.058085175724746654</v>
      </c>
      <c r="Z268" s="67">
        <f t="shared" si="47"/>
        <v>0.7418799671774573</v>
      </c>
    </row>
    <row r="269" spans="1:26" ht="13.5">
      <c r="A269" s="53">
        <v>15</v>
      </c>
      <c r="B269" s="53" t="s">
        <v>110</v>
      </c>
      <c r="C269" s="5" t="s">
        <v>29</v>
      </c>
      <c r="D269" s="5" t="s">
        <v>106</v>
      </c>
      <c r="E269" s="53" t="s">
        <v>50</v>
      </c>
      <c r="F269" s="53">
        <v>1</v>
      </c>
      <c r="G269" s="53">
        <v>268</v>
      </c>
      <c r="H269" s="53" t="s">
        <v>4</v>
      </c>
      <c r="I269" s="64">
        <v>17.2</v>
      </c>
      <c r="J269" s="64">
        <v>15</v>
      </c>
      <c r="K269" s="65">
        <f t="shared" si="48"/>
        <v>20</v>
      </c>
      <c r="L269" s="66">
        <f t="shared" si="49"/>
        <v>0.02323521926595011</v>
      </c>
      <c r="M269" s="66">
        <f t="shared" si="50"/>
        <v>5.208378696260935</v>
      </c>
      <c r="N269" s="67">
        <f t="shared" si="42"/>
        <v>182.79744762545295</v>
      </c>
      <c r="O269" s="67">
        <f t="shared" si="43"/>
        <v>0.18279744762545294</v>
      </c>
      <c r="P269" s="67">
        <f>O269/Information!$D$43</f>
        <v>3.6559489525090587</v>
      </c>
      <c r="Q269" s="53">
        <f>IF(H269="Chirpine",Information!$D$14,IF(H269="Chilaune",Information!$D$15,IF(Trees!H181="Hadekafal",Information!$D$17,Information!$D$16)))</f>
        <v>650</v>
      </c>
      <c r="R269" s="68">
        <f t="shared" si="44"/>
        <v>2376.366819130888</v>
      </c>
      <c r="S269" s="67">
        <f t="shared" si="45"/>
        <v>2.376366819130888</v>
      </c>
      <c r="T269" s="67">
        <f>IF(Trees!I532&lt;28,S269*Information!$D$29,IF(I269&gt;=53,S269*Information!$F$29,S269*Information!$E$29))</f>
        <v>0.4491333288157378</v>
      </c>
      <c r="U269" s="67">
        <f>IF(Trees!I532&lt;28,S269*Information!$D$30,IF(I269&gt;=53,S269*Information!$F$30,S269*Information!$E$30))</f>
        <v>0.2400130487322197</v>
      </c>
      <c r="V269" s="67">
        <f t="shared" si="46"/>
        <v>3.065513196678846</v>
      </c>
      <c r="W269" s="67">
        <f>IF(H269="Chirpine",S269*Information!$D$22,IF(H269="Chilaune",S269*Information!$D$23,S269*Information!$D$24))</f>
        <v>1.1007331106214273</v>
      </c>
      <c r="X269" s="67">
        <f>IF(H269="Chirpine",T269*Information!$D$22,IF(H269="Chilaune",T269*Information!$D$23,T269*Information!$D$24))</f>
        <v>0.20803855790744977</v>
      </c>
      <c r="Y269" s="67">
        <f>IF(H269="Chirpine",U269*Information!$C$22,IF(H269="Chilaune",U269*Information!$C$23,U269*Information!$C$24))</f>
        <v>0.10430967097902268</v>
      </c>
      <c r="Z269" s="67">
        <f t="shared" si="47"/>
        <v>1.4130813395078998</v>
      </c>
    </row>
    <row r="270" spans="1:26" ht="13.5">
      <c r="A270" s="53">
        <v>15</v>
      </c>
      <c r="B270" s="53" t="s">
        <v>110</v>
      </c>
      <c r="C270" s="5" t="s">
        <v>29</v>
      </c>
      <c r="D270" s="5" t="s">
        <v>106</v>
      </c>
      <c r="E270" s="53" t="s">
        <v>50</v>
      </c>
      <c r="F270" s="53">
        <v>2</v>
      </c>
      <c r="G270" s="53">
        <v>269</v>
      </c>
      <c r="H270" s="53" t="s">
        <v>4</v>
      </c>
      <c r="I270" s="64">
        <v>24.2</v>
      </c>
      <c r="J270" s="64">
        <v>18</v>
      </c>
      <c r="K270" s="65">
        <f t="shared" si="48"/>
        <v>20</v>
      </c>
      <c r="L270" s="66">
        <f t="shared" si="49"/>
        <v>0.04599605804120816</v>
      </c>
      <c r="M270" s="66">
        <f t="shared" si="50"/>
        <v>6.047812754124507</v>
      </c>
      <c r="N270" s="67">
        <f t="shared" si="42"/>
        <v>423.1864043176242</v>
      </c>
      <c r="O270" s="67">
        <f t="shared" si="43"/>
        <v>0.42318640431762417</v>
      </c>
      <c r="P270" s="67">
        <f>O270/Information!$D$43</f>
        <v>8.463728086352482</v>
      </c>
      <c r="Q270" s="53">
        <f>IF(H270="Chirpine",Information!$D$14,IF(H270="Chilaune",Information!$D$15,IF(Trees!H182="Hadekafal",Information!$D$17,Information!$D$16)))</f>
        <v>650</v>
      </c>
      <c r="R270" s="68">
        <f t="shared" si="44"/>
        <v>5501.423256129114</v>
      </c>
      <c r="S270" s="67">
        <f t="shared" si="45"/>
        <v>5.501423256129113</v>
      </c>
      <c r="T270" s="67">
        <f>IF(Trees!I533&lt;28,S270*Information!$D$29,IF(I270&gt;=53,S270*Information!$F$29,S270*Information!$E$29))</f>
        <v>1.0397689954084024</v>
      </c>
      <c r="U270" s="67">
        <f>IF(Trees!I533&lt;28,S270*Information!$D$30,IF(I270&gt;=53,S270*Information!$F$30,S270*Information!$E$30))</f>
        <v>0.5556437488690404</v>
      </c>
      <c r="V270" s="67">
        <f t="shared" si="46"/>
        <v>7.096836000406556</v>
      </c>
      <c r="W270" s="67">
        <f>IF(H270="Chirpine",S270*Information!$D$22,IF(H270="Chilaune",S270*Information!$D$23,S270*Information!$D$24))</f>
        <v>2.5482592522390055</v>
      </c>
      <c r="X270" s="67">
        <f>IF(H270="Chirpine",T270*Information!$D$22,IF(H270="Chilaune",T270*Information!$D$23,T270*Information!$D$24))</f>
        <v>0.481620998673172</v>
      </c>
      <c r="Y270" s="67">
        <f>IF(H270="Chirpine",U270*Information!$C$22,IF(H270="Chilaune",U270*Information!$C$23,U270*Information!$C$24))</f>
        <v>0.24148277325848497</v>
      </c>
      <c r="Z270" s="67">
        <f t="shared" si="47"/>
        <v>3.2713630241706624</v>
      </c>
    </row>
    <row r="271" spans="1:26" ht="13.5">
      <c r="A271" s="53">
        <v>15</v>
      </c>
      <c r="B271" s="53" t="s">
        <v>110</v>
      </c>
      <c r="C271" s="5" t="s">
        <v>29</v>
      </c>
      <c r="D271" s="5" t="s">
        <v>106</v>
      </c>
      <c r="E271" s="53" t="s">
        <v>50</v>
      </c>
      <c r="F271" s="53">
        <v>3</v>
      </c>
      <c r="G271" s="53">
        <v>270</v>
      </c>
      <c r="H271" s="53" t="s">
        <v>4</v>
      </c>
      <c r="I271" s="64">
        <v>33.7</v>
      </c>
      <c r="J271" s="64">
        <v>19.8</v>
      </c>
      <c r="K271" s="65">
        <f t="shared" si="48"/>
        <v>20</v>
      </c>
      <c r="L271" s="66">
        <f t="shared" si="49"/>
        <v>0.08919688401888483</v>
      </c>
      <c r="M271" s="66">
        <f t="shared" si="50"/>
        <v>6.780261823540842</v>
      </c>
      <c r="N271" s="67">
        <f t="shared" si="42"/>
        <v>880.2991769850107</v>
      </c>
      <c r="O271" s="67">
        <f t="shared" si="43"/>
        <v>0.8802991769850107</v>
      </c>
      <c r="P271" s="67">
        <f>O271/Information!$D$43</f>
        <v>17.605983539700212</v>
      </c>
      <c r="Q271" s="53">
        <f>IF(H271="Chirpine",Information!$D$14,IF(H271="Chilaune",Information!$D$15,IF(Trees!H183="Hadekafal",Information!$D$17,Information!$D$16)))</f>
        <v>650</v>
      </c>
      <c r="R271" s="68">
        <f t="shared" si="44"/>
        <v>11443.889300805138</v>
      </c>
      <c r="S271" s="67">
        <f t="shared" si="45"/>
        <v>11.443889300805138</v>
      </c>
      <c r="T271" s="67">
        <f>IF(Trees!I534&lt;28,S271*Information!$D$29,IF(I271&gt;=53,S271*Information!$F$29,S271*Information!$E$29))</f>
        <v>2.162895077852171</v>
      </c>
      <c r="U271" s="67">
        <f>IF(Trees!I534&lt;28,S271*Information!$D$30,IF(I271&gt;=53,S271*Information!$F$30,S271*Information!$E$30))</f>
        <v>1.155832819381319</v>
      </c>
      <c r="V271" s="67">
        <f t="shared" si="46"/>
        <v>14.762617198038628</v>
      </c>
      <c r="W271" s="67">
        <f>IF(H271="Chirpine",S271*Information!$D$22,IF(H271="Chilaune",S271*Information!$D$23,S271*Information!$D$24))</f>
        <v>5.30080952413294</v>
      </c>
      <c r="X271" s="67">
        <f>IF(H271="Chirpine",T271*Information!$D$22,IF(H271="Chilaune",T271*Information!$D$23,T271*Information!$D$24))</f>
        <v>1.0018530000611257</v>
      </c>
      <c r="Y271" s="67">
        <f>IF(H271="Chirpine",U271*Information!$C$22,IF(H271="Chilaune",U271*Information!$C$23,U271*Information!$C$24))</f>
        <v>0.5023249433031212</v>
      </c>
      <c r="Z271" s="67">
        <f t="shared" si="47"/>
        <v>6.804987467497186</v>
      </c>
    </row>
    <row r="272" spans="1:26" ht="13.5">
      <c r="A272" s="53">
        <v>15</v>
      </c>
      <c r="B272" s="53" t="s">
        <v>110</v>
      </c>
      <c r="C272" s="5" t="s">
        <v>29</v>
      </c>
      <c r="D272" s="5" t="s">
        <v>106</v>
      </c>
      <c r="E272" s="53" t="s">
        <v>50</v>
      </c>
      <c r="F272" s="53">
        <v>4</v>
      </c>
      <c r="G272" s="53">
        <v>271</v>
      </c>
      <c r="H272" s="53" t="s">
        <v>4</v>
      </c>
      <c r="I272" s="64">
        <v>26.8</v>
      </c>
      <c r="J272" s="64">
        <v>18.1</v>
      </c>
      <c r="K272" s="65">
        <f t="shared" si="48"/>
        <v>20</v>
      </c>
      <c r="L272" s="66">
        <f t="shared" si="49"/>
        <v>0.056410437687858334</v>
      </c>
      <c r="M272" s="66">
        <f t="shared" si="50"/>
        <v>6.249655201593082</v>
      </c>
      <c r="N272" s="67">
        <f t="shared" si="42"/>
        <v>517.834245460316</v>
      </c>
      <c r="O272" s="67">
        <f t="shared" si="43"/>
        <v>0.517834245460316</v>
      </c>
      <c r="P272" s="67">
        <f>O272/Information!$D$43</f>
        <v>10.356684909206319</v>
      </c>
      <c r="Q272" s="53">
        <f>IF(H272="Chirpine",Information!$D$14,IF(H272="Chilaune",Information!$D$15,IF(Trees!H184="Hadekafal",Information!$D$17,Information!$D$16)))</f>
        <v>650</v>
      </c>
      <c r="R272" s="68">
        <f t="shared" si="44"/>
        <v>6731.845190984107</v>
      </c>
      <c r="S272" s="67">
        <f t="shared" si="45"/>
        <v>6.731845190984107</v>
      </c>
      <c r="T272" s="67">
        <f>IF(Trees!I535&lt;28,S272*Information!$D$29,IF(I272&gt;=53,S272*Information!$F$29,S272*Information!$E$29))</f>
        <v>1.2723187410959962</v>
      </c>
      <c r="U272" s="67">
        <f>IF(Trees!I535&lt;28,S272*Information!$D$30,IF(I272&gt;=53,S272*Information!$F$30,S272*Information!$E$30))</f>
        <v>0.6799163642893948</v>
      </c>
      <c r="V272" s="67">
        <f t="shared" si="46"/>
        <v>8.684080296369498</v>
      </c>
      <c r="W272" s="67">
        <f>IF(H272="Chirpine",S272*Information!$D$22,IF(H272="Chilaune",S272*Information!$D$23,S272*Information!$D$24))</f>
        <v>3.118190692463838</v>
      </c>
      <c r="X272" s="67">
        <f>IF(H272="Chirpine",T272*Information!$D$22,IF(H272="Chilaune",T272*Information!$D$23,T272*Information!$D$24))</f>
        <v>0.5893380408756654</v>
      </c>
      <c r="Y272" s="67">
        <f>IF(H272="Chirpine",U272*Information!$C$22,IF(H272="Chilaune",U272*Information!$C$23,U272*Information!$C$24))</f>
        <v>0.29549165192017096</v>
      </c>
      <c r="Z272" s="67">
        <f t="shared" si="47"/>
        <v>4.003020385259675</v>
      </c>
    </row>
    <row r="273" spans="1:26" ht="13.5">
      <c r="A273" s="53">
        <v>15</v>
      </c>
      <c r="B273" s="53" t="s">
        <v>110</v>
      </c>
      <c r="C273" s="5" t="s">
        <v>29</v>
      </c>
      <c r="D273" s="5" t="s">
        <v>106</v>
      </c>
      <c r="E273" s="53" t="s">
        <v>50</v>
      </c>
      <c r="F273" s="53">
        <v>5</v>
      </c>
      <c r="G273" s="53">
        <v>272</v>
      </c>
      <c r="H273" s="53" t="s">
        <v>4</v>
      </c>
      <c r="I273" s="64">
        <v>24.7</v>
      </c>
      <c r="J273" s="64">
        <v>18</v>
      </c>
      <c r="K273" s="65">
        <f t="shared" si="48"/>
        <v>20</v>
      </c>
      <c r="L273" s="66">
        <f t="shared" si="49"/>
        <v>0.04791635655071492</v>
      </c>
      <c r="M273" s="66">
        <f t="shared" si="50"/>
        <v>6.087149503366035</v>
      </c>
      <c r="N273" s="67">
        <f t="shared" si="42"/>
        <v>440.164932544127</v>
      </c>
      <c r="O273" s="67">
        <f t="shared" si="43"/>
        <v>0.440164932544127</v>
      </c>
      <c r="P273" s="67">
        <f>O273/Information!$D$43</f>
        <v>8.803298650882539</v>
      </c>
      <c r="Q273" s="53">
        <f>IF(H273="Chirpine",Information!$D$14,IF(H273="Chilaune",Information!$D$15,IF(Trees!H185="Hadekafal",Information!$D$17,Information!$D$16)))</f>
        <v>650</v>
      </c>
      <c r="R273" s="68">
        <f t="shared" si="44"/>
        <v>5722.14412307365</v>
      </c>
      <c r="S273" s="67">
        <f t="shared" si="45"/>
        <v>5.72214412307365</v>
      </c>
      <c r="T273" s="67">
        <f>IF(Trees!I536&lt;28,S273*Information!$D$29,IF(I273&gt;=53,S273*Information!$F$29,S273*Information!$E$29))</f>
        <v>1.0814852392609198</v>
      </c>
      <c r="U273" s="67">
        <f>IF(Trees!I536&lt;28,S273*Information!$D$30,IF(I273&gt;=53,S273*Information!$F$30,S273*Information!$E$30))</f>
        <v>0.5779365564304387</v>
      </c>
      <c r="V273" s="67">
        <f t="shared" si="46"/>
        <v>7.381565918765009</v>
      </c>
      <c r="W273" s="67">
        <f>IF(H273="Chirpine",S273*Information!$D$22,IF(H273="Chilaune",S273*Information!$D$23,S273*Information!$D$24))</f>
        <v>2.6504971578077146</v>
      </c>
      <c r="X273" s="67">
        <f>IF(H273="Chirpine",T273*Information!$D$22,IF(H273="Chilaune",T273*Information!$D$23,T273*Information!$D$24))</f>
        <v>0.500943962825658</v>
      </c>
      <c r="Y273" s="67">
        <f>IF(H273="Chirpine",U273*Information!$C$22,IF(H273="Chilaune",U273*Information!$C$23,U273*Information!$C$24))</f>
        <v>0.2511712274246687</v>
      </c>
      <c r="Z273" s="67">
        <f t="shared" si="47"/>
        <v>3.4026123480580415</v>
      </c>
    </row>
    <row r="274" spans="1:26" ht="13.5">
      <c r="A274" s="53">
        <v>15</v>
      </c>
      <c r="B274" s="53" t="s">
        <v>110</v>
      </c>
      <c r="C274" s="5" t="s">
        <v>29</v>
      </c>
      <c r="D274" s="5" t="s">
        <v>106</v>
      </c>
      <c r="E274" s="53" t="s">
        <v>50</v>
      </c>
      <c r="F274" s="53">
        <v>6</v>
      </c>
      <c r="G274" s="53">
        <v>273</v>
      </c>
      <c r="H274" s="53" t="s">
        <v>4</v>
      </c>
      <c r="I274" s="64">
        <v>27.4</v>
      </c>
      <c r="J274" s="64">
        <v>18.2</v>
      </c>
      <c r="K274" s="65">
        <f t="shared" si="48"/>
        <v>20</v>
      </c>
      <c r="L274" s="66">
        <f t="shared" si="49"/>
        <v>0.058964552515226816</v>
      </c>
      <c r="M274" s="66">
        <f t="shared" si="50"/>
        <v>6.297763781374913</v>
      </c>
      <c r="N274" s="67">
        <f t="shared" si="42"/>
        <v>543.3554888766434</v>
      </c>
      <c r="O274" s="67">
        <f t="shared" si="43"/>
        <v>0.5433554888766434</v>
      </c>
      <c r="P274" s="67">
        <f>O274/Information!$D$43</f>
        <v>10.867109777532868</v>
      </c>
      <c r="Q274" s="53">
        <f>IF(H274="Chirpine",Information!$D$14,IF(H274="Chilaune",Information!$D$15,IF(Trees!H186="Hadekafal",Information!$D$17,Information!$D$16)))</f>
        <v>650</v>
      </c>
      <c r="R274" s="68">
        <f t="shared" si="44"/>
        <v>7063.6213553963635</v>
      </c>
      <c r="S274" s="67">
        <f t="shared" si="45"/>
        <v>7.063621355396363</v>
      </c>
      <c r="T274" s="67">
        <f>IF(Trees!I537&lt;28,S274*Information!$D$29,IF(I274&gt;=53,S274*Information!$F$29,S274*Information!$E$29))</f>
        <v>1.3350244361699126</v>
      </c>
      <c r="U274" s="67">
        <f>IF(Trees!I537&lt;28,S274*Information!$D$30,IF(I274&gt;=53,S274*Information!$F$30,S274*Information!$E$30))</f>
        <v>0.7134257568950327</v>
      </c>
      <c r="V274" s="67">
        <f t="shared" si="46"/>
        <v>9.112071548461309</v>
      </c>
      <c r="W274" s="67">
        <f>IF(H274="Chirpine",S274*Information!$D$22,IF(H274="Chilaune",S274*Information!$D$23,S274*Information!$D$24))</f>
        <v>3.2718694118195955</v>
      </c>
      <c r="X274" s="67">
        <f>IF(H274="Chirpine",T274*Information!$D$22,IF(H274="Chilaune",T274*Information!$D$23,T274*Information!$D$24))</f>
        <v>0.6183833188339035</v>
      </c>
      <c r="Y274" s="67">
        <f>IF(H274="Chirpine",U274*Information!$C$22,IF(H274="Chilaune",U274*Information!$C$23,U274*Information!$C$24))</f>
        <v>0.31005483394658123</v>
      </c>
      <c r="Z274" s="67">
        <f t="shared" si="47"/>
        <v>4.20030756460008</v>
      </c>
    </row>
    <row r="275" spans="1:26" ht="13.5">
      <c r="A275" s="53">
        <v>15</v>
      </c>
      <c r="B275" s="53" t="s">
        <v>110</v>
      </c>
      <c r="C275" s="5" t="s">
        <v>29</v>
      </c>
      <c r="D275" s="5" t="s">
        <v>106</v>
      </c>
      <c r="E275" s="53" t="s">
        <v>50</v>
      </c>
      <c r="F275" s="53">
        <v>7</v>
      </c>
      <c r="G275" s="53">
        <v>274</v>
      </c>
      <c r="H275" s="53" t="s">
        <v>4</v>
      </c>
      <c r="I275" s="64">
        <v>21.8</v>
      </c>
      <c r="J275" s="64">
        <v>17.5</v>
      </c>
      <c r="K275" s="65">
        <f t="shared" si="48"/>
        <v>20</v>
      </c>
      <c r="L275" s="66">
        <f t="shared" si="49"/>
        <v>0.03732526231730034</v>
      </c>
      <c r="M275" s="66">
        <f t="shared" si="50"/>
        <v>5.818692889504001</v>
      </c>
      <c r="N275" s="67">
        <f t="shared" si="42"/>
        <v>336.53188166128405</v>
      </c>
      <c r="O275" s="67">
        <f t="shared" si="43"/>
        <v>0.33653188166128406</v>
      </c>
      <c r="P275" s="67">
        <f>O275/Information!$D$43</f>
        <v>6.7306376332256805</v>
      </c>
      <c r="Q275" s="53">
        <f>IF(H275="Chirpine",Information!$D$14,IF(H275="Chilaune",Information!$D$15,IF(Trees!H187="Hadekafal",Information!$D$17,Information!$D$16)))</f>
        <v>650</v>
      </c>
      <c r="R275" s="68">
        <f t="shared" si="44"/>
        <v>4374.9144615966925</v>
      </c>
      <c r="S275" s="67">
        <f t="shared" si="45"/>
        <v>4.374914461596693</v>
      </c>
      <c r="T275" s="67">
        <f>IF(Trees!I538&lt;28,S275*Information!$D$29,IF(I275&gt;=53,S275*Information!$F$29,S275*Information!$E$29))</f>
        <v>0.826858833241775</v>
      </c>
      <c r="U275" s="67">
        <f>IF(Trees!I538&lt;28,S275*Information!$D$30,IF(I275&gt;=53,S275*Information!$F$30,S275*Information!$E$30))</f>
        <v>0.441866360621266</v>
      </c>
      <c r="V275" s="67">
        <f t="shared" si="46"/>
        <v>5.643639655459734</v>
      </c>
      <c r="W275" s="67">
        <f>IF(H275="Chirpine",S275*Information!$D$22,IF(H275="Chilaune",S275*Information!$D$23,S275*Information!$D$24))</f>
        <v>2.026460378611588</v>
      </c>
      <c r="X275" s="67">
        <f>IF(H275="Chirpine",T275*Information!$D$22,IF(H275="Chilaune",T275*Information!$D$23,T275*Information!$D$24))</f>
        <v>0.3830010115575902</v>
      </c>
      <c r="Y275" s="67">
        <f>IF(H275="Chirpine",U275*Information!$C$22,IF(H275="Chilaune",U275*Information!$C$23,U275*Information!$C$24))</f>
        <v>0.1920351203260022</v>
      </c>
      <c r="Z275" s="67">
        <f t="shared" si="47"/>
        <v>2.6014965104951804</v>
      </c>
    </row>
    <row r="276" spans="1:26" ht="13.5">
      <c r="A276" s="53">
        <v>15</v>
      </c>
      <c r="B276" s="53" t="s">
        <v>110</v>
      </c>
      <c r="C276" s="5" t="s">
        <v>29</v>
      </c>
      <c r="D276" s="5" t="s">
        <v>106</v>
      </c>
      <c r="E276" s="53" t="s">
        <v>50</v>
      </c>
      <c r="F276" s="53">
        <v>8</v>
      </c>
      <c r="G276" s="53">
        <v>275</v>
      </c>
      <c r="H276" s="53" t="s">
        <v>4</v>
      </c>
      <c r="I276" s="64">
        <v>28.2</v>
      </c>
      <c r="J276" s="64">
        <v>19</v>
      </c>
      <c r="K276" s="65">
        <f t="shared" si="48"/>
        <v>20</v>
      </c>
      <c r="L276" s="66">
        <f t="shared" si="49"/>
        <v>0.06245800354601868</v>
      </c>
      <c r="M276" s="66">
        <f t="shared" si="50"/>
        <v>6.396219237802271</v>
      </c>
      <c r="N276" s="67">
        <f t="shared" si="42"/>
        <v>599.5739009236972</v>
      </c>
      <c r="O276" s="67">
        <f t="shared" si="43"/>
        <v>0.5995739009236972</v>
      </c>
      <c r="P276" s="67">
        <f>O276/Information!$D$43</f>
        <v>11.991478018473943</v>
      </c>
      <c r="Q276" s="53">
        <f>IF(H276="Chirpine",Information!$D$14,IF(H276="Chilaune",Information!$D$15,IF(Trees!H188="Hadekafal",Information!$D$17,Information!$D$16)))</f>
        <v>650</v>
      </c>
      <c r="R276" s="68">
        <f t="shared" si="44"/>
        <v>7794.460712008063</v>
      </c>
      <c r="S276" s="67">
        <f t="shared" si="45"/>
        <v>7.794460712008063</v>
      </c>
      <c r="T276" s="67">
        <f>IF(Trees!I539&lt;28,S276*Information!$D$29,IF(I276&gt;=53,S276*Information!$F$29,S276*Information!$E$29))</f>
        <v>1.473153074569524</v>
      </c>
      <c r="U276" s="67">
        <f>IF(Trees!I539&lt;28,S276*Information!$D$30,IF(I276&gt;=53,S276*Information!$F$30,S276*Information!$E$30))</f>
        <v>0.7872405319128144</v>
      </c>
      <c r="V276" s="67">
        <f t="shared" si="46"/>
        <v>10.054854318490403</v>
      </c>
      <c r="W276" s="67">
        <f>IF(H276="Chirpine",S276*Information!$D$22,IF(H276="Chilaune",S276*Information!$D$23,S276*Information!$D$24))</f>
        <v>3.610394201802135</v>
      </c>
      <c r="X276" s="67">
        <f>IF(H276="Chirpine",T276*Information!$D$22,IF(H276="Chilaune",T276*Information!$D$23,T276*Information!$D$24))</f>
        <v>0.6823645041406036</v>
      </c>
      <c r="Y276" s="67">
        <f>IF(H276="Chirpine",U276*Information!$C$22,IF(H276="Chilaune",U276*Information!$C$23,U276*Information!$C$24))</f>
        <v>0.34213473516930915</v>
      </c>
      <c r="Z276" s="67">
        <f t="shared" si="47"/>
        <v>4.634893441112047</v>
      </c>
    </row>
    <row r="277" spans="1:26" ht="13.5">
      <c r="A277" s="53">
        <v>15</v>
      </c>
      <c r="B277" s="53" t="s">
        <v>110</v>
      </c>
      <c r="C277" s="5" t="s">
        <v>29</v>
      </c>
      <c r="D277" s="5" t="s">
        <v>106</v>
      </c>
      <c r="E277" s="53" t="s">
        <v>50</v>
      </c>
      <c r="F277" s="53">
        <v>9</v>
      </c>
      <c r="G277" s="53">
        <v>276</v>
      </c>
      <c r="H277" s="53" t="s">
        <v>4</v>
      </c>
      <c r="I277" s="64">
        <v>31.7</v>
      </c>
      <c r="J277" s="64">
        <v>20.1</v>
      </c>
      <c r="K277" s="65">
        <f t="shared" si="48"/>
        <v>20</v>
      </c>
      <c r="L277" s="66">
        <f t="shared" si="49"/>
        <v>0.07892387604164618</v>
      </c>
      <c r="M277" s="66">
        <f t="shared" si="50"/>
        <v>6.677646318392556</v>
      </c>
      <c r="N277" s="67">
        <f t="shared" si="42"/>
        <v>794.4470343699064</v>
      </c>
      <c r="O277" s="67">
        <f t="shared" si="43"/>
        <v>0.7944470343699064</v>
      </c>
      <c r="P277" s="67">
        <f>O277/Information!$D$43</f>
        <v>15.888940687398128</v>
      </c>
      <c r="Q277" s="53">
        <f>IF(H277="Chirpine",Information!$D$14,IF(H277="Chilaune",Information!$D$15,IF(Trees!H192="Hadekafal",Information!$D$17,Information!$D$16)))</f>
        <v>650</v>
      </c>
      <c r="R277" s="68">
        <f t="shared" si="44"/>
        <v>10327.811446808782</v>
      </c>
      <c r="S277" s="67">
        <f t="shared" si="45"/>
        <v>10.327811446808782</v>
      </c>
      <c r="T277" s="67">
        <f>IF(Trees!I543&lt;28,S277*Information!$D$29,IF(I277&gt;=53,S277*Information!$F$29,S277*Information!$E$29))</f>
        <v>1.95195636344686</v>
      </c>
      <c r="U277" s="67">
        <f>IF(Trees!I543&lt;28,S277*Information!$D$30,IF(I277&gt;=53,S277*Information!$F$30,S277*Information!$E$30))</f>
        <v>1.0431089561276872</v>
      </c>
      <c r="V277" s="67">
        <f t="shared" si="46"/>
        <v>13.32287676638333</v>
      </c>
      <c r="W277" s="67">
        <f>IF(H277="Chirpine",S277*Information!$D$22,IF(H277="Chilaune",S277*Information!$D$23,S277*Information!$D$24))</f>
        <v>4.783842262161828</v>
      </c>
      <c r="X277" s="67">
        <f>IF(H277="Chirpine",T277*Information!$D$22,IF(H277="Chilaune",T277*Information!$D$23,T277*Information!$D$24))</f>
        <v>0.9041461875485856</v>
      </c>
      <c r="Y277" s="67">
        <f>IF(H277="Chirpine",U277*Information!$C$22,IF(H277="Chilaune",U277*Information!$C$23,U277*Information!$C$24))</f>
        <v>0.45333515233309285</v>
      </c>
      <c r="Z277" s="67">
        <f t="shared" si="47"/>
        <v>6.1413236020435065</v>
      </c>
    </row>
    <row r="278" spans="1:26" ht="13.5">
      <c r="A278" s="53">
        <v>15</v>
      </c>
      <c r="B278" s="53" t="s">
        <v>110</v>
      </c>
      <c r="C278" s="5" t="s">
        <v>29</v>
      </c>
      <c r="D278" s="5" t="s">
        <v>106</v>
      </c>
      <c r="E278" s="53" t="s">
        <v>50</v>
      </c>
      <c r="F278" s="53">
        <v>10</v>
      </c>
      <c r="G278" s="53">
        <v>277</v>
      </c>
      <c r="H278" s="53" t="s">
        <v>4</v>
      </c>
      <c r="I278" s="64">
        <v>28.2</v>
      </c>
      <c r="J278" s="64">
        <v>18</v>
      </c>
      <c r="K278" s="65">
        <f t="shared" si="48"/>
        <v>20</v>
      </c>
      <c r="L278" s="66">
        <f t="shared" si="49"/>
        <v>0.06245800354601868</v>
      </c>
      <c r="M278" s="66">
        <f t="shared" si="50"/>
        <v>6.342049288811582</v>
      </c>
      <c r="N278" s="67">
        <f t="shared" si="42"/>
        <v>567.9590316889027</v>
      </c>
      <c r="O278" s="67">
        <f t="shared" si="43"/>
        <v>0.5679590316889026</v>
      </c>
      <c r="P278" s="67">
        <f>O278/Information!$D$43</f>
        <v>11.35918063377805</v>
      </c>
      <c r="Q278" s="53">
        <f>IF(H278="Chirpine",Information!$D$14,IF(H278="Chilaune",Information!$D$15,IF(Trees!H193="Hadekafal",Information!$D$17,Information!$D$16)))</f>
        <v>650</v>
      </c>
      <c r="R278" s="68">
        <f t="shared" si="44"/>
        <v>7383.467411955733</v>
      </c>
      <c r="S278" s="67">
        <f t="shared" si="45"/>
        <v>7.383467411955733</v>
      </c>
      <c r="T278" s="67">
        <f>IF(Trees!I544&lt;28,S278*Information!$D$29,IF(I278&gt;=53,S278*Information!$F$29,S278*Information!$E$29))</f>
        <v>1.3954753408596337</v>
      </c>
      <c r="U278" s="67">
        <f>IF(Trees!I544&lt;28,S278*Information!$D$30,IF(I278&gt;=53,S278*Information!$F$30,S278*Information!$E$30))</f>
        <v>0.7457302086075291</v>
      </c>
      <c r="V278" s="67">
        <f t="shared" si="46"/>
        <v>9.524672961422896</v>
      </c>
      <c r="W278" s="67">
        <f>IF(H278="Chirpine",S278*Information!$D$22,IF(H278="Chilaune",S278*Information!$D$23,S278*Information!$D$24))</f>
        <v>3.4200221052178956</v>
      </c>
      <c r="X278" s="67">
        <f>IF(H278="Chirpine",T278*Information!$D$22,IF(H278="Chilaune",T278*Information!$D$23,T278*Information!$D$24))</f>
        <v>0.6463841778861823</v>
      </c>
      <c r="Y278" s="67">
        <f>IF(H278="Chirpine",U278*Information!$C$22,IF(H278="Chilaune",U278*Information!$C$23,U278*Information!$C$24))</f>
        <v>0.32409434866083214</v>
      </c>
      <c r="Z278" s="67">
        <f t="shared" si="47"/>
        <v>4.39050063176491</v>
      </c>
    </row>
    <row r="279" spans="1:26" ht="13.5">
      <c r="A279" s="53">
        <v>15</v>
      </c>
      <c r="B279" s="53" t="s">
        <v>110</v>
      </c>
      <c r="C279" s="5" t="s">
        <v>29</v>
      </c>
      <c r="D279" s="5" t="s">
        <v>106</v>
      </c>
      <c r="E279" s="53" t="s">
        <v>50</v>
      </c>
      <c r="F279" s="53">
        <v>11</v>
      </c>
      <c r="G279" s="53">
        <v>278</v>
      </c>
      <c r="H279" s="53" t="s">
        <v>4</v>
      </c>
      <c r="I279" s="64">
        <v>28</v>
      </c>
      <c r="J279" s="64">
        <v>18.2</v>
      </c>
      <c r="K279" s="65">
        <f t="shared" si="48"/>
        <v>20</v>
      </c>
      <c r="L279" s="66">
        <f t="shared" si="49"/>
        <v>0.061575216010359944</v>
      </c>
      <c r="M279" s="66">
        <f t="shared" si="50"/>
        <v>6.339429670433511</v>
      </c>
      <c r="N279" s="67">
        <f t="shared" si="42"/>
        <v>566.4731428520818</v>
      </c>
      <c r="O279" s="67">
        <f t="shared" si="43"/>
        <v>0.5664731428520817</v>
      </c>
      <c r="P279" s="67">
        <f>O279/Information!$D$43</f>
        <v>11.329462857041634</v>
      </c>
      <c r="Q279" s="53">
        <f>IF(H279="Chirpine",Information!$D$14,IF(H279="Chilaune",Information!$D$15,IF(Trees!H194="Hadekafal",Information!$D$17,Information!$D$16)))</f>
        <v>650</v>
      </c>
      <c r="R279" s="68">
        <f t="shared" si="44"/>
        <v>7364.150857077062</v>
      </c>
      <c r="S279" s="67">
        <f t="shared" si="45"/>
        <v>7.364150857077062</v>
      </c>
      <c r="T279" s="67">
        <f>IF(Trees!I545&lt;28,S279*Information!$D$29,IF(I279&gt;=53,S279*Information!$F$29,S279*Information!$E$29))</f>
        <v>1.3918245119875647</v>
      </c>
      <c r="U279" s="67">
        <f>IF(Trees!I545&lt;28,S279*Information!$D$30,IF(I279&gt;=53,S279*Information!$F$30,S279*Information!$E$30))</f>
        <v>0.7437792365647833</v>
      </c>
      <c r="V279" s="67">
        <f t="shared" si="46"/>
        <v>9.49975460562941</v>
      </c>
      <c r="W279" s="67">
        <f>IF(H279="Chirpine",S279*Information!$D$22,IF(H279="Chilaune",S279*Information!$D$23,S279*Information!$D$24))</f>
        <v>3.411074676998095</v>
      </c>
      <c r="X279" s="67">
        <f>IF(H279="Chirpine",T279*Information!$D$22,IF(H279="Chilaune",T279*Information!$D$23,T279*Information!$D$24))</f>
        <v>0.64469311395264</v>
      </c>
      <c r="Y279" s="67">
        <f>IF(H279="Chirpine",U279*Information!$C$22,IF(H279="Chilaune",U279*Information!$C$23,U279*Information!$C$24))</f>
        <v>0.3232464562110548</v>
      </c>
      <c r="Z279" s="67">
        <f t="shared" si="47"/>
        <v>4.37901424716179</v>
      </c>
    </row>
    <row r="280" spans="1:26" ht="13.5">
      <c r="A280" s="53">
        <v>15</v>
      </c>
      <c r="B280" s="53" t="s">
        <v>110</v>
      </c>
      <c r="C280" s="5" t="s">
        <v>29</v>
      </c>
      <c r="D280" s="5" t="s">
        <v>106</v>
      </c>
      <c r="E280" s="53" t="s">
        <v>50</v>
      </c>
      <c r="F280" s="53">
        <v>12</v>
      </c>
      <c r="G280" s="53">
        <v>279</v>
      </c>
      <c r="H280" s="53" t="s">
        <v>4</v>
      </c>
      <c r="I280" s="64">
        <v>40.5</v>
      </c>
      <c r="J280" s="64">
        <v>28.8</v>
      </c>
      <c r="K280" s="65">
        <f t="shared" si="48"/>
        <v>20</v>
      </c>
      <c r="L280" s="66">
        <f t="shared" si="49"/>
        <v>0.12882493375126644</v>
      </c>
      <c r="M280" s="66">
        <f t="shared" si="50"/>
        <v>7.509214447582851</v>
      </c>
      <c r="N280" s="67">
        <f t="shared" si="42"/>
        <v>1824.7795196777345</v>
      </c>
      <c r="O280" s="67">
        <f t="shared" si="43"/>
        <v>1.8247795196777346</v>
      </c>
      <c r="P280" s="67">
        <f>O280/Information!$D$43</f>
        <v>36.495590393554686</v>
      </c>
      <c r="Q280" s="53">
        <f>IF(H280="Chirpine",Information!$D$14,IF(H280="Chilaune",Information!$D$15,IF(Trees!H195="Hadekafal",Information!$D$17,Information!$D$16)))</f>
        <v>650</v>
      </c>
      <c r="R280" s="68">
        <f t="shared" si="44"/>
        <v>23722.133755810544</v>
      </c>
      <c r="S280" s="67">
        <f t="shared" si="45"/>
        <v>23.722133755810543</v>
      </c>
      <c r="T280" s="67">
        <f>IF(Trees!I546&lt;28,S280*Information!$D$29,IF(I280&gt;=53,S280*Information!$F$29,S280*Information!$E$29))</f>
        <v>4.483483279848192</v>
      </c>
      <c r="U280" s="67">
        <f>IF(Trees!I546&lt;28,S280*Information!$D$30,IF(I280&gt;=53,S280*Information!$F$30,S280*Information!$E$30))</f>
        <v>2.395935509336865</v>
      </c>
      <c r="V280" s="67">
        <f t="shared" si="46"/>
        <v>30.6015525449956</v>
      </c>
      <c r="W280" s="67">
        <f>IF(H280="Chirpine",S280*Information!$D$22,IF(H280="Chilaune",S280*Information!$D$23,S280*Information!$D$24))</f>
        <v>10.988092355691442</v>
      </c>
      <c r="X280" s="67">
        <f>IF(H280="Chirpine",T280*Information!$D$22,IF(H280="Chilaune",T280*Information!$D$23,T280*Information!$D$24))</f>
        <v>2.076749455225683</v>
      </c>
      <c r="Y280" s="67">
        <f>IF(H280="Chirpine",U280*Information!$C$22,IF(H280="Chilaune",U280*Information!$C$23,U280*Information!$C$24))</f>
        <v>1.0412735723578015</v>
      </c>
      <c r="Z280" s="67">
        <f t="shared" si="47"/>
        <v>14.106115383274926</v>
      </c>
    </row>
    <row r="281" spans="1:26" ht="13.5">
      <c r="A281" s="53">
        <v>15</v>
      </c>
      <c r="B281" s="53" t="s">
        <v>110</v>
      </c>
      <c r="C281" s="5" t="s">
        <v>29</v>
      </c>
      <c r="D281" s="5" t="s">
        <v>106</v>
      </c>
      <c r="E281" s="53" t="s">
        <v>50</v>
      </c>
      <c r="F281" s="53">
        <v>13</v>
      </c>
      <c r="G281" s="53">
        <v>280</v>
      </c>
      <c r="H281" s="53" t="s">
        <v>4</v>
      </c>
      <c r="I281" s="64">
        <v>19</v>
      </c>
      <c r="J281" s="64">
        <v>7</v>
      </c>
      <c r="K281" s="65">
        <f t="shared" si="48"/>
        <v>20</v>
      </c>
      <c r="L281" s="66">
        <f t="shared" si="49"/>
        <v>0.02835287369864788</v>
      </c>
      <c r="M281" s="66">
        <f t="shared" si="50"/>
        <v>4.636235754765167</v>
      </c>
      <c r="N281" s="67">
        <f t="shared" si="42"/>
        <v>103.15531393469468</v>
      </c>
      <c r="O281" s="67">
        <f t="shared" si="43"/>
        <v>0.10315531393469468</v>
      </c>
      <c r="P281" s="67">
        <f>O281/Information!$D$43</f>
        <v>2.0631062786938936</v>
      </c>
      <c r="Q281" s="53">
        <f>IF(H281="Chirpine",Information!$D$14,IF(H281="Chilaune",Information!$D$15,IF(Trees!H196="Hadekafal",Information!$D$17,Information!$D$16)))</f>
        <v>650</v>
      </c>
      <c r="R281" s="68">
        <f t="shared" si="44"/>
        <v>1341.0190811510308</v>
      </c>
      <c r="S281" s="67">
        <f t="shared" si="45"/>
        <v>1.3410190811510307</v>
      </c>
      <c r="T281" s="67">
        <f>IF(Trees!I547&lt;28,S281*Information!$D$29,IF(I281&gt;=53,S281*Information!$F$29,S281*Information!$E$29))</f>
        <v>0.2534526063375448</v>
      </c>
      <c r="U281" s="67">
        <f>IF(Trees!I547&lt;28,S281*Information!$D$30,IF(I281&gt;=53,S281*Information!$F$30,S281*Information!$E$30))</f>
        <v>0.13544292719625411</v>
      </c>
      <c r="V281" s="67">
        <f t="shared" si="46"/>
        <v>1.7299146146848297</v>
      </c>
      <c r="W281" s="67">
        <f>IF(H281="Chirpine",S281*Information!$D$22,IF(H281="Chilaune",S281*Information!$D$23,S281*Information!$D$24))</f>
        <v>0.6211600383891575</v>
      </c>
      <c r="X281" s="67">
        <f>IF(H281="Chirpine",T281*Information!$D$22,IF(H281="Chilaune",T281*Information!$D$23,T281*Information!$D$24))</f>
        <v>0.11739924725555075</v>
      </c>
      <c r="Y281" s="67">
        <f>IF(H281="Chirpine",U281*Information!$C$22,IF(H281="Chilaune",U281*Information!$C$23,U281*Information!$C$24))</f>
        <v>0.05886349615949204</v>
      </c>
      <c r="Z281" s="67">
        <f t="shared" si="47"/>
        <v>0.7974227818042002</v>
      </c>
    </row>
    <row r="282" spans="1:26" ht="13.5">
      <c r="A282" s="53">
        <v>15</v>
      </c>
      <c r="B282" s="53" t="s">
        <v>110</v>
      </c>
      <c r="C282" s="5" t="s">
        <v>29</v>
      </c>
      <c r="D282" s="5" t="s">
        <v>106</v>
      </c>
      <c r="E282" s="53" t="s">
        <v>50</v>
      </c>
      <c r="F282" s="53">
        <v>14</v>
      </c>
      <c r="G282" s="53">
        <v>281</v>
      </c>
      <c r="H282" s="53" t="s">
        <v>4</v>
      </c>
      <c r="I282" s="64">
        <v>15.8</v>
      </c>
      <c r="J282" s="64">
        <v>17.7</v>
      </c>
      <c r="K282" s="65">
        <f t="shared" si="48"/>
        <v>20</v>
      </c>
      <c r="L282" s="66">
        <f t="shared" si="49"/>
        <v>0.0196066797510539</v>
      </c>
      <c r="M282" s="66">
        <f t="shared" si="50"/>
        <v>5.2109035320483095</v>
      </c>
      <c r="N282" s="67">
        <f t="shared" si="42"/>
        <v>183.2595643019282</v>
      </c>
      <c r="O282" s="67">
        <f t="shared" si="43"/>
        <v>0.18325956430192822</v>
      </c>
      <c r="P282" s="67">
        <f>O282/Information!$D$43</f>
        <v>3.665191286038564</v>
      </c>
      <c r="Q282" s="53">
        <f>IF(H282="Chirpine",Information!$D$14,IF(H282="Chilaune",Information!$D$15,IF(Trees!H197="Hadekafal",Information!$D$17,Information!$D$16)))</f>
        <v>650</v>
      </c>
      <c r="R282" s="68">
        <f t="shared" si="44"/>
        <v>2382.3743359250666</v>
      </c>
      <c r="S282" s="67">
        <f t="shared" si="45"/>
        <v>2.3823743359250664</v>
      </c>
      <c r="T282" s="67">
        <f>IF(Trees!I548&lt;28,S282*Information!$D$29,IF(I282&gt;=53,S282*Information!$F$29,S282*Information!$E$29))</f>
        <v>0.4502687494898376</v>
      </c>
      <c r="U282" s="67">
        <f>IF(Trees!I548&lt;28,S282*Information!$D$30,IF(I282&gt;=53,S282*Information!$F$30,S282*Information!$E$30))</f>
        <v>0.2406198079284317</v>
      </c>
      <c r="V282" s="67">
        <f t="shared" si="46"/>
        <v>3.073262893343336</v>
      </c>
      <c r="W282" s="67">
        <f>IF(H282="Chirpine",S282*Information!$D$22,IF(H282="Chilaune",S282*Information!$D$23,S282*Information!$D$24))</f>
        <v>1.1035157924004908</v>
      </c>
      <c r="X282" s="67">
        <f>IF(H282="Chirpine",T282*Information!$D$22,IF(H282="Chilaune",T282*Information!$D$23,T282*Information!$D$24))</f>
        <v>0.20856448476369277</v>
      </c>
      <c r="Y282" s="67">
        <f>IF(H282="Chirpine",U282*Information!$C$22,IF(H282="Chilaune",U282*Information!$C$23,U282*Information!$C$24))</f>
        <v>0.10457336852569642</v>
      </c>
      <c r="Z282" s="67">
        <f t="shared" si="47"/>
        <v>1.41665364568988</v>
      </c>
    </row>
    <row r="283" spans="1:26" ht="13.5">
      <c r="A283" s="53">
        <v>15</v>
      </c>
      <c r="B283" s="53" t="s">
        <v>110</v>
      </c>
      <c r="C283" s="5" t="s">
        <v>29</v>
      </c>
      <c r="D283" s="5" t="s">
        <v>106</v>
      </c>
      <c r="E283" s="53" t="s">
        <v>50</v>
      </c>
      <c r="F283" s="53">
        <v>15</v>
      </c>
      <c r="G283" s="53">
        <v>282</v>
      </c>
      <c r="H283" s="53" t="s">
        <v>4</v>
      </c>
      <c r="I283" s="64">
        <v>41</v>
      </c>
      <c r="J283" s="64">
        <v>29</v>
      </c>
      <c r="K283" s="65">
        <f t="shared" si="48"/>
        <v>20</v>
      </c>
      <c r="L283" s="66">
        <f t="shared" si="49"/>
        <v>0.13202543126711105</v>
      </c>
      <c r="M283" s="66">
        <f t="shared" si="50"/>
        <v>7.5397495623691855</v>
      </c>
      <c r="N283" s="67">
        <f t="shared" si="42"/>
        <v>1881.3588031179218</v>
      </c>
      <c r="O283" s="67">
        <f t="shared" si="43"/>
        <v>1.8813588031179218</v>
      </c>
      <c r="P283" s="67">
        <f>O283/Information!$D$43</f>
        <v>37.62717606235844</v>
      </c>
      <c r="Q283" s="53">
        <f>IF(H283="Chirpine",Information!$D$14,IF(H283="Chilaune",Information!$D$15,IF(Trees!H198="Hadekafal",Information!$D$17,Information!$D$16)))</f>
        <v>650</v>
      </c>
      <c r="R283" s="68">
        <f t="shared" si="44"/>
        <v>24457.664440532983</v>
      </c>
      <c r="S283" s="67">
        <f t="shared" si="45"/>
        <v>24.457664440532984</v>
      </c>
      <c r="T283" s="67">
        <f>IF(Trees!I549&lt;28,S283*Information!$D$29,IF(I283&gt;=53,S283*Information!$F$29,S283*Information!$E$29))</f>
        <v>4.622498579260734</v>
      </c>
      <c r="U283" s="67">
        <f>IF(Trees!I549&lt;28,S283*Information!$D$30,IF(I283&gt;=53,S283*Information!$F$30,S283*Information!$E$30))</f>
        <v>2.4702241084938317</v>
      </c>
      <c r="V283" s="67">
        <f t="shared" si="46"/>
        <v>31.550387128287547</v>
      </c>
      <c r="W283" s="67">
        <f>IF(H283="Chirpine",S283*Information!$D$22,IF(H283="Chilaune",S283*Information!$D$23,S283*Information!$D$24))</f>
        <v>11.328790168854878</v>
      </c>
      <c r="X283" s="67">
        <f>IF(H283="Chirpine",T283*Information!$D$22,IF(H283="Chilaune",T283*Information!$D$23,T283*Information!$D$24))</f>
        <v>2.141141341913572</v>
      </c>
      <c r="Y283" s="67">
        <f>IF(H283="Chirpine",U283*Information!$C$22,IF(H283="Chilaune",U283*Information!$C$23,U283*Information!$C$24))</f>
        <v>1.0735593975514193</v>
      </c>
      <c r="Z283" s="67">
        <f t="shared" si="47"/>
        <v>14.54349090831987</v>
      </c>
    </row>
    <row r="284" spans="1:26" ht="13.5">
      <c r="A284" s="53">
        <v>15</v>
      </c>
      <c r="B284" s="53" t="s">
        <v>110</v>
      </c>
      <c r="C284" s="5" t="s">
        <v>29</v>
      </c>
      <c r="D284" s="5" t="s">
        <v>106</v>
      </c>
      <c r="E284" s="53" t="s">
        <v>50</v>
      </c>
      <c r="F284" s="53">
        <v>16</v>
      </c>
      <c r="G284" s="53">
        <v>283</v>
      </c>
      <c r="H284" s="53" t="s">
        <v>4</v>
      </c>
      <c r="I284" s="64">
        <v>20</v>
      </c>
      <c r="J284" s="64">
        <v>18</v>
      </c>
      <c r="K284" s="65">
        <f t="shared" si="48"/>
        <v>20</v>
      </c>
      <c r="L284" s="66">
        <f t="shared" si="49"/>
        <v>0.031415926535897934</v>
      </c>
      <c r="M284" s="66">
        <f t="shared" si="50"/>
        <v>5.681154492417269</v>
      </c>
      <c r="N284" s="67">
        <f t="shared" si="42"/>
        <v>293.2878331224167</v>
      </c>
      <c r="O284" s="67">
        <f t="shared" si="43"/>
        <v>0.29328783312241674</v>
      </c>
      <c r="P284" s="67">
        <f>O284/Information!$D$43</f>
        <v>5.865756662448335</v>
      </c>
      <c r="Q284" s="53">
        <f>IF(H284="Chirpine",Information!$D$14,IF(H284="Chilaune",Information!$D$15,IF(Trees!H199="Hadekafal",Information!$D$17,Information!$D$16)))</f>
        <v>650</v>
      </c>
      <c r="R284" s="68">
        <f t="shared" si="44"/>
        <v>3812.7418305914175</v>
      </c>
      <c r="S284" s="67">
        <f t="shared" si="45"/>
        <v>3.8127418305914174</v>
      </c>
      <c r="T284" s="67">
        <f>IF(Trees!I550&lt;28,S284*Information!$D$29,IF(I284&gt;=53,S284*Information!$F$29,S284*Information!$E$29))</f>
        <v>0.7206082059817779</v>
      </c>
      <c r="U284" s="67">
        <f>IF(Trees!I550&lt;28,S284*Information!$D$30,IF(I284&gt;=53,S284*Information!$F$30,S284*Information!$E$30))</f>
        <v>0.3850869248897332</v>
      </c>
      <c r="V284" s="67">
        <f t="shared" si="46"/>
        <v>4.918436961462929</v>
      </c>
      <c r="W284" s="67">
        <f>IF(H284="Chirpine",S284*Information!$D$22,IF(H284="Chilaune",S284*Information!$D$23,S284*Information!$D$24))</f>
        <v>1.7660620159299445</v>
      </c>
      <c r="X284" s="67">
        <f>IF(H284="Chirpine",T284*Information!$D$22,IF(H284="Chilaune",T284*Information!$D$23,T284*Information!$D$24))</f>
        <v>0.33378572101075954</v>
      </c>
      <c r="Y284" s="67">
        <f>IF(H284="Chirpine",U284*Information!$C$22,IF(H284="Chilaune",U284*Information!$C$23,U284*Information!$C$24))</f>
        <v>0.16735877755707804</v>
      </c>
      <c r="Z284" s="67">
        <f t="shared" si="47"/>
        <v>2.267206514497782</v>
      </c>
    </row>
    <row r="285" spans="1:26" ht="13.5">
      <c r="A285" s="53">
        <v>15</v>
      </c>
      <c r="B285" s="53" t="s">
        <v>110</v>
      </c>
      <c r="C285" s="5" t="s">
        <v>29</v>
      </c>
      <c r="D285" s="5" t="s">
        <v>106</v>
      </c>
      <c r="E285" s="53" t="s">
        <v>50</v>
      </c>
      <c r="F285" s="53">
        <v>17</v>
      </c>
      <c r="G285" s="53">
        <v>284</v>
      </c>
      <c r="H285" s="53" t="s">
        <v>6</v>
      </c>
      <c r="I285" s="64">
        <v>9.8</v>
      </c>
      <c r="J285" s="64">
        <v>10</v>
      </c>
      <c r="K285" s="65">
        <f t="shared" si="48"/>
        <v>20</v>
      </c>
      <c r="L285" s="66">
        <f t="shared" si="49"/>
        <v>0.0075429639612690945</v>
      </c>
      <c r="M285" s="66">
        <f t="shared" si="50"/>
        <v>3.7243289268593363</v>
      </c>
      <c r="N285" s="67">
        <f t="shared" si="42"/>
        <v>41.443411850397055</v>
      </c>
      <c r="O285" s="67">
        <f t="shared" si="43"/>
        <v>0.04144341185039706</v>
      </c>
      <c r="P285" s="67">
        <f>O285/Information!$D$43</f>
        <v>0.8288682370079411</v>
      </c>
      <c r="Q285" s="53">
        <f>IF(H285="Chirpine",Information!$D$14,IF(H285="Chilaune",Information!$D$15,IF(Trees!H200="Hadekafal",Information!$D$17,Information!$D$16)))</f>
        <v>690</v>
      </c>
      <c r="R285" s="68">
        <f t="shared" si="44"/>
        <v>571.9190835354793</v>
      </c>
      <c r="S285" s="67">
        <f t="shared" si="45"/>
        <v>0.5719190835354794</v>
      </c>
      <c r="T285" s="67">
        <f>IF(Trees!I551&lt;28,S285*Information!$D$29,IF(I285&gt;=53,S285*Information!$F$29,S285*Information!$E$29))</f>
        <v>0.10809270678820561</v>
      </c>
      <c r="U285" s="67">
        <f>IF(Trees!I551&lt;28,S285*Information!$D$30,IF(I285&gt;=53,S285*Information!$F$30,S285*Information!$E$30))</f>
        <v>0.05776382743708342</v>
      </c>
      <c r="V285" s="67">
        <f t="shared" si="46"/>
        <v>0.7377756177607684</v>
      </c>
      <c r="W285" s="67">
        <f>IF(H285="Chirpine",S285*Information!$D$22,IF(H285="Chilaune",S285*Information!$D$23,S285*Information!$D$24))</f>
        <v>0.25764954713273347</v>
      </c>
      <c r="X285" s="67">
        <f>IF(H285="Chirpine",T285*Information!$D$22,IF(H285="Chilaune",T285*Information!$D$23,T285*Information!$D$24))</f>
        <v>0.04869576440808663</v>
      </c>
      <c r="Y285" s="67">
        <f>IF(H285="Chirpine",U285*Information!$C$22,IF(H285="Chilaune",U285*Information!$C$23,U285*Information!$C$24))</f>
        <v>0.025138817700618703</v>
      </c>
      <c r="Z285" s="67">
        <f t="shared" si="47"/>
        <v>0.33148412924143883</v>
      </c>
    </row>
    <row r="286" spans="1:26" ht="13.5">
      <c r="A286" s="53">
        <v>15</v>
      </c>
      <c r="B286" s="53" t="s">
        <v>110</v>
      </c>
      <c r="C286" s="5" t="s">
        <v>29</v>
      </c>
      <c r="D286" s="5" t="s">
        <v>106</v>
      </c>
      <c r="E286" s="53" t="s">
        <v>50</v>
      </c>
      <c r="F286" s="53">
        <v>18</v>
      </c>
      <c r="G286" s="53">
        <v>285</v>
      </c>
      <c r="H286" s="53" t="s">
        <v>6</v>
      </c>
      <c r="I286" s="64">
        <v>10.6</v>
      </c>
      <c r="J286" s="64">
        <v>7.5</v>
      </c>
      <c r="K286" s="65">
        <f t="shared" si="48"/>
        <v>20</v>
      </c>
      <c r="L286" s="66">
        <f t="shared" si="49"/>
        <v>0.008824733763933728</v>
      </c>
      <c r="M286" s="66">
        <f t="shared" si="50"/>
        <v>3.577040761319937</v>
      </c>
      <c r="N286" s="67">
        <f t="shared" si="42"/>
        <v>35.76753939654894</v>
      </c>
      <c r="O286" s="67">
        <f t="shared" si="43"/>
        <v>0.03576753939654894</v>
      </c>
      <c r="P286" s="67">
        <f>O286/Information!$D$43</f>
        <v>0.7153507879309787</v>
      </c>
      <c r="Q286" s="53">
        <f>IF(H286="Chirpine",Information!$D$14,IF(H286="Chilaune",Information!$D$15,IF(Trees!H201="Hadekafal",Information!$D$17,Information!$D$16)))</f>
        <v>690</v>
      </c>
      <c r="R286" s="68">
        <f t="shared" si="44"/>
        <v>493.5920436723753</v>
      </c>
      <c r="S286" s="67">
        <f t="shared" si="45"/>
        <v>0.4935920436723753</v>
      </c>
      <c r="T286" s="67">
        <f>IF(Trees!I552&lt;28,S286*Information!$D$29,IF(I286&gt;=53,S286*Information!$F$29,S286*Information!$E$29))</f>
        <v>0.09328889625407893</v>
      </c>
      <c r="U286" s="67">
        <f>IF(Trees!I552&lt;28,S286*Information!$D$30,IF(I286&gt;=53,S286*Information!$F$30,S286*Information!$E$30))</f>
        <v>0.04985279641090991</v>
      </c>
      <c r="V286" s="67">
        <f t="shared" si="46"/>
        <v>0.6367337363373642</v>
      </c>
      <c r="W286" s="67">
        <f>IF(H286="Chirpine",S286*Information!$D$22,IF(H286="Chilaune",S286*Information!$D$23,S286*Information!$D$24))</f>
        <v>0.2223632156744051</v>
      </c>
      <c r="X286" s="67">
        <f>IF(H286="Chirpine",T286*Information!$D$22,IF(H286="Chilaune",T286*Information!$D$23,T286*Information!$D$24))</f>
        <v>0.04202664776246256</v>
      </c>
      <c r="Y286" s="67">
        <f>IF(H286="Chirpine",U286*Information!$C$22,IF(H286="Chilaune",U286*Information!$C$23,U286*Information!$C$24))</f>
        <v>0.02169593699802799</v>
      </c>
      <c r="Z286" s="67">
        <f t="shared" si="47"/>
        <v>0.2860858004348956</v>
      </c>
    </row>
    <row r="287" spans="1:26" ht="13.5">
      <c r="A287" s="53">
        <v>15</v>
      </c>
      <c r="B287" s="53" t="s">
        <v>110</v>
      </c>
      <c r="C287" s="5" t="s">
        <v>29</v>
      </c>
      <c r="D287" s="5" t="s">
        <v>106</v>
      </c>
      <c r="E287" s="53" t="s">
        <v>50</v>
      </c>
      <c r="F287" s="53">
        <v>19</v>
      </c>
      <c r="G287" s="53">
        <v>286</v>
      </c>
      <c r="H287" s="53" t="s">
        <v>6</v>
      </c>
      <c r="I287" s="64">
        <v>8</v>
      </c>
      <c r="J287" s="64">
        <v>7.5</v>
      </c>
      <c r="K287" s="65">
        <f t="shared" si="48"/>
        <v>20</v>
      </c>
      <c r="L287" s="66">
        <f t="shared" si="49"/>
        <v>0.005026548245743669</v>
      </c>
      <c r="M287" s="66">
        <f t="shared" si="50"/>
        <v>3.0661364412099106</v>
      </c>
      <c r="N287" s="67">
        <f t="shared" si="42"/>
        <v>21.45883483962996</v>
      </c>
      <c r="O287" s="67">
        <f t="shared" si="43"/>
        <v>0.021458834839629962</v>
      </c>
      <c r="P287" s="67">
        <f>O287/Information!$D$43</f>
        <v>0.42917669679259923</v>
      </c>
      <c r="Q287" s="53">
        <f>IF(H287="Chirpine",Information!$D$14,IF(H287="Chilaune",Information!$D$15,IF(Trees!#REF!="Hadekafal",Information!$D$17,Information!$D$16)))</f>
        <v>690</v>
      </c>
      <c r="R287" s="68">
        <f t="shared" si="44"/>
        <v>296.1319207868935</v>
      </c>
      <c r="S287" s="67">
        <f t="shared" si="45"/>
        <v>0.2961319207868935</v>
      </c>
      <c r="T287" s="67">
        <f>IF(Trees!I553&lt;28,S287*Information!$D$29,IF(I287&gt;=53,S287*Information!$F$29,S287*Information!$E$29))</f>
        <v>0.05596893302872287</v>
      </c>
      <c r="U287" s="67">
        <f>IF(Trees!I553&lt;28,S287*Information!$D$30,IF(I287&gt;=53,S287*Information!$F$30,S287*Information!$E$30))</f>
        <v>0.029909323999476243</v>
      </c>
      <c r="V287" s="67">
        <f t="shared" si="46"/>
        <v>0.3820101778150926</v>
      </c>
      <c r="W287" s="67">
        <f>IF(H287="Chirpine",S287*Information!$D$22,IF(H287="Chilaune",S287*Information!$D$23,S287*Information!$D$24))</f>
        <v>0.1334074303144955</v>
      </c>
      <c r="X287" s="67">
        <f>IF(H287="Chirpine",T287*Information!$D$22,IF(H287="Chilaune",T287*Information!$D$23,T287*Information!$D$24))</f>
        <v>0.025214004329439654</v>
      </c>
      <c r="Y287" s="67">
        <f>IF(H287="Chirpine",U287*Information!$C$22,IF(H287="Chilaune",U287*Information!$C$23,U287*Information!$C$24))</f>
        <v>0.01301653780457206</v>
      </c>
      <c r="Z287" s="67">
        <f t="shared" si="47"/>
        <v>0.17163797244850723</v>
      </c>
    </row>
    <row r="288" spans="1:26" ht="13.5">
      <c r="A288" s="53">
        <v>15</v>
      </c>
      <c r="B288" s="53" t="s">
        <v>110</v>
      </c>
      <c r="C288" s="5" t="s">
        <v>29</v>
      </c>
      <c r="D288" s="5" t="s">
        <v>106</v>
      </c>
      <c r="E288" s="53" t="s">
        <v>50</v>
      </c>
      <c r="F288" s="53">
        <v>20</v>
      </c>
      <c r="G288" s="53">
        <v>287</v>
      </c>
      <c r="H288" s="53" t="s">
        <v>6</v>
      </c>
      <c r="I288" s="64">
        <v>8.6</v>
      </c>
      <c r="J288" s="64">
        <v>8.5</v>
      </c>
      <c r="K288" s="65">
        <f t="shared" si="48"/>
        <v>20</v>
      </c>
      <c r="L288" s="66">
        <f t="shared" si="49"/>
        <v>0.005808804816487528</v>
      </c>
      <c r="M288" s="66">
        <f t="shared" si="50"/>
        <v>3.323498919890997</v>
      </c>
      <c r="N288" s="67">
        <f t="shared" si="42"/>
        <v>27.7573014220207</v>
      </c>
      <c r="O288" s="67">
        <f t="shared" si="43"/>
        <v>0.027757301422020698</v>
      </c>
      <c r="P288" s="67">
        <f>O288/Information!$D$43</f>
        <v>0.5551460284404139</v>
      </c>
      <c r="Q288" s="53">
        <f>IF(H288="Chirpine",Information!$D$14,IF(H288="Chilaune",Information!$D$15,IF(Trees!#REF!="Hadekafal",Information!$D$17,Information!$D$16)))</f>
        <v>690</v>
      </c>
      <c r="R288" s="68">
        <f t="shared" si="44"/>
        <v>383.0507596238856</v>
      </c>
      <c r="S288" s="67">
        <f t="shared" si="45"/>
        <v>0.3830507596238856</v>
      </c>
      <c r="T288" s="67">
        <f>IF(Trees!I554&lt;28,S288*Information!$D$29,IF(I288&gt;=53,S288*Information!$F$29,S288*Information!$E$29))</f>
        <v>0.07239659356891437</v>
      </c>
      <c r="U288" s="67">
        <f>IF(Trees!I554&lt;28,S288*Information!$D$30,IF(I288&gt;=53,S288*Information!$F$30,S288*Information!$E$30))</f>
        <v>0.038688126722012446</v>
      </c>
      <c r="V288" s="67">
        <f t="shared" si="46"/>
        <v>0.4941354799148124</v>
      </c>
      <c r="W288" s="67">
        <f>IF(H288="Chirpine",S288*Information!$D$22,IF(H288="Chilaune",S288*Information!$D$23,S288*Information!$D$24))</f>
        <v>0.17256436721056045</v>
      </c>
      <c r="X288" s="67">
        <f>IF(H288="Chirpine",T288*Information!$D$22,IF(H288="Chilaune",T288*Information!$D$23,T288*Information!$D$24))</f>
        <v>0.03261466540279592</v>
      </c>
      <c r="Y288" s="67">
        <f>IF(H288="Chirpine",U288*Information!$C$22,IF(H288="Chilaune",U288*Information!$C$23,U288*Information!$C$24))</f>
        <v>0.016837072749419816</v>
      </c>
      <c r="Z288" s="67">
        <f t="shared" si="47"/>
        <v>0.2220161053627762</v>
      </c>
    </row>
    <row r="289" spans="1:26" ht="13.5">
      <c r="A289" s="53">
        <v>15</v>
      </c>
      <c r="B289" s="53" t="s">
        <v>110</v>
      </c>
      <c r="C289" s="5" t="s">
        <v>29</v>
      </c>
      <c r="D289" s="5" t="s">
        <v>106</v>
      </c>
      <c r="E289" s="53" t="s">
        <v>50</v>
      </c>
      <c r="F289" s="53">
        <v>21</v>
      </c>
      <c r="G289" s="53">
        <v>288</v>
      </c>
      <c r="H289" s="53" t="s">
        <v>6</v>
      </c>
      <c r="I289" s="64">
        <v>12.5</v>
      </c>
      <c r="J289" s="64">
        <v>9.5</v>
      </c>
      <c r="K289" s="65">
        <f t="shared" si="48"/>
        <v>20</v>
      </c>
      <c r="L289" s="66">
        <f t="shared" si="49"/>
        <v>0.01227184630308513</v>
      </c>
      <c r="M289" s="66">
        <f t="shared" si="50"/>
        <v>4.1144614532981</v>
      </c>
      <c r="N289" s="67">
        <f t="shared" si="42"/>
        <v>61.219235965750286</v>
      </c>
      <c r="O289" s="67">
        <f t="shared" si="43"/>
        <v>0.06121923596575029</v>
      </c>
      <c r="P289" s="67">
        <f>O289/Information!$D$43</f>
        <v>1.2243847193150057</v>
      </c>
      <c r="Q289" s="53">
        <f>IF(H289="Chirpine",Information!$D$14,IF(H289="Chilaune",Information!$D$15,IF(Trees!H202="Hadekafal",Information!$D$17,Information!$D$16)))</f>
        <v>690</v>
      </c>
      <c r="R289" s="68">
        <f t="shared" si="44"/>
        <v>844.8254563273539</v>
      </c>
      <c r="S289" s="67">
        <f t="shared" si="45"/>
        <v>0.8448254563273538</v>
      </c>
      <c r="T289" s="67">
        <f>IF(Trees!I555&lt;28,S289*Information!$D$29,IF(I289&gt;=53,S289*Information!$F$29,S289*Information!$E$29))</f>
        <v>0.15967201124586988</v>
      </c>
      <c r="U289" s="67">
        <f>IF(Trees!I555&lt;28,S289*Information!$D$30,IF(I289&gt;=53,S289*Information!$F$30,S289*Information!$E$30))</f>
        <v>0.08532737108906274</v>
      </c>
      <c r="V289" s="67">
        <f t="shared" si="46"/>
        <v>1.0898248386622864</v>
      </c>
      <c r="W289" s="67">
        <f>IF(H289="Chirpine",S289*Information!$D$22,IF(H289="Chilaune",S289*Information!$D$23,S289*Information!$D$24))</f>
        <v>0.3805938680754729</v>
      </c>
      <c r="X289" s="67">
        <f>IF(H289="Chirpine",T289*Information!$D$22,IF(H289="Chilaune",T289*Information!$D$23,T289*Information!$D$24))</f>
        <v>0.07193224106626439</v>
      </c>
      <c r="Y289" s="67">
        <f>IF(H289="Chirpine",U289*Information!$C$22,IF(H289="Chilaune",U289*Information!$C$23,U289*Information!$C$24))</f>
        <v>0.037134471897960104</v>
      </c>
      <c r="Z289" s="67">
        <f t="shared" si="47"/>
        <v>0.4896605810396974</v>
      </c>
    </row>
    <row r="290" spans="1:26" ht="13.5">
      <c r="A290" s="53">
        <v>15</v>
      </c>
      <c r="B290" s="53" t="s">
        <v>110</v>
      </c>
      <c r="C290" s="5" t="s">
        <v>29</v>
      </c>
      <c r="D290" s="5" t="s">
        <v>106</v>
      </c>
      <c r="E290" s="53" t="s">
        <v>50</v>
      </c>
      <c r="F290" s="53">
        <v>22</v>
      </c>
      <c r="G290" s="53">
        <v>289</v>
      </c>
      <c r="H290" s="53" t="s">
        <v>6</v>
      </c>
      <c r="I290" s="64">
        <v>11.9</v>
      </c>
      <c r="J290" s="64">
        <v>10</v>
      </c>
      <c r="K290" s="65">
        <f t="shared" si="48"/>
        <v>20</v>
      </c>
      <c r="L290" s="66">
        <f t="shared" si="49"/>
        <v>0.011122023391871265</v>
      </c>
      <c r="M290" s="66">
        <f t="shared" si="50"/>
        <v>4.076819171076895</v>
      </c>
      <c r="N290" s="67">
        <f t="shared" si="42"/>
        <v>58.95763711897388</v>
      </c>
      <c r="O290" s="67">
        <f t="shared" si="43"/>
        <v>0.05895763711897388</v>
      </c>
      <c r="P290" s="67">
        <f>O290/Information!$D$43</f>
        <v>1.1791527423794774</v>
      </c>
      <c r="Q290" s="53">
        <f>IF(H290="Chirpine",Information!$D$14,IF(H290="Chilaune",Information!$D$15,IF(Trees!H203="Hadekafal",Information!$D$17,Information!$D$16)))</f>
        <v>690</v>
      </c>
      <c r="R290" s="68">
        <f t="shared" si="44"/>
        <v>813.6153922418395</v>
      </c>
      <c r="S290" s="67">
        <f t="shared" si="45"/>
        <v>0.8136153922418394</v>
      </c>
      <c r="T290" s="67">
        <f>IF(Trees!I556&lt;28,S290*Information!$D$29,IF(I290&gt;=53,S290*Information!$F$29,S290*Information!$E$29))</f>
        <v>0.15377330913370765</v>
      </c>
      <c r="U290" s="67">
        <f>IF(Trees!I556&lt;28,S290*Information!$D$30,IF(I290&gt;=53,S290*Information!$F$30,S290*Information!$E$30))</f>
        <v>0.08217515461642579</v>
      </c>
      <c r="V290" s="67">
        <f t="shared" si="46"/>
        <v>1.0495638559919729</v>
      </c>
      <c r="W290" s="67">
        <f>IF(H290="Chirpine",S290*Information!$D$22,IF(H290="Chilaune",S290*Information!$D$23,S290*Information!$D$24))</f>
        <v>0.36653373420494867</v>
      </c>
      <c r="X290" s="67">
        <f>IF(H290="Chirpine",T290*Information!$D$22,IF(H290="Chilaune",T290*Information!$D$23,T290*Information!$D$24))</f>
        <v>0.0692748757647353</v>
      </c>
      <c r="Y290" s="67">
        <f>IF(H290="Chirpine",U290*Information!$C$22,IF(H290="Chilaune",U290*Information!$C$23,U290*Information!$C$24))</f>
        <v>0.035762627289068497</v>
      </c>
      <c r="Z290" s="67">
        <f t="shared" si="47"/>
        <v>0.47157123725875244</v>
      </c>
    </row>
    <row r="291" spans="1:26" ht="13.5">
      <c r="A291" s="53">
        <v>15</v>
      </c>
      <c r="B291" s="53" t="s">
        <v>110</v>
      </c>
      <c r="C291" s="5" t="s">
        <v>29</v>
      </c>
      <c r="D291" s="5" t="s">
        <v>106</v>
      </c>
      <c r="E291" s="53" t="s">
        <v>50</v>
      </c>
      <c r="F291" s="53">
        <v>23</v>
      </c>
      <c r="G291" s="53">
        <v>290</v>
      </c>
      <c r="H291" s="53" t="s">
        <v>6</v>
      </c>
      <c r="I291" s="64">
        <v>13.1</v>
      </c>
      <c r="J291" s="64">
        <v>9</v>
      </c>
      <c r="K291" s="65">
        <f t="shared" si="48"/>
        <v>20</v>
      </c>
      <c r="L291" s="66">
        <f t="shared" si="49"/>
        <v>0.013478217882063609</v>
      </c>
      <c r="M291" s="66">
        <f t="shared" si="50"/>
        <v>4.14512209823404</v>
      </c>
      <c r="N291" s="67">
        <f t="shared" si="42"/>
        <v>63.12532892241329</v>
      </c>
      <c r="O291" s="67">
        <f t="shared" si="43"/>
        <v>0.06312532892241329</v>
      </c>
      <c r="P291" s="67">
        <f>O291/Information!$D$43</f>
        <v>1.2625065784482659</v>
      </c>
      <c r="Q291" s="53">
        <f>IF(H291="Chirpine",Information!$D$14,IF(H291="Chilaune",Information!$D$15,IF(Trees!H204="Hadekafal",Information!$D$17,Information!$D$16)))</f>
        <v>690</v>
      </c>
      <c r="R291" s="68">
        <f t="shared" si="44"/>
        <v>871.1295391293035</v>
      </c>
      <c r="S291" s="67">
        <f t="shared" si="45"/>
        <v>0.8711295391293035</v>
      </c>
      <c r="T291" s="67">
        <f>IF(Trees!I557&lt;28,S291*Information!$D$29,IF(I291&gt;=53,S291*Information!$F$29,S291*Information!$E$29))</f>
        <v>0.16464348289543834</v>
      </c>
      <c r="U291" s="67">
        <f>IF(Trees!I557&lt;28,S291*Information!$D$30,IF(I291&gt;=53,S291*Information!$F$30,S291*Information!$E$30))</f>
        <v>0.08798408345205966</v>
      </c>
      <c r="V291" s="67">
        <f t="shared" si="46"/>
        <v>1.1237571054768014</v>
      </c>
      <c r="W291" s="67">
        <f>IF(H291="Chirpine",S291*Information!$D$22,IF(H291="Chilaune",S291*Information!$D$23,S291*Information!$D$24))</f>
        <v>0.3924438573777512</v>
      </c>
      <c r="X291" s="67">
        <f>IF(H291="Chirpine",T291*Information!$D$22,IF(H291="Chilaune",T291*Information!$D$23,T291*Information!$D$24))</f>
        <v>0.07417188904439498</v>
      </c>
      <c r="Y291" s="67">
        <f>IF(H291="Chirpine",U291*Information!$C$22,IF(H291="Chilaune",U291*Information!$C$23,U291*Information!$C$24))</f>
        <v>0.03829067311833636</v>
      </c>
      <c r="Z291" s="67">
        <f t="shared" si="47"/>
        <v>0.5049064195404825</v>
      </c>
    </row>
    <row r="292" spans="1:26" ht="13.5">
      <c r="A292" s="53">
        <v>15</v>
      </c>
      <c r="B292" s="53" t="s">
        <v>110</v>
      </c>
      <c r="C292" s="5" t="s">
        <v>29</v>
      </c>
      <c r="D292" s="5" t="s">
        <v>106</v>
      </c>
      <c r="E292" s="53" t="s">
        <v>50</v>
      </c>
      <c r="F292" s="53">
        <v>24</v>
      </c>
      <c r="G292" s="53">
        <v>291</v>
      </c>
      <c r="H292" s="53" t="s">
        <v>6</v>
      </c>
      <c r="I292" s="64">
        <v>10.3</v>
      </c>
      <c r="J292" s="64">
        <v>9.5</v>
      </c>
      <c r="K292" s="65">
        <f t="shared" si="48"/>
        <v>20</v>
      </c>
      <c r="L292" s="66">
        <f t="shared" si="49"/>
        <v>0.00833228911548353</v>
      </c>
      <c r="M292" s="66">
        <f t="shared" si="50"/>
        <v>3.763008341356676</v>
      </c>
      <c r="N292" s="67">
        <f t="shared" si="42"/>
        <v>43.07782404402571</v>
      </c>
      <c r="O292" s="67">
        <f t="shared" si="43"/>
        <v>0.04307782404402571</v>
      </c>
      <c r="P292" s="67">
        <f>O292/Information!$D$43</f>
        <v>0.8615564808805141</v>
      </c>
      <c r="Q292" s="53">
        <f>IF(H292="Chirpine",Information!$D$14,IF(H292="Chilaune",Information!$D$15,IF(Trees!H205="Hadekafal",Information!$D$17,Information!$D$16)))</f>
        <v>690</v>
      </c>
      <c r="R292" s="68">
        <f t="shared" si="44"/>
        <v>594.4739718075547</v>
      </c>
      <c r="S292" s="67">
        <f t="shared" si="45"/>
        <v>0.5944739718075547</v>
      </c>
      <c r="T292" s="67">
        <f>IF(Trees!I558&lt;28,S292*Information!$D$29,IF(I292&gt;=53,S292*Information!$F$29,S292*Information!$E$29))</f>
        <v>0.11235558067162783</v>
      </c>
      <c r="U292" s="67">
        <f>IF(Trees!I558&lt;28,S292*Information!$D$30,IF(I292&gt;=53,S292*Information!$F$30,S292*Information!$E$30))</f>
        <v>0.06004187115256303</v>
      </c>
      <c r="V292" s="67">
        <f t="shared" si="46"/>
        <v>0.7668714236317455</v>
      </c>
      <c r="W292" s="67">
        <f>IF(H292="Chirpine",S292*Information!$D$22,IF(H292="Chilaune",S292*Information!$D$23,S292*Information!$D$24))</f>
        <v>0.2678105242993034</v>
      </c>
      <c r="X292" s="67">
        <f>IF(H292="Chirpine",T292*Information!$D$22,IF(H292="Chilaune",T292*Information!$D$23,T292*Information!$D$24))</f>
        <v>0.05061618909256834</v>
      </c>
      <c r="Y292" s="67">
        <f>IF(H292="Chirpine",U292*Information!$C$22,IF(H292="Chilaune",U292*Information!$C$23,U292*Information!$C$24))</f>
        <v>0.026130222325595427</v>
      </c>
      <c r="Z292" s="67">
        <f t="shared" si="47"/>
        <v>0.34455693571746715</v>
      </c>
    </row>
    <row r="293" spans="1:26" ht="13.5">
      <c r="A293" s="53">
        <v>15</v>
      </c>
      <c r="B293" s="53" t="s">
        <v>110</v>
      </c>
      <c r="C293" s="5" t="s">
        <v>29</v>
      </c>
      <c r="D293" s="5" t="s">
        <v>106</v>
      </c>
      <c r="E293" s="53" t="s">
        <v>50</v>
      </c>
      <c r="F293" s="53">
        <v>25</v>
      </c>
      <c r="G293" s="53">
        <v>292</v>
      </c>
      <c r="H293" s="53" t="s">
        <v>6</v>
      </c>
      <c r="I293" s="64">
        <v>8.4</v>
      </c>
      <c r="J293" s="64">
        <v>9</v>
      </c>
      <c r="K293" s="65">
        <f t="shared" si="48"/>
        <v>20</v>
      </c>
      <c r="L293" s="66">
        <f t="shared" si="49"/>
        <v>0.005541769440932395</v>
      </c>
      <c r="M293" s="66">
        <f t="shared" si="50"/>
        <v>3.338349256262386</v>
      </c>
      <c r="N293" s="67">
        <f t="shared" si="42"/>
        <v>28.172582585495178</v>
      </c>
      <c r="O293" s="67">
        <f t="shared" si="43"/>
        <v>0.028172582585495178</v>
      </c>
      <c r="P293" s="67">
        <f>O293/Information!$D$43</f>
        <v>0.5634516517099035</v>
      </c>
      <c r="Q293" s="53">
        <f>IF(H293="Chirpine",Information!$D$14,IF(H293="Chilaune",Information!$D$15,IF(Trees!H206="Hadekafal",Information!$D$17,Information!$D$16)))</f>
        <v>690</v>
      </c>
      <c r="R293" s="68">
        <f t="shared" si="44"/>
        <v>388.7816396798334</v>
      </c>
      <c r="S293" s="67">
        <f t="shared" si="45"/>
        <v>0.3887816396798334</v>
      </c>
      <c r="T293" s="67">
        <f>IF(Trees!I559&lt;28,S293*Information!$D$29,IF(I293&gt;=53,S293*Information!$F$29,S293*Information!$E$29))</f>
        <v>0.07347972989948852</v>
      </c>
      <c r="U293" s="67">
        <f>IF(Trees!I559&lt;28,S293*Information!$D$30,IF(I293&gt;=53,S293*Information!$F$30,S293*Information!$E$30))</f>
        <v>0.03926694560766318</v>
      </c>
      <c r="V293" s="67">
        <f t="shared" si="46"/>
        <v>0.5015283151869852</v>
      </c>
      <c r="W293" s="67">
        <f>IF(H293="Chirpine",S293*Information!$D$22,IF(H293="Chilaune",S293*Information!$D$23,S293*Information!$D$24))</f>
        <v>0.17514612867576496</v>
      </c>
      <c r="X293" s="67">
        <f>IF(H293="Chirpine",T293*Information!$D$22,IF(H293="Chilaune",T293*Information!$D$23,T293*Information!$D$24))</f>
        <v>0.03310261831971958</v>
      </c>
      <c r="Y293" s="67">
        <f>IF(H293="Chirpine",U293*Information!$C$22,IF(H293="Chilaune",U293*Information!$C$23,U293*Information!$C$24))</f>
        <v>0.017088974728455015</v>
      </c>
      <c r="Z293" s="67">
        <f t="shared" si="47"/>
        <v>0.22533772172393957</v>
      </c>
    </row>
    <row r="294" spans="1:26" ht="13.5">
      <c r="A294" s="53">
        <v>15</v>
      </c>
      <c r="B294" s="53" t="s">
        <v>110</v>
      </c>
      <c r="C294" s="5" t="s">
        <v>29</v>
      </c>
      <c r="D294" s="5" t="s">
        <v>106</v>
      </c>
      <c r="E294" s="53" t="s">
        <v>50</v>
      </c>
      <c r="F294" s="53">
        <v>26</v>
      </c>
      <c r="G294" s="53">
        <v>293</v>
      </c>
      <c r="H294" s="53" t="s">
        <v>6</v>
      </c>
      <c r="I294" s="64">
        <v>13.9</v>
      </c>
      <c r="J294" s="64">
        <v>10</v>
      </c>
      <c r="K294" s="65">
        <f t="shared" si="48"/>
        <v>20</v>
      </c>
      <c r="L294" s="66">
        <f t="shared" si="49"/>
        <v>0.015174677915002098</v>
      </c>
      <c r="M294" s="66">
        <f t="shared" si="50"/>
        <v>4.358857894931683</v>
      </c>
      <c r="N294" s="67">
        <f t="shared" si="42"/>
        <v>78.1678075732615</v>
      </c>
      <c r="O294" s="67">
        <f t="shared" si="43"/>
        <v>0.0781678075732615</v>
      </c>
      <c r="P294" s="67">
        <f>O294/Information!$D$43</f>
        <v>1.5633561514652299</v>
      </c>
      <c r="Q294" s="53">
        <f>IF(H294="Chirpine",Information!$D$14,IF(H294="Chilaune",Information!$D$15,IF(Trees!H207="Hadekafal",Information!$D$17,Information!$D$16)))</f>
        <v>690</v>
      </c>
      <c r="R294" s="68">
        <f t="shared" si="44"/>
        <v>1078.7157445110086</v>
      </c>
      <c r="S294" s="67">
        <f t="shared" si="45"/>
        <v>1.0787157445110085</v>
      </c>
      <c r="T294" s="67">
        <f>IF(Trees!I560&lt;28,S294*Information!$D$29,IF(I294&gt;=53,S294*Information!$F$29,S294*Information!$E$29))</f>
        <v>0.2038772757125806</v>
      </c>
      <c r="U294" s="67">
        <f>IF(Trees!I560&lt;28,S294*Information!$D$30,IF(I294&gt;=53,S294*Information!$F$30,S294*Information!$E$30))</f>
        <v>0.10895029019561187</v>
      </c>
      <c r="V294" s="67">
        <f t="shared" si="46"/>
        <v>1.391543310419201</v>
      </c>
      <c r="W294" s="67">
        <f>IF(H294="Chirpine",S294*Information!$D$22,IF(H294="Chilaune",S294*Information!$D$23,S294*Information!$D$24))</f>
        <v>0.48596144290220933</v>
      </c>
      <c r="X294" s="67">
        <f>IF(H294="Chirpine",T294*Information!$D$22,IF(H294="Chilaune",T294*Information!$D$23,T294*Information!$D$24))</f>
        <v>0.09184671270851756</v>
      </c>
      <c r="Y294" s="67">
        <f>IF(H294="Chirpine",U294*Information!$C$22,IF(H294="Chilaune",U294*Information!$C$23,U294*Information!$C$24))</f>
        <v>0.04741516629313028</v>
      </c>
      <c r="Z294" s="67">
        <f t="shared" si="47"/>
        <v>0.6252233219038571</v>
      </c>
    </row>
    <row r="295" spans="1:26" ht="13.5">
      <c r="A295" s="53">
        <v>15</v>
      </c>
      <c r="B295" s="53" t="s">
        <v>110</v>
      </c>
      <c r="C295" s="5" t="s">
        <v>29</v>
      </c>
      <c r="D295" s="5" t="s">
        <v>106</v>
      </c>
      <c r="E295" s="53" t="s">
        <v>50</v>
      </c>
      <c r="F295" s="53">
        <v>27</v>
      </c>
      <c r="G295" s="53">
        <v>294</v>
      </c>
      <c r="H295" s="53" t="s">
        <v>6</v>
      </c>
      <c r="I295" s="64">
        <v>10.3</v>
      </c>
      <c r="J295" s="64">
        <v>11</v>
      </c>
      <c r="K295" s="65">
        <f t="shared" si="48"/>
        <v>20</v>
      </c>
      <c r="L295" s="66">
        <f t="shared" si="49"/>
        <v>0.00833228911548353</v>
      </c>
      <c r="M295" s="66">
        <f t="shared" si="50"/>
        <v>3.9106673605627327</v>
      </c>
      <c r="N295" s="67">
        <f t="shared" si="42"/>
        <v>49.9322636803</v>
      </c>
      <c r="O295" s="67">
        <f t="shared" si="43"/>
        <v>0.049932263680299994</v>
      </c>
      <c r="P295" s="67">
        <f>O295/Information!$D$43</f>
        <v>0.9986452736059999</v>
      </c>
      <c r="Q295" s="53">
        <f>IF(H295="Chirpine",Information!$D$14,IF(H295="Chilaune",Information!$D$15,IF(Trees!H208="Hadekafal",Information!$D$17,Information!$D$16)))</f>
        <v>690</v>
      </c>
      <c r="R295" s="68">
        <f t="shared" si="44"/>
        <v>689.0652387881399</v>
      </c>
      <c r="S295" s="67">
        <f t="shared" si="45"/>
        <v>0.68906523878814</v>
      </c>
      <c r="T295" s="67">
        <f>IF(Trees!I561&lt;28,S295*Information!$D$29,IF(I295&gt;=53,S295*Information!$F$29,S295*Information!$E$29))</f>
        <v>0.13023333013095845</v>
      </c>
      <c r="U295" s="67">
        <f>IF(Trees!I561&lt;28,S295*Information!$D$30,IF(I295&gt;=53,S295*Information!$F$30,S295*Information!$E$30))</f>
        <v>0.06959558911760214</v>
      </c>
      <c r="V295" s="67">
        <f t="shared" si="46"/>
        <v>0.8888941580367005</v>
      </c>
      <c r="W295" s="67">
        <f>IF(H295="Chirpine",S295*Information!$D$22,IF(H295="Chilaune",S295*Information!$D$23,S295*Information!$D$24))</f>
        <v>0.3104238900740571</v>
      </c>
      <c r="X295" s="67">
        <f>IF(H295="Chirpine",T295*Information!$D$22,IF(H295="Chilaune",T295*Information!$D$23,T295*Information!$D$24))</f>
        <v>0.05867011522399678</v>
      </c>
      <c r="Y295" s="67">
        <f>IF(H295="Chirpine",U295*Information!$C$22,IF(H295="Chilaune",U295*Information!$C$23,U295*Information!$C$24))</f>
        <v>0.030288000383980447</v>
      </c>
      <c r="Z295" s="67">
        <f t="shared" si="47"/>
        <v>0.3993820056820343</v>
      </c>
    </row>
    <row r="296" spans="1:26" ht="13.5">
      <c r="A296" s="53">
        <v>15</v>
      </c>
      <c r="B296" s="53" t="s">
        <v>110</v>
      </c>
      <c r="C296" s="5" t="s">
        <v>29</v>
      </c>
      <c r="D296" s="5" t="s">
        <v>106</v>
      </c>
      <c r="E296" s="53" t="s">
        <v>50</v>
      </c>
      <c r="F296" s="53">
        <v>28</v>
      </c>
      <c r="G296" s="53">
        <v>295</v>
      </c>
      <c r="H296" s="53" t="s">
        <v>6</v>
      </c>
      <c r="I296" s="64">
        <v>9.5</v>
      </c>
      <c r="J296" s="64">
        <v>9</v>
      </c>
      <c r="K296" s="65">
        <f t="shared" si="48"/>
        <v>20</v>
      </c>
      <c r="L296" s="66">
        <f t="shared" si="49"/>
        <v>0.00708821842466197</v>
      </c>
      <c r="M296" s="66">
        <f t="shared" si="50"/>
        <v>3.5617648546631324</v>
      </c>
      <c r="N296" s="67">
        <f t="shared" si="42"/>
        <v>35.225309871404185</v>
      </c>
      <c r="O296" s="67">
        <f t="shared" si="43"/>
        <v>0.03522530987140419</v>
      </c>
      <c r="P296" s="67">
        <f>O296/Information!$D$43</f>
        <v>0.7045061974280837</v>
      </c>
      <c r="Q296" s="53">
        <f>IF(H296="Chirpine",Information!$D$14,IF(H296="Chilaune",Information!$D$15,IF(Trees!H209="Hadekafal",Information!$D$17,Information!$D$16)))</f>
        <v>690</v>
      </c>
      <c r="R296" s="68">
        <f t="shared" si="44"/>
        <v>486.10927622537776</v>
      </c>
      <c r="S296" s="67">
        <f t="shared" si="45"/>
        <v>0.48610927622537775</v>
      </c>
      <c r="T296" s="67">
        <f>IF(Trees!I562&lt;28,S296*Information!$D$29,IF(I296&gt;=53,S296*Information!$F$29,S296*Information!$E$29))</f>
        <v>0.0918746532065964</v>
      </c>
      <c r="U296" s="67">
        <f>IF(Trees!I562&lt;28,S296*Information!$D$30,IF(I296&gt;=53,S296*Information!$F$30,S296*Information!$E$30))</f>
        <v>0.04909703689876316</v>
      </c>
      <c r="V296" s="67">
        <f t="shared" si="46"/>
        <v>0.6270809663307373</v>
      </c>
      <c r="W296" s="67">
        <f>IF(H296="Chirpine",S296*Information!$D$22,IF(H296="Chilaune",S296*Information!$D$23,S296*Information!$D$24))</f>
        <v>0.21899222893953268</v>
      </c>
      <c r="X296" s="67">
        <f>IF(H296="Chirpine",T296*Information!$D$22,IF(H296="Chilaune",T296*Information!$D$23,T296*Information!$D$24))</f>
        <v>0.04138953126957168</v>
      </c>
      <c r="Y296" s="67">
        <f>IF(H296="Chirpine",U296*Information!$C$22,IF(H296="Chilaune",U296*Information!$C$23,U296*Information!$C$24))</f>
        <v>0.021367030458341724</v>
      </c>
      <c r="Z296" s="67">
        <f t="shared" si="47"/>
        <v>0.28174879066744607</v>
      </c>
    </row>
    <row r="297" spans="1:26" ht="13.5">
      <c r="A297" s="53">
        <v>15</v>
      </c>
      <c r="B297" s="53" t="s">
        <v>110</v>
      </c>
      <c r="C297" s="5" t="s">
        <v>29</v>
      </c>
      <c r="D297" s="5" t="s">
        <v>106</v>
      </c>
      <c r="E297" s="53" t="s">
        <v>50</v>
      </c>
      <c r="F297" s="53">
        <v>29</v>
      </c>
      <c r="G297" s="53">
        <v>296</v>
      </c>
      <c r="H297" s="53" t="s">
        <v>6</v>
      </c>
      <c r="I297" s="64">
        <v>10.3</v>
      </c>
      <c r="J297" s="64">
        <v>11</v>
      </c>
      <c r="K297" s="65">
        <f t="shared" si="48"/>
        <v>20</v>
      </c>
      <c r="L297" s="66">
        <f t="shared" si="49"/>
        <v>0.00833228911548353</v>
      </c>
      <c r="M297" s="66">
        <f t="shared" si="50"/>
        <v>3.9106673605627327</v>
      </c>
      <c r="N297" s="67">
        <f t="shared" si="42"/>
        <v>49.9322636803</v>
      </c>
      <c r="O297" s="67">
        <f t="shared" si="43"/>
        <v>0.049932263680299994</v>
      </c>
      <c r="P297" s="67">
        <f>O297/Information!$D$43</f>
        <v>0.9986452736059999</v>
      </c>
      <c r="Q297" s="53">
        <f>IF(H297="Chirpine",Information!$D$14,IF(H297="Chilaune",Information!$D$15,IF(Trees!H210="Hadekafal",Information!$D$17,Information!$D$16)))</f>
        <v>690</v>
      </c>
      <c r="R297" s="68">
        <f t="shared" si="44"/>
        <v>689.0652387881399</v>
      </c>
      <c r="S297" s="67">
        <f t="shared" si="45"/>
        <v>0.68906523878814</v>
      </c>
      <c r="T297" s="67">
        <f>IF(Trees!I563&lt;28,S297*Information!$D$29,IF(I297&gt;=53,S297*Information!$F$29,S297*Information!$E$29))</f>
        <v>0.13023333013095845</v>
      </c>
      <c r="U297" s="67">
        <f>IF(Trees!I563&lt;28,S297*Information!$D$30,IF(I297&gt;=53,S297*Information!$F$30,S297*Information!$E$30))</f>
        <v>0.06959558911760214</v>
      </c>
      <c r="V297" s="67">
        <f t="shared" si="46"/>
        <v>0.8888941580367005</v>
      </c>
      <c r="W297" s="67">
        <f>IF(H297="Chirpine",S297*Information!$D$22,IF(H297="Chilaune",S297*Information!$D$23,S297*Information!$D$24))</f>
        <v>0.3104238900740571</v>
      </c>
      <c r="X297" s="67">
        <f>IF(H297="Chirpine",T297*Information!$D$22,IF(H297="Chilaune",T297*Information!$D$23,T297*Information!$D$24))</f>
        <v>0.05867011522399678</v>
      </c>
      <c r="Y297" s="67">
        <f>IF(H297="Chirpine",U297*Information!$C$22,IF(H297="Chilaune",U297*Information!$C$23,U297*Information!$C$24))</f>
        <v>0.030288000383980447</v>
      </c>
      <c r="Z297" s="67">
        <f t="shared" si="47"/>
        <v>0.3993820056820343</v>
      </c>
    </row>
    <row r="298" spans="1:26" ht="13.5">
      <c r="A298" s="53">
        <v>16</v>
      </c>
      <c r="B298" s="53" t="s">
        <v>110</v>
      </c>
      <c r="C298" s="5" t="s">
        <v>75</v>
      </c>
      <c r="D298" s="5" t="s">
        <v>106</v>
      </c>
      <c r="E298" s="53" t="s">
        <v>50</v>
      </c>
      <c r="F298" s="53">
        <v>1</v>
      </c>
      <c r="G298" s="53">
        <v>297</v>
      </c>
      <c r="H298" s="53" t="s">
        <v>4</v>
      </c>
      <c r="I298" s="64">
        <v>37.4</v>
      </c>
      <c r="J298" s="64">
        <v>29.6</v>
      </c>
      <c r="K298" s="65">
        <f t="shared" si="48"/>
        <v>20</v>
      </c>
      <c r="L298" s="66">
        <f t="shared" si="49"/>
        <v>0.10985835350338148</v>
      </c>
      <c r="M298" s="66">
        <f t="shared" si="50"/>
        <v>7.383494732569347</v>
      </c>
      <c r="N298" s="67">
        <f aca="true" t="shared" si="51" ref="N298:N349">EXP(M298)</f>
        <v>1609.2036890851132</v>
      </c>
      <c r="O298" s="67">
        <f aca="true" t="shared" si="52" ref="O298:O349">N298/1000</f>
        <v>1.6092036890851131</v>
      </c>
      <c r="P298" s="67">
        <f>O298/Information!$D$43</f>
        <v>32.18407378170226</v>
      </c>
      <c r="Q298" s="53">
        <f>IF(H298="Chirpine",Information!$D$14,IF(H298="Chilaune",Information!$D$15,IF(Trees!H211="Hadekafal",Information!$D$17,Information!$D$16)))</f>
        <v>650</v>
      </c>
      <c r="R298" s="68">
        <f aca="true" t="shared" si="53" ref="R298:R349">P298*Q298</f>
        <v>20919.64795810647</v>
      </c>
      <c r="S298" s="67">
        <f aca="true" t="shared" si="54" ref="S298:S349">R298/1000</f>
        <v>20.91964795810647</v>
      </c>
      <c r="T298" s="67">
        <f>IF(Trees!I564&lt;28,S298*Information!$D$29,IF(I298&gt;=53,S298*Information!$F$29,S298*Information!$E$29))</f>
        <v>3.9538134640821228</v>
      </c>
      <c r="U298" s="67">
        <f>IF(Trees!I564&lt;28,S298*Information!$D$30,IF(I298&gt;=53,S298*Information!$F$30,S298*Information!$E$30))</f>
        <v>2.1128844437687535</v>
      </c>
      <c r="V298" s="67">
        <f aca="true" t="shared" si="55" ref="V298:V349">S298+T298+U298</f>
        <v>26.986345865957347</v>
      </c>
      <c r="W298" s="67">
        <f>IF(H298="Chirpine",S298*Information!$D$22,IF(H298="Chilaune",S298*Information!$D$23,S298*Information!$D$24))</f>
        <v>9.689980934194917</v>
      </c>
      <c r="X298" s="67">
        <f>IF(H298="Chirpine",T298*Information!$D$22,IF(H298="Chilaune",T298*Information!$D$23,T298*Information!$D$24))</f>
        <v>1.8314063965628393</v>
      </c>
      <c r="Y298" s="67">
        <f>IF(H298="Chirpine",U298*Information!$C$22,IF(H298="Chilaune",U298*Information!$C$23,U298*Information!$C$24))</f>
        <v>0.9182595792619003</v>
      </c>
      <c r="Z298" s="67">
        <f aca="true" t="shared" si="56" ref="Z298:Z349">W298+X298+Y298</f>
        <v>12.439646910019656</v>
      </c>
    </row>
    <row r="299" spans="1:26" ht="13.5">
      <c r="A299" s="53">
        <v>16</v>
      </c>
      <c r="B299" s="53" t="s">
        <v>110</v>
      </c>
      <c r="C299" s="5" t="s">
        <v>75</v>
      </c>
      <c r="D299" s="5" t="s">
        <v>106</v>
      </c>
      <c r="E299" s="53" t="s">
        <v>50</v>
      </c>
      <c r="F299" s="53">
        <v>2</v>
      </c>
      <c r="G299" s="53">
        <v>298</v>
      </c>
      <c r="H299" s="53" t="s">
        <v>4</v>
      </c>
      <c r="I299" s="64">
        <v>43</v>
      </c>
      <c r="J299" s="64">
        <v>33.5</v>
      </c>
      <c r="K299" s="65">
        <f t="shared" si="48"/>
        <v>20</v>
      </c>
      <c r="L299" s="66">
        <f t="shared" si="49"/>
        <v>0.14522012041218818</v>
      </c>
      <c r="M299" s="66">
        <f t="shared" si="50"/>
        <v>7.775885797701368</v>
      </c>
      <c r="N299" s="67">
        <f t="shared" si="51"/>
        <v>2382.4527368459985</v>
      </c>
      <c r="O299" s="67">
        <f t="shared" si="52"/>
        <v>2.3824527368459987</v>
      </c>
      <c r="P299" s="67">
        <f>O299/Information!$D$43</f>
        <v>47.64905473691997</v>
      </c>
      <c r="Q299" s="53">
        <f>IF(H299="Chirpine",Information!$D$14,IF(H299="Chilaune",Information!$D$15,IF(Trees!H212="Hadekafal",Information!$D$17,Information!$D$16)))</f>
        <v>650</v>
      </c>
      <c r="R299" s="68">
        <f t="shared" si="53"/>
        <v>30971.885578997983</v>
      </c>
      <c r="S299" s="67">
        <f t="shared" si="54"/>
        <v>30.971885578997984</v>
      </c>
      <c r="T299" s="67">
        <f>IF(Trees!I565&lt;28,S299*Information!$D$29,IF(I299&gt;=53,S299*Information!$F$29,S299*Information!$E$29))</f>
        <v>5.853686374430619</v>
      </c>
      <c r="U299" s="67">
        <f>IF(Trees!I565&lt;28,S299*Information!$D$30,IF(I299&gt;=53,S299*Information!$F$30,S299*Information!$E$30))</f>
        <v>3.1281604434787966</v>
      </c>
      <c r="V299" s="67">
        <f t="shared" si="55"/>
        <v>39.9537323969074</v>
      </c>
      <c r="W299" s="67">
        <f>IF(H299="Chirpine",S299*Information!$D$22,IF(H299="Chilaune",S299*Information!$D$23,S299*Information!$D$24))</f>
        <v>14.346177400191866</v>
      </c>
      <c r="X299" s="67">
        <f>IF(H299="Chirpine",T299*Information!$D$22,IF(H299="Chilaune",T299*Information!$D$23,T299*Information!$D$24))</f>
        <v>2.711427528636263</v>
      </c>
      <c r="Y299" s="67">
        <f>IF(H299="Chirpine",U299*Information!$C$22,IF(H299="Chilaune",U299*Information!$C$23,U299*Information!$C$24))</f>
        <v>1.359498528735885</v>
      </c>
      <c r="Z299" s="67">
        <f t="shared" si="56"/>
        <v>18.417103457564014</v>
      </c>
    </row>
    <row r="300" spans="1:26" ht="13.5">
      <c r="A300" s="53">
        <v>16</v>
      </c>
      <c r="B300" s="53" t="s">
        <v>110</v>
      </c>
      <c r="C300" s="5" t="s">
        <v>75</v>
      </c>
      <c r="D300" s="5" t="s">
        <v>106</v>
      </c>
      <c r="E300" s="53" t="s">
        <v>50</v>
      </c>
      <c r="F300" s="53">
        <v>3</v>
      </c>
      <c r="G300" s="53">
        <v>299</v>
      </c>
      <c r="H300" s="53" t="s">
        <v>4</v>
      </c>
      <c r="I300" s="64">
        <v>51.5</v>
      </c>
      <c r="J300" s="64">
        <v>34</v>
      </c>
      <c r="K300" s="65">
        <f t="shared" si="48"/>
        <v>20</v>
      </c>
      <c r="L300" s="66">
        <f t="shared" si="49"/>
        <v>0.20830722788708822</v>
      </c>
      <c r="M300" s="66">
        <f t="shared" si="50"/>
        <v>8.137693216665582</v>
      </c>
      <c r="N300" s="67">
        <f t="shared" si="51"/>
        <v>3421.0172134478767</v>
      </c>
      <c r="O300" s="67">
        <f t="shared" si="52"/>
        <v>3.4210172134478767</v>
      </c>
      <c r="P300" s="67">
        <f>O300/Information!$D$43</f>
        <v>68.42034426895754</v>
      </c>
      <c r="Q300" s="53">
        <f>IF(H300="Chirpine",Information!$D$14,IF(H300="Chilaune",Information!$D$15,IF(Trees!H213="Hadekafal",Information!$D$17,Information!$D$16)))</f>
        <v>650</v>
      </c>
      <c r="R300" s="68">
        <f t="shared" si="53"/>
        <v>44473.2237748224</v>
      </c>
      <c r="S300" s="67">
        <f t="shared" si="54"/>
        <v>44.4732237748224</v>
      </c>
      <c r="T300" s="67">
        <f>IF(Trees!I566&lt;28,S300*Information!$D$29,IF(I300&gt;=53,S300*Information!$F$29,S300*Information!$E$29))</f>
        <v>8.405439293441434</v>
      </c>
      <c r="U300" s="67">
        <f>IF(Trees!I566&lt;28,S300*Information!$D$30,IF(I300&gt;=53,S300*Information!$F$30,S300*Information!$E$30))</f>
        <v>4.491795601257063</v>
      </c>
      <c r="V300" s="67">
        <f t="shared" si="55"/>
        <v>57.37045866952089</v>
      </c>
      <c r="W300" s="67">
        <f>IF(H300="Chirpine",S300*Information!$D$22,IF(H300="Chilaune",S300*Information!$D$23,S300*Information!$D$24))</f>
        <v>20.599997252497737</v>
      </c>
      <c r="X300" s="67">
        <f>IF(H300="Chirpine",T300*Information!$D$22,IF(H300="Chilaune",T300*Information!$D$23,T300*Information!$D$24))</f>
        <v>3.8933994807220724</v>
      </c>
      <c r="Y300" s="67">
        <f>IF(H300="Chirpine",U300*Information!$C$22,IF(H300="Chilaune",U300*Information!$C$23,U300*Information!$C$24))</f>
        <v>1.9521343683063193</v>
      </c>
      <c r="Z300" s="67">
        <f t="shared" si="56"/>
        <v>26.44553110152613</v>
      </c>
    </row>
    <row r="301" spans="1:26" ht="13.5">
      <c r="A301" s="53">
        <v>16</v>
      </c>
      <c r="B301" s="53" t="s">
        <v>110</v>
      </c>
      <c r="C301" s="5" t="s">
        <v>75</v>
      </c>
      <c r="D301" s="5" t="s">
        <v>106</v>
      </c>
      <c r="E301" s="53" t="s">
        <v>50</v>
      </c>
      <c r="F301" s="53">
        <v>4</v>
      </c>
      <c r="G301" s="53">
        <v>300</v>
      </c>
      <c r="H301" s="53" t="s">
        <v>4</v>
      </c>
      <c r="I301" s="64">
        <v>64.6</v>
      </c>
      <c r="J301" s="64">
        <v>33.2</v>
      </c>
      <c r="K301" s="65">
        <f t="shared" si="48"/>
        <v>20</v>
      </c>
      <c r="L301" s="66">
        <f t="shared" si="49"/>
        <v>0.3277592199563695</v>
      </c>
      <c r="M301" s="66">
        <f t="shared" si="50"/>
        <v>8.549765139838481</v>
      </c>
      <c r="N301" s="67">
        <f t="shared" si="51"/>
        <v>5165.541104882808</v>
      </c>
      <c r="O301" s="67">
        <f t="shared" si="52"/>
        <v>5.165541104882808</v>
      </c>
      <c r="P301" s="67">
        <f>O301/Information!$D$43</f>
        <v>103.31082209765616</v>
      </c>
      <c r="Q301" s="53">
        <f>IF(H301="Chirpine",Information!$D$14,IF(H301="Chilaune",Information!$D$15,IF(Trees!H215="Hadekafal",Information!$D$17,Information!$D$16)))</f>
        <v>650</v>
      </c>
      <c r="R301" s="68">
        <f t="shared" si="53"/>
        <v>67152.0343634765</v>
      </c>
      <c r="S301" s="67">
        <f t="shared" si="54"/>
        <v>67.1520343634765</v>
      </c>
      <c r="T301" s="67">
        <f>IF(Trees!I568&lt;28,S301*Information!$D$29,IF(I301&gt;=53,S301*Information!$F$29,S301*Information!$E$29))</f>
        <v>12.691734494697059</v>
      </c>
      <c r="U301" s="67">
        <f>IF(Trees!I568&lt;28,S301*Information!$D$30,IF(I301&gt;=53,S301*Information!$F$30,S301*Information!$E$30))</f>
        <v>6.782355470711127</v>
      </c>
      <c r="V301" s="67">
        <f t="shared" si="55"/>
        <v>86.62612432888469</v>
      </c>
      <c r="W301" s="67">
        <f>IF(H301="Chirpine",S301*Information!$D$22,IF(H301="Chilaune",S301*Information!$D$23,S301*Information!$D$24))</f>
        <v>31.104822317162316</v>
      </c>
      <c r="X301" s="67">
        <f>IF(H301="Chirpine",T301*Information!$D$22,IF(H301="Chilaune",T301*Information!$D$23,T301*Information!$D$24))</f>
        <v>5.878811417943678</v>
      </c>
      <c r="Y301" s="67">
        <f>IF(H301="Chirpine",U301*Information!$C$22,IF(H301="Chilaune",U301*Information!$C$23,U301*Information!$C$24))</f>
        <v>2.947611687571056</v>
      </c>
      <c r="Z301" s="67">
        <f t="shared" si="56"/>
        <v>39.93124542267705</v>
      </c>
    </row>
    <row r="302" spans="1:26" ht="13.5">
      <c r="A302" s="53">
        <v>16</v>
      </c>
      <c r="B302" s="53" t="s">
        <v>110</v>
      </c>
      <c r="C302" s="5" t="s">
        <v>75</v>
      </c>
      <c r="D302" s="5" t="s">
        <v>106</v>
      </c>
      <c r="E302" s="53" t="s">
        <v>50</v>
      </c>
      <c r="F302" s="53">
        <v>5</v>
      </c>
      <c r="G302" s="53">
        <v>301</v>
      </c>
      <c r="H302" s="53" t="s">
        <v>4</v>
      </c>
      <c r="I302" s="64">
        <v>52</v>
      </c>
      <c r="J302" s="64">
        <v>33.5</v>
      </c>
      <c r="K302" s="65">
        <f t="shared" si="48"/>
        <v>20</v>
      </c>
      <c r="L302" s="66">
        <f t="shared" si="49"/>
        <v>0.21237166338267002</v>
      </c>
      <c r="M302" s="66">
        <f t="shared" si="50"/>
        <v>8.141434667856174</v>
      </c>
      <c r="N302" s="67">
        <f t="shared" si="51"/>
        <v>3433.8407567456893</v>
      </c>
      <c r="O302" s="67">
        <f t="shared" si="52"/>
        <v>3.4338407567456892</v>
      </c>
      <c r="P302" s="67">
        <f>O302/Information!$D$43</f>
        <v>68.67681513491378</v>
      </c>
      <c r="Q302" s="53">
        <f>IF(H302="Chirpine",Information!$D$14,IF(H302="Chilaune",Information!$D$15,IF(Trees!H216="Hadekafal",Information!$D$17,Information!$D$16)))</f>
        <v>650</v>
      </c>
      <c r="R302" s="68">
        <f t="shared" si="53"/>
        <v>44639.929837693955</v>
      </c>
      <c r="S302" s="67">
        <f t="shared" si="54"/>
        <v>44.639929837693956</v>
      </c>
      <c r="T302" s="67">
        <f>IF(Trees!I569&lt;28,S302*Information!$D$29,IF(I302&gt;=53,S302*Information!$F$29,S302*Information!$E$29))</f>
        <v>8.436946739324158</v>
      </c>
      <c r="U302" s="67">
        <f>IF(Trees!I569&lt;28,S302*Information!$D$30,IF(I302&gt;=53,S302*Information!$F$30,S302*Information!$E$30))</f>
        <v>4.50863291360709</v>
      </c>
      <c r="V302" s="67">
        <f t="shared" si="55"/>
        <v>57.5855094906252</v>
      </c>
      <c r="W302" s="67">
        <f>IF(H302="Chirpine",S302*Information!$D$22,IF(H302="Chilaune",S302*Information!$D$23,S302*Information!$D$24))</f>
        <v>20.67721550081984</v>
      </c>
      <c r="X302" s="67">
        <f>IF(H302="Chirpine",T302*Information!$D$22,IF(H302="Chilaune",T302*Information!$D$23,T302*Information!$D$24))</f>
        <v>3.90799372965495</v>
      </c>
      <c r="Y302" s="67">
        <f>IF(H302="Chirpine",U302*Information!$C$22,IF(H302="Chilaune",U302*Information!$C$23,U302*Information!$C$24))</f>
        <v>1.9594518642536412</v>
      </c>
      <c r="Z302" s="67">
        <f t="shared" si="56"/>
        <v>26.544661094728433</v>
      </c>
    </row>
    <row r="303" spans="1:26" ht="13.5">
      <c r="A303" s="53">
        <v>16</v>
      </c>
      <c r="B303" s="53" t="s">
        <v>110</v>
      </c>
      <c r="C303" s="5" t="s">
        <v>75</v>
      </c>
      <c r="D303" s="5" t="s">
        <v>106</v>
      </c>
      <c r="E303" s="53" t="s">
        <v>50</v>
      </c>
      <c r="F303" s="53">
        <v>6</v>
      </c>
      <c r="G303" s="53">
        <v>302</v>
      </c>
      <c r="H303" s="53" t="s">
        <v>4</v>
      </c>
      <c r="I303" s="64">
        <v>43.1</v>
      </c>
      <c r="J303" s="64">
        <v>33.1</v>
      </c>
      <c r="K303" s="65">
        <f t="shared" si="48"/>
        <v>20</v>
      </c>
      <c r="L303" s="66">
        <f t="shared" si="49"/>
        <v>0.1458963482308734</v>
      </c>
      <c r="M303" s="66">
        <f t="shared" si="50"/>
        <v>7.768318880560058</v>
      </c>
      <c r="N303" s="67">
        <f t="shared" si="51"/>
        <v>2364.492950197312</v>
      </c>
      <c r="O303" s="67">
        <f t="shared" si="52"/>
        <v>2.364492950197312</v>
      </c>
      <c r="P303" s="67">
        <f>O303/Information!$D$43</f>
        <v>47.28985900394624</v>
      </c>
      <c r="Q303" s="53">
        <f>IF(H303="Chirpine",Information!$D$14,IF(H303="Chilaune",Information!$D$15,IF(Trees!H217="Hadekafal",Information!$D$17,Information!$D$16)))</f>
        <v>650</v>
      </c>
      <c r="R303" s="68">
        <f t="shared" si="53"/>
        <v>30738.408352565057</v>
      </c>
      <c r="S303" s="67">
        <f t="shared" si="54"/>
        <v>30.738408352565056</v>
      </c>
      <c r="T303" s="67">
        <f>IF(Trees!I570&lt;28,S303*Information!$D$29,IF(I303&gt;=53,S303*Information!$F$29,S303*Information!$E$29))</f>
        <v>5.809559178634796</v>
      </c>
      <c r="U303" s="67">
        <f>IF(Trees!I570&lt;28,S303*Information!$D$30,IF(I303&gt;=53,S303*Information!$F$30,S303*Information!$E$30))</f>
        <v>3.104579243609071</v>
      </c>
      <c r="V303" s="67">
        <f t="shared" si="55"/>
        <v>39.652546774808926</v>
      </c>
      <c r="W303" s="67">
        <f>IF(H303="Chirpine",S303*Information!$D$22,IF(H303="Chilaune",S303*Information!$D$23,S303*Information!$D$24))</f>
        <v>14.238030748908134</v>
      </c>
      <c r="X303" s="67">
        <f>IF(H303="Chirpine",T303*Information!$D$22,IF(H303="Chilaune",T303*Information!$D$23,T303*Information!$D$24))</f>
        <v>2.6909878115436374</v>
      </c>
      <c r="Y303" s="67">
        <f>IF(H303="Chirpine",U303*Information!$C$22,IF(H303="Chilaune",U303*Information!$C$23,U303*Information!$C$24))</f>
        <v>1.3492501392725023</v>
      </c>
      <c r="Z303" s="67">
        <f t="shared" si="56"/>
        <v>18.278268699724276</v>
      </c>
    </row>
    <row r="304" spans="1:26" ht="13.5">
      <c r="A304" s="53">
        <v>17</v>
      </c>
      <c r="B304" s="53" t="s">
        <v>110</v>
      </c>
      <c r="C304" s="5" t="s">
        <v>75</v>
      </c>
      <c r="D304" s="5" t="s">
        <v>104</v>
      </c>
      <c r="E304" s="53" t="s">
        <v>50</v>
      </c>
      <c r="F304" s="53">
        <v>1</v>
      </c>
      <c r="G304" s="53">
        <v>303</v>
      </c>
      <c r="H304" s="53" t="s">
        <v>4</v>
      </c>
      <c r="I304" s="64">
        <v>55</v>
      </c>
      <c r="J304" s="64">
        <v>33.8</v>
      </c>
      <c r="K304" s="65">
        <f t="shared" si="48"/>
        <v>20</v>
      </c>
      <c r="L304" s="66">
        <f t="shared" si="49"/>
        <v>0.23758294442772812</v>
      </c>
      <c r="M304" s="66">
        <f t="shared" si="50"/>
        <v>8.25825505980836</v>
      </c>
      <c r="N304" s="67">
        <f t="shared" si="51"/>
        <v>3859.353879851625</v>
      </c>
      <c r="O304" s="67">
        <f t="shared" si="52"/>
        <v>3.8593538798516254</v>
      </c>
      <c r="P304" s="67">
        <f>O304/Information!$D$43</f>
        <v>77.1870775970325</v>
      </c>
      <c r="Q304" s="53">
        <f>IF(H304="Chirpine",Information!$D$14,IF(H304="Chilaune",Information!$D$15,IF(Trees!H218="Hadekafal",Information!$D$17,Information!$D$16)))</f>
        <v>650</v>
      </c>
      <c r="R304" s="68">
        <f t="shared" si="53"/>
        <v>50171.600438071124</v>
      </c>
      <c r="S304" s="67">
        <f t="shared" si="54"/>
        <v>50.171600438071124</v>
      </c>
      <c r="T304" s="67">
        <f>IF(Trees!I571&lt;28,S304*Information!$D$29,IF(I304&gt;=53,S304*Information!$F$29,S304*Information!$E$29))</f>
        <v>9.482432482795442</v>
      </c>
      <c r="U304" s="67">
        <f>IF(Trees!I571&lt;28,S304*Information!$D$30,IF(I304&gt;=53,S304*Information!$F$30,S304*Information!$E$30))</f>
        <v>5.067331644245184</v>
      </c>
      <c r="V304" s="67">
        <f t="shared" si="55"/>
        <v>64.72136456511176</v>
      </c>
      <c r="W304" s="67">
        <f>IF(H304="Chirpine",S304*Information!$D$22,IF(H304="Chilaune",S304*Information!$D$23,S304*Information!$D$24))</f>
        <v>23.239485322914543</v>
      </c>
      <c r="X304" s="67">
        <f>IF(H304="Chirpine",T304*Information!$D$22,IF(H304="Chilaune",T304*Information!$D$23,T304*Information!$D$24))</f>
        <v>4.392262726030848</v>
      </c>
      <c r="Y304" s="67">
        <f>IF(H304="Chirpine",U304*Information!$C$22,IF(H304="Chilaune",U304*Information!$C$23,U304*Information!$C$24))</f>
        <v>2.2022623325889565</v>
      </c>
      <c r="Z304" s="67">
        <f t="shared" si="56"/>
        <v>29.83401038153435</v>
      </c>
    </row>
    <row r="305" spans="1:26" ht="13.5">
      <c r="A305" s="53">
        <v>17</v>
      </c>
      <c r="B305" s="53" t="s">
        <v>110</v>
      </c>
      <c r="C305" s="5" t="s">
        <v>75</v>
      </c>
      <c r="D305" s="5" t="s">
        <v>104</v>
      </c>
      <c r="E305" s="53" t="s">
        <v>50</v>
      </c>
      <c r="F305" s="53">
        <v>2</v>
      </c>
      <c r="G305" s="53">
        <v>304</v>
      </c>
      <c r="H305" s="53" t="s">
        <v>4</v>
      </c>
      <c r="I305" s="64">
        <v>49</v>
      </c>
      <c r="J305" s="64">
        <v>33.1</v>
      </c>
      <c r="K305" s="65">
        <f t="shared" si="48"/>
        <v>20</v>
      </c>
      <c r="L305" s="66">
        <f t="shared" si="49"/>
        <v>0.1885740990317273</v>
      </c>
      <c r="M305" s="66">
        <f t="shared" si="50"/>
        <v>8.015098739035334</v>
      </c>
      <c r="N305" s="67">
        <f t="shared" si="51"/>
        <v>3026.308197716846</v>
      </c>
      <c r="O305" s="67">
        <f t="shared" si="52"/>
        <v>3.026308197716846</v>
      </c>
      <c r="P305" s="67">
        <f>O305/Information!$D$43</f>
        <v>60.526163954336916</v>
      </c>
      <c r="Q305" s="53">
        <f>IF(H305="Chirpine",Information!$D$14,IF(H305="Chilaune",Information!$D$15,IF(Trees!H219="Hadekafal",Information!$D$17,Information!$D$16)))</f>
        <v>650</v>
      </c>
      <c r="R305" s="68">
        <f t="shared" si="53"/>
        <v>39342.006570319</v>
      </c>
      <c r="S305" s="67">
        <f t="shared" si="54"/>
        <v>39.342006570319</v>
      </c>
      <c r="T305" s="67">
        <f>IF(Trees!I572&lt;28,S305*Information!$D$29,IF(I305&gt;=53,S305*Information!$F$29,S305*Information!$E$29))</f>
        <v>7.435639241790291</v>
      </c>
      <c r="U305" s="67">
        <f>IF(Trees!I572&lt;28,S305*Information!$D$30,IF(I305&gt;=53,S305*Information!$F$30,S305*Information!$E$30))</f>
        <v>3.973542663602219</v>
      </c>
      <c r="V305" s="67">
        <f t="shared" si="55"/>
        <v>50.75118847571151</v>
      </c>
      <c r="W305" s="67">
        <f>IF(H305="Chirpine",S305*Information!$D$22,IF(H305="Chilaune",S305*Information!$D$23,S305*Information!$D$24))</f>
        <v>18.223217443371762</v>
      </c>
      <c r="X305" s="67">
        <f>IF(H305="Chirpine",T305*Information!$D$22,IF(H305="Chilaune",T305*Information!$D$23,T305*Information!$D$24))</f>
        <v>3.4441880967972627</v>
      </c>
      <c r="Y305" s="67">
        <f>IF(H305="Chirpine",U305*Information!$C$22,IF(H305="Chilaune",U305*Information!$C$23,U305*Information!$C$24))</f>
        <v>1.7269016416015244</v>
      </c>
      <c r="Z305" s="67">
        <f t="shared" si="56"/>
        <v>23.39430718177055</v>
      </c>
    </row>
    <row r="306" spans="1:26" ht="13.5">
      <c r="A306" s="53">
        <v>17</v>
      </c>
      <c r="B306" s="53" t="s">
        <v>110</v>
      </c>
      <c r="C306" s="5" t="s">
        <v>75</v>
      </c>
      <c r="D306" s="5" t="s">
        <v>104</v>
      </c>
      <c r="E306" s="53" t="s">
        <v>50</v>
      </c>
      <c r="F306" s="53">
        <v>3</v>
      </c>
      <c r="G306" s="53">
        <v>305</v>
      </c>
      <c r="H306" s="53" t="s">
        <v>4</v>
      </c>
      <c r="I306" s="64">
        <v>67</v>
      </c>
      <c r="J306" s="64">
        <v>35.5</v>
      </c>
      <c r="K306" s="65">
        <f t="shared" si="48"/>
        <v>20</v>
      </c>
      <c r="L306" s="66">
        <f t="shared" si="49"/>
        <v>0.3525652355491145</v>
      </c>
      <c r="M306" s="66">
        <f t="shared" si="50"/>
        <v>8.687041062003207</v>
      </c>
      <c r="N306" s="67">
        <f t="shared" si="51"/>
        <v>5925.6227265217185</v>
      </c>
      <c r="O306" s="67">
        <f t="shared" si="52"/>
        <v>5.925622726521718</v>
      </c>
      <c r="P306" s="67">
        <f>O306/Information!$D$43</f>
        <v>118.51245453043435</v>
      </c>
      <c r="Q306" s="53">
        <f>IF(H306="Chirpine",Information!$D$14,IF(H306="Chilaune",Information!$D$15,IF(Trees!H220="Hadekafal",Information!$D$17,Information!$D$16)))</f>
        <v>650</v>
      </c>
      <c r="R306" s="68">
        <f t="shared" si="53"/>
        <v>77033.09544478233</v>
      </c>
      <c r="S306" s="67">
        <f t="shared" si="54"/>
        <v>77.03309544478233</v>
      </c>
      <c r="T306" s="67">
        <f>IF(Trees!I573&lt;28,S306*Information!$D$29,IF(I306&gt;=53,S306*Information!$F$29,S306*Information!$E$29))</f>
        <v>14.559255039063862</v>
      </c>
      <c r="U306" s="67">
        <f>IF(Trees!I573&lt;28,S306*Information!$D$30,IF(I306&gt;=53,S306*Information!$F$30,S306*Information!$E$30))</f>
        <v>7.780342639923016</v>
      </c>
      <c r="V306" s="67">
        <f t="shared" si="55"/>
        <v>99.37269312376921</v>
      </c>
      <c r="W306" s="67">
        <f>IF(H306="Chirpine",S306*Information!$D$22,IF(H306="Chilaune",S306*Information!$D$23,S306*Information!$D$24))</f>
        <v>35.68172981002318</v>
      </c>
      <c r="X306" s="67">
        <f>IF(H306="Chirpine",T306*Information!$D$22,IF(H306="Chilaune",T306*Information!$D$23,T306*Information!$D$24))</f>
        <v>6.743846934094381</v>
      </c>
      <c r="Y306" s="67">
        <f>IF(H306="Chirpine",U306*Information!$C$22,IF(H306="Chilaune",U306*Information!$C$23,U306*Information!$C$24))</f>
        <v>3.3813369113105427</v>
      </c>
      <c r="Z306" s="67">
        <f t="shared" si="56"/>
        <v>45.8069136554281</v>
      </c>
    </row>
    <row r="307" spans="1:26" ht="13.5">
      <c r="A307" s="53">
        <v>17</v>
      </c>
      <c r="B307" s="53" t="s">
        <v>110</v>
      </c>
      <c r="C307" s="5" t="s">
        <v>75</v>
      </c>
      <c r="D307" s="5" t="s">
        <v>104</v>
      </c>
      <c r="E307" s="53" t="s">
        <v>50</v>
      </c>
      <c r="F307" s="53">
        <v>4</v>
      </c>
      <c r="G307" s="53">
        <v>306</v>
      </c>
      <c r="H307" s="53" t="s">
        <v>4</v>
      </c>
      <c r="I307" s="64">
        <v>52.7</v>
      </c>
      <c r="J307" s="64">
        <v>34</v>
      </c>
      <c r="K307" s="65">
        <f t="shared" si="48"/>
        <v>20</v>
      </c>
      <c r="L307" s="66">
        <f t="shared" si="49"/>
        <v>0.21812784652220993</v>
      </c>
      <c r="M307" s="66">
        <f t="shared" si="50"/>
        <v>8.181998438358196</v>
      </c>
      <c r="N307" s="67">
        <f t="shared" si="51"/>
        <v>3575.9939281888487</v>
      </c>
      <c r="O307" s="67">
        <f t="shared" si="52"/>
        <v>3.575993928188849</v>
      </c>
      <c r="P307" s="67">
        <f>O307/Information!$D$43</f>
        <v>71.51987856377697</v>
      </c>
      <c r="Q307" s="53">
        <f>IF(H307="Chirpine",Information!$D$14,IF(H307="Chilaune",Information!$D$15,IF(Trees!#REF!="Hadekafal",Information!$D$17,Information!$D$16)))</f>
        <v>650</v>
      </c>
      <c r="R307" s="68">
        <f t="shared" si="53"/>
        <v>46487.921066455034</v>
      </c>
      <c r="S307" s="67">
        <f t="shared" si="54"/>
        <v>46.48792106645504</v>
      </c>
      <c r="T307" s="67">
        <f>IF(Trees!I574&lt;28,S307*Information!$D$29,IF(I307&gt;=53,S307*Information!$F$29,S307*Information!$E$29))</f>
        <v>8.786217081560002</v>
      </c>
      <c r="U307" s="67">
        <f>IF(Trees!I574&lt;28,S307*Information!$D$30,IF(I307&gt;=53,S307*Information!$F$30,S307*Information!$E$30))</f>
        <v>4.695280027711959</v>
      </c>
      <c r="V307" s="67">
        <f t="shared" si="55"/>
        <v>59.969418175727</v>
      </c>
      <c r="W307" s="67">
        <f>IF(H307="Chirpine",S307*Information!$D$22,IF(H307="Chilaune",S307*Information!$D$23,S307*Information!$D$24))</f>
        <v>21.533205037981972</v>
      </c>
      <c r="X307" s="67">
        <f>IF(H307="Chirpine",T307*Information!$D$22,IF(H307="Chilaune",T307*Information!$D$23,T307*Information!$D$24))</f>
        <v>4.069775752178593</v>
      </c>
      <c r="Y307" s="67">
        <f>IF(H307="Chirpine",U307*Information!$C$22,IF(H307="Chilaune",U307*Information!$C$23,U307*Information!$C$24))</f>
        <v>2.0405687000436172</v>
      </c>
      <c r="Z307" s="67">
        <f t="shared" si="56"/>
        <v>27.643549490204183</v>
      </c>
    </row>
    <row r="308" spans="1:26" ht="13.5">
      <c r="A308" s="53">
        <v>17</v>
      </c>
      <c r="B308" s="53" t="s">
        <v>110</v>
      </c>
      <c r="C308" s="5" t="s">
        <v>75</v>
      </c>
      <c r="D308" s="5" t="s">
        <v>104</v>
      </c>
      <c r="E308" s="53" t="s">
        <v>50</v>
      </c>
      <c r="F308" s="53">
        <v>5</v>
      </c>
      <c r="G308" s="53">
        <v>307</v>
      </c>
      <c r="H308" s="53" t="s">
        <v>4</v>
      </c>
      <c r="I308" s="64">
        <v>54</v>
      </c>
      <c r="J308" s="64">
        <v>33.1</v>
      </c>
      <c r="K308" s="65">
        <f t="shared" si="48"/>
        <v>20</v>
      </c>
      <c r="L308" s="66">
        <f t="shared" si="49"/>
        <v>0.2290221044466959</v>
      </c>
      <c r="M308" s="66">
        <f t="shared" si="50"/>
        <v>8.201993209185927</v>
      </c>
      <c r="N308" s="67">
        <f t="shared" si="51"/>
        <v>3648.21472027268</v>
      </c>
      <c r="O308" s="67">
        <f t="shared" si="52"/>
        <v>3.64821472027268</v>
      </c>
      <c r="P308" s="67">
        <f>O308/Information!$D$43</f>
        <v>72.9642944054536</v>
      </c>
      <c r="Q308" s="53">
        <f>IF(H308="Chirpine",Information!$D$14,IF(H308="Chilaune",Information!$D$15,IF(Trees!#REF!="Hadekafal",Information!$D$17,Information!$D$16)))</f>
        <v>650</v>
      </c>
      <c r="R308" s="68">
        <f t="shared" si="53"/>
        <v>47426.79136354484</v>
      </c>
      <c r="S308" s="67">
        <f t="shared" si="54"/>
        <v>47.426791363544844</v>
      </c>
      <c r="T308" s="67">
        <f>IF(Trees!I575&lt;28,S308*Information!$D$29,IF(I308&gt;=53,S308*Information!$F$29,S308*Information!$E$29))</f>
        <v>8.963663567709975</v>
      </c>
      <c r="U308" s="67">
        <f>IF(Trees!I575&lt;28,S308*Information!$D$30,IF(I308&gt;=53,S308*Information!$F$30,S308*Information!$E$30))</f>
        <v>4.790105927718029</v>
      </c>
      <c r="V308" s="67">
        <f t="shared" si="55"/>
        <v>61.180560858972854</v>
      </c>
      <c r="W308" s="67">
        <f>IF(H308="Chirpine",S308*Information!$D$22,IF(H308="Chilaune",S308*Information!$D$23,S308*Information!$D$24))</f>
        <v>21.968089759593973</v>
      </c>
      <c r="X308" s="67">
        <f>IF(H308="Chirpine",T308*Information!$D$22,IF(H308="Chilaune",T308*Information!$D$23,T308*Information!$D$24))</f>
        <v>4.1519689645632605</v>
      </c>
      <c r="Y308" s="67">
        <f>IF(H308="Chirpine",U308*Information!$C$22,IF(H308="Chilaune",U308*Information!$C$23,U308*Information!$C$24))</f>
        <v>2.0817800361862555</v>
      </c>
      <c r="Z308" s="67">
        <f t="shared" si="56"/>
        <v>28.201838760343488</v>
      </c>
    </row>
    <row r="309" spans="1:26" ht="13.5">
      <c r="A309" s="53">
        <v>17</v>
      </c>
      <c r="B309" s="53" t="s">
        <v>110</v>
      </c>
      <c r="C309" s="5" t="s">
        <v>75</v>
      </c>
      <c r="D309" s="5" t="s">
        <v>104</v>
      </c>
      <c r="E309" s="53" t="s">
        <v>50</v>
      </c>
      <c r="F309" s="53">
        <v>6</v>
      </c>
      <c r="G309" s="53">
        <v>308</v>
      </c>
      <c r="H309" s="53" t="s">
        <v>4</v>
      </c>
      <c r="I309" s="64">
        <v>42.7</v>
      </c>
      <c r="J309" s="64">
        <v>31</v>
      </c>
      <c r="K309" s="65">
        <f t="shared" si="48"/>
        <v>20</v>
      </c>
      <c r="L309" s="66">
        <f t="shared" si="49"/>
        <v>0.14320086173409335</v>
      </c>
      <c r="M309" s="66">
        <f t="shared" si="50"/>
        <v>7.684713403244881</v>
      </c>
      <c r="N309" s="67">
        <f t="shared" si="51"/>
        <v>2174.8465803067584</v>
      </c>
      <c r="O309" s="67">
        <f t="shared" si="52"/>
        <v>2.1748465803067583</v>
      </c>
      <c r="P309" s="67">
        <f>O309/Information!$D$43</f>
        <v>43.49693160613516</v>
      </c>
      <c r="Q309" s="53">
        <f>IF(H309="Chirpine",Information!$D$14,IF(H309="Chilaune",Information!$D$15,IF(Trees!H221="Hadekafal",Information!$D$17,Information!$D$16)))</f>
        <v>650</v>
      </c>
      <c r="R309" s="68">
        <f t="shared" si="53"/>
        <v>28273.005543987856</v>
      </c>
      <c r="S309" s="67">
        <f t="shared" si="54"/>
        <v>28.273005543987857</v>
      </c>
      <c r="T309" s="67">
        <f>IF(Trees!I576&lt;28,S309*Information!$D$29,IF(I309&gt;=53,S309*Information!$F$29,S309*Information!$E$29))</f>
        <v>5.343598047813705</v>
      </c>
      <c r="U309" s="67">
        <f>IF(Trees!I576&lt;28,S309*Information!$D$30,IF(I309&gt;=53,S309*Information!$F$30,S309*Information!$E$30))</f>
        <v>2.8555735599427736</v>
      </c>
      <c r="V309" s="67">
        <f t="shared" si="55"/>
        <v>36.47217715174434</v>
      </c>
      <c r="W309" s="67">
        <f>IF(H309="Chirpine",S309*Information!$D$22,IF(H309="Chilaune",S309*Information!$D$23,S309*Information!$D$24))</f>
        <v>13.096056167975176</v>
      </c>
      <c r="X309" s="67">
        <f>IF(H309="Chirpine",T309*Information!$D$22,IF(H309="Chilaune",T309*Information!$D$23,T309*Information!$D$24))</f>
        <v>2.475154615747308</v>
      </c>
      <c r="Y309" s="67">
        <f>IF(H309="Chirpine",U309*Information!$C$22,IF(H309="Chilaune",U309*Information!$C$23,U309*Information!$C$24))</f>
        <v>1.2410322691511293</v>
      </c>
      <c r="Z309" s="67">
        <f t="shared" si="56"/>
        <v>16.812243052873615</v>
      </c>
    </row>
    <row r="310" spans="1:26" ht="13.5">
      <c r="A310" s="53">
        <v>18</v>
      </c>
      <c r="B310" s="53" t="s">
        <v>110</v>
      </c>
      <c r="C310" s="5" t="s">
        <v>29</v>
      </c>
      <c r="D310" s="5" t="s">
        <v>106</v>
      </c>
      <c r="E310" s="53" t="s">
        <v>49</v>
      </c>
      <c r="F310" s="53">
        <v>1</v>
      </c>
      <c r="G310" s="53">
        <v>309</v>
      </c>
      <c r="H310" s="53" t="s">
        <v>4</v>
      </c>
      <c r="I310" s="64">
        <v>14.5</v>
      </c>
      <c r="J310" s="64">
        <v>13</v>
      </c>
      <c r="K310" s="65">
        <f t="shared" si="48"/>
        <v>20</v>
      </c>
      <c r="L310" s="66">
        <f t="shared" si="49"/>
        <v>0.01651299638543135</v>
      </c>
      <c r="M310" s="66">
        <f t="shared" si="50"/>
        <v>4.736547688412642</v>
      </c>
      <c r="N310" s="67">
        <f t="shared" si="51"/>
        <v>114.03982031508778</v>
      </c>
      <c r="O310" s="67">
        <f t="shared" si="52"/>
        <v>0.11403982031508778</v>
      </c>
      <c r="P310" s="67">
        <f>O310/Information!$D$43</f>
        <v>2.2807964063017554</v>
      </c>
      <c r="Q310" s="53">
        <f>IF(H310="Chirpine",Information!$D$14,IF(H310="Chilaune",Information!$D$15,IF(Trees!H222="Hadekafal",Information!$D$17,Information!$D$16)))</f>
        <v>650</v>
      </c>
      <c r="R310" s="68">
        <f t="shared" si="53"/>
        <v>1482.517664096141</v>
      </c>
      <c r="S310" s="67">
        <f t="shared" si="54"/>
        <v>1.482517664096141</v>
      </c>
      <c r="T310" s="67">
        <f>IF(Trees!I577&lt;28,S310*Information!$D$29,IF(I310&gt;=53,S310*Information!$F$29,S310*Information!$E$29))</f>
        <v>0.2801958385141707</v>
      </c>
      <c r="U310" s="67">
        <f>IF(Trees!I577&lt;28,S310*Information!$D$30,IF(I310&gt;=53,S310*Information!$F$30,S310*Information!$E$30))</f>
        <v>0.14973428407371026</v>
      </c>
      <c r="V310" s="67">
        <f t="shared" si="55"/>
        <v>1.9124477866840222</v>
      </c>
      <c r="W310" s="67">
        <f>IF(H310="Chirpine",S310*Information!$D$22,IF(H310="Chilaune",S310*Information!$D$23,S310*Information!$D$24))</f>
        <v>0.6867021820093325</v>
      </c>
      <c r="X310" s="67">
        <f>IF(H310="Chirpine",T310*Information!$D$22,IF(H310="Chilaune",T310*Information!$D$23,T310*Information!$D$24))</f>
        <v>0.12978671239976386</v>
      </c>
      <c r="Y310" s="67">
        <f>IF(H310="Chirpine",U310*Information!$C$22,IF(H310="Chilaune",U310*Information!$C$23,U310*Information!$C$24))</f>
        <v>0.06507451985843447</v>
      </c>
      <c r="Z310" s="67">
        <f t="shared" si="56"/>
        <v>0.8815634142675309</v>
      </c>
    </row>
    <row r="311" spans="1:26" ht="13.5">
      <c r="A311" s="53">
        <v>18</v>
      </c>
      <c r="B311" s="53" t="s">
        <v>110</v>
      </c>
      <c r="C311" s="5" t="s">
        <v>29</v>
      </c>
      <c r="D311" s="5" t="s">
        <v>106</v>
      </c>
      <c r="E311" s="53" t="s">
        <v>49</v>
      </c>
      <c r="F311" s="53">
        <v>2</v>
      </c>
      <c r="G311" s="53">
        <v>310</v>
      </c>
      <c r="H311" s="53" t="s">
        <v>4</v>
      </c>
      <c r="I311" s="64">
        <v>26</v>
      </c>
      <c r="J311" s="64">
        <v>18</v>
      </c>
      <c r="K311" s="65">
        <f t="shared" si="48"/>
        <v>20</v>
      </c>
      <c r="L311" s="66">
        <f t="shared" si="49"/>
        <v>0.053092915845667506</v>
      </c>
      <c r="M311" s="66">
        <f t="shared" si="50"/>
        <v>6.185812155120487</v>
      </c>
      <c r="N311" s="67">
        <f t="shared" si="51"/>
        <v>485.8073543644304</v>
      </c>
      <c r="O311" s="67">
        <f t="shared" si="52"/>
        <v>0.4858073543644304</v>
      </c>
      <c r="P311" s="67">
        <f>O311/Information!$D$43</f>
        <v>9.716147087288608</v>
      </c>
      <c r="Q311" s="53">
        <f>IF(H311="Chirpine",Information!$D$14,IF(H311="Chilaune",Information!$D$15,IF(Trees!H223="Hadekafal",Information!$D$17,Information!$D$16)))</f>
        <v>650</v>
      </c>
      <c r="R311" s="68">
        <f t="shared" si="53"/>
        <v>6315.495606737595</v>
      </c>
      <c r="S311" s="67">
        <f t="shared" si="54"/>
        <v>6.315495606737596</v>
      </c>
      <c r="T311" s="67">
        <f>IF(Trees!I578&lt;28,S311*Information!$D$29,IF(I311&gt;=53,S311*Information!$F$29,S311*Information!$E$29))</f>
        <v>1.1936286696734055</v>
      </c>
      <c r="U311" s="67">
        <f>IF(Trees!I578&lt;28,S311*Information!$D$30,IF(I311&gt;=53,S311*Information!$F$30,S311*Information!$E$30))</f>
        <v>0.6378650562804972</v>
      </c>
      <c r="V311" s="67">
        <f t="shared" si="55"/>
        <v>8.146989332691497</v>
      </c>
      <c r="W311" s="67">
        <f>IF(H311="Chirpine",S311*Information!$D$22,IF(H311="Chilaune",S311*Information!$D$23,S311*Information!$D$24))</f>
        <v>2.9253375650408544</v>
      </c>
      <c r="X311" s="67">
        <f>IF(H311="Chirpine",T311*Information!$D$22,IF(H311="Chilaune",T311*Information!$D$23,T311*Information!$D$24))</f>
        <v>0.5528887997927214</v>
      </c>
      <c r="Y311" s="67">
        <f>IF(H311="Chirpine",U311*Information!$C$22,IF(H311="Chilaune",U311*Information!$C$23,U311*Information!$C$24))</f>
        <v>0.27721615345950407</v>
      </c>
      <c r="Z311" s="67">
        <f t="shared" si="56"/>
        <v>3.75544251829308</v>
      </c>
    </row>
    <row r="312" spans="1:26" ht="13.5">
      <c r="A312" s="53">
        <v>18</v>
      </c>
      <c r="B312" s="53" t="s">
        <v>110</v>
      </c>
      <c r="C312" s="5" t="s">
        <v>29</v>
      </c>
      <c r="D312" s="5" t="s">
        <v>106</v>
      </c>
      <c r="E312" s="53" t="s">
        <v>49</v>
      </c>
      <c r="F312" s="53">
        <v>3</v>
      </c>
      <c r="G312" s="53">
        <v>311</v>
      </c>
      <c r="H312" s="53" t="s">
        <v>4</v>
      </c>
      <c r="I312" s="64">
        <v>16</v>
      </c>
      <c r="J312" s="64">
        <v>12</v>
      </c>
      <c r="K312" s="65">
        <f t="shared" si="48"/>
        <v>20</v>
      </c>
      <c r="L312" s="66">
        <f t="shared" si="49"/>
        <v>0.020106192982974676</v>
      </c>
      <c r="M312" s="66">
        <f t="shared" si="50"/>
        <v>4.845702379650817</v>
      </c>
      <c r="N312" s="67">
        <f t="shared" si="51"/>
        <v>127.19258811229001</v>
      </c>
      <c r="O312" s="67">
        <f t="shared" si="52"/>
        <v>0.12719258811229</v>
      </c>
      <c r="P312" s="67">
        <f>O312/Information!$D$43</f>
        <v>2.5438517622458</v>
      </c>
      <c r="Q312" s="53">
        <f>IF(H312="Chirpine",Information!$D$14,IF(H312="Chilaune",Information!$D$15,IF(Trees!H224="Hadekafal",Information!$D$17,Information!$D$16)))</f>
        <v>650</v>
      </c>
      <c r="R312" s="68">
        <f t="shared" si="53"/>
        <v>1653.50364545977</v>
      </c>
      <c r="S312" s="67">
        <f t="shared" si="54"/>
        <v>1.65350364545977</v>
      </c>
      <c r="T312" s="67">
        <f>IF(Trees!I579&lt;28,S312*Information!$D$29,IF(I312&gt;=53,S312*Information!$F$29,S312*Information!$E$29))</f>
        <v>0.31251218899189653</v>
      </c>
      <c r="U312" s="67">
        <f>IF(Trees!I579&lt;28,S312*Information!$D$30,IF(I312&gt;=53,S312*Information!$F$30,S312*Information!$E$30))</f>
        <v>0.16700386819143678</v>
      </c>
      <c r="V312" s="67">
        <f t="shared" si="55"/>
        <v>2.1330197026431033</v>
      </c>
      <c r="W312" s="67">
        <f>IF(H312="Chirpine",S312*Information!$D$22,IF(H312="Chilaune",S312*Information!$D$23,S312*Information!$D$24))</f>
        <v>0.7659028885769654</v>
      </c>
      <c r="X312" s="67">
        <f>IF(H312="Chirpine",T312*Information!$D$22,IF(H312="Chilaune",T312*Information!$D$23,T312*Information!$D$24))</f>
        <v>0.14475564594104648</v>
      </c>
      <c r="Y312" s="67">
        <f>IF(H312="Chirpine",U312*Information!$C$22,IF(H312="Chilaune",U312*Information!$C$23,U312*Information!$C$24))</f>
        <v>0.07257988111599842</v>
      </c>
      <c r="Z312" s="67">
        <f t="shared" si="56"/>
        <v>0.9832384156340104</v>
      </c>
    </row>
    <row r="313" spans="1:26" ht="13.5">
      <c r="A313" s="53">
        <v>18</v>
      </c>
      <c r="B313" s="53" t="s">
        <v>110</v>
      </c>
      <c r="C313" s="5" t="s">
        <v>29</v>
      </c>
      <c r="D313" s="5" t="s">
        <v>106</v>
      </c>
      <c r="E313" s="53" t="s">
        <v>49</v>
      </c>
      <c r="F313" s="53">
        <v>4</v>
      </c>
      <c r="G313" s="53">
        <v>312</v>
      </c>
      <c r="H313" s="53" t="s">
        <v>4</v>
      </c>
      <c r="I313" s="64">
        <v>14.1</v>
      </c>
      <c r="J313" s="64">
        <v>14</v>
      </c>
      <c r="K313" s="65">
        <f t="shared" si="48"/>
        <v>20</v>
      </c>
      <c r="L313" s="66">
        <f t="shared" si="49"/>
        <v>0.01561450088650467</v>
      </c>
      <c r="M313" s="66">
        <f t="shared" si="50"/>
        <v>4.756988761309888</v>
      </c>
      <c r="N313" s="67">
        <f t="shared" si="51"/>
        <v>116.39490481937986</v>
      </c>
      <c r="O313" s="67">
        <f t="shared" si="52"/>
        <v>0.11639490481937986</v>
      </c>
      <c r="P313" s="67">
        <f>O313/Information!$D$43</f>
        <v>2.3278980963875973</v>
      </c>
      <c r="Q313" s="53">
        <f>IF(H313="Chirpine",Information!$D$14,IF(H313="Chilaune",Information!$D$15,IF(Trees!H225="Hadekafal",Information!$D$17,Information!$D$16)))</f>
        <v>650</v>
      </c>
      <c r="R313" s="68">
        <f t="shared" si="53"/>
        <v>1513.1337626519382</v>
      </c>
      <c r="S313" s="67">
        <f t="shared" si="54"/>
        <v>1.5131337626519383</v>
      </c>
      <c r="T313" s="67">
        <f>IF(Trees!I580&lt;28,S313*Information!$D$29,IF(I313&gt;=53,S313*Information!$F$29,S313*Information!$E$29))</f>
        <v>0.2859822811412163</v>
      </c>
      <c r="U313" s="67">
        <f>IF(Trees!I580&lt;28,S313*Information!$D$30,IF(I313&gt;=53,S313*Information!$F$30,S313*Information!$E$30))</f>
        <v>0.15282651002784578</v>
      </c>
      <c r="V313" s="67">
        <f t="shared" si="55"/>
        <v>1.9519425538210005</v>
      </c>
      <c r="W313" s="67">
        <f>IF(H313="Chirpine",S313*Information!$D$22,IF(H313="Chilaune",S313*Information!$D$23,S313*Information!$D$24))</f>
        <v>0.7008835588603778</v>
      </c>
      <c r="X313" s="67">
        <f>IF(H313="Chirpine",T313*Information!$D$22,IF(H313="Chilaune",T313*Information!$D$23,T313*Information!$D$24))</f>
        <v>0.1324669926246114</v>
      </c>
      <c r="Y313" s="67">
        <f>IF(H313="Chirpine",U313*Information!$C$22,IF(H313="Chilaune",U313*Information!$C$23,U313*Information!$C$24))</f>
        <v>0.06641840125810178</v>
      </c>
      <c r="Z313" s="67">
        <f t="shared" si="56"/>
        <v>0.899768952743091</v>
      </c>
    </row>
    <row r="314" spans="1:26" ht="13.5">
      <c r="A314" s="53">
        <v>18</v>
      </c>
      <c r="B314" s="53" t="s">
        <v>110</v>
      </c>
      <c r="C314" s="5" t="s">
        <v>29</v>
      </c>
      <c r="D314" s="5" t="s">
        <v>106</v>
      </c>
      <c r="E314" s="53" t="s">
        <v>49</v>
      </c>
      <c r="F314" s="53">
        <v>5</v>
      </c>
      <c r="G314" s="53">
        <v>313</v>
      </c>
      <c r="H314" s="53" t="s">
        <v>4</v>
      </c>
      <c r="I314" s="64">
        <v>10.4</v>
      </c>
      <c r="J314" s="64">
        <v>14.1</v>
      </c>
      <c r="K314" s="65">
        <f t="shared" si="48"/>
        <v>20</v>
      </c>
      <c r="L314" s="66">
        <f t="shared" si="49"/>
        <v>0.0084948665353068</v>
      </c>
      <c r="M314" s="66">
        <f t="shared" si="50"/>
        <v>4.178665997623536</v>
      </c>
      <c r="N314" s="67">
        <f t="shared" si="51"/>
        <v>65.2787131459344</v>
      </c>
      <c r="O314" s="67">
        <f t="shared" si="52"/>
        <v>0.0652787131459344</v>
      </c>
      <c r="P314" s="67">
        <f>O314/Information!$D$43</f>
        <v>1.305574262918688</v>
      </c>
      <c r="Q314" s="53">
        <f>IF(H314="Chirpine",Information!$D$14,IF(H314="Chilaune",Information!$D$15,IF(Trees!H226="Hadekafal",Information!$D$17,Information!$D$16)))</f>
        <v>650</v>
      </c>
      <c r="R314" s="68">
        <f t="shared" si="53"/>
        <v>848.6232708971471</v>
      </c>
      <c r="S314" s="67">
        <f t="shared" si="54"/>
        <v>0.8486232708971471</v>
      </c>
      <c r="T314" s="67">
        <f>IF(Trees!I581&lt;28,S314*Information!$D$29,IF(I314&gt;=53,S314*Information!$F$29,S314*Information!$E$29))</f>
        <v>0.16038979819956078</v>
      </c>
      <c r="U314" s="67">
        <f>IF(Trees!I581&lt;28,S314*Information!$D$30,IF(I314&gt;=53,S314*Information!$F$30,S314*Information!$E$30))</f>
        <v>0.08571095036061185</v>
      </c>
      <c r="V314" s="67">
        <f t="shared" si="55"/>
        <v>1.0947240194573198</v>
      </c>
      <c r="W314" s="67">
        <f>IF(H314="Chirpine",S314*Information!$D$22,IF(H314="Chilaune",S314*Information!$D$23,S314*Information!$D$24))</f>
        <v>0.3930822990795585</v>
      </c>
      <c r="X314" s="67">
        <f>IF(H314="Chirpine",T314*Information!$D$22,IF(H314="Chilaune",T314*Information!$D$23,T314*Information!$D$24))</f>
        <v>0.07429255452603656</v>
      </c>
      <c r="Y314" s="67">
        <f>IF(H314="Chirpine",U314*Information!$C$22,IF(H314="Chilaune",U314*Information!$C$23,U314*Information!$C$24))</f>
        <v>0.03724997902672191</v>
      </c>
      <c r="Z314" s="67">
        <f t="shared" si="56"/>
        <v>0.5046248326323169</v>
      </c>
    </row>
    <row r="315" spans="1:26" ht="13.5">
      <c r="A315" s="53">
        <v>18</v>
      </c>
      <c r="B315" s="53" t="s">
        <v>110</v>
      </c>
      <c r="C315" s="5" t="s">
        <v>29</v>
      </c>
      <c r="D315" s="5" t="s">
        <v>106</v>
      </c>
      <c r="E315" s="53" t="s">
        <v>49</v>
      </c>
      <c r="F315" s="53">
        <v>6</v>
      </c>
      <c r="G315" s="53">
        <v>314</v>
      </c>
      <c r="H315" s="53" t="s">
        <v>4</v>
      </c>
      <c r="I315" s="64">
        <v>14.8</v>
      </c>
      <c r="J315" s="64">
        <v>15.7</v>
      </c>
      <c r="K315" s="65">
        <f t="shared" si="48"/>
        <v>20</v>
      </c>
      <c r="L315" s="66">
        <f t="shared" si="49"/>
        <v>0.017203361371057706</v>
      </c>
      <c r="M315" s="66">
        <f t="shared" si="50"/>
        <v>4.965008049918963</v>
      </c>
      <c r="N315" s="67">
        <f t="shared" si="51"/>
        <v>143.30970390020366</v>
      </c>
      <c r="O315" s="67">
        <f t="shared" si="52"/>
        <v>0.14330970390020364</v>
      </c>
      <c r="P315" s="67">
        <f>O315/Information!$D$43</f>
        <v>2.8661940780040727</v>
      </c>
      <c r="Q315" s="53">
        <f>IF(H315="Chirpine",Information!$D$14,IF(H315="Chilaune",Information!$D$15,IF(Trees!H227="Hadekafal",Information!$D$17,Information!$D$16)))</f>
        <v>650</v>
      </c>
      <c r="R315" s="68">
        <f t="shared" si="53"/>
        <v>1863.0261507026473</v>
      </c>
      <c r="S315" s="67">
        <f t="shared" si="54"/>
        <v>1.8630261507026473</v>
      </c>
      <c r="T315" s="67">
        <f>IF(Trees!I582&lt;28,S315*Information!$D$29,IF(I315&gt;=53,S315*Information!$F$29,S315*Information!$E$29))</f>
        <v>0.35211194248280037</v>
      </c>
      <c r="U315" s="67">
        <f>IF(Trees!I582&lt;28,S315*Information!$D$30,IF(I315&gt;=53,S315*Information!$F$30,S315*Information!$E$30))</f>
        <v>0.18816564122096738</v>
      </c>
      <c r="V315" s="67">
        <f t="shared" si="55"/>
        <v>2.4033037344064154</v>
      </c>
      <c r="W315" s="67">
        <f>IF(H315="Chirpine",S315*Information!$D$22,IF(H315="Chilaune",S315*Information!$D$23,S315*Information!$D$24))</f>
        <v>0.8629537130054662</v>
      </c>
      <c r="X315" s="67">
        <f>IF(H315="Chirpine",T315*Information!$D$22,IF(H315="Chilaune",T315*Information!$D$23,T315*Information!$D$24))</f>
        <v>0.16309825175803314</v>
      </c>
      <c r="Y315" s="67">
        <f>IF(H315="Chirpine",U315*Information!$C$22,IF(H315="Chilaune",U315*Information!$C$23,U315*Information!$C$24))</f>
        <v>0.08177678767463242</v>
      </c>
      <c r="Z315" s="67">
        <f t="shared" si="56"/>
        <v>1.1078287524381318</v>
      </c>
    </row>
    <row r="316" spans="1:26" ht="13.5">
      <c r="A316" s="53">
        <v>18</v>
      </c>
      <c r="B316" s="53" t="s">
        <v>110</v>
      </c>
      <c r="C316" s="5" t="s">
        <v>29</v>
      </c>
      <c r="D316" s="5" t="s">
        <v>106</v>
      </c>
      <c r="E316" s="53" t="s">
        <v>49</v>
      </c>
      <c r="F316" s="53">
        <v>7</v>
      </c>
      <c r="G316" s="53">
        <v>315</v>
      </c>
      <c r="H316" s="53" t="s">
        <v>4</v>
      </c>
      <c r="I316" s="64">
        <v>11.8</v>
      </c>
      <c r="J316" s="64">
        <v>13.9</v>
      </c>
      <c r="K316" s="65">
        <f t="shared" si="48"/>
        <v>20</v>
      </c>
      <c r="L316" s="66">
        <f t="shared" si="49"/>
        <v>0.010935884027146072</v>
      </c>
      <c r="M316" s="66">
        <f t="shared" si="50"/>
        <v>4.407278877718565</v>
      </c>
      <c r="N316" s="67">
        <f t="shared" si="51"/>
        <v>82.04590254028533</v>
      </c>
      <c r="O316" s="67">
        <f t="shared" si="52"/>
        <v>0.08204590254028532</v>
      </c>
      <c r="P316" s="67">
        <f>O316/Information!$D$43</f>
        <v>1.6409180508057064</v>
      </c>
      <c r="Q316" s="53">
        <f>IF(H316="Chirpine",Information!$D$14,IF(H316="Chilaune",Information!$D$15,IF(Trees!H228="Hadekafal",Information!$D$17,Information!$D$16)))</f>
        <v>650</v>
      </c>
      <c r="R316" s="68">
        <f t="shared" si="53"/>
        <v>1066.5967330237092</v>
      </c>
      <c r="S316" s="67">
        <f t="shared" si="54"/>
        <v>1.0665967330237092</v>
      </c>
      <c r="T316" s="67">
        <f>IF(Trees!I583&lt;28,S316*Information!$D$29,IF(I316&gt;=53,S316*Information!$F$29,S316*Information!$E$29))</f>
        <v>0.20158678254148105</v>
      </c>
      <c r="U316" s="67">
        <f>IF(Trees!I583&lt;28,S316*Information!$D$30,IF(I316&gt;=53,S316*Information!$F$30,S316*Information!$E$30))</f>
        <v>0.10772627003539463</v>
      </c>
      <c r="V316" s="67">
        <f t="shared" si="55"/>
        <v>1.3759097856005849</v>
      </c>
      <c r="W316" s="67">
        <f>IF(H316="Chirpine",S316*Information!$D$22,IF(H316="Chilaune",S316*Information!$D$23,S316*Information!$D$24))</f>
        <v>0.4940476067365821</v>
      </c>
      <c r="X316" s="67">
        <f>IF(H316="Chirpine",T316*Information!$D$22,IF(H316="Chilaune",T316*Information!$D$23,T316*Information!$D$24))</f>
        <v>0.09337499767321403</v>
      </c>
      <c r="Y316" s="67">
        <f>IF(H316="Chirpine",U316*Information!$C$22,IF(H316="Chilaune",U316*Information!$C$23,U316*Information!$C$24))</f>
        <v>0.04681783695738251</v>
      </c>
      <c r="Z316" s="67">
        <f t="shared" si="56"/>
        <v>0.6342404413671786</v>
      </c>
    </row>
    <row r="317" spans="1:26" ht="13.5">
      <c r="A317" s="53">
        <v>18</v>
      </c>
      <c r="B317" s="53" t="s">
        <v>110</v>
      </c>
      <c r="C317" s="5" t="s">
        <v>29</v>
      </c>
      <c r="D317" s="5" t="s">
        <v>106</v>
      </c>
      <c r="E317" s="53" t="s">
        <v>49</v>
      </c>
      <c r="F317" s="53">
        <v>8</v>
      </c>
      <c r="G317" s="53">
        <v>316</v>
      </c>
      <c r="H317" s="53" t="s">
        <v>4</v>
      </c>
      <c r="I317" s="64">
        <v>22.9</v>
      </c>
      <c r="J317" s="64">
        <v>18.8</v>
      </c>
      <c r="K317" s="65">
        <f t="shared" si="48"/>
        <v>20</v>
      </c>
      <c r="L317" s="66">
        <f t="shared" si="49"/>
        <v>0.04118706508672558</v>
      </c>
      <c r="M317" s="66">
        <f t="shared" si="50"/>
        <v>5.985173045351125</v>
      </c>
      <c r="N317" s="67">
        <f t="shared" si="51"/>
        <v>397.4912993197774</v>
      </c>
      <c r="O317" s="67">
        <f t="shared" si="52"/>
        <v>0.3974912993197774</v>
      </c>
      <c r="P317" s="67">
        <f>O317/Information!$D$43</f>
        <v>7.949825986395547</v>
      </c>
      <c r="Q317" s="53">
        <f>IF(H317="Chirpine",Information!$D$14,IF(H317="Chilaune",Information!$D$15,IF(Trees!H229="Hadekafal",Information!$D$17,Information!$D$16)))</f>
        <v>650</v>
      </c>
      <c r="R317" s="68">
        <f t="shared" si="53"/>
        <v>5167.386891157105</v>
      </c>
      <c r="S317" s="67">
        <f t="shared" si="54"/>
        <v>5.167386891157105</v>
      </c>
      <c r="T317" s="67">
        <f>IF(Trees!I584&lt;28,S317*Information!$D$29,IF(I317&gt;=53,S317*Information!$F$29,S317*Information!$E$29))</f>
        <v>0.9766361224286929</v>
      </c>
      <c r="U317" s="67">
        <f>IF(Trees!I584&lt;28,S317*Information!$D$30,IF(I317&gt;=53,S317*Information!$F$30,S317*Information!$E$30))</f>
        <v>0.5219060760068677</v>
      </c>
      <c r="V317" s="67">
        <f t="shared" si="55"/>
        <v>6.665929089592666</v>
      </c>
      <c r="W317" s="67">
        <f>IF(H317="Chirpine",S317*Information!$D$22,IF(H317="Chilaune",S317*Information!$D$23,S317*Information!$D$24))</f>
        <v>2.393533607983971</v>
      </c>
      <c r="X317" s="67">
        <f>IF(H317="Chirpine",T317*Information!$D$22,IF(H317="Chilaune",T317*Information!$D$23,T317*Information!$D$24))</f>
        <v>0.45237785190897056</v>
      </c>
      <c r="Y317" s="67">
        <f>IF(H317="Chirpine",U317*Information!$C$22,IF(H317="Chilaune",U317*Information!$C$23,U317*Information!$C$24))</f>
        <v>0.2268203806325847</v>
      </c>
      <c r="Z317" s="67">
        <f t="shared" si="56"/>
        <v>3.072731840525526</v>
      </c>
    </row>
    <row r="318" spans="1:26" ht="13.5">
      <c r="A318" s="53">
        <v>18</v>
      </c>
      <c r="B318" s="53" t="s">
        <v>110</v>
      </c>
      <c r="C318" s="5" t="s">
        <v>29</v>
      </c>
      <c r="D318" s="5" t="s">
        <v>106</v>
      </c>
      <c r="E318" s="53" t="s">
        <v>49</v>
      </c>
      <c r="F318" s="53">
        <v>9</v>
      </c>
      <c r="G318" s="53">
        <v>317</v>
      </c>
      <c r="H318" s="53" t="s">
        <v>4</v>
      </c>
      <c r="I318" s="64">
        <v>16</v>
      </c>
      <c r="J318" s="64">
        <v>18</v>
      </c>
      <c r="K318" s="65">
        <f t="shared" si="48"/>
        <v>20</v>
      </c>
      <c r="L318" s="66">
        <f t="shared" si="49"/>
        <v>0.020106192982974676</v>
      </c>
      <c r="M318" s="66">
        <f t="shared" si="50"/>
        <v>5.251937871464387</v>
      </c>
      <c r="N318" s="67">
        <f t="shared" si="51"/>
        <v>190.9359194447189</v>
      </c>
      <c r="O318" s="67">
        <f t="shared" si="52"/>
        <v>0.1909359194447189</v>
      </c>
      <c r="P318" s="67">
        <f>O318/Information!$D$43</f>
        <v>3.818718388894378</v>
      </c>
      <c r="Q318" s="53">
        <f>IF(H318="Chirpine",Information!$D$14,IF(H318="Chilaune",Information!$D$15,IF(Trees!H230="Hadekafal",Information!$D$17,Information!$D$16)))</f>
        <v>650</v>
      </c>
      <c r="R318" s="68">
        <f t="shared" si="53"/>
        <v>2482.1669527813456</v>
      </c>
      <c r="S318" s="67">
        <f t="shared" si="54"/>
        <v>2.4821669527813457</v>
      </c>
      <c r="T318" s="67">
        <f>IF(Trees!I585&lt;28,S318*Information!$D$29,IF(I318&gt;=53,S318*Information!$F$29,S318*Information!$E$29))</f>
        <v>0.46912955407567436</v>
      </c>
      <c r="U318" s="67">
        <f>IF(Trees!I585&lt;28,S318*Information!$D$30,IF(I318&gt;=53,S318*Information!$F$30,S318*Information!$E$30))</f>
        <v>0.2506988622309159</v>
      </c>
      <c r="V318" s="67">
        <f t="shared" si="55"/>
        <v>3.201995369087936</v>
      </c>
      <c r="W318" s="67">
        <f>IF(H318="Chirpine",S318*Information!$D$22,IF(H318="Chilaune",S318*Information!$D$23,S318*Information!$D$24))</f>
        <v>1.1497397325283194</v>
      </c>
      <c r="X318" s="67">
        <f>IF(H318="Chirpine",T318*Information!$D$22,IF(H318="Chilaune",T318*Information!$D$23,T318*Information!$D$24))</f>
        <v>0.21730080944785235</v>
      </c>
      <c r="Y318" s="67">
        <f>IF(H318="Chirpine",U318*Information!$C$22,IF(H318="Chilaune",U318*Information!$C$23,U318*Information!$C$24))</f>
        <v>0.10895372552555606</v>
      </c>
      <c r="Z318" s="67">
        <f t="shared" si="56"/>
        <v>1.475994267501728</v>
      </c>
    </row>
    <row r="319" spans="1:26" ht="13.5">
      <c r="A319" s="53">
        <v>18</v>
      </c>
      <c r="B319" s="53" t="s">
        <v>110</v>
      </c>
      <c r="C319" s="5" t="s">
        <v>29</v>
      </c>
      <c r="D319" s="5" t="s">
        <v>106</v>
      </c>
      <c r="E319" s="53" t="s">
        <v>49</v>
      </c>
      <c r="F319" s="53">
        <v>10</v>
      </c>
      <c r="G319" s="53">
        <v>318</v>
      </c>
      <c r="H319" s="53" t="s">
        <v>4</v>
      </c>
      <c r="I319" s="64">
        <v>10.2</v>
      </c>
      <c r="J319" s="64">
        <v>13</v>
      </c>
      <c r="K319" s="65">
        <f t="shared" si="48"/>
        <v>20</v>
      </c>
      <c r="L319" s="66">
        <f t="shared" si="49"/>
        <v>0.00817128249198705</v>
      </c>
      <c r="M319" s="66">
        <f t="shared" si="50"/>
        <v>4.059935541218962</v>
      </c>
      <c r="N319" s="67">
        <f t="shared" si="51"/>
        <v>57.97057424597279</v>
      </c>
      <c r="O319" s="67">
        <f t="shared" si="52"/>
        <v>0.057970574245972795</v>
      </c>
      <c r="P319" s="67">
        <f>O319/Information!$D$43</f>
        <v>1.159411484919456</v>
      </c>
      <c r="Q319" s="53">
        <f>IF(H319="Chirpine",Information!$D$14,IF(H319="Chilaune",Information!$D$15,IF(Trees!#REF!="Hadekafal",Information!$D$17,Information!$D$16)))</f>
        <v>650</v>
      </c>
      <c r="R319" s="68">
        <f t="shared" si="53"/>
        <v>753.6174651976463</v>
      </c>
      <c r="S319" s="67">
        <f t="shared" si="54"/>
        <v>0.7536174651976463</v>
      </c>
      <c r="T319" s="67">
        <f>IF(Trees!I586&lt;28,S319*Information!$D$29,IF(I319&gt;=53,S319*Information!$F$29,S319*Information!$E$29))</f>
        <v>0.14243370092235513</v>
      </c>
      <c r="U319" s="67">
        <f>IF(Trees!I586&lt;28,S319*Information!$D$30,IF(I319&gt;=53,S319*Information!$F$30,S319*Information!$E$30))</f>
        <v>0.07611536398496228</v>
      </c>
      <c r="V319" s="67">
        <f t="shared" si="55"/>
        <v>0.9721665301049638</v>
      </c>
      <c r="W319" s="67">
        <f>IF(H319="Chirpine",S319*Information!$D$22,IF(H319="Chilaune",S319*Information!$D$23,S319*Information!$D$24))</f>
        <v>0.3490756098795498</v>
      </c>
      <c r="X319" s="67">
        <f>IF(H319="Chirpine",T319*Information!$D$22,IF(H319="Chilaune",T319*Information!$D$23,T319*Information!$D$24))</f>
        <v>0.06597529026723489</v>
      </c>
      <c r="Y319" s="67">
        <f>IF(H319="Chirpine",U319*Information!$C$22,IF(H319="Chilaune",U319*Information!$C$23,U319*Information!$C$24))</f>
        <v>0.03307973718786461</v>
      </c>
      <c r="Z319" s="67">
        <f t="shared" si="56"/>
        <v>0.4481306373346493</v>
      </c>
    </row>
    <row r="320" spans="1:26" ht="13.5">
      <c r="A320" s="53">
        <v>18</v>
      </c>
      <c r="B320" s="53" t="s">
        <v>110</v>
      </c>
      <c r="C320" s="5" t="s">
        <v>29</v>
      </c>
      <c r="D320" s="5" t="s">
        <v>106</v>
      </c>
      <c r="E320" s="53" t="s">
        <v>49</v>
      </c>
      <c r="F320" s="53">
        <v>11</v>
      </c>
      <c r="G320" s="53">
        <v>319</v>
      </c>
      <c r="H320" s="53" t="s">
        <v>4</v>
      </c>
      <c r="I320" s="64">
        <v>20</v>
      </c>
      <c r="J320" s="64">
        <v>18</v>
      </c>
      <c r="K320" s="65">
        <f t="shared" si="48"/>
        <v>20</v>
      </c>
      <c r="L320" s="66">
        <f t="shared" si="49"/>
        <v>0.031415926535897934</v>
      </c>
      <c r="M320" s="66">
        <f t="shared" si="50"/>
        <v>5.681154492417269</v>
      </c>
      <c r="N320" s="67">
        <f t="shared" si="51"/>
        <v>293.2878331224167</v>
      </c>
      <c r="O320" s="67">
        <f t="shared" si="52"/>
        <v>0.29328783312241674</v>
      </c>
      <c r="P320" s="67">
        <f>O320/Information!$D$43</f>
        <v>5.865756662448335</v>
      </c>
      <c r="Q320" s="53">
        <f>IF(H320="Chirpine",Information!$D$14,IF(H320="Chilaune",Information!$D$15,IF(Trees!H231="Hadekafal",Information!$D$17,Information!$D$16)))</f>
        <v>650</v>
      </c>
      <c r="R320" s="68">
        <f t="shared" si="53"/>
        <v>3812.7418305914175</v>
      </c>
      <c r="S320" s="67">
        <f t="shared" si="54"/>
        <v>3.8127418305914174</v>
      </c>
      <c r="T320" s="67">
        <f>IF(Trees!I587&lt;28,S320*Information!$D$29,IF(I320&gt;=53,S320*Information!$F$29,S320*Information!$E$29))</f>
        <v>0.7206082059817779</v>
      </c>
      <c r="U320" s="67">
        <f>IF(Trees!I587&lt;28,S320*Information!$D$30,IF(I320&gt;=53,S320*Information!$F$30,S320*Information!$E$30))</f>
        <v>0.3850869248897332</v>
      </c>
      <c r="V320" s="67">
        <f t="shared" si="55"/>
        <v>4.918436961462929</v>
      </c>
      <c r="W320" s="67">
        <f>IF(H320="Chirpine",S320*Information!$D$22,IF(H320="Chilaune",S320*Information!$D$23,S320*Information!$D$24))</f>
        <v>1.7660620159299445</v>
      </c>
      <c r="X320" s="67">
        <f>IF(H320="Chirpine",T320*Information!$D$22,IF(H320="Chilaune",T320*Information!$D$23,T320*Information!$D$24))</f>
        <v>0.33378572101075954</v>
      </c>
      <c r="Y320" s="67">
        <f>IF(H320="Chirpine",U320*Information!$C$22,IF(H320="Chilaune",U320*Information!$C$23,U320*Information!$C$24))</f>
        <v>0.16735877755707804</v>
      </c>
      <c r="Z320" s="67">
        <f t="shared" si="56"/>
        <v>2.267206514497782</v>
      </c>
    </row>
    <row r="321" spans="1:26" ht="13.5">
      <c r="A321" s="53">
        <v>18</v>
      </c>
      <c r="B321" s="53" t="s">
        <v>110</v>
      </c>
      <c r="C321" s="5" t="s">
        <v>29</v>
      </c>
      <c r="D321" s="5" t="s">
        <v>106</v>
      </c>
      <c r="E321" s="53" t="s">
        <v>49</v>
      </c>
      <c r="F321" s="53">
        <v>12</v>
      </c>
      <c r="G321" s="53">
        <v>320</v>
      </c>
      <c r="H321" s="53" t="s">
        <v>4</v>
      </c>
      <c r="I321" s="64">
        <v>14.9</v>
      </c>
      <c r="J321" s="64">
        <v>16.3</v>
      </c>
      <c r="K321" s="65">
        <f t="shared" si="48"/>
        <v>20</v>
      </c>
      <c r="L321" s="66">
        <f t="shared" si="49"/>
        <v>0.01743662462558675</v>
      </c>
      <c r="M321" s="66">
        <f t="shared" si="50"/>
        <v>5.015536614629605</v>
      </c>
      <c r="N321" s="67">
        <f t="shared" si="51"/>
        <v>150.7370027479392</v>
      </c>
      <c r="O321" s="67">
        <f t="shared" si="52"/>
        <v>0.1507370027479392</v>
      </c>
      <c r="P321" s="67">
        <f>O321/Information!$D$43</f>
        <v>3.0147400549587835</v>
      </c>
      <c r="Q321" s="53">
        <f>IF(H321="Chirpine",Information!$D$14,IF(H321="Chilaune",Information!$D$15,IF(Trees!H234="Hadekafal",Information!$D$17,Information!$D$16)))</f>
        <v>650</v>
      </c>
      <c r="R321" s="68">
        <f t="shared" si="53"/>
        <v>1959.5810357232092</v>
      </c>
      <c r="S321" s="67">
        <f t="shared" si="54"/>
        <v>1.9595810357232093</v>
      </c>
      <c r="T321" s="67">
        <f>IF(Trees!I590&lt;28,S321*Information!$D$29,IF(I321&gt;=53,S321*Information!$F$29,S321*Information!$E$29))</f>
        <v>0.37036081575168656</v>
      </c>
      <c r="U321" s="67">
        <f>IF(Trees!I590&lt;28,S321*Information!$D$30,IF(I321&gt;=53,S321*Information!$F$30,S321*Information!$E$30))</f>
        <v>0.19791768460804415</v>
      </c>
      <c r="V321" s="67">
        <f t="shared" si="55"/>
        <v>2.52785953608294</v>
      </c>
      <c r="W321" s="67">
        <f>IF(H321="Chirpine",S321*Information!$D$22,IF(H321="Chilaune",S321*Information!$D$23,S321*Information!$D$24))</f>
        <v>0.9076779357469905</v>
      </c>
      <c r="X321" s="67">
        <f>IF(H321="Chirpine",T321*Information!$D$22,IF(H321="Chilaune",T321*Information!$D$23,T321*Information!$D$24))</f>
        <v>0.1715511298561812</v>
      </c>
      <c r="Y321" s="67">
        <f>IF(H321="Chirpine",U321*Information!$C$22,IF(H321="Chilaune",U321*Information!$C$23,U321*Information!$C$24))</f>
        <v>0.08601502573065599</v>
      </c>
      <c r="Z321" s="67">
        <f t="shared" si="56"/>
        <v>1.1652440913338278</v>
      </c>
    </row>
    <row r="322" spans="1:26" ht="13.5">
      <c r="A322" s="53">
        <v>18</v>
      </c>
      <c r="B322" s="53" t="s">
        <v>110</v>
      </c>
      <c r="C322" s="5" t="s">
        <v>29</v>
      </c>
      <c r="D322" s="5" t="s">
        <v>106</v>
      </c>
      <c r="E322" s="53" t="s">
        <v>49</v>
      </c>
      <c r="F322" s="53">
        <v>13</v>
      </c>
      <c r="G322" s="53">
        <v>321</v>
      </c>
      <c r="H322" s="53" t="s">
        <v>4</v>
      </c>
      <c r="I322" s="64">
        <v>26.6</v>
      </c>
      <c r="J322" s="64">
        <v>17.9</v>
      </c>
      <c r="K322" s="65">
        <f aca="true" t="shared" si="57" ref="K322:K385">COUNT(I322)/0.05</f>
        <v>20</v>
      </c>
      <c r="L322" s="66">
        <f aca="true" t="shared" si="58" ref="L322:L385">PI()*I322*I322/40000</f>
        <v>0.05557163244934985</v>
      </c>
      <c r="M322" s="66">
        <f aca="true" t="shared" si="59" ref="M322:M385">IF(H322="Chirpine",(-2.977+1.9235*LN(I322)+1.0019*LN(J322)),IF(H322="Chilaune",(-2.7385+1.8155*LN(I322)+1.0072*LN(J322)),(-2.3204+1.8507*LN(I322)+0.8223*LN(J322))))</f>
        <v>6.2241145577686705</v>
      </c>
      <c r="N322" s="67">
        <f t="shared" si="51"/>
        <v>504.7758946297955</v>
      </c>
      <c r="O322" s="67">
        <f t="shared" si="52"/>
        <v>0.5047758946297956</v>
      </c>
      <c r="P322" s="67">
        <f>O322/Information!$D$43</f>
        <v>10.095517892595911</v>
      </c>
      <c r="Q322" s="53">
        <f>IF(H322="Chirpine",Information!$D$14,IF(H322="Chilaune",Information!$D$15,IF(Trees!H235="Hadekafal",Information!$D$17,Information!$D$16)))</f>
        <v>650</v>
      </c>
      <c r="R322" s="68">
        <f t="shared" si="53"/>
        <v>6562.086630187342</v>
      </c>
      <c r="S322" s="67">
        <f t="shared" si="54"/>
        <v>6.562086630187342</v>
      </c>
      <c r="T322" s="67">
        <f>IF(Trees!I591&lt;28,S322*Information!$D$29,IF(I322&gt;=53,S322*Information!$F$29,S322*Information!$E$29))</f>
        <v>1.2402343731054077</v>
      </c>
      <c r="U322" s="67">
        <f>IF(Trees!I591&lt;28,S322*Information!$D$30,IF(I322&gt;=53,S322*Information!$F$30,S322*Information!$E$30))</f>
        <v>0.6627707496489216</v>
      </c>
      <c r="V322" s="67">
        <f t="shared" si="55"/>
        <v>8.465091752941671</v>
      </c>
      <c r="W322" s="67">
        <f>IF(H322="Chirpine",S322*Information!$D$22,IF(H322="Chilaune",S322*Information!$D$23,S322*Information!$D$24))</f>
        <v>3.039558527102777</v>
      </c>
      <c r="X322" s="67">
        <f>IF(H322="Chirpine",T322*Information!$D$22,IF(H322="Chilaune",T322*Information!$D$23,T322*Information!$D$24))</f>
        <v>0.5744765616224249</v>
      </c>
      <c r="Y322" s="67">
        <f>IF(H322="Chirpine",U322*Information!$C$22,IF(H322="Chilaune",U322*Information!$C$23,U322*Information!$C$24))</f>
        <v>0.2880401677974213</v>
      </c>
      <c r="Z322" s="67">
        <f t="shared" si="56"/>
        <v>3.902075256522623</v>
      </c>
    </row>
    <row r="323" spans="1:26" ht="13.5">
      <c r="A323" s="53">
        <v>18</v>
      </c>
      <c r="B323" s="53" t="s">
        <v>110</v>
      </c>
      <c r="C323" s="5" t="s">
        <v>29</v>
      </c>
      <c r="D323" s="5" t="s">
        <v>106</v>
      </c>
      <c r="E323" s="53" t="s">
        <v>49</v>
      </c>
      <c r="F323" s="53">
        <v>14</v>
      </c>
      <c r="G323" s="53">
        <v>322</v>
      </c>
      <c r="H323" s="53" t="s">
        <v>4</v>
      </c>
      <c r="I323" s="64">
        <v>18.8</v>
      </c>
      <c r="J323" s="64">
        <v>17.3</v>
      </c>
      <c r="K323" s="65">
        <f t="shared" si="57"/>
        <v>20</v>
      </c>
      <c r="L323" s="66">
        <f t="shared" si="58"/>
        <v>0.027759112687119416</v>
      </c>
      <c r="M323" s="66">
        <f t="shared" si="59"/>
        <v>5.522396532985951</v>
      </c>
      <c r="N323" s="67">
        <f t="shared" si="51"/>
        <v>250.2340132370172</v>
      </c>
      <c r="O323" s="67">
        <f t="shared" si="52"/>
        <v>0.2502340132370172</v>
      </c>
      <c r="P323" s="67">
        <f>O323/Information!$D$43</f>
        <v>5.004680264740344</v>
      </c>
      <c r="Q323" s="53">
        <f>IF(H323="Chirpine",Information!$D$14,IF(H323="Chilaune",Information!$D$15,IF(Trees!H236="Hadekafal",Information!$D$17,Information!$D$16)))</f>
        <v>650</v>
      </c>
      <c r="R323" s="68">
        <f t="shared" si="53"/>
        <v>3253.0421720812237</v>
      </c>
      <c r="S323" s="67">
        <f t="shared" si="54"/>
        <v>3.2530421720812237</v>
      </c>
      <c r="T323" s="67">
        <f>IF(Trees!I592&lt;28,S323*Information!$D$29,IF(I323&gt;=53,S323*Information!$F$29,S323*Information!$E$29))</f>
        <v>0.6148249705233513</v>
      </c>
      <c r="U323" s="67">
        <f>IF(Trees!I592&lt;28,S323*Information!$D$30,IF(I323&gt;=53,S323*Information!$F$30,S323*Information!$E$30))</f>
        <v>0.32855725938020364</v>
      </c>
      <c r="V323" s="67">
        <f t="shared" si="55"/>
        <v>4.196424401984778</v>
      </c>
      <c r="W323" s="67">
        <f>IF(H323="Chirpine",S323*Information!$D$22,IF(H323="Chilaune",S323*Information!$D$23,S323*Information!$D$24))</f>
        <v>1.5068091341080228</v>
      </c>
      <c r="X323" s="67">
        <f>IF(H323="Chirpine",T323*Information!$D$22,IF(H323="Chilaune",T323*Information!$D$23,T323*Information!$D$24))</f>
        <v>0.28478692634641634</v>
      </c>
      <c r="Y323" s="67">
        <f>IF(H323="Chirpine",U323*Information!$C$22,IF(H323="Chilaune",U323*Information!$C$23,U323*Information!$C$24))</f>
        <v>0.1427909849266365</v>
      </c>
      <c r="Z323" s="67">
        <f t="shared" si="56"/>
        <v>1.9343870453810754</v>
      </c>
    </row>
    <row r="324" spans="1:26" ht="13.5">
      <c r="A324" s="53">
        <v>18</v>
      </c>
      <c r="B324" s="53" t="s">
        <v>110</v>
      </c>
      <c r="C324" s="5" t="s">
        <v>29</v>
      </c>
      <c r="D324" s="5" t="s">
        <v>106</v>
      </c>
      <c r="E324" s="53" t="s">
        <v>49</v>
      </c>
      <c r="F324" s="53">
        <v>15</v>
      </c>
      <c r="G324" s="53">
        <v>323</v>
      </c>
      <c r="H324" s="53" t="s">
        <v>4</v>
      </c>
      <c r="I324" s="64">
        <v>15.7</v>
      </c>
      <c r="J324" s="64">
        <v>17</v>
      </c>
      <c r="K324" s="65">
        <f t="shared" si="57"/>
        <v>20</v>
      </c>
      <c r="L324" s="66">
        <f t="shared" si="58"/>
        <v>0.0193592793295837</v>
      </c>
      <c r="M324" s="66">
        <f t="shared" si="59"/>
        <v>5.158262829623347</v>
      </c>
      <c r="N324" s="67">
        <f t="shared" si="51"/>
        <v>173.86216491340508</v>
      </c>
      <c r="O324" s="67">
        <f t="shared" si="52"/>
        <v>0.1738621649134051</v>
      </c>
      <c r="P324" s="67">
        <f>O324/Information!$D$43</f>
        <v>3.4772432982681014</v>
      </c>
      <c r="Q324" s="53">
        <f>IF(H324="Chirpine",Information!$D$14,IF(H324="Chilaune",Information!$D$15,IF(Trees!H237="Hadekafal",Information!$D$17,Information!$D$16)))</f>
        <v>650</v>
      </c>
      <c r="R324" s="68">
        <f t="shared" si="53"/>
        <v>2260.2081438742657</v>
      </c>
      <c r="S324" s="67">
        <f t="shared" si="54"/>
        <v>2.260208143874266</v>
      </c>
      <c r="T324" s="67">
        <f>IF(Trees!I593&lt;28,S324*Information!$D$29,IF(I324&gt;=53,S324*Information!$F$29,S324*Information!$E$29))</f>
        <v>0.4271793391922362</v>
      </c>
      <c r="U324" s="67">
        <f>IF(Trees!I593&lt;28,S324*Information!$D$30,IF(I324&gt;=53,S324*Information!$F$30,S324*Information!$E$30))</f>
        <v>0.22828102253130086</v>
      </c>
      <c r="V324" s="67">
        <f t="shared" si="55"/>
        <v>2.915668505597803</v>
      </c>
      <c r="W324" s="67">
        <f>IF(H324="Chirpine",S324*Information!$D$22,IF(H324="Chilaune",S324*Information!$D$23,S324*Information!$D$24))</f>
        <v>1.04692841224256</v>
      </c>
      <c r="X324" s="67">
        <f>IF(H324="Chirpine",T324*Information!$D$22,IF(H324="Chilaune",T324*Information!$D$23,T324*Information!$D$24))</f>
        <v>0.19786946991384383</v>
      </c>
      <c r="Y324" s="67">
        <f>IF(H324="Chirpine",U324*Information!$C$22,IF(H324="Chilaune",U324*Information!$C$23,U324*Information!$C$24))</f>
        <v>0.09921093239210335</v>
      </c>
      <c r="Z324" s="67">
        <f t="shared" si="56"/>
        <v>1.3440088145485072</v>
      </c>
    </row>
    <row r="325" spans="1:26" ht="13.5">
      <c r="A325" s="53">
        <v>18</v>
      </c>
      <c r="B325" s="53" t="s">
        <v>110</v>
      </c>
      <c r="C325" s="5" t="s">
        <v>29</v>
      </c>
      <c r="D325" s="5" t="s">
        <v>106</v>
      </c>
      <c r="E325" s="53" t="s">
        <v>49</v>
      </c>
      <c r="F325" s="53">
        <v>16</v>
      </c>
      <c r="G325" s="53">
        <v>324</v>
      </c>
      <c r="H325" s="53" t="s">
        <v>4</v>
      </c>
      <c r="I325" s="64">
        <v>17.3</v>
      </c>
      <c r="J325" s="64">
        <v>17.3</v>
      </c>
      <c r="K325" s="65">
        <f t="shared" si="57"/>
        <v>20</v>
      </c>
      <c r="L325" s="66">
        <f t="shared" si="58"/>
        <v>0.02350618163232223</v>
      </c>
      <c r="M325" s="66">
        <f t="shared" si="59"/>
        <v>5.3624567994990215</v>
      </c>
      <c r="N325" s="67">
        <f t="shared" si="51"/>
        <v>213.2482115068824</v>
      </c>
      <c r="O325" s="67">
        <f t="shared" si="52"/>
        <v>0.2132482115068824</v>
      </c>
      <c r="P325" s="67">
        <f>O325/Information!$D$43</f>
        <v>4.264964230137648</v>
      </c>
      <c r="Q325" s="53">
        <f>IF(H325="Chirpine",Information!$D$14,IF(H325="Chilaune",Information!$D$15,IF(Trees!H238="Hadekafal",Information!$D$17,Information!$D$16)))</f>
        <v>650</v>
      </c>
      <c r="R325" s="68">
        <f t="shared" si="53"/>
        <v>2772.2267495894707</v>
      </c>
      <c r="S325" s="67">
        <f t="shared" si="54"/>
        <v>2.772226749589471</v>
      </c>
      <c r="T325" s="67">
        <f>IF(Trees!I594&lt;28,S325*Information!$D$29,IF(I325&gt;=53,S325*Information!$F$29,S325*Information!$E$29))</f>
        <v>0.52395085567241</v>
      </c>
      <c r="U325" s="67">
        <f>IF(Trees!I594&lt;28,S325*Information!$D$30,IF(I325&gt;=53,S325*Information!$F$30,S325*Information!$E$30))</f>
        <v>0.2799949017085366</v>
      </c>
      <c r="V325" s="67">
        <f t="shared" si="55"/>
        <v>3.5761725069704173</v>
      </c>
      <c r="W325" s="67">
        <f>IF(H325="Chirpine",S325*Information!$D$22,IF(H325="Chilaune",S325*Information!$D$23,S325*Information!$D$24))</f>
        <v>1.2840954304098429</v>
      </c>
      <c r="X325" s="67">
        <f>IF(H325="Chirpine",T325*Information!$D$22,IF(H325="Chilaune",T325*Information!$D$23,T325*Information!$D$24))</f>
        <v>0.24269403634746028</v>
      </c>
      <c r="Y325" s="67">
        <f>IF(H325="Chirpine",U325*Information!$C$22,IF(H325="Chilaune",U325*Information!$C$23,U325*Information!$C$24))</f>
        <v>0.12168578428252999</v>
      </c>
      <c r="Z325" s="67">
        <f t="shared" si="56"/>
        <v>1.6484752510398333</v>
      </c>
    </row>
    <row r="326" spans="1:26" ht="13.5">
      <c r="A326" s="53">
        <v>18</v>
      </c>
      <c r="B326" s="53" t="s">
        <v>110</v>
      </c>
      <c r="C326" s="5" t="s">
        <v>29</v>
      </c>
      <c r="D326" s="5" t="s">
        <v>106</v>
      </c>
      <c r="E326" s="53" t="s">
        <v>49</v>
      </c>
      <c r="F326" s="53">
        <v>17</v>
      </c>
      <c r="G326" s="53">
        <v>325</v>
      </c>
      <c r="H326" s="53" t="s">
        <v>4</v>
      </c>
      <c r="I326" s="64">
        <v>16.5</v>
      </c>
      <c r="J326" s="64">
        <v>16</v>
      </c>
      <c r="K326" s="65">
        <f t="shared" si="57"/>
        <v>20</v>
      </c>
      <c r="L326" s="66">
        <f t="shared" si="58"/>
        <v>0.02138246499849553</v>
      </c>
      <c r="M326" s="66">
        <f t="shared" si="59"/>
        <v>5.193120333485757</v>
      </c>
      <c r="N326" s="67">
        <f t="shared" si="51"/>
        <v>180.02942927271974</v>
      </c>
      <c r="O326" s="67">
        <f t="shared" si="52"/>
        <v>0.18002942927271973</v>
      </c>
      <c r="P326" s="67">
        <f>O326/Information!$D$43</f>
        <v>3.6005885854543944</v>
      </c>
      <c r="Q326" s="53">
        <f>IF(H326="Chirpine",Information!$D$14,IF(H326="Chilaune",Information!$D$15,IF(Trees!H239="Hadekafal",Information!$D$17,Information!$D$16)))</f>
        <v>650</v>
      </c>
      <c r="R326" s="68">
        <f t="shared" si="53"/>
        <v>2340.382580545356</v>
      </c>
      <c r="S326" s="67">
        <f t="shared" si="54"/>
        <v>2.340382580545356</v>
      </c>
      <c r="T326" s="67">
        <f>IF(Trees!I595&lt;28,S326*Information!$D$29,IF(I326&gt;=53,S326*Information!$F$29,S326*Information!$E$29))</f>
        <v>0.4423323077230723</v>
      </c>
      <c r="U326" s="67">
        <f>IF(Trees!I595&lt;28,S326*Information!$D$30,IF(I326&gt;=53,S326*Information!$F$30,S326*Information!$E$30))</f>
        <v>0.236378640635081</v>
      </c>
      <c r="V326" s="67">
        <f t="shared" si="55"/>
        <v>3.0190935289035097</v>
      </c>
      <c r="W326" s="67">
        <f>IF(H326="Chirpine",S326*Information!$D$22,IF(H326="Chilaune",S326*Information!$D$23,S326*Information!$D$24))</f>
        <v>1.084065211308609</v>
      </c>
      <c r="X326" s="67">
        <f>IF(H326="Chirpine",T326*Information!$D$22,IF(H326="Chilaune",T326*Information!$D$23,T326*Information!$D$24))</f>
        <v>0.2048883249373271</v>
      </c>
      <c r="Y326" s="67">
        <f>IF(H326="Chirpine",U326*Information!$C$22,IF(H326="Chilaune",U326*Information!$C$23,U326*Information!$C$24))</f>
        <v>0.1027301572200062</v>
      </c>
      <c r="Z326" s="67">
        <f t="shared" si="56"/>
        <v>1.391683693465942</v>
      </c>
    </row>
    <row r="327" spans="1:26" ht="13.5">
      <c r="A327" s="53">
        <v>18</v>
      </c>
      <c r="B327" s="53" t="s">
        <v>110</v>
      </c>
      <c r="C327" s="5" t="s">
        <v>29</v>
      </c>
      <c r="D327" s="5" t="s">
        <v>106</v>
      </c>
      <c r="E327" s="53" t="s">
        <v>49</v>
      </c>
      <c r="F327" s="53">
        <v>18</v>
      </c>
      <c r="G327" s="53">
        <v>326</v>
      </c>
      <c r="H327" s="53" t="s">
        <v>4</v>
      </c>
      <c r="I327" s="64">
        <v>20.1</v>
      </c>
      <c r="J327" s="64">
        <v>17</v>
      </c>
      <c r="K327" s="65">
        <f t="shared" si="57"/>
        <v>20</v>
      </c>
      <c r="L327" s="66">
        <f t="shared" si="58"/>
        <v>0.031730871199420314</v>
      </c>
      <c r="M327" s="66">
        <f t="shared" si="59"/>
        <v>5.633481013687509</v>
      </c>
      <c r="N327" s="67">
        <f t="shared" si="51"/>
        <v>279.6338345774748</v>
      </c>
      <c r="O327" s="67">
        <f t="shared" si="52"/>
        <v>0.27963383457747476</v>
      </c>
      <c r="P327" s="67">
        <f>O327/Information!$D$43</f>
        <v>5.592676691549495</v>
      </c>
      <c r="Q327" s="53">
        <f>IF(H327="Chirpine",Information!$D$14,IF(H327="Chilaune",Information!$D$15,IF(Trees!#REF!="Hadekafal",Information!$D$17,Information!$D$16)))</f>
        <v>650</v>
      </c>
      <c r="R327" s="68">
        <f t="shared" si="53"/>
        <v>3635.2398495071716</v>
      </c>
      <c r="S327" s="67">
        <f t="shared" si="54"/>
        <v>3.6352398495071716</v>
      </c>
      <c r="T327" s="67">
        <f>IF(Trees!I596&lt;28,S327*Information!$D$29,IF(I327&gt;=53,S327*Information!$F$29,S327*Information!$E$29))</f>
        <v>0.6870603315568554</v>
      </c>
      <c r="U327" s="67">
        <f>IF(Trees!I596&lt;28,S327*Information!$D$30,IF(I327&gt;=53,S327*Information!$F$30,S327*Information!$E$30))</f>
        <v>0.36715922480022434</v>
      </c>
      <c r="V327" s="67">
        <f t="shared" si="55"/>
        <v>4.689459405864252</v>
      </c>
      <c r="W327" s="67">
        <f>IF(H327="Chirpine",S327*Information!$D$22,IF(H327="Chilaune",S327*Information!$D$23,S327*Information!$D$24))</f>
        <v>1.6838430982917219</v>
      </c>
      <c r="X327" s="67">
        <f>IF(H327="Chirpine",T327*Information!$D$22,IF(H327="Chilaune",T327*Information!$D$23,T327*Information!$D$24))</f>
        <v>0.31824634557713544</v>
      </c>
      <c r="Y327" s="67">
        <f>IF(H327="Chirpine",U327*Information!$C$22,IF(H327="Chilaune",U327*Information!$C$23,U327*Information!$C$24))</f>
        <v>0.1595673990981775</v>
      </c>
      <c r="Z327" s="67">
        <f t="shared" si="56"/>
        <v>2.161656842967035</v>
      </c>
    </row>
    <row r="328" spans="1:26" ht="13.5">
      <c r="A328" s="53">
        <v>18</v>
      </c>
      <c r="B328" s="53" t="s">
        <v>110</v>
      </c>
      <c r="C328" s="5" t="s">
        <v>29</v>
      </c>
      <c r="D328" s="5" t="s">
        <v>106</v>
      </c>
      <c r="E328" s="53" t="s">
        <v>49</v>
      </c>
      <c r="F328" s="53">
        <v>19</v>
      </c>
      <c r="G328" s="53">
        <v>327</v>
      </c>
      <c r="H328" s="53" t="s">
        <v>4</v>
      </c>
      <c r="I328" s="64">
        <v>21.2</v>
      </c>
      <c r="J328" s="64">
        <v>18</v>
      </c>
      <c r="K328" s="65">
        <f t="shared" si="57"/>
        <v>20</v>
      </c>
      <c r="L328" s="66">
        <f t="shared" si="58"/>
        <v>0.03529893505573491</v>
      </c>
      <c r="M328" s="66">
        <f t="shared" si="59"/>
        <v>5.793234737193737</v>
      </c>
      <c r="N328" s="67">
        <f t="shared" si="51"/>
        <v>328.07253826940166</v>
      </c>
      <c r="O328" s="67">
        <f t="shared" si="52"/>
        <v>0.32807253826940164</v>
      </c>
      <c r="P328" s="67">
        <f>O328/Information!$D$43</f>
        <v>6.561450765388033</v>
      </c>
      <c r="Q328" s="53">
        <f>IF(H328="Chirpine",Information!$D$14,IF(H328="Chilaune",Information!$D$15,IF(Trees!#REF!="Hadekafal",Information!$D$17,Information!$D$16)))</f>
        <v>650</v>
      </c>
      <c r="R328" s="68">
        <f t="shared" si="53"/>
        <v>4264.942997502221</v>
      </c>
      <c r="S328" s="67">
        <f t="shared" si="54"/>
        <v>4.264942997502221</v>
      </c>
      <c r="T328" s="67">
        <f>IF(Trees!I597&lt;28,S328*Information!$D$29,IF(I328&gt;=53,S328*Information!$F$29,S328*Information!$E$29))</f>
        <v>0.8060742265279197</v>
      </c>
      <c r="U328" s="67">
        <f>IF(Trees!I597&lt;28,S328*Information!$D$30,IF(I328&gt;=53,S328*Information!$F$30,S328*Information!$E$30))</f>
        <v>0.4307592427477243</v>
      </c>
      <c r="V328" s="67">
        <f t="shared" si="55"/>
        <v>5.501776466777865</v>
      </c>
      <c r="W328" s="67">
        <f>IF(H328="Chirpine",S328*Information!$D$22,IF(H328="Chilaune",S328*Information!$D$23,S328*Information!$D$24))</f>
        <v>1.9755215964430286</v>
      </c>
      <c r="X328" s="67">
        <f>IF(H328="Chirpine",T328*Information!$D$22,IF(H328="Chilaune",T328*Information!$D$23,T328*Information!$D$24))</f>
        <v>0.3733735817277324</v>
      </c>
      <c r="Y328" s="67">
        <f>IF(H328="Chirpine",U328*Information!$C$22,IF(H328="Chilaune",U328*Information!$C$23,U328*Information!$C$24))</f>
        <v>0.187207966898161</v>
      </c>
      <c r="Z328" s="67">
        <f t="shared" si="56"/>
        <v>2.536103145068922</v>
      </c>
    </row>
    <row r="329" spans="1:26" ht="13.5">
      <c r="A329" s="53">
        <v>18</v>
      </c>
      <c r="B329" s="53" t="s">
        <v>110</v>
      </c>
      <c r="C329" s="5" t="s">
        <v>29</v>
      </c>
      <c r="D329" s="5" t="s">
        <v>106</v>
      </c>
      <c r="E329" s="53" t="s">
        <v>49</v>
      </c>
      <c r="F329" s="53">
        <v>20</v>
      </c>
      <c r="G329" s="53">
        <v>328</v>
      </c>
      <c r="H329" s="53" t="s">
        <v>4</v>
      </c>
      <c r="I329" s="64">
        <v>24.2</v>
      </c>
      <c r="J329" s="64">
        <v>16.5</v>
      </c>
      <c r="K329" s="65">
        <f t="shared" si="57"/>
        <v>20</v>
      </c>
      <c r="L329" s="66">
        <f t="shared" si="58"/>
        <v>0.04599605804120816</v>
      </c>
      <c r="M329" s="66">
        <f t="shared" si="59"/>
        <v>5.960636055518597</v>
      </c>
      <c r="N329" s="67">
        <f t="shared" si="51"/>
        <v>387.8567442200547</v>
      </c>
      <c r="O329" s="67">
        <f t="shared" si="52"/>
        <v>0.38785674422005467</v>
      </c>
      <c r="P329" s="67">
        <f>O329/Information!$D$43</f>
        <v>7.7571348844010934</v>
      </c>
      <c r="Q329" s="53">
        <f>IF(H329="Chirpine",Information!$D$14,IF(H329="Chilaune",Information!$D$15,IF(Trees!#REF!="Hadekafal",Information!$D$17,Information!$D$16)))</f>
        <v>650</v>
      </c>
      <c r="R329" s="68">
        <f t="shared" si="53"/>
        <v>5042.137674860711</v>
      </c>
      <c r="S329" s="67">
        <f t="shared" si="54"/>
        <v>5.042137674860711</v>
      </c>
      <c r="T329" s="67">
        <f>IF(Trees!I598&lt;28,S329*Information!$D$29,IF(I329&gt;=53,S329*Information!$F$29,S329*Information!$E$29))</f>
        <v>0.9529640205486744</v>
      </c>
      <c r="U329" s="67">
        <f>IF(Trees!I598&lt;28,S329*Information!$D$30,IF(I329&gt;=53,S329*Information!$F$30,S329*Information!$E$30))</f>
        <v>0.5092559051609318</v>
      </c>
      <c r="V329" s="67">
        <f t="shared" si="55"/>
        <v>6.504357600570317</v>
      </c>
      <c r="W329" s="67">
        <f>IF(H329="Chirpine",S329*Information!$D$22,IF(H329="Chilaune",S329*Information!$D$23,S329*Information!$D$24))</f>
        <v>2.3355181709954813</v>
      </c>
      <c r="X329" s="67">
        <f>IF(H329="Chirpine",T329*Information!$D$22,IF(H329="Chilaune",T329*Information!$D$23,T329*Information!$D$24))</f>
        <v>0.44141293431814593</v>
      </c>
      <c r="Y329" s="67">
        <f>IF(H329="Chirpine",U329*Information!$C$22,IF(H329="Chilaune",U329*Information!$C$23,U329*Information!$C$24))</f>
        <v>0.22132261638294096</v>
      </c>
      <c r="Z329" s="67">
        <f t="shared" si="56"/>
        <v>2.9982537216965683</v>
      </c>
    </row>
    <row r="330" spans="1:26" ht="13.5">
      <c r="A330" s="53">
        <v>18</v>
      </c>
      <c r="B330" s="53" t="s">
        <v>110</v>
      </c>
      <c r="C330" s="5" t="s">
        <v>29</v>
      </c>
      <c r="D330" s="5" t="s">
        <v>106</v>
      </c>
      <c r="E330" s="53" t="s">
        <v>49</v>
      </c>
      <c r="F330" s="53">
        <v>21</v>
      </c>
      <c r="G330" s="53">
        <v>329</v>
      </c>
      <c r="H330" s="53" t="s">
        <v>4</v>
      </c>
      <c r="I330" s="64">
        <v>25</v>
      </c>
      <c r="J330" s="64">
        <v>17</v>
      </c>
      <c r="K330" s="65">
        <f t="shared" si="57"/>
        <v>20</v>
      </c>
      <c r="L330" s="66">
        <f t="shared" si="58"/>
        <v>0.04908738521234052</v>
      </c>
      <c r="M330" s="66">
        <f t="shared" si="59"/>
        <v>6.053104098543907</v>
      </c>
      <c r="N330" s="67">
        <f t="shared" si="51"/>
        <v>425.4315640548086</v>
      </c>
      <c r="O330" s="67">
        <f t="shared" si="52"/>
        <v>0.4254315640548086</v>
      </c>
      <c r="P330" s="67">
        <f>O330/Information!$D$43</f>
        <v>8.508631281096172</v>
      </c>
      <c r="Q330" s="53">
        <f>IF(H330="Chirpine",Information!$D$14,IF(H330="Chilaune",Information!$D$15,IF(Trees!H240="Hadekafal",Information!$D$17,Information!$D$16)))</f>
        <v>650</v>
      </c>
      <c r="R330" s="68">
        <f t="shared" si="53"/>
        <v>5530.610332712511</v>
      </c>
      <c r="S330" s="67">
        <f t="shared" si="54"/>
        <v>5.530610332712511</v>
      </c>
      <c r="T330" s="67">
        <f>IF(Trees!I599&lt;28,S330*Information!$D$29,IF(I330&gt;=53,S330*Information!$F$29,S330*Information!$E$29))</f>
        <v>1.0452853528826647</v>
      </c>
      <c r="U330" s="67">
        <f>IF(Trees!I599&lt;28,S330*Information!$D$30,IF(I330&gt;=53,S330*Information!$F$30,S330*Information!$E$30))</f>
        <v>0.5585916436039636</v>
      </c>
      <c r="V330" s="67">
        <f t="shared" si="55"/>
        <v>7.13448732919914</v>
      </c>
      <c r="W330" s="67">
        <f>IF(H330="Chirpine",S330*Information!$D$22,IF(H330="Chilaune",S330*Information!$D$23,S330*Information!$D$24))</f>
        <v>2.561778706112435</v>
      </c>
      <c r="X330" s="67">
        <f>IF(H330="Chirpine",T330*Information!$D$22,IF(H330="Chilaune",T330*Information!$D$23,T330*Information!$D$24))</f>
        <v>0.48417617545525027</v>
      </c>
      <c r="Y330" s="67">
        <f>IF(H330="Chirpine",U330*Information!$C$22,IF(H330="Chilaune",U330*Information!$C$23,U330*Information!$C$24))</f>
        <v>0.2427639283102826</v>
      </c>
      <c r="Z330" s="67">
        <f t="shared" si="56"/>
        <v>3.288718809877968</v>
      </c>
    </row>
    <row r="331" spans="1:26" ht="13.5">
      <c r="A331" s="53">
        <v>18</v>
      </c>
      <c r="B331" s="53" t="s">
        <v>110</v>
      </c>
      <c r="C331" s="5" t="s">
        <v>29</v>
      </c>
      <c r="D331" s="5" t="s">
        <v>106</v>
      </c>
      <c r="E331" s="53" t="s">
        <v>49</v>
      </c>
      <c r="F331" s="53">
        <v>22</v>
      </c>
      <c r="G331" s="53">
        <v>330</v>
      </c>
      <c r="H331" s="53" t="s">
        <v>4</v>
      </c>
      <c r="I331" s="64">
        <v>15.2</v>
      </c>
      <c r="J331" s="64">
        <v>14</v>
      </c>
      <c r="K331" s="65">
        <f t="shared" si="57"/>
        <v>20</v>
      </c>
      <c r="L331" s="66">
        <f t="shared" si="58"/>
        <v>0.018145839167134643</v>
      </c>
      <c r="M331" s="66">
        <f t="shared" si="59"/>
        <v>4.901483294015293</v>
      </c>
      <c r="N331" s="67">
        <f t="shared" si="51"/>
        <v>134.48911871410345</v>
      </c>
      <c r="O331" s="67">
        <f t="shared" si="52"/>
        <v>0.13448911871410346</v>
      </c>
      <c r="P331" s="67">
        <f>O331/Information!$D$43</f>
        <v>2.689782374282069</v>
      </c>
      <c r="Q331" s="53">
        <f>IF(H331="Chirpine",Information!$D$14,IF(H331="Chilaune",Information!$D$15,IF(Trees!H241="Hadekafal",Information!$D$17,Information!$D$16)))</f>
        <v>650</v>
      </c>
      <c r="R331" s="68">
        <f t="shared" si="53"/>
        <v>1748.358543283345</v>
      </c>
      <c r="S331" s="67">
        <f t="shared" si="54"/>
        <v>1.7483585432833448</v>
      </c>
      <c r="T331" s="67">
        <f>IF(Trees!I600&lt;28,S331*Information!$D$29,IF(I331&gt;=53,S331*Information!$F$29,S331*Information!$E$29))</f>
        <v>0.3304397646805522</v>
      </c>
      <c r="U331" s="67">
        <f>IF(Trees!I600&lt;28,S331*Information!$D$30,IF(I331&gt;=53,S331*Information!$F$30,S331*Information!$E$30))</f>
        <v>0.17658421287161785</v>
      </c>
      <c r="V331" s="67">
        <f t="shared" si="55"/>
        <v>2.2553825208355147</v>
      </c>
      <c r="W331" s="67">
        <f>IF(H331="Chirpine",S331*Information!$D$22,IF(H331="Chilaune",S331*Information!$D$23,S331*Information!$D$24))</f>
        <v>0.8098396772488453</v>
      </c>
      <c r="X331" s="67">
        <f>IF(H331="Chirpine",T331*Information!$D$22,IF(H331="Chilaune",T331*Information!$D$23,T331*Information!$D$24))</f>
        <v>0.15305969900003177</v>
      </c>
      <c r="Y331" s="67">
        <f>IF(H331="Chirpine",U331*Information!$C$22,IF(H331="Chilaune",U331*Information!$C$23,U331*Information!$C$24))</f>
        <v>0.07674349891400511</v>
      </c>
      <c r="Z331" s="67">
        <f t="shared" si="56"/>
        <v>1.0396428751628823</v>
      </c>
    </row>
    <row r="332" spans="1:26" ht="13.5">
      <c r="A332" s="53">
        <v>18</v>
      </c>
      <c r="B332" s="53" t="s">
        <v>110</v>
      </c>
      <c r="C332" s="5" t="s">
        <v>29</v>
      </c>
      <c r="D332" s="5" t="s">
        <v>106</v>
      </c>
      <c r="E332" s="53" t="s">
        <v>49</v>
      </c>
      <c r="F332" s="53">
        <v>23</v>
      </c>
      <c r="G332" s="53">
        <v>331</v>
      </c>
      <c r="H332" s="53" t="s">
        <v>4</v>
      </c>
      <c r="I332" s="64">
        <v>14.6</v>
      </c>
      <c r="J332" s="64">
        <v>14.1</v>
      </c>
      <c r="K332" s="65">
        <f t="shared" si="57"/>
        <v>20</v>
      </c>
      <c r="L332" s="66">
        <f t="shared" si="58"/>
        <v>0.016741547250980007</v>
      </c>
      <c r="M332" s="66">
        <f t="shared" si="59"/>
        <v>4.831147439981091</v>
      </c>
      <c r="N332" s="67">
        <f t="shared" si="51"/>
        <v>125.35471517616148</v>
      </c>
      <c r="O332" s="67">
        <f t="shared" si="52"/>
        <v>0.12535471517616148</v>
      </c>
      <c r="P332" s="67">
        <f>O332/Information!$D$43</f>
        <v>2.5070943035232296</v>
      </c>
      <c r="Q332" s="53">
        <f>IF(H332="Chirpine",Information!$D$14,IF(H332="Chilaune",Information!$D$15,IF(Trees!H242="Hadekafal",Information!$D$17,Information!$D$16)))</f>
        <v>650</v>
      </c>
      <c r="R332" s="68">
        <f t="shared" si="53"/>
        <v>1629.6112972900992</v>
      </c>
      <c r="S332" s="67">
        <f t="shared" si="54"/>
        <v>1.6296112972900991</v>
      </c>
      <c r="T332" s="67">
        <f>IF(Trees!I601&lt;28,S332*Information!$D$29,IF(I332&gt;=53,S332*Information!$F$29,S332*Information!$E$29))</f>
        <v>0.3079965351878287</v>
      </c>
      <c r="U332" s="67">
        <f>IF(Trees!I601&lt;28,S332*Information!$D$30,IF(I332&gt;=53,S332*Information!$F$30,S332*Information!$E$30))</f>
        <v>0.16459074102630003</v>
      </c>
      <c r="V332" s="67">
        <f t="shared" si="55"/>
        <v>2.1021985735042277</v>
      </c>
      <c r="W332" s="67">
        <f>IF(H332="Chirpine",S332*Information!$D$22,IF(H332="Chilaune",S332*Information!$D$23,S332*Information!$D$24))</f>
        <v>0.7548359529047739</v>
      </c>
      <c r="X332" s="67">
        <f>IF(H332="Chirpine",T332*Information!$D$22,IF(H332="Chilaune",T332*Information!$D$23,T332*Information!$D$24))</f>
        <v>0.14266399509900227</v>
      </c>
      <c r="Y332" s="67">
        <f>IF(H332="Chirpine",U332*Information!$C$22,IF(H332="Chilaune",U332*Information!$C$23,U332*Information!$C$24))</f>
        <v>0.07153113605002999</v>
      </c>
      <c r="Z332" s="67">
        <f t="shared" si="56"/>
        <v>0.9690310840538062</v>
      </c>
    </row>
    <row r="333" spans="1:26" ht="13.5">
      <c r="A333" s="53">
        <v>18</v>
      </c>
      <c r="B333" s="53" t="s">
        <v>110</v>
      </c>
      <c r="C333" s="5" t="s">
        <v>29</v>
      </c>
      <c r="D333" s="5" t="s">
        <v>106</v>
      </c>
      <c r="E333" s="53" t="s">
        <v>49</v>
      </c>
      <c r="F333" s="53">
        <v>24</v>
      </c>
      <c r="G333" s="53">
        <v>332</v>
      </c>
      <c r="H333" s="53" t="s">
        <v>4</v>
      </c>
      <c r="I333" s="64">
        <v>10.3</v>
      </c>
      <c r="J333" s="64">
        <v>12.9</v>
      </c>
      <c r="K333" s="65">
        <f t="shared" si="57"/>
        <v>20</v>
      </c>
      <c r="L333" s="66">
        <f t="shared" si="58"/>
        <v>0.00833228911548353</v>
      </c>
      <c r="M333" s="66">
        <f t="shared" si="59"/>
        <v>4.070964825744882</v>
      </c>
      <c r="N333" s="67">
        <f t="shared" si="51"/>
        <v>58.61348712071861</v>
      </c>
      <c r="O333" s="67">
        <f t="shared" si="52"/>
        <v>0.05861348712071861</v>
      </c>
      <c r="P333" s="67">
        <f>O333/Information!$D$43</f>
        <v>1.172269742414372</v>
      </c>
      <c r="Q333" s="53">
        <f>IF(H333="Chirpine",Information!$D$14,IF(H333="Chilaune",Information!$D$15,IF(Trees!H243="Hadekafal",Information!$D$17,Information!$D$16)))</f>
        <v>650</v>
      </c>
      <c r="R333" s="68">
        <f t="shared" si="53"/>
        <v>761.9753325693418</v>
      </c>
      <c r="S333" s="67">
        <f t="shared" si="54"/>
        <v>0.7619753325693418</v>
      </c>
      <c r="T333" s="67">
        <f>IF(Trees!I602&lt;28,S333*Information!$D$29,IF(I333&gt;=53,S333*Information!$F$29,S333*Information!$E$29))</f>
        <v>0.1440133378556056</v>
      </c>
      <c r="U333" s="67">
        <f>IF(Trees!I602&lt;28,S333*Information!$D$30,IF(I333&gt;=53,S333*Information!$F$30,S333*Information!$E$30))</f>
        <v>0.07695950858950353</v>
      </c>
      <c r="V333" s="67">
        <f t="shared" si="55"/>
        <v>0.9829481790144509</v>
      </c>
      <c r="W333" s="67">
        <f>IF(H333="Chirpine",S333*Information!$D$22,IF(H333="Chilaune",S333*Information!$D$23,S333*Information!$D$24))</f>
        <v>0.35294697404611913</v>
      </c>
      <c r="X333" s="67">
        <f>IF(H333="Chirpine",T333*Information!$D$22,IF(H333="Chilaune",T333*Information!$D$23,T333*Information!$D$24))</f>
        <v>0.06670697809471651</v>
      </c>
      <c r="Y333" s="67">
        <f>IF(H333="Chirpine",U333*Information!$C$22,IF(H333="Chilaune",U333*Information!$C$23,U333*Information!$C$24))</f>
        <v>0.03344660243299823</v>
      </c>
      <c r="Z333" s="67">
        <f t="shared" si="56"/>
        <v>0.4531005545738339</v>
      </c>
    </row>
    <row r="334" spans="1:26" ht="13.5">
      <c r="A334" s="53">
        <v>18</v>
      </c>
      <c r="B334" s="53" t="s">
        <v>110</v>
      </c>
      <c r="C334" s="5" t="s">
        <v>29</v>
      </c>
      <c r="D334" s="5" t="s">
        <v>106</v>
      </c>
      <c r="E334" s="53" t="s">
        <v>49</v>
      </c>
      <c r="F334" s="53">
        <v>25</v>
      </c>
      <c r="G334" s="53">
        <v>333</v>
      </c>
      <c r="H334" s="53" t="s">
        <v>4</v>
      </c>
      <c r="I334" s="64">
        <v>14.8</v>
      </c>
      <c r="J334" s="64">
        <v>15</v>
      </c>
      <c r="K334" s="65">
        <f t="shared" si="57"/>
        <v>20</v>
      </c>
      <c r="L334" s="66">
        <f t="shared" si="58"/>
        <v>0.017203361371057706</v>
      </c>
      <c r="M334" s="66">
        <f t="shared" si="59"/>
        <v>4.919310878695532</v>
      </c>
      <c r="N334" s="67">
        <f t="shared" si="51"/>
        <v>136.90823428994347</v>
      </c>
      <c r="O334" s="67">
        <f t="shared" si="52"/>
        <v>0.13690823428994348</v>
      </c>
      <c r="P334" s="67">
        <f>O334/Information!$D$43</f>
        <v>2.7381646857988695</v>
      </c>
      <c r="Q334" s="53">
        <f>IF(H334="Chirpine",Information!$D$14,IF(H334="Chilaune",Information!$D$15,IF(Trees!H244="Hadekafal",Information!$D$17,Information!$D$16)))</f>
        <v>650</v>
      </c>
      <c r="R334" s="68">
        <f t="shared" si="53"/>
        <v>1779.8070457692652</v>
      </c>
      <c r="S334" s="67">
        <f t="shared" si="54"/>
        <v>1.7798070457692652</v>
      </c>
      <c r="T334" s="67">
        <f>IF(Trees!I603&lt;28,S334*Information!$D$29,IF(I334&gt;=53,S334*Information!$F$29,S334*Information!$E$29))</f>
        <v>0.33638353165039114</v>
      </c>
      <c r="U334" s="67">
        <f>IF(Trees!I603&lt;28,S334*Information!$D$30,IF(I334&gt;=53,S334*Information!$F$30,S334*Information!$E$30))</f>
        <v>0.1797605116226958</v>
      </c>
      <c r="V334" s="67">
        <f t="shared" si="55"/>
        <v>2.2959510890423522</v>
      </c>
      <c r="W334" s="67">
        <f>IF(H334="Chirpine",S334*Information!$D$22,IF(H334="Chilaune",S334*Information!$D$23,S334*Information!$D$24))</f>
        <v>0.8244066236003237</v>
      </c>
      <c r="X334" s="67">
        <f>IF(H334="Chirpine",T334*Information!$D$22,IF(H334="Chilaune",T334*Information!$D$23,T334*Information!$D$24))</f>
        <v>0.15581285186046118</v>
      </c>
      <c r="Y334" s="67">
        <f>IF(H334="Chirpine",U334*Information!$C$22,IF(H334="Chilaune",U334*Information!$C$23,U334*Information!$C$24))</f>
        <v>0.07812391835122359</v>
      </c>
      <c r="Z334" s="67">
        <f t="shared" si="56"/>
        <v>1.0583433938120086</v>
      </c>
    </row>
    <row r="335" spans="1:26" ht="13.5">
      <c r="A335" s="53">
        <v>18</v>
      </c>
      <c r="B335" s="53" t="s">
        <v>110</v>
      </c>
      <c r="C335" s="5" t="s">
        <v>29</v>
      </c>
      <c r="D335" s="5" t="s">
        <v>106</v>
      </c>
      <c r="E335" s="53" t="s">
        <v>49</v>
      </c>
      <c r="F335" s="53">
        <v>26</v>
      </c>
      <c r="G335" s="53">
        <v>334</v>
      </c>
      <c r="H335" s="53" t="s">
        <v>4</v>
      </c>
      <c r="I335" s="64">
        <v>20.5</v>
      </c>
      <c r="J335" s="64">
        <v>17.2</v>
      </c>
      <c r="K335" s="65">
        <f t="shared" si="57"/>
        <v>20</v>
      </c>
      <c r="L335" s="66">
        <f t="shared" si="58"/>
        <v>0.033006357816777764</v>
      </c>
      <c r="M335" s="66">
        <f t="shared" si="59"/>
        <v>5.683101980147345</v>
      </c>
      <c r="N335" s="67">
        <f t="shared" si="51"/>
        <v>293.8595641176516</v>
      </c>
      <c r="O335" s="67">
        <f t="shared" si="52"/>
        <v>0.2938595641176516</v>
      </c>
      <c r="P335" s="67">
        <f>O335/Information!$D$43</f>
        <v>5.8771912823530315</v>
      </c>
      <c r="Q335" s="53">
        <f>IF(H335="Chirpine",Information!$D$14,IF(H335="Chilaune",Information!$D$15,IF(Trees!H245="Hadekafal",Information!$D$17,Information!$D$16)))</f>
        <v>650</v>
      </c>
      <c r="R335" s="68">
        <f t="shared" si="53"/>
        <v>3820.1743335294705</v>
      </c>
      <c r="S335" s="67">
        <f t="shared" si="54"/>
        <v>3.8201743335294704</v>
      </c>
      <c r="T335" s="67">
        <f>IF(Trees!I604&lt;28,S335*Information!$D$29,IF(I335&gt;=53,S335*Information!$F$29,S335*Information!$E$29))</f>
        <v>0.7220129490370699</v>
      </c>
      <c r="U335" s="67">
        <f>IF(Trees!I604&lt;28,S335*Information!$D$30,IF(I335&gt;=53,S335*Information!$F$30,S335*Information!$E$30))</f>
        <v>0.3858376076864765</v>
      </c>
      <c r="V335" s="67">
        <f t="shared" si="55"/>
        <v>4.928024890253017</v>
      </c>
      <c r="W335" s="67">
        <f>IF(H335="Chirpine",S335*Information!$D$22,IF(H335="Chilaune",S335*Information!$D$23,S335*Information!$D$24))</f>
        <v>1.7695047512908506</v>
      </c>
      <c r="X335" s="67">
        <f>IF(H335="Chirpine",T335*Information!$D$22,IF(H335="Chilaune",T335*Information!$D$23,T335*Information!$D$24))</f>
        <v>0.3344363979939708</v>
      </c>
      <c r="Y335" s="67">
        <f>IF(H335="Chirpine",U335*Information!$C$22,IF(H335="Chilaune",U335*Information!$C$23,U335*Information!$C$24))</f>
        <v>0.1676850243005427</v>
      </c>
      <c r="Z335" s="67">
        <f t="shared" si="56"/>
        <v>2.271626173585364</v>
      </c>
    </row>
    <row r="336" spans="1:26" ht="13.5">
      <c r="A336" s="53">
        <v>18</v>
      </c>
      <c r="B336" s="53" t="s">
        <v>110</v>
      </c>
      <c r="C336" s="5" t="s">
        <v>29</v>
      </c>
      <c r="D336" s="5" t="s">
        <v>106</v>
      </c>
      <c r="E336" s="53" t="s">
        <v>49</v>
      </c>
      <c r="F336" s="53">
        <v>27</v>
      </c>
      <c r="G336" s="53">
        <v>335</v>
      </c>
      <c r="H336" s="53" t="s">
        <v>6</v>
      </c>
      <c r="I336" s="64">
        <v>14</v>
      </c>
      <c r="J336" s="64">
        <v>16</v>
      </c>
      <c r="K336" s="65">
        <f t="shared" si="57"/>
        <v>20</v>
      </c>
      <c r="L336" s="66">
        <f t="shared" si="58"/>
        <v>0.015393804002589986</v>
      </c>
      <c r="M336" s="66">
        <f t="shared" si="59"/>
        <v>4.845259942956409</v>
      </c>
      <c r="N336" s="67">
        <f t="shared" si="51"/>
        <v>127.13632589120584</v>
      </c>
      <c r="O336" s="67">
        <f t="shared" si="52"/>
        <v>0.12713632589120585</v>
      </c>
      <c r="P336" s="67">
        <f>O336/Information!$D$43</f>
        <v>2.542726517824117</v>
      </c>
      <c r="Q336" s="53">
        <f>IF(H336="Chirpine",Information!$D$14,IF(H336="Chilaune",Information!$D$15,IF(Trees!H246="Hadekafal",Information!$D$17,Information!$D$16)))</f>
        <v>690</v>
      </c>
      <c r="R336" s="68">
        <f t="shared" si="53"/>
        <v>1754.4812972986408</v>
      </c>
      <c r="S336" s="67">
        <f t="shared" si="54"/>
        <v>1.7544812972986408</v>
      </c>
      <c r="T336" s="67">
        <f>IF(Trees!I605&lt;28,S336*Information!$D$29,IF(I336&gt;=53,S336*Information!$F$29,S336*Information!$E$29))</f>
        <v>0.3315969651894431</v>
      </c>
      <c r="U336" s="67">
        <f>IF(Trees!I605&lt;28,S336*Information!$D$30,IF(I336&gt;=53,S336*Information!$F$30,S336*Information!$E$30))</f>
        <v>0.17720261102716273</v>
      </c>
      <c r="V336" s="67">
        <f t="shared" si="55"/>
        <v>2.2632808735152468</v>
      </c>
      <c r="W336" s="67">
        <f>IF(H336="Chirpine",S336*Information!$D$22,IF(H336="Chilaune",S336*Information!$D$23,S336*Information!$D$24))</f>
        <v>0.7903938244330377</v>
      </c>
      <c r="X336" s="67">
        <f>IF(H336="Chirpine",T336*Information!$D$22,IF(H336="Chilaune",T336*Information!$D$23,T336*Information!$D$24))</f>
        <v>0.1493844328178441</v>
      </c>
      <c r="Y336" s="67">
        <f>IF(H336="Chirpine",U336*Information!$C$22,IF(H336="Chilaune",U336*Information!$C$23,U336*Information!$C$24))</f>
        <v>0.07711857631902122</v>
      </c>
      <c r="Z336" s="67">
        <f t="shared" si="56"/>
        <v>1.0168968335699031</v>
      </c>
    </row>
    <row r="337" spans="1:26" ht="13.5">
      <c r="A337" s="53">
        <v>19</v>
      </c>
      <c r="B337" s="53" t="s">
        <v>110</v>
      </c>
      <c r="C337" s="5" t="s">
        <v>29</v>
      </c>
      <c r="D337" s="5" t="s">
        <v>104</v>
      </c>
      <c r="E337" s="53" t="s">
        <v>50</v>
      </c>
      <c r="F337" s="53">
        <v>1</v>
      </c>
      <c r="G337" s="53">
        <v>336</v>
      </c>
      <c r="H337" s="53" t="s">
        <v>4</v>
      </c>
      <c r="I337" s="64">
        <v>17.2</v>
      </c>
      <c r="J337" s="64">
        <v>15</v>
      </c>
      <c r="K337" s="65">
        <f t="shared" si="57"/>
        <v>20</v>
      </c>
      <c r="L337" s="66">
        <f t="shared" si="58"/>
        <v>0.02323521926595011</v>
      </c>
      <c r="M337" s="66">
        <f t="shared" si="59"/>
        <v>5.208378696260935</v>
      </c>
      <c r="N337" s="67">
        <f t="shared" si="51"/>
        <v>182.79744762545295</v>
      </c>
      <c r="O337" s="67">
        <f t="shared" si="52"/>
        <v>0.18279744762545294</v>
      </c>
      <c r="P337" s="67">
        <f>O337/Information!$D$43</f>
        <v>3.6559489525090587</v>
      </c>
      <c r="Q337" s="53">
        <f>IF(H337="Chirpine",Information!$D$14,IF(H337="Chilaune",Information!$D$15,IF(Trees!H247="Hadekafal",Information!$D$17,Information!$D$16)))</f>
        <v>650</v>
      </c>
      <c r="R337" s="68">
        <f t="shared" si="53"/>
        <v>2376.366819130888</v>
      </c>
      <c r="S337" s="67">
        <f t="shared" si="54"/>
        <v>2.376366819130888</v>
      </c>
      <c r="T337" s="67">
        <f>IF(Trees!I606&lt;28,S337*Information!$D$29,IF(I337&gt;=53,S337*Information!$F$29,S337*Information!$E$29))</f>
        <v>0.4491333288157378</v>
      </c>
      <c r="U337" s="67">
        <f>IF(Trees!I606&lt;28,S337*Information!$D$30,IF(I337&gt;=53,S337*Information!$F$30,S337*Information!$E$30))</f>
        <v>0.2400130487322197</v>
      </c>
      <c r="V337" s="67">
        <f t="shared" si="55"/>
        <v>3.065513196678846</v>
      </c>
      <c r="W337" s="67">
        <f>IF(H337="Chirpine",S337*Information!$D$22,IF(H337="Chilaune",S337*Information!$D$23,S337*Information!$D$24))</f>
        <v>1.1007331106214273</v>
      </c>
      <c r="X337" s="67">
        <f>IF(H337="Chirpine",T337*Information!$D$22,IF(H337="Chilaune",T337*Information!$D$23,T337*Information!$D$24))</f>
        <v>0.20803855790744977</v>
      </c>
      <c r="Y337" s="67">
        <f>IF(H337="Chirpine",U337*Information!$C$22,IF(H337="Chilaune",U337*Information!$C$23,U337*Information!$C$24))</f>
        <v>0.10430967097902268</v>
      </c>
      <c r="Z337" s="67">
        <f t="shared" si="56"/>
        <v>1.4130813395078998</v>
      </c>
    </row>
    <row r="338" spans="1:26" ht="13.5">
      <c r="A338" s="53">
        <v>19</v>
      </c>
      <c r="B338" s="53" t="s">
        <v>110</v>
      </c>
      <c r="C338" s="5" t="s">
        <v>29</v>
      </c>
      <c r="D338" s="5" t="s">
        <v>104</v>
      </c>
      <c r="E338" s="53" t="s">
        <v>50</v>
      </c>
      <c r="F338" s="53">
        <v>2</v>
      </c>
      <c r="G338" s="53">
        <v>337</v>
      </c>
      <c r="H338" s="53" t="s">
        <v>4</v>
      </c>
      <c r="I338" s="64">
        <v>24.2</v>
      </c>
      <c r="J338" s="64">
        <v>18</v>
      </c>
      <c r="K338" s="65">
        <f t="shared" si="57"/>
        <v>20</v>
      </c>
      <c r="L338" s="66">
        <f t="shared" si="58"/>
        <v>0.04599605804120816</v>
      </c>
      <c r="M338" s="66">
        <f t="shared" si="59"/>
        <v>6.047812754124507</v>
      </c>
      <c r="N338" s="67">
        <f t="shared" si="51"/>
        <v>423.1864043176242</v>
      </c>
      <c r="O338" s="67">
        <f t="shared" si="52"/>
        <v>0.42318640431762417</v>
      </c>
      <c r="P338" s="67">
        <f>O338/Information!$D$43</f>
        <v>8.463728086352482</v>
      </c>
      <c r="Q338" s="53">
        <f>IF(H338="Chirpine",Information!$D$14,IF(H338="Chilaune",Information!$D$15,IF(Trees!H248="Hadekafal",Information!$D$17,Information!$D$16)))</f>
        <v>650</v>
      </c>
      <c r="R338" s="68">
        <f t="shared" si="53"/>
        <v>5501.423256129114</v>
      </c>
      <c r="S338" s="67">
        <f t="shared" si="54"/>
        <v>5.501423256129113</v>
      </c>
      <c r="T338" s="67">
        <f>IF(Trees!I607&lt;28,S338*Information!$D$29,IF(I338&gt;=53,S338*Information!$F$29,S338*Information!$E$29))</f>
        <v>1.0397689954084024</v>
      </c>
      <c r="U338" s="67">
        <f>IF(Trees!I607&lt;28,S338*Information!$D$30,IF(I338&gt;=53,S338*Information!$F$30,S338*Information!$E$30))</f>
        <v>0.5556437488690404</v>
      </c>
      <c r="V338" s="67">
        <f t="shared" si="55"/>
        <v>7.096836000406556</v>
      </c>
      <c r="W338" s="67">
        <f>IF(H338="Chirpine",S338*Information!$D$22,IF(H338="Chilaune",S338*Information!$D$23,S338*Information!$D$24))</f>
        <v>2.5482592522390055</v>
      </c>
      <c r="X338" s="67">
        <f>IF(H338="Chirpine",T338*Information!$D$22,IF(H338="Chilaune",T338*Information!$D$23,T338*Information!$D$24))</f>
        <v>0.481620998673172</v>
      </c>
      <c r="Y338" s="67">
        <f>IF(H338="Chirpine",U338*Information!$C$22,IF(H338="Chilaune",U338*Information!$C$23,U338*Information!$C$24))</f>
        <v>0.24148277325848497</v>
      </c>
      <c r="Z338" s="67">
        <f t="shared" si="56"/>
        <v>3.2713630241706624</v>
      </c>
    </row>
    <row r="339" spans="1:26" ht="13.5">
      <c r="A339" s="53">
        <v>19</v>
      </c>
      <c r="B339" s="53" t="s">
        <v>110</v>
      </c>
      <c r="C339" s="5" t="s">
        <v>29</v>
      </c>
      <c r="D339" s="5" t="s">
        <v>104</v>
      </c>
      <c r="E339" s="53" t="s">
        <v>50</v>
      </c>
      <c r="F339" s="53">
        <v>3</v>
      </c>
      <c r="G339" s="53">
        <v>338</v>
      </c>
      <c r="H339" s="53" t="s">
        <v>4</v>
      </c>
      <c r="I339" s="64">
        <v>33.7</v>
      </c>
      <c r="J339" s="64">
        <v>19.8</v>
      </c>
      <c r="K339" s="65">
        <f t="shared" si="57"/>
        <v>20</v>
      </c>
      <c r="L339" s="66">
        <f t="shared" si="58"/>
        <v>0.08919688401888483</v>
      </c>
      <c r="M339" s="66">
        <f t="shared" si="59"/>
        <v>6.780261823540842</v>
      </c>
      <c r="N339" s="67">
        <f t="shared" si="51"/>
        <v>880.2991769850107</v>
      </c>
      <c r="O339" s="67">
        <f t="shared" si="52"/>
        <v>0.8802991769850107</v>
      </c>
      <c r="P339" s="67">
        <f>O339/Information!$D$43</f>
        <v>17.605983539700212</v>
      </c>
      <c r="Q339" s="53">
        <f>IF(H339="Chirpine",Information!$D$14,IF(H339="Chilaune",Information!$D$15,IF(Trees!H249="Hadekafal",Information!$D$17,Information!$D$16)))</f>
        <v>650</v>
      </c>
      <c r="R339" s="68">
        <f t="shared" si="53"/>
        <v>11443.889300805138</v>
      </c>
      <c r="S339" s="67">
        <f t="shared" si="54"/>
        <v>11.443889300805138</v>
      </c>
      <c r="T339" s="67">
        <f>IF(Trees!I608&lt;28,S339*Information!$D$29,IF(I339&gt;=53,S339*Information!$F$29,S339*Information!$E$29))</f>
        <v>2.162895077852171</v>
      </c>
      <c r="U339" s="67">
        <f>IF(Trees!I608&lt;28,S339*Information!$D$30,IF(I339&gt;=53,S339*Information!$F$30,S339*Information!$E$30))</f>
        <v>1.155832819381319</v>
      </c>
      <c r="V339" s="67">
        <f t="shared" si="55"/>
        <v>14.762617198038628</v>
      </c>
      <c r="W339" s="67">
        <f>IF(H339="Chirpine",S339*Information!$D$22,IF(H339="Chilaune",S339*Information!$D$23,S339*Information!$D$24))</f>
        <v>5.30080952413294</v>
      </c>
      <c r="X339" s="67">
        <f>IF(H339="Chirpine",T339*Information!$D$22,IF(H339="Chilaune",T339*Information!$D$23,T339*Information!$D$24))</f>
        <v>1.0018530000611257</v>
      </c>
      <c r="Y339" s="67">
        <f>IF(H339="Chirpine",U339*Information!$C$22,IF(H339="Chilaune",U339*Information!$C$23,U339*Information!$C$24))</f>
        <v>0.5023249433031212</v>
      </c>
      <c r="Z339" s="67">
        <f t="shared" si="56"/>
        <v>6.804987467497186</v>
      </c>
    </row>
    <row r="340" spans="1:26" ht="13.5">
      <c r="A340" s="53">
        <v>19</v>
      </c>
      <c r="B340" s="53" t="s">
        <v>110</v>
      </c>
      <c r="C340" s="5" t="s">
        <v>29</v>
      </c>
      <c r="D340" s="5" t="s">
        <v>104</v>
      </c>
      <c r="E340" s="53" t="s">
        <v>50</v>
      </c>
      <c r="F340" s="53">
        <v>4</v>
      </c>
      <c r="G340" s="53">
        <v>339</v>
      </c>
      <c r="H340" s="53" t="s">
        <v>4</v>
      </c>
      <c r="I340" s="64">
        <v>26.8</v>
      </c>
      <c r="J340" s="64">
        <v>18.1</v>
      </c>
      <c r="K340" s="65">
        <f t="shared" si="57"/>
        <v>20</v>
      </c>
      <c r="L340" s="66">
        <f t="shared" si="58"/>
        <v>0.056410437687858334</v>
      </c>
      <c r="M340" s="66">
        <f t="shared" si="59"/>
        <v>6.249655201593082</v>
      </c>
      <c r="N340" s="67">
        <f t="shared" si="51"/>
        <v>517.834245460316</v>
      </c>
      <c r="O340" s="67">
        <f t="shared" si="52"/>
        <v>0.517834245460316</v>
      </c>
      <c r="P340" s="67">
        <f>O340/Information!$D$43</f>
        <v>10.356684909206319</v>
      </c>
      <c r="Q340" s="53">
        <f>IF(H340="Chirpine",Information!$D$14,IF(H340="Chilaune",Information!$D$15,IF(Trees!H250="Hadekafal",Information!$D$17,Information!$D$16)))</f>
        <v>650</v>
      </c>
      <c r="R340" s="68">
        <f t="shared" si="53"/>
        <v>6731.845190984107</v>
      </c>
      <c r="S340" s="67">
        <f t="shared" si="54"/>
        <v>6.731845190984107</v>
      </c>
      <c r="T340" s="67">
        <f>IF(Trees!I609&lt;28,S340*Information!$D$29,IF(I340&gt;=53,S340*Information!$F$29,S340*Information!$E$29))</f>
        <v>1.2723187410959962</v>
      </c>
      <c r="U340" s="67">
        <f>IF(Trees!I609&lt;28,S340*Information!$D$30,IF(I340&gt;=53,S340*Information!$F$30,S340*Information!$E$30))</f>
        <v>0.6799163642893948</v>
      </c>
      <c r="V340" s="67">
        <f t="shared" si="55"/>
        <v>8.684080296369498</v>
      </c>
      <c r="W340" s="67">
        <f>IF(H340="Chirpine",S340*Information!$D$22,IF(H340="Chilaune",S340*Information!$D$23,S340*Information!$D$24))</f>
        <v>3.118190692463838</v>
      </c>
      <c r="X340" s="67">
        <f>IF(H340="Chirpine",T340*Information!$D$22,IF(H340="Chilaune",T340*Information!$D$23,T340*Information!$D$24))</f>
        <v>0.5893380408756654</v>
      </c>
      <c r="Y340" s="67">
        <f>IF(H340="Chirpine",U340*Information!$C$22,IF(H340="Chilaune",U340*Information!$C$23,U340*Information!$C$24))</f>
        <v>0.29549165192017096</v>
      </c>
      <c r="Z340" s="67">
        <f t="shared" si="56"/>
        <v>4.003020385259675</v>
      </c>
    </row>
    <row r="341" spans="1:26" ht="13.5">
      <c r="A341" s="53">
        <v>19</v>
      </c>
      <c r="B341" s="53" t="s">
        <v>110</v>
      </c>
      <c r="C341" s="5" t="s">
        <v>29</v>
      </c>
      <c r="D341" s="5" t="s">
        <v>104</v>
      </c>
      <c r="E341" s="53" t="s">
        <v>50</v>
      </c>
      <c r="F341" s="53">
        <v>5</v>
      </c>
      <c r="G341" s="53">
        <v>340</v>
      </c>
      <c r="H341" s="53" t="s">
        <v>4</v>
      </c>
      <c r="I341" s="64">
        <v>21.8</v>
      </c>
      <c r="J341" s="64">
        <v>17.5</v>
      </c>
      <c r="K341" s="65">
        <f t="shared" si="57"/>
        <v>20</v>
      </c>
      <c r="L341" s="66">
        <f t="shared" si="58"/>
        <v>0.03732526231730034</v>
      </c>
      <c r="M341" s="66">
        <f t="shared" si="59"/>
        <v>5.818692889504001</v>
      </c>
      <c r="N341" s="67">
        <f t="shared" si="51"/>
        <v>336.53188166128405</v>
      </c>
      <c r="O341" s="67">
        <f t="shared" si="52"/>
        <v>0.33653188166128406</v>
      </c>
      <c r="P341" s="67">
        <f>O341/Information!$D$43</f>
        <v>6.7306376332256805</v>
      </c>
      <c r="Q341" s="53">
        <f>IF(H341="Chirpine",Information!$D$14,IF(H341="Chilaune",Information!$D$15,IF(Trees!H251="Hadekafal",Information!$D$17,Information!$D$16)))</f>
        <v>650</v>
      </c>
      <c r="R341" s="68">
        <f t="shared" si="53"/>
        <v>4374.9144615966925</v>
      </c>
      <c r="S341" s="67">
        <f t="shared" si="54"/>
        <v>4.374914461596693</v>
      </c>
      <c r="T341" s="67">
        <f>IF(Trees!I610&lt;28,S341*Information!$D$29,IF(I341&gt;=53,S341*Information!$F$29,S341*Information!$E$29))</f>
        <v>0.826858833241775</v>
      </c>
      <c r="U341" s="67">
        <f>IF(Trees!I610&lt;28,S341*Information!$D$30,IF(I341&gt;=53,S341*Information!$F$30,S341*Information!$E$30))</f>
        <v>0.441866360621266</v>
      </c>
      <c r="V341" s="67">
        <f t="shared" si="55"/>
        <v>5.643639655459734</v>
      </c>
      <c r="W341" s="67">
        <f>IF(H341="Chirpine",S341*Information!$D$22,IF(H341="Chilaune",S341*Information!$D$23,S341*Information!$D$24))</f>
        <v>2.026460378611588</v>
      </c>
      <c r="X341" s="67">
        <f>IF(H341="Chirpine",T341*Information!$D$22,IF(H341="Chilaune",T341*Information!$D$23,T341*Information!$D$24))</f>
        <v>0.3830010115575902</v>
      </c>
      <c r="Y341" s="67">
        <f>IF(H341="Chirpine",U341*Information!$C$22,IF(H341="Chilaune",U341*Information!$C$23,U341*Information!$C$24))</f>
        <v>0.1920351203260022</v>
      </c>
      <c r="Z341" s="67">
        <f t="shared" si="56"/>
        <v>2.6014965104951804</v>
      </c>
    </row>
    <row r="342" spans="1:26" ht="13.5">
      <c r="A342" s="53">
        <v>19</v>
      </c>
      <c r="B342" s="53" t="s">
        <v>110</v>
      </c>
      <c r="C342" s="5" t="s">
        <v>29</v>
      </c>
      <c r="D342" s="5" t="s">
        <v>104</v>
      </c>
      <c r="E342" s="53" t="s">
        <v>50</v>
      </c>
      <c r="F342" s="53">
        <v>6</v>
      </c>
      <c r="G342" s="53">
        <v>341</v>
      </c>
      <c r="H342" s="53" t="s">
        <v>4</v>
      </c>
      <c r="I342" s="64">
        <v>28.2</v>
      </c>
      <c r="J342" s="64">
        <v>19</v>
      </c>
      <c r="K342" s="65">
        <f t="shared" si="57"/>
        <v>20</v>
      </c>
      <c r="L342" s="66">
        <f t="shared" si="58"/>
        <v>0.06245800354601868</v>
      </c>
      <c r="M342" s="66">
        <f t="shared" si="59"/>
        <v>6.396219237802271</v>
      </c>
      <c r="N342" s="67">
        <f t="shared" si="51"/>
        <v>599.5739009236972</v>
      </c>
      <c r="O342" s="67">
        <f t="shared" si="52"/>
        <v>0.5995739009236972</v>
      </c>
      <c r="P342" s="67">
        <f>O342/Information!$D$43</f>
        <v>11.991478018473943</v>
      </c>
      <c r="Q342" s="53">
        <f>IF(H342="Chirpine",Information!$D$14,IF(H342="Chilaune",Information!$D$15,IF(Trees!H252="Hadekafal",Information!$D$17,Information!$D$16)))</f>
        <v>650</v>
      </c>
      <c r="R342" s="68">
        <f t="shared" si="53"/>
        <v>7794.460712008063</v>
      </c>
      <c r="S342" s="67">
        <f t="shared" si="54"/>
        <v>7.794460712008063</v>
      </c>
      <c r="T342" s="67">
        <f>IF(Trees!I611&lt;28,S342*Information!$D$29,IF(I342&gt;=53,S342*Information!$F$29,S342*Information!$E$29))</f>
        <v>1.473153074569524</v>
      </c>
      <c r="U342" s="67">
        <f>IF(Trees!I611&lt;28,S342*Information!$D$30,IF(I342&gt;=53,S342*Information!$F$30,S342*Information!$E$30))</f>
        <v>0.7872405319128144</v>
      </c>
      <c r="V342" s="67">
        <f t="shared" si="55"/>
        <v>10.054854318490403</v>
      </c>
      <c r="W342" s="67">
        <f>IF(H342="Chirpine",S342*Information!$D$22,IF(H342="Chilaune",S342*Information!$D$23,S342*Information!$D$24))</f>
        <v>3.610394201802135</v>
      </c>
      <c r="X342" s="67">
        <f>IF(H342="Chirpine",T342*Information!$D$22,IF(H342="Chilaune",T342*Information!$D$23,T342*Information!$D$24))</f>
        <v>0.6823645041406036</v>
      </c>
      <c r="Y342" s="67">
        <f>IF(H342="Chirpine",U342*Information!$C$22,IF(H342="Chilaune",U342*Information!$C$23,U342*Information!$C$24))</f>
        <v>0.34213473516930915</v>
      </c>
      <c r="Z342" s="67">
        <f t="shared" si="56"/>
        <v>4.634893441112047</v>
      </c>
    </row>
    <row r="343" spans="1:26" ht="13.5">
      <c r="A343" s="53">
        <v>19</v>
      </c>
      <c r="B343" s="53" t="s">
        <v>110</v>
      </c>
      <c r="C343" s="5" t="s">
        <v>29</v>
      </c>
      <c r="D343" s="5" t="s">
        <v>104</v>
      </c>
      <c r="E343" s="53" t="s">
        <v>50</v>
      </c>
      <c r="F343" s="53">
        <v>7</v>
      </c>
      <c r="G343" s="53">
        <v>342</v>
      </c>
      <c r="H343" s="53" t="s">
        <v>4</v>
      </c>
      <c r="I343" s="64">
        <v>23.9</v>
      </c>
      <c r="J343" s="64">
        <v>17.5</v>
      </c>
      <c r="K343" s="65">
        <f t="shared" si="57"/>
        <v>20</v>
      </c>
      <c r="L343" s="66">
        <f t="shared" si="58"/>
        <v>0.04486272849142564</v>
      </c>
      <c r="M343" s="66">
        <f t="shared" si="59"/>
        <v>5.995594278369449</v>
      </c>
      <c r="N343" s="67">
        <f t="shared" si="51"/>
        <v>401.6553081409133</v>
      </c>
      <c r="O343" s="67">
        <f t="shared" si="52"/>
        <v>0.40165530814091327</v>
      </c>
      <c r="P343" s="67">
        <f>O343/Information!$D$43</f>
        <v>8.033106162818266</v>
      </c>
      <c r="Q343" s="53">
        <f>IF(H343="Chirpine",Information!$D$14,IF(H343="Chilaune",Information!$D$15,IF(Trees!H253="Hadekafal",Information!$D$17,Information!$D$16)))</f>
        <v>650</v>
      </c>
      <c r="R343" s="68">
        <f t="shared" si="53"/>
        <v>5221.519005831873</v>
      </c>
      <c r="S343" s="67">
        <f t="shared" si="54"/>
        <v>5.2215190058318735</v>
      </c>
      <c r="T343" s="67">
        <f>IF(Trees!I612&lt;28,S343*Information!$D$29,IF(I343&gt;=53,S343*Information!$F$29,S343*Information!$E$29))</f>
        <v>0.9868670921022241</v>
      </c>
      <c r="U343" s="67">
        <f>IF(Trees!I612&lt;28,S343*Information!$D$30,IF(I343&gt;=53,S343*Information!$F$30,S343*Information!$E$30))</f>
        <v>0.5273734195890193</v>
      </c>
      <c r="V343" s="67">
        <f t="shared" si="55"/>
        <v>6.735759517523117</v>
      </c>
      <c r="W343" s="67">
        <f>IF(H343="Chirpine",S343*Information!$D$22,IF(H343="Chilaune",S343*Information!$D$23,S343*Information!$D$24))</f>
        <v>2.4186076035013238</v>
      </c>
      <c r="X343" s="67">
        <f>IF(H343="Chirpine",T343*Information!$D$22,IF(H343="Chilaune",T343*Information!$D$23,T343*Information!$D$24))</f>
        <v>0.4571168370617502</v>
      </c>
      <c r="Y343" s="67">
        <f>IF(H343="Chirpine",U343*Information!$C$22,IF(H343="Chilaune",U343*Information!$C$23,U343*Information!$C$24))</f>
        <v>0.22919648815338778</v>
      </c>
      <c r="Z343" s="67">
        <f t="shared" si="56"/>
        <v>3.104920928716462</v>
      </c>
    </row>
    <row r="344" spans="1:26" ht="13.5">
      <c r="A344" s="53">
        <v>19</v>
      </c>
      <c r="B344" s="53" t="s">
        <v>110</v>
      </c>
      <c r="C344" s="5" t="s">
        <v>29</v>
      </c>
      <c r="D344" s="5" t="s">
        <v>104</v>
      </c>
      <c r="E344" s="53" t="s">
        <v>50</v>
      </c>
      <c r="F344" s="53">
        <v>8</v>
      </c>
      <c r="G344" s="53">
        <v>343</v>
      </c>
      <c r="H344" s="53" t="s">
        <v>4</v>
      </c>
      <c r="I344" s="64">
        <v>7.6</v>
      </c>
      <c r="J344" s="64">
        <v>13.6</v>
      </c>
      <c r="K344" s="65">
        <f t="shared" si="57"/>
        <v>20</v>
      </c>
      <c r="L344" s="66">
        <f t="shared" si="58"/>
        <v>0.004536459791783661</v>
      </c>
      <c r="M344" s="66">
        <f t="shared" si="59"/>
        <v>3.539172079014927</v>
      </c>
      <c r="N344" s="67">
        <f t="shared" si="51"/>
        <v>34.43839511463842</v>
      </c>
      <c r="O344" s="67">
        <f t="shared" si="52"/>
        <v>0.03443839511463842</v>
      </c>
      <c r="P344" s="67">
        <f>O344/Information!$D$43</f>
        <v>0.6887679022927684</v>
      </c>
      <c r="Q344" s="53">
        <f>IF(H344="Chirpine",Information!$D$14,IF(H344="Chilaune",Information!$D$15,IF(Trees!H254="Hadekafal",Information!$D$17,Information!$D$16)))</f>
        <v>650</v>
      </c>
      <c r="R344" s="68">
        <f t="shared" si="53"/>
        <v>447.69913649029945</v>
      </c>
      <c r="S344" s="67">
        <f t="shared" si="54"/>
        <v>0.44769913649029947</v>
      </c>
      <c r="T344" s="67">
        <f>IF(Trees!I613&lt;28,S344*Information!$D$29,IF(I344&gt;=53,S344*Information!$F$29,S344*Information!$E$29))</f>
        <v>0.0846151367966666</v>
      </c>
      <c r="U344" s="67">
        <f>IF(Trees!I613&lt;28,S344*Information!$D$30,IF(I344&gt;=53,S344*Information!$F$30,S344*Information!$E$30))</f>
        <v>0.04521761278552025</v>
      </c>
      <c r="V344" s="67">
        <f t="shared" si="55"/>
        <v>0.5775318860724864</v>
      </c>
      <c r="W344" s="67">
        <f>IF(H344="Chirpine",S344*Information!$D$22,IF(H344="Chilaune",S344*Information!$D$23,S344*Information!$D$24))</f>
        <v>0.2073742400223067</v>
      </c>
      <c r="X344" s="67">
        <f>IF(H344="Chirpine",T344*Information!$D$22,IF(H344="Chilaune",T344*Information!$D$23,T344*Information!$D$24))</f>
        <v>0.03919373136421597</v>
      </c>
      <c r="Y344" s="67">
        <f>IF(H344="Chirpine",U344*Information!$C$22,IF(H344="Chilaune",U344*Information!$C$23,U344*Information!$C$24))</f>
        <v>0.0196515745165871</v>
      </c>
      <c r="Z344" s="67">
        <f t="shared" si="56"/>
        <v>0.26621954590310976</v>
      </c>
    </row>
    <row r="345" spans="1:26" ht="13.5">
      <c r="A345" s="53">
        <v>19</v>
      </c>
      <c r="B345" s="53" t="s">
        <v>110</v>
      </c>
      <c r="C345" s="5" t="s">
        <v>29</v>
      </c>
      <c r="D345" s="5" t="s">
        <v>104</v>
      </c>
      <c r="E345" s="53" t="s">
        <v>50</v>
      </c>
      <c r="F345" s="53">
        <v>9</v>
      </c>
      <c r="G345" s="53">
        <v>344</v>
      </c>
      <c r="H345" s="53" t="s">
        <v>4</v>
      </c>
      <c r="I345" s="64">
        <v>40.5</v>
      </c>
      <c r="J345" s="64">
        <v>28.8</v>
      </c>
      <c r="K345" s="65">
        <f t="shared" si="57"/>
        <v>20</v>
      </c>
      <c r="L345" s="66">
        <f t="shared" si="58"/>
        <v>0.12882493375126644</v>
      </c>
      <c r="M345" s="66">
        <f t="shared" si="59"/>
        <v>7.509214447582851</v>
      </c>
      <c r="N345" s="67">
        <f t="shared" si="51"/>
        <v>1824.7795196777345</v>
      </c>
      <c r="O345" s="67">
        <f t="shared" si="52"/>
        <v>1.8247795196777346</v>
      </c>
      <c r="P345" s="67">
        <f>O345/Information!$D$43</f>
        <v>36.495590393554686</v>
      </c>
      <c r="Q345" s="53">
        <f>IF(H345="Chirpine",Information!$D$14,IF(H345="Chilaune",Information!$D$15,IF(Trees!H258="Hadekafal",Information!$D$17,Information!$D$16)))</f>
        <v>650</v>
      </c>
      <c r="R345" s="68">
        <f t="shared" si="53"/>
        <v>23722.133755810544</v>
      </c>
      <c r="S345" s="67">
        <f t="shared" si="54"/>
        <v>23.722133755810543</v>
      </c>
      <c r="T345" s="67">
        <f>IF(Trees!I617&lt;28,S345*Information!$D$29,IF(I345&gt;=53,S345*Information!$F$29,S345*Information!$E$29))</f>
        <v>4.483483279848192</v>
      </c>
      <c r="U345" s="67">
        <f>IF(Trees!I617&lt;28,S345*Information!$D$30,IF(I345&gt;=53,S345*Information!$F$30,S345*Information!$E$30))</f>
        <v>2.395935509336865</v>
      </c>
      <c r="V345" s="67">
        <f t="shared" si="55"/>
        <v>30.6015525449956</v>
      </c>
      <c r="W345" s="67">
        <f>IF(H345="Chirpine",S345*Information!$D$22,IF(H345="Chilaune",S345*Information!$D$23,S345*Information!$D$24))</f>
        <v>10.988092355691442</v>
      </c>
      <c r="X345" s="67">
        <f>IF(H345="Chirpine",T345*Information!$D$22,IF(H345="Chilaune",T345*Information!$D$23,T345*Information!$D$24))</f>
        <v>2.076749455225683</v>
      </c>
      <c r="Y345" s="67">
        <f>IF(H345="Chirpine",U345*Information!$C$22,IF(H345="Chilaune",U345*Information!$C$23,U345*Information!$C$24))</f>
        <v>1.0412735723578015</v>
      </c>
      <c r="Z345" s="67">
        <f t="shared" si="56"/>
        <v>14.106115383274926</v>
      </c>
    </row>
    <row r="346" spans="1:26" ht="13.5">
      <c r="A346" s="53">
        <v>19</v>
      </c>
      <c r="B346" s="53" t="s">
        <v>110</v>
      </c>
      <c r="C346" s="5" t="s">
        <v>29</v>
      </c>
      <c r="D346" s="5" t="s">
        <v>104</v>
      </c>
      <c r="E346" s="53" t="s">
        <v>50</v>
      </c>
      <c r="F346" s="53">
        <v>10</v>
      </c>
      <c r="G346" s="53">
        <v>345</v>
      </c>
      <c r="H346" s="53" t="s">
        <v>4</v>
      </c>
      <c r="I346" s="64">
        <v>26.3</v>
      </c>
      <c r="J346" s="64">
        <v>18.8</v>
      </c>
      <c r="K346" s="65">
        <f t="shared" si="57"/>
        <v>20</v>
      </c>
      <c r="L346" s="66">
        <f t="shared" si="58"/>
        <v>0.05432520556403811</v>
      </c>
      <c r="M346" s="66">
        <f t="shared" si="59"/>
        <v>6.2514470524084755</v>
      </c>
      <c r="N346" s="67">
        <f t="shared" si="51"/>
        <v>518.7629589848383</v>
      </c>
      <c r="O346" s="67">
        <f t="shared" si="52"/>
        <v>0.5187629589848383</v>
      </c>
      <c r="P346" s="67">
        <f>O346/Information!$D$43</f>
        <v>10.375259179696764</v>
      </c>
      <c r="Q346" s="53">
        <f>IF(H346="Chirpine",Information!$D$14,IF(H346="Chilaune",Information!$D$15,IF(Trees!H259="Hadekafal",Information!$D$17,Information!$D$16)))</f>
        <v>650</v>
      </c>
      <c r="R346" s="68">
        <f t="shared" si="53"/>
        <v>6743.918466802897</v>
      </c>
      <c r="S346" s="67">
        <f t="shared" si="54"/>
        <v>6.743918466802897</v>
      </c>
      <c r="T346" s="67">
        <f>IF(Trees!I618&lt;28,S346*Information!$D$29,IF(I346&gt;=53,S346*Information!$F$29,S346*Information!$E$29))</f>
        <v>1.2746005902257476</v>
      </c>
      <c r="U346" s="67">
        <f>IF(Trees!I618&lt;28,S346*Information!$D$30,IF(I346&gt;=53,S346*Information!$F$30,S346*Information!$E$30))</f>
        <v>0.6811357651470926</v>
      </c>
      <c r="V346" s="67">
        <f t="shared" si="55"/>
        <v>8.699654822175738</v>
      </c>
      <c r="W346" s="67">
        <f>IF(H346="Chirpine",S346*Information!$D$22,IF(H346="Chilaune",S346*Information!$D$23,S346*Information!$D$24))</f>
        <v>3.1237830338231016</v>
      </c>
      <c r="X346" s="67">
        <f>IF(H346="Chirpine",T346*Information!$D$22,IF(H346="Chilaune",T346*Information!$D$23,T346*Information!$D$24))</f>
        <v>0.5903949933925663</v>
      </c>
      <c r="Y346" s="67">
        <f>IF(H346="Chirpine",U346*Information!$C$22,IF(H346="Chilaune",U346*Information!$C$23,U346*Information!$C$24))</f>
        <v>0.29602160353292645</v>
      </c>
      <c r="Z346" s="67">
        <f t="shared" si="56"/>
        <v>4.010199630748595</v>
      </c>
    </row>
    <row r="347" spans="1:26" ht="13.5">
      <c r="A347" s="53">
        <v>19</v>
      </c>
      <c r="B347" s="53" t="s">
        <v>110</v>
      </c>
      <c r="C347" s="5" t="s">
        <v>29</v>
      </c>
      <c r="D347" s="5" t="s">
        <v>104</v>
      </c>
      <c r="E347" s="53" t="s">
        <v>50</v>
      </c>
      <c r="F347" s="53">
        <v>11</v>
      </c>
      <c r="G347" s="53">
        <v>346</v>
      </c>
      <c r="H347" s="53" t="s">
        <v>4</v>
      </c>
      <c r="I347" s="64">
        <v>15.8</v>
      </c>
      <c r="J347" s="64">
        <v>16.7</v>
      </c>
      <c r="K347" s="65">
        <f t="shared" si="57"/>
        <v>20</v>
      </c>
      <c r="L347" s="66">
        <f t="shared" si="58"/>
        <v>0.0196066797510539</v>
      </c>
      <c r="M347" s="66">
        <f t="shared" si="59"/>
        <v>5.1526371156429365</v>
      </c>
      <c r="N347" s="67">
        <f t="shared" si="51"/>
        <v>172.88681220166282</v>
      </c>
      <c r="O347" s="67">
        <f t="shared" si="52"/>
        <v>0.17288681220166283</v>
      </c>
      <c r="P347" s="67">
        <f>O347/Information!$D$43</f>
        <v>3.4577362440332564</v>
      </c>
      <c r="Q347" s="53">
        <f>IF(H347="Chirpine",Information!$D$14,IF(H347="Chilaune",Information!$D$15,IF(Trees!H260="Hadekafal",Information!$D$17,Information!$D$16)))</f>
        <v>650</v>
      </c>
      <c r="R347" s="68">
        <f t="shared" si="53"/>
        <v>2247.528558621617</v>
      </c>
      <c r="S347" s="67">
        <f t="shared" si="54"/>
        <v>2.247528558621617</v>
      </c>
      <c r="T347" s="67">
        <f>IF(Trees!I619&lt;28,S347*Information!$D$29,IF(I347&gt;=53,S347*Information!$F$29,S347*Information!$E$29))</f>
        <v>0.4247828975794856</v>
      </c>
      <c r="U347" s="67">
        <f>IF(Trees!I619&lt;28,S347*Information!$D$30,IF(I347&gt;=53,S347*Information!$F$30,S347*Information!$E$30))</f>
        <v>0.22700038442078332</v>
      </c>
      <c r="V347" s="67">
        <f t="shared" si="55"/>
        <v>2.899311840621886</v>
      </c>
      <c r="W347" s="67">
        <f>IF(H347="Chirpine",S347*Information!$D$22,IF(H347="Chilaune",S347*Information!$D$23,S347*Information!$D$24))</f>
        <v>1.041055228353533</v>
      </c>
      <c r="X347" s="67">
        <f>IF(H347="Chirpine",T347*Information!$D$22,IF(H347="Chilaune",T347*Information!$D$23,T347*Information!$D$24))</f>
        <v>0.19675943815881775</v>
      </c>
      <c r="Y347" s="67">
        <f>IF(H347="Chirpine",U347*Information!$C$22,IF(H347="Chilaune",U347*Information!$C$23,U347*Information!$C$24))</f>
        <v>0.09865436706927243</v>
      </c>
      <c r="Z347" s="67">
        <f t="shared" si="56"/>
        <v>1.3364690335816232</v>
      </c>
    </row>
    <row r="348" spans="1:26" ht="13.5">
      <c r="A348" s="53">
        <v>19</v>
      </c>
      <c r="B348" s="53" t="s">
        <v>110</v>
      </c>
      <c r="C348" s="5" t="s">
        <v>29</v>
      </c>
      <c r="D348" s="5" t="s">
        <v>104</v>
      </c>
      <c r="E348" s="53" t="s">
        <v>50</v>
      </c>
      <c r="F348" s="53">
        <v>12</v>
      </c>
      <c r="G348" s="53">
        <v>347</v>
      </c>
      <c r="H348" s="53" t="s">
        <v>4</v>
      </c>
      <c r="I348" s="64">
        <v>19</v>
      </c>
      <c r="J348" s="64">
        <v>7</v>
      </c>
      <c r="K348" s="65">
        <f t="shared" si="57"/>
        <v>20</v>
      </c>
      <c r="L348" s="66">
        <f t="shared" si="58"/>
        <v>0.02835287369864788</v>
      </c>
      <c r="M348" s="66">
        <f t="shared" si="59"/>
        <v>4.636235754765167</v>
      </c>
      <c r="N348" s="67">
        <f t="shared" si="51"/>
        <v>103.15531393469468</v>
      </c>
      <c r="O348" s="67">
        <f t="shared" si="52"/>
        <v>0.10315531393469468</v>
      </c>
      <c r="P348" s="67">
        <f>O348/Information!$D$43</f>
        <v>2.0631062786938936</v>
      </c>
      <c r="Q348" s="53">
        <f>IF(H348="Chirpine",Information!$D$14,IF(H348="Chilaune",Information!$D$15,IF(Trees!H261="Hadekafal",Information!$D$17,Information!$D$16)))</f>
        <v>650</v>
      </c>
      <c r="R348" s="68">
        <f t="shared" si="53"/>
        <v>1341.0190811510308</v>
      </c>
      <c r="S348" s="67">
        <f t="shared" si="54"/>
        <v>1.3410190811510307</v>
      </c>
      <c r="T348" s="67">
        <f>IF(Trees!I620&lt;28,S348*Information!$D$29,IF(I348&gt;=53,S348*Information!$F$29,S348*Information!$E$29))</f>
        <v>0.2534526063375448</v>
      </c>
      <c r="U348" s="67">
        <f>IF(Trees!I620&lt;28,S348*Information!$D$30,IF(I348&gt;=53,S348*Information!$F$30,S348*Information!$E$30))</f>
        <v>0.13544292719625411</v>
      </c>
      <c r="V348" s="67">
        <f t="shared" si="55"/>
        <v>1.7299146146848297</v>
      </c>
      <c r="W348" s="67">
        <f>IF(H348="Chirpine",S348*Information!$D$22,IF(H348="Chilaune",S348*Information!$D$23,S348*Information!$D$24))</f>
        <v>0.6211600383891575</v>
      </c>
      <c r="X348" s="67">
        <f>IF(H348="Chirpine",T348*Information!$D$22,IF(H348="Chilaune",T348*Information!$D$23,T348*Information!$D$24))</f>
        <v>0.11739924725555075</v>
      </c>
      <c r="Y348" s="67">
        <f>IF(H348="Chirpine",U348*Information!$C$22,IF(H348="Chilaune",U348*Information!$C$23,U348*Information!$C$24))</f>
        <v>0.05886349615949204</v>
      </c>
      <c r="Z348" s="67">
        <f t="shared" si="56"/>
        <v>0.7974227818042002</v>
      </c>
    </row>
    <row r="349" spans="1:26" ht="13.5">
      <c r="A349" s="53">
        <v>19</v>
      </c>
      <c r="B349" s="53" t="s">
        <v>110</v>
      </c>
      <c r="C349" s="5" t="s">
        <v>29</v>
      </c>
      <c r="D349" s="5" t="s">
        <v>104</v>
      </c>
      <c r="E349" s="53" t="s">
        <v>50</v>
      </c>
      <c r="F349" s="53">
        <v>13</v>
      </c>
      <c r="G349" s="53">
        <v>348</v>
      </c>
      <c r="H349" s="53" t="s">
        <v>4</v>
      </c>
      <c r="I349" s="64">
        <v>15.8</v>
      </c>
      <c r="J349" s="64">
        <v>17.7</v>
      </c>
      <c r="K349" s="65">
        <f t="shared" si="57"/>
        <v>20</v>
      </c>
      <c r="L349" s="66">
        <f t="shared" si="58"/>
        <v>0.0196066797510539</v>
      </c>
      <c r="M349" s="66">
        <f t="shared" si="59"/>
        <v>5.2109035320483095</v>
      </c>
      <c r="N349" s="67">
        <f t="shared" si="51"/>
        <v>183.2595643019282</v>
      </c>
      <c r="O349" s="67">
        <f t="shared" si="52"/>
        <v>0.18325956430192822</v>
      </c>
      <c r="P349" s="67">
        <f>O349/Information!$D$43</f>
        <v>3.665191286038564</v>
      </c>
      <c r="Q349" s="53">
        <f>IF(H349="Chirpine",Information!$D$14,IF(H349="Chilaune",Information!$D$15,IF(Trees!H262="Hadekafal",Information!$D$17,Information!$D$16)))</f>
        <v>650</v>
      </c>
      <c r="R349" s="68">
        <f t="shared" si="53"/>
        <v>2382.3743359250666</v>
      </c>
      <c r="S349" s="67">
        <f t="shared" si="54"/>
        <v>2.3823743359250664</v>
      </c>
      <c r="T349" s="67">
        <f>IF(Trees!I621&lt;28,S349*Information!$D$29,IF(I349&gt;=53,S349*Information!$F$29,S349*Information!$E$29))</f>
        <v>0.4502687494898376</v>
      </c>
      <c r="U349" s="67">
        <f>IF(Trees!I621&lt;28,S349*Information!$D$30,IF(I349&gt;=53,S349*Information!$F$30,S349*Information!$E$30))</f>
        <v>0.2406198079284317</v>
      </c>
      <c r="V349" s="67">
        <f t="shared" si="55"/>
        <v>3.073262893343336</v>
      </c>
      <c r="W349" s="67">
        <f>IF(H349="Chirpine",S349*Information!$D$22,IF(H349="Chilaune",S349*Information!$D$23,S349*Information!$D$24))</f>
        <v>1.1035157924004908</v>
      </c>
      <c r="X349" s="67">
        <f>IF(H349="Chirpine",T349*Information!$D$22,IF(H349="Chilaune",T349*Information!$D$23,T349*Information!$D$24))</f>
        <v>0.20856448476369277</v>
      </c>
      <c r="Y349" s="67">
        <f>IF(H349="Chirpine",U349*Information!$C$22,IF(H349="Chilaune",U349*Information!$C$23,U349*Information!$C$24))</f>
        <v>0.10457336852569642</v>
      </c>
      <c r="Z349" s="67">
        <f t="shared" si="56"/>
        <v>1.41665364568988</v>
      </c>
    </row>
    <row r="350" spans="1:26" ht="13.5">
      <c r="A350" s="53">
        <v>19</v>
      </c>
      <c r="B350" s="53" t="s">
        <v>110</v>
      </c>
      <c r="C350" s="5" t="s">
        <v>29</v>
      </c>
      <c r="D350" s="5" t="s">
        <v>104</v>
      </c>
      <c r="E350" s="53" t="s">
        <v>50</v>
      </c>
      <c r="F350" s="53">
        <v>14</v>
      </c>
      <c r="G350" s="53">
        <v>349</v>
      </c>
      <c r="H350" s="53" t="s">
        <v>4</v>
      </c>
      <c r="I350" s="64">
        <v>41</v>
      </c>
      <c r="J350" s="64">
        <v>29</v>
      </c>
      <c r="K350" s="65">
        <f t="shared" si="57"/>
        <v>20</v>
      </c>
      <c r="L350" s="66">
        <f t="shared" si="58"/>
        <v>0.13202543126711105</v>
      </c>
      <c r="M350" s="66">
        <f t="shared" si="59"/>
        <v>7.5397495623691855</v>
      </c>
      <c r="N350" s="67">
        <f aca="true" t="shared" si="60" ref="N350:N399">EXP(M350)</f>
        <v>1881.3588031179218</v>
      </c>
      <c r="O350" s="67">
        <f aca="true" t="shared" si="61" ref="O350:O399">N350/1000</f>
        <v>1.8813588031179218</v>
      </c>
      <c r="P350" s="67">
        <f>O350/Information!$D$43</f>
        <v>37.62717606235844</v>
      </c>
      <c r="Q350" s="53">
        <f>IF(H350="Chirpine",Information!$D$14,IF(H350="Chilaune",Information!$D$15,IF(Trees!H263="Hadekafal",Information!$D$17,Information!$D$16)))</f>
        <v>650</v>
      </c>
      <c r="R350" s="68">
        <f aca="true" t="shared" si="62" ref="R350:R399">P350*Q350</f>
        <v>24457.664440532983</v>
      </c>
      <c r="S350" s="67">
        <f aca="true" t="shared" si="63" ref="S350:S399">R350/1000</f>
        <v>24.457664440532984</v>
      </c>
      <c r="T350" s="67">
        <f>IF(Trees!I622&lt;28,S350*Information!$D$29,IF(I350&gt;=53,S350*Information!$F$29,S350*Information!$E$29))</f>
        <v>4.622498579260734</v>
      </c>
      <c r="U350" s="67">
        <f>IF(Trees!I622&lt;28,S350*Information!$D$30,IF(I350&gt;=53,S350*Information!$F$30,S350*Information!$E$30))</f>
        <v>2.4702241084938317</v>
      </c>
      <c r="V350" s="67">
        <f aca="true" t="shared" si="64" ref="V350:V399">S350+T350+U350</f>
        <v>31.550387128287547</v>
      </c>
      <c r="W350" s="67">
        <f>IF(H350="Chirpine",S350*Information!$D$22,IF(H350="Chilaune",S350*Information!$D$23,S350*Information!$D$24))</f>
        <v>11.328790168854878</v>
      </c>
      <c r="X350" s="67">
        <f>IF(H350="Chirpine",T350*Information!$D$22,IF(H350="Chilaune",T350*Information!$D$23,T350*Information!$D$24))</f>
        <v>2.141141341913572</v>
      </c>
      <c r="Y350" s="67">
        <f>IF(H350="Chirpine",U350*Information!$C$22,IF(H350="Chilaune",U350*Information!$C$23,U350*Information!$C$24))</f>
        <v>1.0735593975514193</v>
      </c>
      <c r="Z350" s="67">
        <f aca="true" t="shared" si="65" ref="Z350:Z399">W350+X350+Y350</f>
        <v>14.54349090831987</v>
      </c>
    </row>
    <row r="351" spans="1:26" ht="13.5">
      <c r="A351" s="53">
        <v>19</v>
      </c>
      <c r="B351" s="53" t="s">
        <v>110</v>
      </c>
      <c r="C351" s="5" t="s">
        <v>29</v>
      </c>
      <c r="D351" s="5" t="s">
        <v>104</v>
      </c>
      <c r="E351" s="53" t="s">
        <v>50</v>
      </c>
      <c r="F351" s="53">
        <v>15</v>
      </c>
      <c r="G351" s="53">
        <v>350</v>
      </c>
      <c r="H351" s="53" t="s">
        <v>4</v>
      </c>
      <c r="I351" s="64">
        <v>20</v>
      </c>
      <c r="J351" s="64">
        <v>18</v>
      </c>
      <c r="K351" s="65">
        <f t="shared" si="57"/>
        <v>20</v>
      </c>
      <c r="L351" s="66">
        <f t="shared" si="58"/>
        <v>0.031415926535897934</v>
      </c>
      <c r="M351" s="66">
        <f t="shared" si="59"/>
        <v>5.681154492417269</v>
      </c>
      <c r="N351" s="67">
        <f t="shared" si="60"/>
        <v>293.2878331224167</v>
      </c>
      <c r="O351" s="67">
        <f t="shared" si="61"/>
        <v>0.29328783312241674</v>
      </c>
      <c r="P351" s="67">
        <f>O351/Information!$D$43</f>
        <v>5.865756662448335</v>
      </c>
      <c r="Q351" s="53">
        <f>IF(H351="Chirpine",Information!$D$14,IF(H351="Chilaune",Information!$D$15,IF(Trees!H264="Hadekafal",Information!$D$17,Information!$D$16)))</f>
        <v>650</v>
      </c>
      <c r="R351" s="68">
        <f t="shared" si="62"/>
        <v>3812.7418305914175</v>
      </c>
      <c r="S351" s="67">
        <f t="shared" si="63"/>
        <v>3.8127418305914174</v>
      </c>
      <c r="T351" s="67">
        <f>IF(Trees!I623&lt;28,S351*Information!$D$29,IF(I351&gt;=53,S351*Information!$F$29,S351*Information!$E$29))</f>
        <v>0.7206082059817779</v>
      </c>
      <c r="U351" s="67">
        <f>IF(Trees!I623&lt;28,S351*Information!$D$30,IF(I351&gt;=53,S351*Information!$F$30,S351*Information!$E$30))</f>
        <v>0.3850869248897332</v>
      </c>
      <c r="V351" s="67">
        <f t="shared" si="64"/>
        <v>4.918436961462929</v>
      </c>
      <c r="W351" s="67">
        <f>IF(H351="Chirpine",S351*Information!$D$22,IF(H351="Chilaune",S351*Information!$D$23,S351*Information!$D$24))</f>
        <v>1.7660620159299445</v>
      </c>
      <c r="X351" s="67">
        <f>IF(H351="Chirpine",T351*Information!$D$22,IF(H351="Chilaune",T351*Information!$D$23,T351*Information!$D$24))</f>
        <v>0.33378572101075954</v>
      </c>
      <c r="Y351" s="67">
        <f>IF(H351="Chirpine",U351*Information!$C$22,IF(H351="Chilaune",U351*Information!$C$23,U351*Information!$C$24))</f>
        <v>0.16735877755707804</v>
      </c>
      <c r="Z351" s="67">
        <f t="shared" si="65"/>
        <v>2.267206514497782</v>
      </c>
    </row>
    <row r="352" spans="1:26" ht="13.5">
      <c r="A352" s="53">
        <v>19</v>
      </c>
      <c r="B352" s="53" t="s">
        <v>110</v>
      </c>
      <c r="C352" s="5" t="s">
        <v>29</v>
      </c>
      <c r="D352" s="5" t="s">
        <v>104</v>
      </c>
      <c r="E352" s="53" t="s">
        <v>50</v>
      </c>
      <c r="F352" s="53">
        <v>16</v>
      </c>
      <c r="G352" s="53">
        <v>351</v>
      </c>
      <c r="H352" s="53" t="s">
        <v>6</v>
      </c>
      <c r="I352" s="64">
        <v>9.8</v>
      </c>
      <c r="J352" s="64">
        <v>10</v>
      </c>
      <c r="K352" s="65">
        <f t="shared" si="57"/>
        <v>20</v>
      </c>
      <c r="L352" s="66">
        <f t="shared" si="58"/>
        <v>0.0075429639612690945</v>
      </c>
      <c r="M352" s="66">
        <f t="shared" si="59"/>
        <v>3.7243289268593363</v>
      </c>
      <c r="N352" s="67">
        <f t="shared" si="60"/>
        <v>41.443411850397055</v>
      </c>
      <c r="O352" s="67">
        <f t="shared" si="61"/>
        <v>0.04144341185039706</v>
      </c>
      <c r="P352" s="67">
        <f>O352/Information!$D$43</f>
        <v>0.8288682370079411</v>
      </c>
      <c r="Q352" s="53">
        <f>IF(H352="Chirpine",Information!$D$14,IF(H352="Chilaune",Information!$D$15,IF(Trees!H265="Hadekafal",Information!$D$17,Information!$D$16)))</f>
        <v>690</v>
      </c>
      <c r="R352" s="68">
        <f t="shared" si="62"/>
        <v>571.9190835354793</v>
      </c>
      <c r="S352" s="67">
        <f t="shared" si="63"/>
        <v>0.5719190835354794</v>
      </c>
      <c r="T352" s="67">
        <f>IF(Trees!I624&lt;28,S352*Information!$D$29,IF(I352&gt;=53,S352*Information!$F$29,S352*Information!$E$29))</f>
        <v>0.10809270678820561</v>
      </c>
      <c r="U352" s="67">
        <f>IF(Trees!I624&lt;28,S352*Information!$D$30,IF(I352&gt;=53,S352*Information!$F$30,S352*Information!$E$30))</f>
        <v>0.05776382743708342</v>
      </c>
      <c r="V352" s="67">
        <f t="shared" si="64"/>
        <v>0.7377756177607684</v>
      </c>
      <c r="W352" s="67">
        <f>IF(H352="Chirpine",S352*Information!$D$22,IF(H352="Chilaune",S352*Information!$D$23,S352*Information!$D$24))</f>
        <v>0.25764954713273347</v>
      </c>
      <c r="X352" s="67">
        <f>IF(H352="Chirpine",T352*Information!$D$22,IF(H352="Chilaune",T352*Information!$D$23,T352*Information!$D$24))</f>
        <v>0.04869576440808663</v>
      </c>
      <c r="Y352" s="67">
        <f>IF(H352="Chirpine",U352*Information!$C$22,IF(H352="Chilaune",U352*Information!$C$23,U352*Information!$C$24))</f>
        <v>0.025138817700618703</v>
      </c>
      <c r="Z352" s="67">
        <f t="shared" si="65"/>
        <v>0.33148412924143883</v>
      </c>
    </row>
    <row r="353" spans="1:26" ht="13.5">
      <c r="A353" s="53">
        <v>19</v>
      </c>
      <c r="B353" s="53" t="s">
        <v>110</v>
      </c>
      <c r="C353" s="5" t="s">
        <v>29</v>
      </c>
      <c r="D353" s="5" t="s">
        <v>104</v>
      </c>
      <c r="E353" s="53" t="s">
        <v>50</v>
      </c>
      <c r="F353" s="53">
        <v>17</v>
      </c>
      <c r="G353" s="53">
        <v>352</v>
      </c>
      <c r="H353" s="53" t="s">
        <v>6</v>
      </c>
      <c r="I353" s="64">
        <v>10.6</v>
      </c>
      <c r="J353" s="64">
        <v>7.5</v>
      </c>
      <c r="K353" s="65">
        <f t="shared" si="57"/>
        <v>20</v>
      </c>
      <c r="L353" s="66">
        <f t="shared" si="58"/>
        <v>0.008824733763933728</v>
      </c>
      <c r="M353" s="66">
        <f t="shared" si="59"/>
        <v>3.577040761319937</v>
      </c>
      <c r="N353" s="67">
        <f t="shared" si="60"/>
        <v>35.76753939654894</v>
      </c>
      <c r="O353" s="67">
        <f t="shared" si="61"/>
        <v>0.03576753939654894</v>
      </c>
      <c r="P353" s="67">
        <f>O353/Information!$D$43</f>
        <v>0.7153507879309787</v>
      </c>
      <c r="Q353" s="53">
        <f>IF(H353="Chirpine",Information!$D$14,IF(H353="Chilaune",Information!$D$15,IF(Trees!H266="Hadekafal",Information!$D$17,Information!$D$16)))</f>
        <v>690</v>
      </c>
      <c r="R353" s="68">
        <f t="shared" si="62"/>
        <v>493.5920436723753</v>
      </c>
      <c r="S353" s="67">
        <f t="shared" si="63"/>
        <v>0.4935920436723753</v>
      </c>
      <c r="T353" s="67">
        <f>IF(Trees!I625&lt;28,S353*Information!$D$29,IF(I353&gt;=53,S353*Information!$F$29,S353*Information!$E$29))</f>
        <v>0.09328889625407893</v>
      </c>
      <c r="U353" s="67">
        <f>IF(Trees!I625&lt;28,S353*Information!$D$30,IF(I353&gt;=53,S353*Information!$F$30,S353*Information!$E$30))</f>
        <v>0.04985279641090991</v>
      </c>
      <c r="V353" s="67">
        <f t="shared" si="64"/>
        <v>0.6367337363373642</v>
      </c>
      <c r="W353" s="67">
        <f>IF(H353="Chirpine",S353*Information!$D$22,IF(H353="Chilaune",S353*Information!$D$23,S353*Information!$D$24))</f>
        <v>0.2223632156744051</v>
      </c>
      <c r="X353" s="67">
        <f>IF(H353="Chirpine",T353*Information!$D$22,IF(H353="Chilaune",T353*Information!$D$23,T353*Information!$D$24))</f>
        <v>0.04202664776246256</v>
      </c>
      <c r="Y353" s="67">
        <f>IF(H353="Chirpine",U353*Information!$C$22,IF(H353="Chilaune",U353*Information!$C$23,U353*Information!$C$24))</f>
        <v>0.02169593699802799</v>
      </c>
      <c r="Z353" s="67">
        <f t="shared" si="65"/>
        <v>0.2860858004348956</v>
      </c>
    </row>
    <row r="354" spans="1:26" ht="13.5">
      <c r="A354" s="53">
        <v>19</v>
      </c>
      <c r="B354" s="53" t="s">
        <v>110</v>
      </c>
      <c r="C354" s="5" t="s">
        <v>29</v>
      </c>
      <c r="D354" s="5" t="s">
        <v>104</v>
      </c>
      <c r="E354" s="53" t="s">
        <v>50</v>
      </c>
      <c r="F354" s="53">
        <v>18</v>
      </c>
      <c r="G354" s="53">
        <v>353</v>
      </c>
      <c r="H354" s="53" t="s">
        <v>6</v>
      </c>
      <c r="I354" s="64">
        <v>8</v>
      </c>
      <c r="J354" s="64">
        <v>7.5</v>
      </c>
      <c r="K354" s="65">
        <f t="shared" si="57"/>
        <v>20</v>
      </c>
      <c r="L354" s="66">
        <f t="shared" si="58"/>
        <v>0.005026548245743669</v>
      </c>
      <c r="M354" s="66">
        <f t="shared" si="59"/>
        <v>3.0661364412099106</v>
      </c>
      <c r="N354" s="67">
        <f t="shared" si="60"/>
        <v>21.45883483962996</v>
      </c>
      <c r="O354" s="67">
        <f t="shared" si="61"/>
        <v>0.021458834839629962</v>
      </c>
      <c r="P354" s="67">
        <f>O354/Information!$D$43</f>
        <v>0.42917669679259923</v>
      </c>
      <c r="Q354" s="53">
        <f>IF(H354="Chirpine",Information!$D$14,IF(H354="Chilaune",Information!$D$15,IF(Trees!H267="Hadekafal",Information!$D$17,Information!$D$16)))</f>
        <v>690</v>
      </c>
      <c r="R354" s="68">
        <f t="shared" si="62"/>
        <v>296.1319207868935</v>
      </c>
      <c r="S354" s="67">
        <f t="shared" si="63"/>
        <v>0.2961319207868935</v>
      </c>
      <c r="T354" s="67">
        <f>IF(Trees!I626&lt;28,S354*Information!$D$29,IF(I354&gt;=53,S354*Information!$F$29,S354*Information!$E$29))</f>
        <v>0.05596893302872287</v>
      </c>
      <c r="U354" s="67">
        <f>IF(Trees!I626&lt;28,S354*Information!$D$30,IF(I354&gt;=53,S354*Information!$F$30,S354*Information!$E$30))</f>
        <v>0.029909323999476243</v>
      </c>
      <c r="V354" s="67">
        <f t="shared" si="64"/>
        <v>0.3820101778150926</v>
      </c>
      <c r="W354" s="67">
        <f>IF(H354="Chirpine",S354*Information!$D$22,IF(H354="Chilaune",S354*Information!$D$23,S354*Information!$D$24))</f>
        <v>0.1334074303144955</v>
      </c>
      <c r="X354" s="67">
        <f>IF(H354="Chirpine",T354*Information!$D$22,IF(H354="Chilaune",T354*Information!$D$23,T354*Information!$D$24))</f>
        <v>0.025214004329439654</v>
      </c>
      <c r="Y354" s="67">
        <f>IF(H354="Chirpine",U354*Information!$C$22,IF(H354="Chilaune",U354*Information!$C$23,U354*Information!$C$24))</f>
        <v>0.01301653780457206</v>
      </c>
      <c r="Z354" s="67">
        <f t="shared" si="65"/>
        <v>0.17163797244850723</v>
      </c>
    </row>
    <row r="355" spans="1:26" ht="13.5">
      <c r="A355" s="53">
        <v>19</v>
      </c>
      <c r="B355" s="53" t="s">
        <v>110</v>
      </c>
      <c r="C355" s="5" t="s">
        <v>29</v>
      </c>
      <c r="D355" s="5" t="s">
        <v>104</v>
      </c>
      <c r="E355" s="53" t="s">
        <v>50</v>
      </c>
      <c r="F355" s="53">
        <v>19</v>
      </c>
      <c r="G355" s="53">
        <v>354</v>
      </c>
      <c r="H355" s="53" t="s">
        <v>6</v>
      </c>
      <c r="I355" s="64">
        <v>8.6</v>
      </c>
      <c r="J355" s="64">
        <v>8.5</v>
      </c>
      <c r="K355" s="65">
        <f t="shared" si="57"/>
        <v>20</v>
      </c>
      <c r="L355" s="66">
        <f t="shared" si="58"/>
        <v>0.005808804816487528</v>
      </c>
      <c r="M355" s="66">
        <f t="shared" si="59"/>
        <v>3.323498919890997</v>
      </c>
      <c r="N355" s="67">
        <f t="shared" si="60"/>
        <v>27.7573014220207</v>
      </c>
      <c r="O355" s="67">
        <f t="shared" si="61"/>
        <v>0.027757301422020698</v>
      </c>
      <c r="P355" s="67">
        <f>O355/Information!$D$43</f>
        <v>0.5551460284404139</v>
      </c>
      <c r="Q355" s="53">
        <f>IF(H355="Chirpine",Information!$D$14,IF(H355="Chilaune",Information!$D$15,IF(Trees!H268="Hadekafal",Information!$D$17,Information!$D$16)))</f>
        <v>690</v>
      </c>
      <c r="R355" s="68">
        <f t="shared" si="62"/>
        <v>383.0507596238856</v>
      </c>
      <c r="S355" s="67">
        <f t="shared" si="63"/>
        <v>0.3830507596238856</v>
      </c>
      <c r="T355" s="67">
        <f>IF(Trees!I627&lt;28,S355*Information!$D$29,IF(I355&gt;=53,S355*Information!$F$29,S355*Information!$E$29))</f>
        <v>0.07239659356891437</v>
      </c>
      <c r="U355" s="67">
        <f>IF(Trees!I627&lt;28,S355*Information!$D$30,IF(I355&gt;=53,S355*Information!$F$30,S355*Information!$E$30))</f>
        <v>0.038688126722012446</v>
      </c>
      <c r="V355" s="67">
        <f t="shared" si="64"/>
        <v>0.4941354799148124</v>
      </c>
      <c r="W355" s="67">
        <f>IF(H355="Chirpine",S355*Information!$D$22,IF(H355="Chilaune",S355*Information!$D$23,S355*Information!$D$24))</f>
        <v>0.17256436721056045</v>
      </c>
      <c r="X355" s="67">
        <f>IF(H355="Chirpine",T355*Information!$D$22,IF(H355="Chilaune",T355*Information!$D$23,T355*Information!$D$24))</f>
        <v>0.03261466540279592</v>
      </c>
      <c r="Y355" s="67">
        <f>IF(H355="Chirpine",U355*Information!$C$22,IF(H355="Chilaune",U355*Information!$C$23,U355*Information!$C$24))</f>
        <v>0.016837072749419816</v>
      </c>
      <c r="Z355" s="67">
        <f t="shared" si="65"/>
        <v>0.2220161053627762</v>
      </c>
    </row>
    <row r="356" spans="1:26" ht="13.5">
      <c r="A356" s="53">
        <v>19</v>
      </c>
      <c r="B356" s="53" t="s">
        <v>110</v>
      </c>
      <c r="C356" s="5" t="s">
        <v>29</v>
      </c>
      <c r="D356" s="5" t="s">
        <v>104</v>
      </c>
      <c r="E356" s="53" t="s">
        <v>50</v>
      </c>
      <c r="F356" s="53">
        <v>20</v>
      </c>
      <c r="G356" s="53">
        <v>355</v>
      </c>
      <c r="H356" s="53" t="s">
        <v>6</v>
      </c>
      <c r="I356" s="64">
        <v>12.5</v>
      </c>
      <c r="J356" s="64">
        <v>9.5</v>
      </c>
      <c r="K356" s="65">
        <f t="shared" si="57"/>
        <v>20</v>
      </c>
      <c r="L356" s="66">
        <f t="shared" si="58"/>
        <v>0.01227184630308513</v>
      </c>
      <c r="M356" s="66">
        <f t="shared" si="59"/>
        <v>4.1144614532981</v>
      </c>
      <c r="N356" s="67">
        <f t="shared" si="60"/>
        <v>61.219235965750286</v>
      </c>
      <c r="O356" s="67">
        <f t="shared" si="61"/>
        <v>0.06121923596575029</v>
      </c>
      <c r="P356" s="67">
        <f>O356/Information!$D$43</f>
        <v>1.2243847193150057</v>
      </c>
      <c r="Q356" s="53">
        <f>IF(H356="Chirpine",Information!$D$14,IF(H356="Chilaune",Information!$D$15,IF(Trees!H269="Hadekafal",Information!$D$17,Information!$D$16)))</f>
        <v>690</v>
      </c>
      <c r="R356" s="68">
        <f t="shared" si="62"/>
        <v>844.8254563273539</v>
      </c>
      <c r="S356" s="67">
        <f t="shared" si="63"/>
        <v>0.8448254563273538</v>
      </c>
      <c r="T356" s="67">
        <f>IF(Trees!I628&lt;28,S356*Information!$D$29,IF(I356&gt;=53,S356*Information!$F$29,S356*Information!$E$29))</f>
        <v>0.15967201124586988</v>
      </c>
      <c r="U356" s="67">
        <f>IF(Trees!I628&lt;28,S356*Information!$D$30,IF(I356&gt;=53,S356*Information!$F$30,S356*Information!$E$30))</f>
        <v>0.08532737108906274</v>
      </c>
      <c r="V356" s="67">
        <f t="shared" si="64"/>
        <v>1.0898248386622864</v>
      </c>
      <c r="W356" s="67">
        <f>IF(H356="Chirpine",S356*Information!$D$22,IF(H356="Chilaune",S356*Information!$D$23,S356*Information!$D$24))</f>
        <v>0.3805938680754729</v>
      </c>
      <c r="X356" s="67">
        <f>IF(H356="Chirpine",T356*Information!$D$22,IF(H356="Chilaune",T356*Information!$D$23,T356*Information!$D$24))</f>
        <v>0.07193224106626439</v>
      </c>
      <c r="Y356" s="67">
        <f>IF(H356="Chirpine",U356*Information!$C$22,IF(H356="Chilaune",U356*Information!$C$23,U356*Information!$C$24))</f>
        <v>0.037134471897960104</v>
      </c>
      <c r="Z356" s="67">
        <f t="shared" si="65"/>
        <v>0.4896605810396974</v>
      </c>
    </row>
    <row r="357" spans="1:26" ht="13.5">
      <c r="A357" s="53">
        <v>19</v>
      </c>
      <c r="B357" s="53" t="s">
        <v>110</v>
      </c>
      <c r="C357" s="5" t="s">
        <v>29</v>
      </c>
      <c r="D357" s="5" t="s">
        <v>104</v>
      </c>
      <c r="E357" s="53" t="s">
        <v>50</v>
      </c>
      <c r="F357" s="53">
        <v>21</v>
      </c>
      <c r="G357" s="53">
        <v>356</v>
      </c>
      <c r="H357" s="53" t="s">
        <v>6</v>
      </c>
      <c r="I357" s="64">
        <v>11.9</v>
      </c>
      <c r="J357" s="64">
        <v>10</v>
      </c>
      <c r="K357" s="65">
        <f t="shared" si="57"/>
        <v>20</v>
      </c>
      <c r="L357" s="66">
        <f t="shared" si="58"/>
        <v>0.011122023391871265</v>
      </c>
      <c r="M357" s="66">
        <f t="shared" si="59"/>
        <v>4.076819171076895</v>
      </c>
      <c r="N357" s="67">
        <f t="shared" si="60"/>
        <v>58.95763711897388</v>
      </c>
      <c r="O357" s="67">
        <f t="shared" si="61"/>
        <v>0.05895763711897388</v>
      </c>
      <c r="P357" s="67">
        <f>O357/Information!$D$43</f>
        <v>1.1791527423794774</v>
      </c>
      <c r="Q357" s="53">
        <f>IF(H357="Chirpine",Information!$D$14,IF(H357="Chilaune",Information!$D$15,IF(Trees!H270="Hadekafal",Information!$D$17,Information!$D$16)))</f>
        <v>690</v>
      </c>
      <c r="R357" s="68">
        <f t="shared" si="62"/>
        <v>813.6153922418395</v>
      </c>
      <c r="S357" s="67">
        <f t="shared" si="63"/>
        <v>0.8136153922418394</v>
      </c>
      <c r="T357" s="67">
        <f>IF(Trees!I629&lt;28,S357*Information!$D$29,IF(I357&gt;=53,S357*Information!$F$29,S357*Information!$E$29))</f>
        <v>0.15377330913370765</v>
      </c>
      <c r="U357" s="67">
        <f>IF(Trees!I629&lt;28,S357*Information!$D$30,IF(I357&gt;=53,S357*Information!$F$30,S357*Information!$E$30))</f>
        <v>0.08217515461642579</v>
      </c>
      <c r="V357" s="67">
        <f t="shared" si="64"/>
        <v>1.0495638559919729</v>
      </c>
      <c r="W357" s="67">
        <f>IF(H357="Chirpine",S357*Information!$D$22,IF(H357="Chilaune",S357*Information!$D$23,S357*Information!$D$24))</f>
        <v>0.36653373420494867</v>
      </c>
      <c r="X357" s="67">
        <f>IF(H357="Chirpine",T357*Information!$D$22,IF(H357="Chilaune",T357*Information!$D$23,T357*Information!$D$24))</f>
        <v>0.0692748757647353</v>
      </c>
      <c r="Y357" s="67">
        <f>IF(H357="Chirpine",U357*Information!$C$22,IF(H357="Chilaune",U357*Information!$C$23,U357*Information!$C$24))</f>
        <v>0.035762627289068497</v>
      </c>
      <c r="Z357" s="67">
        <f t="shared" si="65"/>
        <v>0.47157123725875244</v>
      </c>
    </row>
    <row r="358" spans="1:26" ht="13.5">
      <c r="A358" s="53">
        <v>19</v>
      </c>
      <c r="B358" s="53" t="s">
        <v>110</v>
      </c>
      <c r="C358" s="5" t="s">
        <v>29</v>
      </c>
      <c r="D358" s="5" t="s">
        <v>104</v>
      </c>
      <c r="E358" s="53" t="s">
        <v>50</v>
      </c>
      <c r="F358" s="53">
        <v>22</v>
      </c>
      <c r="G358" s="53">
        <v>357</v>
      </c>
      <c r="H358" s="53" t="s">
        <v>6</v>
      </c>
      <c r="I358" s="64">
        <v>13.1</v>
      </c>
      <c r="J358" s="64">
        <v>9</v>
      </c>
      <c r="K358" s="65">
        <f t="shared" si="57"/>
        <v>20</v>
      </c>
      <c r="L358" s="66">
        <f t="shared" si="58"/>
        <v>0.013478217882063609</v>
      </c>
      <c r="M358" s="66">
        <f t="shared" si="59"/>
        <v>4.14512209823404</v>
      </c>
      <c r="N358" s="67">
        <f t="shared" si="60"/>
        <v>63.12532892241329</v>
      </c>
      <c r="O358" s="67">
        <f t="shared" si="61"/>
        <v>0.06312532892241329</v>
      </c>
      <c r="P358" s="67">
        <f>O358/Information!$D$43</f>
        <v>1.2625065784482659</v>
      </c>
      <c r="Q358" s="53">
        <f>IF(H358="Chirpine",Information!$D$14,IF(H358="Chilaune",Information!$D$15,IF(Trees!H271="Hadekafal",Information!$D$17,Information!$D$16)))</f>
        <v>690</v>
      </c>
      <c r="R358" s="68">
        <f t="shared" si="62"/>
        <v>871.1295391293035</v>
      </c>
      <c r="S358" s="67">
        <f t="shared" si="63"/>
        <v>0.8711295391293035</v>
      </c>
      <c r="T358" s="67">
        <f>IF(Trees!I630&lt;28,S358*Information!$D$29,IF(I358&gt;=53,S358*Information!$F$29,S358*Information!$E$29))</f>
        <v>0.16464348289543834</v>
      </c>
      <c r="U358" s="67">
        <f>IF(Trees!I630&lt;28,S358*Information!$D$30,IF(I358&gt;=53,S358*Information!$F$30,S358*Information!$E$30))</f>
        <v>0.08798408345205966</v>
      </c>
      <c r="V358" s="67">
        <f t="shared" si="64"/>
        <v>1.1237571054768014</v>
      </c>
      <c r="W358" s="67">
        <f>IF(H358="Chirpine",S358*Information!$D$22,IF(H358="Chilaune",S358*Information!$D$23,S358*Information!$D$24))</f>
        <v>0.3924438573777512</v>
      </c>
      <c r="X358" s="67">
        <f>IF(H358="Chirpine",T358*Information!$D$22,IF(H358="Chilaune",T358*Information!$D$23,T358*Information!$D$24))</f>
        <v>0.07417188904439498</v>
      </c>
      <c r="Y358" s="67">
        <f>IF(H358="Chirpine",U358*Information!$C$22,IF(H358="Chilaune",U358*Information!$C$23,U358*Information!$C$24))</f>
        <v>0.03829067311833636</v>
      </c>
      <c r="Z358" s="67">
        <f t="shared" si="65"/>
        <v>0.5049064195404825</v>
      </c>
    </row>
    <row r="359" spans="1:26" ht="13.5">
      <c r="A359" s="53">
        <v>19</v>
      </c>
      <c r="B359" s="53" t="s">
        <v>110</v>
      </c>
      <c r="C359" s="5" t="s">
        <v>29</v>
      </c>
      <c r="D359" s="5" t="s">
        <v>104</v>
      </c>
      <c r="E359" s="53" t="s">
        <v>50</v>
      </c>
      <c r="F359" s="53">
        <v>23</v>
      </c>
      <c r="G359" s="53">
        <v>358</v>
      </c>
      <c r="H359" s="53" t="s">
        <v>6</v>
      </c>
      <c r="I359" s="64">
        <v>10.3</v>
      </c>
      <c r="J359" s="64">
        <v>9.5</v>
      </c>
      <c r="K359" s="65">
        <f t="shared" si="57"/>
        <v>20</v>
      </c>
      <c r="L359" s="66">
        <f t="shared" si="58"/>
        <v>0.00833228911548353</v>
      </c>
      <c r="M359" s="66">
        <f t="shared" si="59"/>
        <v>3.763008341356676</v>
      </c>
      <c r="N359" s="67">
        <f t="shared" si="60"/>
        <v>43.07782404402571</v>
      </c>
      <c r="O359" s="67">
        <f t="shared" si="61"/>
        <v>0.04307782404402571</v>
      </c>
      <c r="P359" s="67">
        <f>O359/Information!$D$43</f>
        <v>0.8615564808805141</v>
      </c>
      <c r="Q359" s="53">
        <f>IF(H359="Chirpine",Information!$D$14,IF(H359="Chilaune",Information!$D$15,IF(Trees!H272="Hadekafal",Information!$D$17,Information!$D$16)))</f>
        <v>690</v>
      </c>
      <c r="R359" s="68">
        <f t="shared" si="62"/>
        <v>594.4739718075547</v>
      </c>
      <c r="S359" s="67">
        <f t="shared" si="63"/>
        <v>0.5944739718075547</v>
      </c>
      <c r="T359" s="67">
        <f>IF(Trees!I631&lt;28,S359*Information!$D$29,IF(I359&gt;=53,S359*Information!$F$29,S359*Information!$E$29))</f>
        <v>0.11235558067162783</v>
      </c>
      <c r="U359" s="67">
        <f>IF(Trees!I631&lt;28,S359*Information!$D$30,IF(I359&gt;=53,S359*Information!$F$30,S359*Information!$E$30))</f>
        <v>0.06004187115256303</v>
      </c>
      <c r="V359" s="67">
        <f t="shared" si="64"/>
        <v>0.7668714236317455</v>
      </c>
      <c r="W359" s="67">
        <f>IF(H359="Chirpine",S359*Information!$D$22,IF(H359="Chilaune",S359*Information!$D$23,S359*Information!$D$24))</f>
        <v>0.2678105242993034</v>
      </c>
      <c r="X359" s="67">
        <f>IF(H359="Chirpine",T359*Information!$D$22,IF(H359="Chilaune",T359*Information!$D$23,T359*Information!$D$24))</f>
        <v>0.05061618909256834</v>
      </c>
      <c r="Y359" s="67">
        <f>IF(H359="Chirpine",U359*Information!$C$22,IF(H359="Chilaune",U359*Information!$C$23,U359*Information!$C$24))</f>
        <v>0.026130222325595427</v>
      </c>
      <c r="Z359" s="67">
        <f t="shared" si="65"/>
        <v>0.34455693571746715</v>
      </c>
    </row>
    <row r="360" spans="1:26" ht="13.5">
      <c r="A360" s="53">
        <v>19</v>
      </c>
      <c r="B360" s="53" t="s">
        <v>110</v>
      </c>
      <c r="C360" s="5" t="s">
        <v>29</v>
      </c>
      <c r="D360" s="5" t="s">
        <v>104</v>
      </c>
      <c r="E360" s="53" t="s">
        <v>50</v>
      </c>
      <c r="F360" s="53">
        <v>24</v>
      </c>
      <c r="G360" s="53">
        <v>359</v>
      </c>
      <c r="H360" s="53" t="s">
        <v>6</v>
      </c>
      <c r="I360" s="64">
        <v>8.4</v>
      </c>
      <c r="J360" s="64">
        <v>9</v>
      </c>
      <c r="K360" s="65">
        <f t="shared" si="57"/>
        <v>20</v>
      </c>
      <c r="L360" s="66">
        <f t="shared" si="58"/>
        <v>0.005541769440932395</v>
      </c>
      <c r="M360" s="66">
        <f t="shared" si="59"/>
        <v>3.338349256262386</v>
      </c>
      <c r="N360" s="67">
        <f t="shared" si="60"/>
        <v>28.172582585495178</v>
      </c>
      <c r="O360" s="67">
        <f t="shared" si="61"/>
        <v>0.028172582585495178</v>
      </c>
      <c r="P360" s="67">
        <f>O360/Information!$D$43</f>
        <v>0.5634516517099035</v>
      </c>
      <c r="Q360" s="53">
        <f>IF(H360="Chirpine",Information!$D$14,IF(H360="Chilaune",Information!$D$15,IF(Trees!H273="Hadekafal",Information!$D$17,Information!$D$16)))</f>
        <v>690</v>
      </c>
      <c r="R360" s="68">
        <f t="shared" si="62"/>
        <v>388.7816396798334</v>
      </c>
      <c r="S360" s="67">
        <f t="shared" si="63"/>
        <v>0.3887816396798334</v>
      </c>
      <c r="T360" s="67">
        <f>IF(Trees!I632&lt;28,S360*Information!$D$29,IF(I360&gt;=53,S360*Information!$F$29,S360*Information!$E$29))</f>
        <v>0.07347972989948852</v>
      </c>
      <c r="U360" s="67">
        <f>IF(Trees!I632&lt;28,S360*Information!$D$30,IF(I360&gt;=53,S360*Information!$F$30,S360*Information!$E$30))</f>
        <v>0.03926694560766318</v>
      </c>
      <c r="V360" s="67">
        <f t="shared" si="64"/>
        <v>0.5015283151869852</v>
      </c>
      <c r="W360" s="67">
        <f>IF(H360="Chirpine",S360*Information!$D$22,IF(H360="Chilaune",S360*Information!$D$23,S360*Information!$D$24))</f>
        <v>0.17514612867576496</v>
      </c>
      <c r="X360" s="67">
        <f>IF(H360="Chirpine",T360*Information!$D$22,IF(H360="Chilaune",T360*Information!$D$23,T360*Information!$D$24))</f>
        <v>0.03310261831971958</v>
      </c>
      <c r="Y360" s="67">
        <f>IF(H360="Chirpine",U360*Information!$C$22,IF(H360="Chilaune",U360*Information!$C$23,U360*Information!$C$24))</f>
        <v>0.017088974728455015</v>
      </c>
      <c r="Z360" s="67">
        <f t="shared" si="65"/>
        <v>0.22533772172393957</v>
      </c>
    </row>
    <row r="361" spans="1:26" ht="13.5">
      <c r="A361" s="53">
        <v>19</v>
      </c>
      <c r="B361" s="53" t="s">
        <v>110</v>
      </c>
      <c r="C361" s="5" t="s">
        <v>29</v>
      </c>
      <c r="D361" s="5" t="s">
        <v>104</v>
      </c>
      <c r="E361" s="53" t="s">
        <v>50</v>
      </c>
      <c r="F361" s="53">
        <v>25</v>
      </c>
      <c r="G361" s="53">
        <v>360</v>
      </c>
      <c r="H361" s="53" t="s">
        <v>6</v>
      </c>
      <c r="I361" s="64">
        <v>13.9</v>
      </c>
      <c r="J361" s="64">
        <v>10</v>
      </c>
      <c r="K361" s="65">
        <f t="shared" si="57"/>
        <v>20</v>
      </c>
      <c r="L361" s="66">
        <f t="shared" si="58"/>
        <v>0.015174677915002098</v>
      </c>
      <c r="M361" s="66">
        <f t="shared" si="59"/>
        <v>4.358857894931683</v>
      </c>
      <c r="N361" s="67">
        <f t="shared" si="60"/>
        <v>78.1678075732615</v>
      </c>
      <c r="O361" s="67">
        <f t="shared" si="61"/>
        <v>0.0781678075732615</v>
      </c>
      <c r="P361" s="67">
        <f>O361/Information!$D$43</f>
        <v>1.5633561514652299</v>
      </c>
      <c r="Q361" s="53">
        <f>IF(H361="Chirpine",Information!$D$14,IF(H361="Chilaune",Information!$D$15,IF(Trees!H274="Hadekafal",Information!$D$17,Information!$D$16)))</f>
        <v>690</v>
      </c>
      <c r="R361" s="68">
        <f t="shared" si="62"/>
        <v>1078.7157445110086</v>
      </c>
      <c r="S361" s="67">
        <f t="shared" si="63"/>
        <v>1.0787157445110085</v>
      </c>
      <c r="T361" s="67">
        <f>IF(Trees!I633&lt;28,S361*Information!$D$29,IF(I361&gt;=53,S361*Information!$F$29,S361*Information!$E$29))</f>
        <v>0.2038772757125806</v>
      </c>
      <c r="U361" s="67">
        <f>IF(Trees!I633&lt;28,S361*Information!$D$30,IF(I361&gt;=53,S361*Information!$F$30,S361*Information!$E$30))</f>
        <v>0.10895029019561187</v>
      </c>
      <c r="V361" s="67">
        <f t="shared" si="64"/>
        <v>1.391543310419201</v>
      </c>
      <c r="W361" s="67">
        <f>IF(H361="Chirpine",S361*Information!$D$22,IF(H361="Chilaune",S361*Information!$D$23,S361*Information!$D$24))</f>
        <v>0.48596144290220933</v>
      </c>
      <c r="X361" s="67">
        <f>IF(H361="Chirpine",T361*Information!$D$22,IF(H361="Chilaune",T361*Information!$D$23,T361*Information!$D$24))</f>
        <v>0.09184671270851756</v>
      </c>
      <c r="Y361" s="67">
        <f>IF(H361="Chirpine",U361*Information!$C$22,IF(H361="Chilaune",U361*Information!$C$23,U361*Information!$C$24))</f>
        <v>0.04741516629313028</v>
      </c>
      <c r="Z361" s="67">
        <f t="shared" si="65"/>
        <v>0.6252233219038571</v>
      </c>
    </row>
    <row r="362" spans="1:26" ht="13.5">
      <c r="A362" s="53">
        <v>19</v>
      </c>
      <c r="B362" s="53" t="s">
        <v>110</v>
      </c>
      <c r="C362" s="5" t="s">
        <v>29</v>
      </c>
      <c r="D362" s="5" t="s">
        <v>104</v>
      </c>
      <c r="E362" s="53" t="s">
        <v>50</v>
      </c>
      <c r="F362" s="53">
        <v>26</v>
      </c>
      <c r="G362" s="53">
        <v>361</v>
      </c>
      <c r="H362" s="53" t="s">
        <v>6</v>
      </c>
      <c r="I362" s="64">
        <v>10.3</v>
      </c>
      <c r="J362" s="64">
        <v>11</v>
      </c>
      <c r="K362" s="65">
        <f t="shared" si="57"/>
        <v>20</v>
      </c>
      <c r="L362" s="66">
        <f t="shared" si="58"/>
        <v>0.00833228911548353</v>
      </c>
      <c r="M362" s="66">
        <f t="shared" si="59"/>
        <v>3.9106673605627327</v>
      </c>
      <c r="N362" s="67">
        <f t="shared" si="60"/>
        <v>49.9322636803</v>
      </c>
      <c r="O362" s="67">
        <f t="shared" si="61"/>
        <v>0.049932263680299994</v>
      </c>
      <c r="P362" s="67">
        <f>O362/Information!$D$43</f>
        <v>0.9986452736059999</v>
      </c>
      <c r="Q362" s="53">
        <f>IF(H362="Chirpine",Information!$D$14,IF(H362="Chilaune",Information!$D$15,IF(Trees!H275="Hadekafal",Information!$D$17,Information!$D$16)))</f>
        <v>690</v>
      </c>
      <c r="R362" s="68">
        <f t="shared" si="62"/>
        <v>689.0652387881399</v>
      </c>
      <c r="S362" s="67">
        <f t="shared" si="63"/>
        <v>0.68906523878814</v>
      </c>
      <c r="T362" s="67">
        <f>IF(Trees!I634&lt;28,S362*Information!$D$29,IF(I362&gt;=53,S362*Information!$F$29,S362*Information!$E$29))</f>
        <v>0.13023333013095845</v>
      </c>
      <c r="U362" s="67">
        <f>IF(Trees!I634&lt;28,S362*Information!$D$30,IF(I362&gt;=53,S362*Information!$F$30,S362*Information!$E$30))</f>
        <v>0.06959558911760214</v>
      </c>
      <c r="V362" s="67">
        <f t="shared" si="64"/>
        <v>0.8888941580367005</v>
      </c>
      <c r="W362" s="67">
        <f>IF(H362="Chirpine",S362*Information!$D$22,IF(H362="Chilaune",S362*Information!$D$23,S362*Information!$D$24))</f>
        <v>0.3104238900740571</v>
      </c>
      <c r="X362" s="67">
        <f>IF(H362="Chirpine",T362*Information!$D$22,IF(H362="Chilaune",T362*Information!$D$23,T362*Information!$D$24))</f>
        <v>0.05867011522399678</v>
      </c>
      <c r="Y362" s="67">
        <f>IF(H362="Chirpine",U362*Information!$C$22,IF(H362="Chilaune",U362*Information!$C$23,U362*Information!$C$24))</f>
        <v>0.030288000383980447</v>
      </c>
      <c r="Z362" s="67">
        <f t="shared" si="65"/>
        <v>0.3993820056820343</v>
      </c>
    </row>
    <row r="363" spans="1:26" ht="13.5">
      <c r="A363" s="53">
        <v>19</v>
      </c>
      <c r="B363" s="53" t="s">
        <v>110</v>
      </c>
      <c r="C363" s="5" t="s">
        <v>29</v>
      </c>
      <c r="D363" s="5" t="s">
        <v>104</v>
      </c>
      <c r="E363" s="53" t="s">
        <v>50</v>
      </c>
      <c r="F363" s="53">
        <v>27</v>
      </c>
      <c r="G363" s="53">
        <v>362</v>
      </c>
      <c r="H363" s="53" t="s">
        <v>6</v>
      </c>
      <c r="I363" s="64">
        <v>9.5</v>
      </c>
      <c r="J363" s="64">
        <v>9</v>
      </c>
      <c r="K363" s="65">
        <f t="shared" si="57"/>
        <v>20</v>
      </c>
      <c r="L363" s="66">
        <f t="shared" si="58"/>
        <v>0.00708821842466197</v>
      </c>
      <c r="M363" s="66">
        <f t="shared" si="59"/>
        <v>3.5617648546631324</v>
      </c>
      <c r="N363" s="67">
        <f t="shared" si="60"/>
        <v>35.225309871404185</v>
      </c>
      <c r="O363" s="67">
        <f t="shared" si="61"/>
        <v>0.03522530987140419</v>
      </c>
      <c r="P363" s="67">
        <f>O363/Information!$D$43</f>
        <v>0.7045061974280837</v>
      </c>
      <c r="Q363" s="53">
        <f>IF(H363="Chirpine",Information!$D$14,IF(H363="Chilaune",Information!$D$15,IF(Trees!H276="Hadekafal",Information!$D$17,Information!$D$16)))</f>
        <v>690</v>
      </c>
      <c r="R363" s="68">
        <f t="shared" si="62"/>
        <v>486.10927622537776</v>
      </c>
      <c r="S363" s="67">
        <f t="shared" si="63"/>
        <v>0.48610927622537775</v>
      </c>
      <c r="T363" s="67">
        <f>IF(Trees!I635&lt;28,S363*Information!$D$29,IF(I363&gt;=53,S363*Information!$F$29,S363*Information!$E$29))</f>
        <v>0.0918746532065964</v>
      </c>
      <c r="U363" s="67">
        <f>IF(Trees!I635&lt;28,S363*Information!$D$30,IF(I363&gt;=53,S363*Information!$F$30,S363*Information!$E$30))</f>
        <v>0.04909703689876316</v>
      </c>
      <c r="V363" s="67">
        <f t="shared" si="64"/>
        <v>0.6270809663307373</v>
      </c>
      <c r="W363" s="67">
        <f>IF(H363="Chirpine",S363*Information!$D$22,IF(H363="Chilaune",S363*Information!$D$23,S363*Information!$D$24))</f>
        <v>0.21899222893953268</v>
      </c>
      <c r="X363" s="67">
        <f>IF(H363="Chirpine",T363*Information!$D$22,IF(H363="Chilaune",T363*Information!$D$23,T363*Information!$D$24))</f>
        <v>0.04138953126957168</v>
      </c>
      <c r="Y363" s="67">
        <f>IF(H363="Chirpine",U363*Information!$C$22,IF(H363="Chilaune",U363*Information!$C$23,U363*Information!$C$24))</f>
        <v>0.021367030458341724</v>
      </c>
      <c r="Z363" s="67">
        <f t="shared" si="65"/>
        <v>0.28174879066744607</v>
      </c>
    </row>
    <row r="364" spans="1:26" ht="13.5">
      <c r="A364" s="53">
        <v>19</v>
      </c>
      <c r="B364" s="53" t="s">
        <v>110</v>
      </c>
      <c r="C364" s="5" t="s">
        <v>29</v>
      </c>
      <c r="D364" s="5" t="s">
        <v>104</v>
      </c>
      <c r="E364" s="53" t="s">
        <v>50</v>
      </c>
      <c r="F364" s="53">
        <v>28</v>
      </c>
      <c r="G364" s="53">
        <v>363</v>
      </c>
      <c r="H364" s="53" t="s">
        <v>6</v>
      </c>
      <c r="I364" s="64">
        <v>10.3</v>
      </c>
      <c r="J364" s="64">
        <v>11</v>
      </c>
      <c r="K364" s="65">
        <f t="shared" si="57"/>
        <v>20</v>
      </c>
      <c r="L364" s="66">
        <f t="shared" si="58"/>
        <v>0.00833228911548353</v>
      </c>
      <c r="M364" s="66">
        <f t="shared" si="59"/>
        <v>3.9106673605627327</v>
      </c>
      <c r="N364" s="67">
        <f t="shared" si="60"/>
        <v>49.9322636803</v>
      </c>
      <c r="O364" s="67">
        <f t="shared" si="61"/>
        <v>0.049932263680299994</v>
      </c>
      <c r="P364" s="67">
        <f>O364/Information!$D$43</f>
        <v>0.9986452736059999</v>
      </c>
      <c r="Q364" s="53">
        <f>IF(H364="Chirpine",Information!$D$14,IF(H364="Chilaune",Information!$D$15,IF(Trees!#REF!="Hadekafal",Information!$D$17,Information!$D$16)))</f>
        <v>690</v>
      </c>
      <c r="R364" s="68">
        <f t="shared" si="62"/>
        <v>689.0652387881399</v>
      </c>
      <c r="S364" s="67">
        <f t="shared" si="63"/>
        <v>0.68906523878814</v>
      </c>
      <c r="T364" s="67">
        <f>IF(Trees!I636&lt;28,S364*Information!$D$29,IF(I364&gt;=53,S364*Information!$F$29,S364*Information!$E$29))</f>
        <v>0.13023333013095845</v>
      </c>
      <c r="U364" s="67">
        <f>IF(Trees!I636&lt;28,S364*Information!$D$30,IF(I364&gt;=53,S364*Information!$F$30,S364*Information!$E$30))</f>
        <v>0.06959558911760214</v>
      </c>
      <c r="V364" s="67">
        <f t="shared" si="64"/>
        <v>0.8888941580367005</v>
      </c>
      <c r="W364" s="67">
        <f>IF(H364="Chirpine",S364*Information!$D$22,IF(H364="Chilaune",S364*Information!$D$23,S364*Information!$D$24))</f>
        <v>0.3104238900740571</v>
      </c>
      <c r="X364" s="67">
        <f>IF(H364="Chirpine",T364*Information!$D$22,IF(H364="Chilaune",T364*Information!$D$23,T364*Information!$D$24))</f>
        <v>0.05867011522399678</v>
      </c>
      <c r="Y364" s="67">
        <f>IF(H364="Chirpine",U364*Information!$C$22,IF(H364="Chilaune",U364*Information!$C$23,U364*Information!$C$24))</f>
        <v>0.030288000383980447</v>
      </c>
      <c r="Z364" s="67">
        <f t="shared" si="65"/>
        <v>0.3993820056820343</v>
      </c>
    </row>
    <row r="365" spans="1:26" ht="13.5">
      <c r="A365" s="53">
        <v>20</v>
      </c>
      <c r="B365" s="53" t="s">
        <v>110</v>
      </c>
      <c r="C365" s="5" t="s">
        <v>29</v>
      </c>
      <c r="D365" s="5" t="s">
        <v>105</v>
      </c>
      <c r="E365" s="53" t="s">
        <v>49</v>
      </c>
      <c r="F365" s="53">
        <v>1</v>
      </c>
      <c r="G365" s="53">
        <v>364</v>
      </c>
      <c r="H365" s="53" t="s">
        <v>4</v>
      </c>
      <c r="I365" s="64">
        <v>27.8</v>
      </c>
      <c r="J365" s="64">
        <v>22.5</v>
      </c>
      <c r="K365" s="65">
        <f t="shared" si="57"/>
        <v>20</v>
      </c>
      <c r="L365" s="66">
        <f t="shared" si="58"/>
        <v>0.06069871166000839</v>
      </c>
      <c r="M365" s="66">
        <f t="shared" si="59"/>
        <v>6.538137774107767</v>
      </c>
      <c r="N365" s="67">
        <f t="shared" si="60"/>
        <v>690.9985836864587</v>
      </c>
      <c r="O365" s="67">
        <f t="shared" si="61"/>
        <v>0.6909985836864587</v>
      </c>
      <c r="P365" s="67">
        <f>O365/Information!$D$43</f>
        <v>13.819971673729174</v>
      </c>
      <c r="Q365" s="53">
        <f>IF(H365="Chirpine",Information!$D$14,IF(H365="Chilaune",Information!$D$15,IF(Trees!#REF!="Hadekafal",Information!$D$17,Information!$D$16)))</f>
        <v>650</v>
      </c>
      <c r="R365" s="68">
        <f t="shared" si="62"/>
        <v>8982.981587923963</v>
      </c>
      <c r="S365" s="67">
        <f t="shared" si="63"/>
        <v>8.982981587923963</v>
      </c>
      <c r="T365" s="67">
        <f>IF(Trees!I637&lt;28,S365*Information!$D$29,IF(I365&gt;=53,S365*Information!$F$29,S365*Information!$E$29))</f>
        <v>1.697783520117629</v>
      </c>
      <c r="U365" s="67">
        <f>IF(Trees!I637&lt;28,S365*Information!$D$30,IF(I365&gt;=53,S365*Information!$F$30,S365*Information!$E$30))</f>
        <v>0.9072811403803203</v>
      </c>
      <c r="V365" s="67">
        <f t="shared" si="64"/>
        <v>11.588046248421911</v>
      </c>
      <c r="W365" s="67">
        <f>IF(H365="Chirpine",S365*Information!$D$22,IF(H365="Chilaune",S365*Information!$D$23,S365*Information!$D$24))</f>
        <v>4.160917071526379</v>
      </c>
      <c r="X365" s="67">
        <f>IF(H365="Chirpine",T365*Information!$D$22,IF(H365="Chilaune",T365*Information!$D$23,T365*Information!$D$24))</f>
        <v>0.7864133265184857</v>
      </c>
      <c r="Y365" s="67">
        <f>IF(H365="Chirpine",U365*Information!$C$22,IF(H365="Chilaune",U365*Information!$C$23,U365*Information!$C$24))</f>
        <v>0.39430438360928716</v>
      </c>
      <c r="Z365" s="67">
        <f t="shared" si="65"/>
        <v>5.341634781654152</v>
      </c>
    </row>
    <row r="366" spans="1:26" ht="13.5">
      <c r="A366" s="53">
        <v>20</v>
      </c>
      <c r="B366" s="53" t="s">
        <v>110</v>
      </c>
      <c r="C366" s="5" t="s">
        <v>29</v>
      </c>
      <c r="D366" s="5" t="s">
        <v>105</v>
      </c>
      <c r="E366" s="53" t="s">
        <v>49</v>
      </c>
      <c r="F366" s="53">
        <v>2</v>
      </c>
      <c r="G366" s="53">
        <v>365</v>
      </c>
      <c r="H366" s="53" t="s">
        <v>4</v>
      </c>
      <c r="I366" s="64">
        <v>34</v>
      </c>
      <c r="J366" s="64">
        <v>25.1</v>
      </c>
      <c r="K366" s="65">
        <f t="shared" si="57"/>
        <v>20</v>
      </c>
      <c r="L366" s="66">
        <f t="shared" si="58"/>
        <v>0.09079202768874503</v>
      </c>
      <c r="M366" s="66">
        <f t="shared" si="59"/>
        <v>7.034945764144586</v>
      </c>
      <c r="N366" s="67">
        <f t="shared" si="60"/>
        <v>1135.6333184769487</v>
      </c>
      <c r="O366" s="67">
        <f t="shared" si="61"/>
        <v>1.1356333184769487</v>
      </c>
      <c r="P366" s="67">
        <f>O366/Information!$D$43</f>
        <v>22.712666369538972</v>
      </c>
      <c r="Q366" s="53">
        <f>IF(H366="Chirpine",Information!$D$14,IF(H366="Chilaune",Information!$D$15,IF(Trees!#REF!="Hadekafal",Information!$D$17,Information!$D$16)))</f>
        <v>650</v>
      </c>
      <c r="R366" s="68">
        <f t="shared" si="62"/>
        <v>14763.233140200333</v>
      </c>
      <c r="S366" s="67">
        <f t="shared" si="63"/>
        <v>14.763233140200333</v>
      </c>
      <c r="T366" s="67">
        <f>IF(Trees!I638&lt;28,S366*Information!$D$29,IF(I366&gt;=53,S366*Information!$F$29,S366*Information!$E$29))</f>
        <v>2.790251063497863</v>
      </c>
      <c r="U366" s="67">
        <f>IF(Trees!I638&lt;28,S366*Information!$D$30,IF(I366&gt;=53,S366*Information!$F$30,S366*Information!$E$30))</f>
        <v>1.4910865471602337</v>
      </c>
      <c r="V366" s="67">
        <f t="shared" si="64"/>
        <v>19.04457075085843</v>
      </c>
      <c r="W366" s="67">
        <f>IF(H366="Chirpine",S366*Information!$D$22,IF(H366="Chilaune",S366*Information!$D$23,S366*Information!$D$24))</f>
        <v>6.838329590540794</v>
      </c>
      <c r="X366" s="67">
        <f>IF(H366="Chirpine",T366*Information!$D$22,IF(H366="Chilaune",T366*Information!$D$23,T366*Information!$D$24))</f>
        <v>1.2924442926122102</v>
      </c>
      <c r="Y366" s="67">
        <f>IF(H366="Chirpine",U366*Information!$C$22,IF(H366="Chilaune",U366*Information!$C$23,U366*Information!$C$24))</f>
        <v>0.6480262133958375</v>
      </c>
      <c r="Z366" s="67">
        <f t="shared" si="65"/>
        <v>8.778800096548842</v>
      </c>
    </row>
    <row r="367" spans="1:26" ht="13.5">
      <c r="A367" s="53">
        <v>20</v>
      </c>
      <c r="B367" s="53" t="s">
        <v>110</v>
      </c>
      <c r="C367" s="5" t="s">
        <v>29</v>
      </c>
      <c r="D367" s="5" t="s">
        <v>105</v>
      </c>
      <c r="E367" s="53" t="s">
        <v>49</v>
      </c>
      <c r="F367" s="53">
        <v>3</v>
      </c>
      <c r="G367" s="53">
        <v>366</v>
      </c>
      <c r="H367" s="53" t="s">
        <v>4</v>
      </c>
      <c r="I367" s="64">
        <v>33.3</v>
      </c>
      <c r="J367" s="64">
        <v>24.8</v>
      </c>
      <c r="K367" s="65">
        <f t="shared" si="57"/>
        <v>20</v>
      </c>
      <c r="L367" s="66">
        <f t="shared" si="58"/>
        <v>0.08709201694097964</v>
      </c>
      <c r="M367" s="66">
        <f t="shared" si="59"/>
        <v>6.982883909215298</v>
      </c>
      <c r="N367" s="67">
        <f t="shared" si="60"/>
        <v>1078.0228082918563</v>
      </c>
      <c r="O367" s="67">
        <f t="shared" si="61"/>
        <v>1.0780228082918564</v>
      </c>
      <c r="P367" s="67">
        <f>O367/Information!$D$43</f>
        <v>21.560456165837127</v>
      </c>
      <c r="Q367" s="53">
        <f>IF(H367="Chirpine",Information!$D$14,IF(H367="Chilaune",Information!$D$15,IF(Trees!H277="Hadekafal",Information!$D$17,Information!$D$16)))</f>
        <v>650</v>
      </c>
      <c r="R367" s="68">
        <f t="shared" si="62"/>
        <v>14014.296507794134</v>
      </c>
      <c r="S367" s="67">
        <f t="shared" si="63"/>
        <v>14.014296507794134</v>
      </c>
      <c r="T367" s="67">
        <f>IF(Trees!I639&lt;28,S367*Information!$D$29,IF(I367&gt;=53,S367*Information!$F$29,S367*Information!$E$29))</f>
        <v>2.648702039973091</v>
      </c>
      <c r="U367" s="67">
        <f>IF(Trees!I639&lt;28,S367*Information!$D$30,IF(I367&gt;=53,S367*Information!$F$30,S367*Information!$E$30))</f>
        <v>1.4154439472872076</v>
      </c>
      <c r="V367" s="67">
        <f t="shared" si="64"/>
        <v>18.078442495054432</v>
      </c>
      <c r="W367" s="67">
        <f>IF(H367="Chirpine",S367*Information!$D$22,IF(H367="Chilaune",S367*Information!$D$23,S367*Information!$D$24))</f>
        <v>6.491422142410243</v>
      </c>
      <c r="X367" s="67">
        <f>IF(H367="Chirpine",T367*Information!$D$22,IF(H367="Chilaune",T367*Information!$D$23,T367*Information!$D$24))</f>
        <v>1.2268787849155358</v>
      </c>
      <c r="Y367" s="67">
        <f>IF(H367="Chirpine",U367*Information!$C$22,IF(H367="Chilaune",U367*Information!$C$23,U367*Information!$C$24))</f>
        <v>0.6151519394910204</v>
      </c>
      <c r="Z367" s="67">
        <f t="shared" si="65"/>
        <v>8.333452866816799</v>
      </c>
    </row>
    <row r="368" spans="1:26" ht="13.5">
      <c r="A368" s="53">
        <v>20</v>
      </c>
      <c r="B368" s="53" t="s">
        <v>110</v>
      </c>
      <c r="C368" s="5" t="s">
        <v>29</v>
      </c>
      <c r="D368" s="5" t="s">
        <v>105</v>
      </c>
      <c r="E368" s="53" t="s">
        <v>49</v>
      </c>
      <c r="F368" s="53">
        <v>4</v>
      </c>
      <c r="G368" s="53">
        <v>367</v>
      </c>
      <c r="H368" s="53" t="s">
        <v>4</v>
      </c>
      <c r="I368" s="64">
        <v>40.6</v>
      </c>
      <c r="J368" s="64">
        <v>25.6</v>
      </c>
      <c r="K368" s="65">
        <f t="shared" si="57"/>
        <v>20</v>
      </c>
      <c r="L368" s="66">
        <f t="shared" si="58"/>
        <v>0.12946189166178182</v>
      </c>
      <c r="M368" s="66">
        <f t="shared" si="59"/>
        <v>7.395951153073225</v>
      </c>
      <c r="N368" s="67">
        <f t="shared" si="60"/>
        <v>1629.3739708633825</v>
      </c>
      <c r="O368" s="67">
        <f t="shared" si="61"/>
        <v>1.6293739708633825</v>
      </c>
      <c r="P368" s="67">
        <f>O368/Information!$D$43</f>
        <v>32.58747941726765</v>
      </c>
      <c r="Q368" s="53">
        <f>IF(H368="Chirpine",Information!$D$14,IF(H368="Chilaune",Information!$D$15,IF(Trees!H278="Hadekafal",Information!$D$17,Information!$D$16)))</f>
        <v>650</v>
      </c>
      <c r="R368" s="68">
        <f t="shared" si="62"/>
        <v>21181.861621223972</v>
      </c>
      <c r="S368" s="67">
        <f t="shared" si="63"/>
        <v>21.181861621223973</v>
      </c>
      <c r="T368" s="67">
        <f>IF(Trees!I640&lt;28,S368*Information!$D$29,IF(I368&gt;=53,S368*Information!$F$29,S368*Information!$E$29))</f>
        <v>4.003371846411331</v>
      </c>
      <c r="U368" s="67">
        <f>IF(Trees!I640&lt;28,S368*Information!$D$30,IF(I368&gt;=53,S368*Information!$F$30,S368*Information!$E$30))</f>
        <v>2.1393680237436214</v>
      </c>
      <c r="V368" s="67">
        <f t="shared" si="64"/>
        <v>27.324601491378925</v>
      </c>
      <c r="W368" s="67">
        <f>IF(H368="Chirpine",S368*Information!$D$22,IF(H368="Chilaune",S368*Information!$D$23,S368*Information!$D$24))</f>
        <v>9.811438302950945</v>
      </c>
      <c r="X368" s="67">
        <f>IF(H368="Chirpine",T368*Information!$D$22,IF(H368="Chilaune",T368*Information!$D$23,T368*Information!$D$24))</f>
        <v>1.8543618392577284</v>
      </c>
      <c r="Y368" s="67">
        <f>IF(H368="Chirpine",U368*Information!$C$22,IF(H368="Chilaune",U368*Information!$C$23,U368*Information!$C$24))</f>
        <v>0.9297693431189779</v>
      </c>
      <c r="Z368" s="67">
        <f t="shared" si="65"/>
        <v>12.595569485327651</v>
      </c>
    </row>
    <row r="369" spans="1:26" ht="13.5">
      <c r="A369" s="53">
        <v>20</v>
      </c>
      <c r="B369" s="53" t="s">
        <v>110</v>
      </c>
      <c r="C369" s="5" t="s">
        <v>29</v>
      </c>
      <c r="D369" s="5" t="s">
        <v>105</v>
      </c>
      <c r="E369" s="53" t="s">
        <v>49</v>
      </c>
      <c r="F369" s="53">
        <v>5</v>
      </c>
      <c r="G369" s="53">
        <v>368</v>
      </c>
      <c r="H369" s="53" t="s">
        <v>4</v>
      </c>
      <c r="I369" s="64">
        <v>36.8</v>
      </c>
      <c r="J369" s="64">
        <v>25.3</v>
      </c>
      <c r="K369" s="65">
        <f t="shared" si="57"/>
        <v>20</v>
      </c>
      <c r="L369" s="66">
        <f t="shared" si="58"/>
        <v>0.10636176087993601</v>
      </c>
      <c r="M369" s="66">
        <f t="shared" si="59"/>
        <v>7.195118029279261</v>
      </c>
      <c r="N369" s="67">
        <f t="shared" si="60"/>
        <v>1332.9076384309808</v>
      </c>
      <c r="O369" s="67">
        <f t="shared" si="61"/>
        <v>1.3329076384309808</v>
      </c>
      <c r="P369" s="67">
        <f>O369/Information!$D$43</f>
        <v>26.658152768619615</v>
      </c>
      <c r="Q369" s="53">
        <f>IF(H369="Chirpine",Information!$D$14,IF(H369="Chilaune",Information!$D$15,IF(Trees!H279="Hadekafal",Information!$D$17,Information!$D$16)))</f>
        <v>650</v>
      </c>
      <c r="R369" s="68">
        <f t="shared" si="62"/>
        <v>17327.79929960275</v>
      </c>
      <c r="S369" s="67">
        <f t="shared" si="63"/>
        <v>17.32779929960275</v>
      </c>
      <c r="T369" s="67">
        <f>IF(Trees!I641&lt;28,S369*Information!$D$29,IF(I369&gt;=53,S369*Information!$F$29,S369*Information!$E$29))</f>
        <v>3.2749540676249196</v>
      </c>
      <c r="U369" s="67">
        <f>IF(Trees!I641&lt;28,S369*Information!$D$30,IF(I369&gt;=53,S369*Information!$F$30,S369*Information!$E$30))</f>
        <v>1.7501077292598777</v>
      </c>
      <c r="V369" s="67">
        <f t="shared" si="64"/>
        <v>22.352861096487544</v>
      </c>
      <c r="W369" s="67">
        <f>IF(H369="Chirpine",S369*Information!$D$22,IF(H369="Chilaune",S369*Information!$D$23,S369*Information!$D$24))</f>
        <v>8.026236635575993</v>
      </c>
      <c r="X369" s="67">
        <f>IF(H369="Chirpine",T369*Information!$D$22,IF(H369="Chilaune",T369*Information!$D$23,T369*Information!$D$24))</f>
        <v>1.5169587241238627</v>
      </c>
      <c r="Y369" s="67">
        <f>IF(H369="Chirpine",U369*Information!$C$22,IF(H369="Chilaune",U369*Information!$C$23,U369*Information!$C$24))</f>
        <v>0.7605968191363428</v>
      </c>
      <c r="Z369" s="67">
        <f t="shared" si="65"/>
        <v>10.303792178836197</v>
      </c>
    </row>
    <row r="370" spans="1:26" ht="13.5">
      <c r="A370" s="53">
        <v>20</v>
      </c>
      <c r="B370" s="53" t="s">
        <v>110</v>
      </c>
      <c r="C370" s="5" t="s">
        <v>29</v>
      </c>
      <c r="D370" s="5" t="s">
        <v>105</v>
      </c>
      <c r="E370" s="53" t="s">
        <v>49</v>
      </c>
      <c r="F370" s="53">
        <v>6</v>
      </c>
      <c r="G370" s="53">
        <v>369</v>
      </c>
      <c r="H370" s="53" t="s">
        <v>4</v>
      </c>
      <c r="I370" s="64">
        <v>34</v>
      </c>
      <c r="J370" s="64">
        <v>25</v>
      </c>
      <c r="K370" s="65">
        <f t="shared" si="57"/>
        <v>20</v>
      </c>
      <c r="L370" s="66">
        <f t="shared" si="58"/>
        <v>0.09079202768874503</v>
      </c>
      <c r="M370" s="66">
        <f t="shared" si="59"/>
        <v>7.030946158034636</v>
      </c>
      <c r="N370" s="67">
        <f t="shared" si="60"/>
        <v>1131.1003036973377</v>
      </c>
      <c r="O370" s="67">
        <f t="shared" si="61"/>
        <v>1.1311003036973377</v>
      </c>
      <c r="P370" s="67">
        <f>O370/Information!$D$43</f>
        <v>22.622006073946753</v>
      </c>
      <c r="Q370" s="53">
        <f>IF(H370="Chirpine",Information!$D$14,IF(H370="Chilaune",Information!$D$15,IF(Trees!H280="Hadekafal",Information!$D$17,Information!$D$16)))</f>
        <v>650</v>
      </c>
      <c r="R370" s="68">
        <f t="shared" si="62"/>
        <v>14704.30394806539</v>
      </c>
      <c r="S370" s="67">
        <f t="shared" si="63"/>
        <v>14.70430394806539</v>
      </c>
      <c r="T370" s="67">
        <f>IF(Trees!I642&lt;28,S370*Information!$D$29,IF(I370&gt;=53,S370*Information!$F$29,S370*Information!$E$29))</f>
        <v>2.7791134461843585</v>
      </c>
      <c r="U370" s="67">
        <f>IF(Trees!I642&lt;28,S370*Information!$D$30,IF(I370&gt;=53,S370*Information!$F$30,S370*Information!$E$30))</f>
        <v>1.4851346987546044</v>
      </c>
      <c r="V370" s="67">
        <f t="shared" si="64"/>
        <v>18.96855209300435</v>
      </c>
      <c r="W370" s="67">
        <f>IF(H370="Chirpine",S370*Information!$D$22,IF(H370="Chilaune",S370*Information!$D$23,S370*Information!$D$24))</f>
        <v>6.811033588743888</v>
      </c>
      <c r="X370" s="67">
        <f>IF(H370="Chirpine",T370*Information!$D$22,IF(H370="Chilaune",T370*Information!$D$23,T370*Information!$D$24))</f>
        <v>1.2872853482725948</v>
      </c>
      <c r="Y370" s="67">
        <f>IF(H370="Chirpine",U370*Information!$C$22,IF(H370="Chilaune",U370*Information!$C$23,U370*Information!$C$24))</f>
        <v>0.645439540078751</v>
      </c>
      <c r="Z370" s="67">
        <f t="shared" si="65"/>
        <v>8.743758477095234</v>
      </c>
    </row>
    <row r="371" spans="1:26" ht="13.5">
      <c r="A371" s="53">
        <v>20</v>
      </c>
      <c r="B371" s="53" t="s">
        <v>110</v>
      </c>
      <c r="C371" s="5" t="s">
        <v>29</v>
      </c>
      <c r="D371" s="5" t="s">
        <v>105</v>
      </c>
      <c r="E371" s="53" t="s">
        <v>49</v>
      </c>
      <c r="F371" s="53">
        <v>7</v>
      </c>
      <c r="G371" s="53">
        <v>370</v>
      </c>
      <c r="H371" s="53" t="s">
        <v>4</v>
      </c>
      <c r="I371" s="64">
        <v>27.5</v>
      </c>
      <c r="J371" s="64">
        <v>21.5</v>
      </c>
      <c r="K371" s="65">
        <f t="shared" si="57"/>
        <v>20</v>
      </c>
      <c r="L371" s="66">
        <f t="shared" si="58"/>
        <v>0.05939573610693203</v>
      </c>
      <c r="M371" s="66">
        <f t="shared" si="59"/>
        <v>6.471719015697975</v>
      </c>
      <c r="N371" s="67">
        <f t="shared" si="60"/>
        <v>646.5942778782539</v>
      </c>
      <c r="O371" s="67">
        <f t="shared" si="61"/>
        <v>0.646594277878254</v>
      </c>
      <c r="P371" s="67">
        <f>O371/Information!$D$43</f>
        <v>12.931885557565078</v>
      </c>
      <c r="Q371" s="53">
        <f>IF(H371="Chirpine",Information!$D$14,IF(H371="Chilaune",Information!$D$15,IF(Trees!H281="Hadekafal",Information!$D$17,Information!$D$16)))</f>
        <v>650</v>
      </c>
      <c r="R371" s="68">
        <f t="shared" si="62"/>
        <v>8405.7256124173</v>
      </c>
      <c r="S371" s="67">
        <f t="shared" si="63"/>
        <v>8.4057256124173</v>
      </c>
      <c r="T371" s="67">
        <f>IF(Trees!I643&lt;28,S371*Information!$D$29,IF(I371&gt;=53,S371*Information!$F$29,S371*Information!$E$29))</f>
        <v>1.5886821407468696</v>
      </c>
      <c r="U371" s="67">
        <f>IF(Trees!I643&lt;28,S371*Information!$D$30,IF(I371&gt;=53,S371*Information!$F$30,S371*Information!$E$30))</f>
        <v>0.8489782868541473</v>
      </c>
      <c r="V371" s="67">
        <f t="shared" si="64"/>
        <v>10.843386040018316</v>
      </c>
      <c r="W371" s="67">
        <f>IF(H371="Chirpine",S371*Information!$D$22,IF(H371="Chilaune",S371*Information!$D$23,S371*Information!$D$24))</f>
        <v>3.893532103671693</v>
      </c>
      <c r="X371" s="67">
        <f>IF(H371="Chirpine",T371*Information!$D$22,IF(H371="Chilaune",T371*Information!$D$23,T371*Information!$D$24))</f>
        <v>0.7358775675939501</v>
      </c>
      <c r="Y371" s="67">
        <f>IF(H371="Chirpine",U371*Information!$C$22,IF(H371="Chilaune",U371*Information!$C$23,U371*Information!$C$24))</f>
        <v>0.36896596346681243</v>
      </c>
      <c r="Z371" s="67">
        <f t="shared" si="65"/>
        <v>4.998375634732455</v>
      </c>
    </row>
    <row r="372" spans="1:26" ht="13.5">
      <c r="A372" s="53">
        <v>20</v>
      </c>
      <c r="B372" s="53" t="s">
        <v>110</v>
      </c>
      <c r="C372" s="5" t="s">
        <v>29</v>
      </c>
      <c r="D372" s="5" t="s">
        <v>105</v>
      </c>
      <c r="E372" s="53" t="s">
        <v>49</v>
      </c>
      <c r="F372" s="53">
        <v>8</v>
      </c>
      <c r="G372" s="53">
        <v>371</v>
      </c>
      <c r="H372" s="53" t="s">
        <v>6</v>
      </c>
      <c r="I372" s="64">
        <v>10.6</v>
      </c>
      <c r="J372" s="64">
        <v>7.5</v>
      </c>
      <c r="K372" s="65">
        <f t="shared" si="57"/>
        <v>20</v>
      </c>
      <c r="L372" s="66">
        <f t="shared" si="58"/>
        <v>0.008824733763933728</v>
      </c>
      <c r="M372" s="66">
        <f t="shared" si="59"/>
        <v>3.577040761319937</v>
      </c>
      <c r="N372" s="67">
        <f t="shared" si="60"/>
        <v>35.76753939654894</v>
      </c>
      <c r="O372" s="67">
        <f t="shared" si="61"/>
        <v>0.03576753939654894</v>
      </c>
      <c r="P372" s="67">
        <f>O372/Information!$D$43</f>
        <v>0.7153507879309787</v>
      </c>
      <c r="Q372" s="53">
        <f>IF(H372="Chirpine",Information!$D$14,IF(H372="Chilaune",Information!$D$15,IF(Trees!H284="Hadekafal",Information!$D$17,Information!$D$16)))</f>
        <v>690</v>
      </c>
      <c r="R372" s="68">
        <f t="shared" si="62"/>
        <v>493.5920436723753</v>
      </c>
      <c r="S372" s="67">
        <f t="shared" si="63"/>
        <v>0.4935920436723753</v>
      </c>
      <c r="T372" s="67">
        <f>IF(Trees!I646&lt;28,S372*Information!$D$29,IF(I372&gt;=53,S372*Information!$F$29,S372*Information!$E$29))</f>
        <v>0.09328889625407893</v>
      </c>
      <c r="U372" s="67">
        <f>IF(Trees!I646&lt;28,S372*Information!$D$30,IF(I372&gt;=53,S372*Information!$F$30,S372*Information!$E$30))</f>
        <v>0.04985279641090991</v>
      </c>
      <c r="V372" s="67">
        <f t="shared" si="64"/>
        <v>0.6367337363373642</v>
      </c>
      <c r="W372" s="67">
        <f>IF(H372="Chirpine",S372*Information!$D$22,IF(H372="Chilaune",S372*Information!$D$23,S372*Information!$D$24))</f>
        <v>0.2223632156744051</v>
      </c>
      <c r="X372" s="67">
        <f>IF(H372="Chirpine",T372*Information!$D$22,IF(H372="Chilaune",T372*Information!$D$23,T372*Information!$D$24))</f>
        <v>0.04202664776246256</v>
      </c>
      <c r="Y372" s="67">
        <f>IF(H372="Chirpine",U372*Information!$C$22,IF(H372="Chilaune",U372*Information!$C$23,U372*Information!$C$24))</f>
        <v>0.02169593699802799</v>
      </c>
      <c r="Z372" s="67">
        <f t="shared" si="65"/>
        <v>0.2860858004348956</v>
      </c>
    </row>
    <row r="373" spans="1:26" ht="13.5">
      <c r="A373" s="53">
        <v>20</v>
      </c>
      <c r="B373" s="53" t="s">
        <v>110</v>
      </c>
      <c r="C373" s="5" t="s">
        <v>29</v>
      </c>
      <c r="D373" s="5" t="s">
        <v>105</v>
      </c>
      <c r="E373" s="53" t="s">
        <v>49</v>
      </c>
      <c r="F373" s="53">
        <v>9</v>
      </c>
      <c r="G373" s="53">
        <v>372</v>
      </c>
      <c r="H373" s="53" t="s">
        <v>6</v>
      </c>
      <c r="I373" s="64">
        <v>9</v>
      </c>
      <c r="J373" s="64">
        <v>9</v>
      </c>
      <c r="K373" s="65">
        <f t="shared" si="57"/>
        <v>20</v>
      </c>
      <c r="L373" s="66">
        <f t="shared" si="58"/>
        <v>0.0063617251235193305</v>
      </c>
      <c r="M373" s="66">
        <f t="shared" si="59"/>
        <v>3.4636058144469466</v>
      </c>
      <c r="N373" s="67">
        <f t="shared" si="60"/>
        <v>31.93190971761513</v>
      </c>
      <c r="O373" s="67">
        <f t="shared" si="61"/>
        <v>0.03193190971761513</v>
      </c>
      <c r="P373" s="67">
        <f>O373/Information!$D$43</f>
        <v>0.6386381943523025</v>
      </c>
      <c r="Q373" s="53">
        <f>IF(H373="Chirpine",Information!$D$14,IF(H373="Chilaune",Information!$D$15,IF(Trees!H285="Hadekafal",Information!$D$17,Information!$D$16)))</f>
        <v>690</v>
      </c>
      <c r="R373" s="68">
        <f t="shared" si="62"/>
        <v>440.6603541030887</v>
      </c>
      <c r="S373" s="67">
        <f t="shared" si="63"/>
        <v>0.4406603541030887</v>
      </c>
      <c r="T373" s="67">
        <f>IF(Trees!I647&lt;28,S373*Information!$D$29,IF(I373&gt;=53,S373*Information!$F$29,S373*Information!$E$29))</f>
        <v>0.08328480692548376</v>
      </c>
      <c r="U373" s="67">
        <f>IF(Trees!I647&lt;28,S373*Information!$D$30,IF(I373&gt;=53,S373*Information!$F$30,S373*Information!$E$30))</f>
        <v>0.044506695764411956</v>
      </c>
      <c r="V373" s="67">
        <f t="shared" si="64"/>
        <v>0.5684518567929844</v>
      </c>
      <c r="W373" s="67">
        <f>IF(H373="Chirpine",S373*Information!$D$22,IF(H373="Chilaune",S373*Information!$D$23,S373*Information!$D$24))</f>
        <v>0.19851748952344145</v>
      </c>
      <c r="X373" s="67">
        <f>IF(H373="Chirpine",T373*Information!$D$22,IF(H373="Chilaune",T373*Information!$D$23,T373*Information!$D$24))</f>
        <v>0.037519805519930435</v>
      </c>
      <c r="Y373" s="67">
        <f>IF(H373="Chirpine",U373*Information!$C$22,IF(H373="Chilaune",U373*Information!$C$23,U373*Information!$C$24))</f>
        <v>0.01936931399667208</v>
      </c>
      <c r="Z373" s="67">
        <f t="shared" si="65"/>
        <v>0.255406609040044</v>
      </c>
    </row>
    <row r="374" spans="1:26" ht="13.5">
      <c r="A374" s="53">
        <v>20</v>
      </c>
      <c r="B374" s="53" t="s">
        <v>110</v>
      </c>
      <c r="C374" s="5" t="s">
        <v>29</v>
      </c>
      <c r="D374" s="5" t="s">
        <v>105</v>
      </c>
      <c r="E374" s="53" t="s">
        <v>49</v>
      </c>
      <c r="F374" s="53">
        <v>10</v>
      </c>
      <c r="G374" s="53">
        <v>373</v>
      </c>
      <c r="H374" s="53" t="s">
        <v>6</v>
      </c>
      <c r="I374" s="64">
        <v>8.6</v>
      </c>
      <c r="J374" s="64">
        <v>8.5</v>
      </c>
      <c r="K374" s="65">
        <f t="shared" si="57"/>
        <v>20</v>
      </c>
      <c r="L374" s="66">
        <f t="shared" si="58"/>
        <v>0.005808804816487528</v>
      </c>
      <c r="M374" s="66">
        <f t="shared" si="59"/>
        <v>3.323498919890997</v>
      </c>
      <c r="N374" s="67">
        <f t="shared" si="60"/>
        <v>27.7573014220207</v>
      </c>
      <c r="O374" s="67">
        <f t="shared" si="61"/>
        <v>0.027757301422020698</v>
      </c>
      <c r="P374" s="67">
        <f>O374/Information!$D$43</f>
        <v>0.5551460284404139</v>
      </c>
      <c r="Q374" s="53">
        <f>IF(H374="Chirpine",Information!$D$14,IF(H374="Chilaune",Information!$D$15,IF(Trees!H286="Hadekafal",Information!$D$17,Information!$D$16)))</f>
        <v>690</v>
      </c>
      <c r="R374" s="68">
        <f t="shared" si="62"/>
        <v>383.0507596238856</v>
      </c>
      <c r="S374" s="67">
        <f t="shared" si="63"/>
        <v>0.3830507596238856</v>
      </c>
      <c r="T374" s="67">
        <f>IF(Trees!I648&lt;28,S374*Information!$D$29,IF(I374&gt;=53,S374*Information!$F$29,S374*Information!$E$29))</f>
        <v>0.07239659356891437</v>
      </c>
      <c r="U374" s="67">
        <f>IF(Trees!I648&lt;28,S374*Information!$D$30,IF(I374&gt;=53,S374*Information!$F$30,S374*Information!$E$30))</f>
        <v>0.038688126722012446</v>
      </c>
      <c r="V374" s="67">
        <f t="shared" si="64"/>
        <v>0.4941354799148124</v>
      </c>
      <c r="W374" s="67">
        <f>IF(H374="Chirpine",S374*Information!$D$22,IF(H374="Chilaune",S374*Information!$D$23,S374*Information!$D$24))</f>
        <v>0.17256436721056045</v>
      </c>
      <c r="X374" s="67">
        <f>IF(H374="Chirpine",T374*Information!$D$22,IF(H374="Chilaune",T374*Information!$D$23,T374*Information!$D$24))</f>
        <v>0.03261466540279592</v>
      </c>
      <c r="Y374" s="67">
        <f>IF(H374="Chirpine",U374*Information!$C$22,IF(H374="Chilaune",U374*Information!$C$23,U374*Information!$C$24))</f>
        <v>0.016837072749419816</v>
      </c>
      <c r="Z374" s="67">
        <f t="shared" si="65"/>
        <v>0.2220161053627762</v>
      </c>
    </row>
    <row r="375" spans="1:26" ht="13.5">
      <c r="A375" s="53">
        <v>20</v>
      </c>
      <c r="B375" s="53" t="s">
        <v>110</v>
      </c>
      <c r="C375" s="5" t="s">
        <v>29</v>
      </c>
      <c r="D375" s="5" t="s">
        <v>105</v>
      </c>
      <c r="E375" s="53" t="s">
        <v>49</v>
      </c>
      <c r="F375" s="53">
        <v>11</v>
      </c>
      <c r="G375" s="53">
        <v>374</v>
      </c>
      <c r="H375" s="53" t="s">
        <v>6</v>
      </c>
      <c r="I375" s="64">
        <v>14</v>
      </c>
      <c r="J375" s="64">
        <v>9.5</v>
      </c>
      <c r="K375" s="65">
        <f t="shared" si="57"/>
        <v>20</v>
      </c>
      <c r="L375" s="66">
        <f t="shared" si="58"/>
        <v>0.015393804002589986</v>
      </c>
      <c r="M375" s="66">
        <f t="shared" si="59"/>
        <v>4.320209681472964</v>
      </c>
      <c r="N375" s="67">
        <f t="shared" si="60"/>
        <v>75.20439560735265</v>
      </c>
      <c r="O375" s="67">
        <f t="shared" si="61"/>
        <v>0.07520439560735265</v>
      </c>
      <c r="P375" s="67">
        <f>O375/Information!$D$43</f>
        <v>1.504087912147053</v>
      </c>
      <c r="Q375" s="53">
        <f>IF(H375="Chirpine",Information!$D$14,IF(H375="Chilaune",Information!$D$15,IF(Trees!H287="Hadekafal",Information!$D$17,Information!$D$16)))</f>
        <v>690</v>
      </c>
      <c r="R375" s="68">
        <f t="shared" si="62"/>
        <v>1037.8206593814666</v>
      </c>
      <c r="S375" s="67">
        <f t="shared" si="63"/>
        <v>1.0378206593814665</v>
      </c>
      <c r="T375" s="67">
        <f>IF(Trees!I649&lt;28,S375*Information!$D$29,IF(I375&gt;=53,S375*Information!$F$29,S375*Information!$E$29))</f>
        <v>0.19614810462309717</v>
      </c>
      <c r="U375" s="67">
        <f>IF(Trees!I649&lt;28,S375*Information!$D$30,IF(I375&gt;=53,S375*Information!$F$30,S375*Information!$E$30))</f>
        <v>0.10481988659752813</v>
      </c>
      <c r="V375" s="67">
        <f t="shared" si="64"/>
        <v>1.3387886506020916</v>
      </c>
      <c r="W375" s="67">
        <f>IF(H375="Chirpine",S375*Information!$D$22,IF(H375="Chilaune",S375*Information!$D$23,S375*Information!$D$24))</f>
        <v>0.4675382070513507</v>
      </c>
      <c r="X375" s="67">
        <f>IF(H375="Chirpine",T375*Information!$D$22,IF(H375="Chilaune",T375*Information!$D$23,T375*Information!$D$24))</f>
        <v>0.08836472113270528</v>
      </c>
      <c r="Y375" s="67">
        <f>IF(H375="Chirpine",U375*Information!$C$22,IF(H375="Chilaune",U375*Information!$C$23,U375*Information!$C$24))</f>
        <v>0.04561761464724424</v>
      </c>
      <c r="Z375" s="67">
        <f t="shared" si="65"/>
        <v>0.6015205428313002</v>
      </c>
    </row>
    <row r="376" spans="1:26" ht="13.5">
      <c r="A376" s="53">
        <v>21</v>
      </c>
      <c r="B376" s="53" t="s">
        <v>109</v>
      </c>
      <c r="C376" s="5" t="s">
        <v>75</v>
      </c>
      <c r="D376" s="5" t="s">
        <v>104</v>
      </c>
      <c r="E376" s="53" t="s">
        <v>51</v>
      </c>
      <c r="F376" s="53">
        <v>1</v>
      </c>
      <c r="G376" s="53">
        <v>375</v>
      </c>
      <c r="H376" s="53" t="s">
        <v>4</v>
      </c>
      <c r="I376" s="64">
        <v>41.3</v>
      </c>
      <c r="J376" s="64">
        <v>30.3</v>
      </c>
      <c r="K376" s="65">
        <f t="shared" si="57"/>
        <v>20</v>
      </c>
      <c r="L376" s="66">
        <f t="shared" si="58"/>
        <v>0.13396457933253933</v>
      </c>
      <c r="M376" s="66">
        <f t="shared" si="59"/>
        <v>7.597707911855601</v>
      </c>
      <c r="N376" s="67">
        <f t="shared" si="60"/>
        <v>1993.6210989037008</v>
      </c>
      <c r="O376" s="67">
        <f t="shared" si="61"/>
        <v>1.9936210989037009</v>
      </c>
      <c r="P376" s="67">
        <f>O376/Information!$D$43</f>
        <v>39.872421978074016</v>
      </c>
      <c r="Q376" s="53">
        <f>IF(H376="Chirpine",Information!$D$14,IF(H376="Chilaune",Information!$D$15,IF(Trees!H288="Hadekafal",Information!$D$17,Information!$D$16)))</f>
        <v>650</v>
      </c>
      <c r="R376" s="68">
        <f t="shared" si="62"/>
        <v>25917.07428574811</v>
      </c>
      <c r="S376" s="67">
        <f t="shared" si="63"/>
        <v>25.917074285748107</v>
      </c>
      <c r="T376" s="67">
        <f>IF(Trees!I650&lt;28,S376*Information!$D$29,IF(I376&gt;=53,S376*Information!$F$29,S376*Information!$E$29))</f>
        <v>4.898327040006392</v>
      </c>
      <c r="U376" s="67">
        <f>IF(Trees!I650&lt;28,S376*Information!$D$30,IF(I376&gt;=53,S376*Information!$F$30,S376*Information!$E$30))</f>
        <v>2.617624502860559</v>
      </c>
      <c r="V376" s="67">
        <f t="shared" si="64"/>
        <v>33.43302582861506</v>
      </c>
      <c r="W376" s="67">
        <f>IF(H376="Chirpine",S376*Information!$D$22,IF(H376="Chilaune",S376*Information!$D$23,S376*Information!$D$24))</f>
        <v>12.004788809158523</v>
      </c>
      <c r="X376" s="67">
        <f>IF(H376="Chirpine",T376*Information!$D$22,IF(H376="Chilaune",T376*Information!$D$23,T376*Information!$D$24))</f>
        <v>2.2689050849309607</v>
      </c>
      <c r="Y376" s="67">
        <f>IF(H376="Chirpine",U376*Information!$C$22,IF(H376="Chilaune",U376*Information!$C$23,U376*Information!$C$24))</f>
        <v>1.137619608943199</v>
      </c>
      <c r="Z376" s="67">
        <f t="shared" si="65"/>
        <v>15.411313503032682</v>
      </c>
    </row>
    <row r="377" spans="1:26" ht="13.5">
      <c r="A377" s="53">
        <v>21</v>
      </c>
      <c r="B377" s="53" t="s">
        <v>109</v>
      </c>
      <c r="C377" s="5" t="s">
        <v>75</v>
      </c>
      <c r="D377" s="5" t="s">
        <v>104</v>
      </c>
      <c r="E377" s="53" t="s">
        <v>51</v>
      </c>
      <c r="F377" s="53">
        <v>2</v>
      </c>
      <c r="G377" s="53">
        <v>376</v>
      </c>
      <c r="H377" s="53" t="s">
        <v>4</v>
      </c>
      <c r="I377" s="64">
        <v>54.4</v>
      </c>
      <c r="J377" s="64">
        <v>31</v>
      </c>
      <c r="K377" s="65">
        <f t="shared" si="57"/>
        <v>20</v>
      </c>
      <c r="L377" s="66">
        <f t="shared" si="58"/>
        <v>0.23242759088318726</v>
      </c>
      <c r="M377" s="66">
        <f t="shared" si="59"/>
        <v>8.150518230127027</v>
      </c>
      <c r="N377" s="67">
        <f t="shared" si="60"/>
        <v>3465.174357999655</v>
      </c>
      <c r="O377" s="67">
        <f t="shared" si="61"/>
        <v>3.465174357999655</v>
      </c>
      <c r="P377" s="67">
        <f>O377/Information!$D$43</f>
        <v>69.3034871599931</v>
      </c>
      <c r="Q377" s="53">
        <f>IF(H377="Chirpine",Information!$D$14,IF(H377="Chilaune",Information!$D$15,IF(Trees!H289="Hadekafal",Information!$D$17,Information!$D$16)))</f>
        <v>650</v>
      </c>
      <c r="R377" s="68">
        <f t="shared" si="62"/>
        <v>45047.26665399551</v>
      </c>
      <c r="S377" s="67">
        <f t="shared" si="63"/>
        <v>45.04726665399551</v>
      </c>
      <c r="T377" s="67">
        <f>IF(Trees!I651&lt;28,S377*Information!$D$29,IF(I377&gt;=53,S377*Information!$F$29,S377*Information!$E$29))</f>
        <v>8.51393339760515</v>
      </c>
      <c r="U377" s="67">
        <f>IF(Trees!I651&lt;28,S377*Information!$D$30,IF(I377&gt;=53,S377*Information!$F$30,S377*Information!$E$30))</f>
        <v>4.549773932053546</v>
      </c>
      <c r="V377" s="67">
        <f t="shared" si="64"/>
        <v>58.110973983654205</v>
      </c>
      <c r="W377" s="67">
        <f>IF(H377="Chirpine",S377*Information!$D$22,IF(H377="Chilaune",S377*Information!$D$23,S377*Information!$D$24))</f>
        <v>20.86589391413072</v>
      </c>
      <c r="X377" s="67">
        <f>IF(H377="Chirpine",T377*Information!$D$22,IF(H377="Chilaune",T377*Information!$D$23,T377*Information!$D$24))</f>
        <v>3.9436539497707055</v>
      </c>
      <c r="Y377" s="67">
        <f>IF(H377="Chirpine",U377*Information!$C$22,IF(H377="Chilaune",U377*Information!$C$23,U377*Information!$C$24))</f>
        <v>1.9773317508704713</v>
      </c>
      <c r="Z377" s="67">
        <f t="shared" si="65"/>
        <v>26.786879614771898</v>
      </c>
    </row>
    <row r="378" spans="1:26" ht="13.5">
      <c r="A378" s="53">
        <v>21</v>
      </c>
      <c r="B378" s="53" t="s">
        <v>109</v>
      </c>
      <c r="C378" s="5" t="s">
        <v>75</v>
      </c>
      <c r="D378" s="5" t="s">
        <v>104</v>
      </c>
      <c r="E378" s="53" t="s">
        <v>51</v>
      </c>
      <c r="F378" s="53">
        <v>3</v>
      </c>
      <c r="G378" s="53">
        <v>377</v>
      </c>
      <c r="H378" s="53" t="s">
        <v>4</v>
      </c>
      <c r="I378" s="64">
        <v>54.8</v>
      </c>
      <c r="J378" s="64">
        <v>29</v>
      </c>
      <c r="K378" s="65">
        <f t="shared" si="57"/>
        <v>20</v>
      </c>
      <c r="L378" s="66">
        <f t="shared" si="58"/>
        <v>0.23585821006090726</v>
      </c>
      <c r="M378" s="66">
        <f t="shared" si="59"/>
        <v>8.09779178013391</v>
      </c>
      <c r="N378" s="67">
        <f t="shared" si="60"/>
        <v>3287.201191822932</v>
      </c>
      <c r="O378" s="67">
        <f t="shared" si="61"/>
        <v>3.287201191822932</v>
      </c>
      <c r="P378" s="67">
        <f>O378/Information!$D$43</f>
        <v>65.74402383645864</v>
      </c>
      <c r="Q378" s="53">
        <f>IF(H378="Chirpine",Information!$D$14,IF(H378="Chilaune",Information!$D$15,IF(Trees!H290="Hadekafal",Information!$D$17,Information!$D$16)))</f>
        <v>650</v>
      </c>
      <c r="R378" s="68">
        <f t="shared" si="62"/>
        <v>42733.61549369811</v>
      </c>
      <c r="S378" s="67">
        <f t="shared" si="63"/>
        <v>42.73361549369811</v>
      </c>
      <c r="T378" s="67">
        <f>IF(Trees!I652&lt;28,S378*Information!$D$29,IF(I378&gt;=53,S378*Information!$F$29,S378*Information!$E$29))</f>
        <v>8.076653328308943</v>
      </c>
      <c r="U378" s="67">
        <f>IF(Trees!I652&lt;28,S378*Information!$D$30,IF(I378&gt;=53,S378*Information!$F$30,S378*Information!$E$30))</f>
        <v>4.316095164863509</v>
      </c>
      <c r="V378" s="67">
        <f t="shared" si="64"/>
        <v>55.126363986870565</v>
      </c>
      <c r="W378" s="67">
        <f>IF(H378="Chirpine",S378*Information!$D$22,IF(H378="Chilaune",S378*Information!$D$23,S378*Information!$D$24))</f>
        <v>19.794210696680963</v>
      </c>
      <c r="X378" s="67">
        <f>IF(H378="Chirpine",T378*Information!$D$22,IF(H378="Chilaune",T378*Information!$D$23,T378*Information!$D$24))</f>
        <v>3.7411058216727024</v>
      </c>
      <c r="Y378" s="67">
        <f>IF(H378="Chirpine",U378*Information!$C$22,IF(H378="Chilaune",U378*Information!$C$23,U378*Information!$C$24))</f>
        <v>1.875774958649681</v>
      </c>
      <c r="Z378" s="67">
        <f t="shared" si="65"/>
        <v>25.41109147700335</v>
      </c>
    </row>
    <row r="379" spans="1:26" ht="13.5">
      <c r="A379" s="53">
        <v>21</v>
      </c>
      <c r="B379" s="53" t="s">
        <v>109</v>
      </c>
      <c r="C379" s="5" t="s">
        <v>75</v>
      </c>
      <c r="D379" s="5" t="s">
        <v>104</v>
      </c>
      <c r="E379" s="53" t="s">
        <v>51</v>
      </c>
      <c r="F379" s="53">
        <v>4</v>
      </c>
      <c r="G379" s="53">
        <v>378</v>
      </c>
      <c r="H379" s="53" t="s">
        <v>4</v>
      </c>
      <c r="I379" s="64">
        <v>45.8</v>
      </c>
      <c r="J379" s="64">
        <v>32.5</v>
      </c>
      <c r="K379" s="65">
        <f t="shared" si="57"/>
        <v>20</v>
      </c>
      <c r="L379" s="66">
        <f t="shared" si="58"/>
        <v>0.16474826034690232</v>
      </c>
      <c r="M379" s="66">
        <f t="shared" si="59"/>
        <v>7.866864894775018</v>
      </c>
      <c r="N379" s="67">
        <f t="shared" si="60"/>
        <v>2609.3720950778393</v>
      </c>
      <c r="O379" s="67">
        <f t="shared" si="61"/>
        <v>2.6093720950778394</v>
      </c>
      <c r="P379" s="67">
        <f>O379/Information!$D$43</f>
        <v>52.18744190155679</v>
      </c>
      <c r="Q379" s="53">
        <f>IF(H379="Chirpine",Information!$D$14,IF(H379="Chilaune",Information!$D$15,IF(Trees!H291="Hadekafal",Information!$D$17,Information!$D$16)))</f>
        <v>650</v>
      </c>
      <c r="R379" s="68">
        <f t="shared" si="62"/>
        <v>33921.83723601191</v>
      </c>
      <c r="S379" s="67">
        <f t="shared" si="63"/>
        <v>33.92183723601191</v>
      </c>
      <c r="T379" s="67">
        <f>IF(Trees!I653&lt;28,S379*Information!$D$29,IF(I379&gt;=53,S379*Information!$F$29,S379*Information!$E$29))</f>
        <v>6.411227237606251</v>
      </c>
      <c r="U379" s="67">
        <f>IF(Trees!I653&lt;28,S379*Information!$D$30,IF(I379&gt;=53,S379*Information!$F$30,S379*Information!$E$30))</f>
        <v>3.426105560837203</v>
      </c>
      <c r="V379" s="67">
        <f t="shared" si="64"/>
        <v>43.759170034455366</v>
      </c>
      <c r="W379" s="67">
        <f>IF(H379="Chirpine",S379*Information!$D$22,IF(H379="Chilaune",S379*Information!$D$23,S379*Information!$D$24))</f>
        <v>15.712595007720717</v>
      </c>
      <c r="X379" s="67">
        <f>IF(H379="Chirpine",T379*Information!$D$22,IF(H379="Chilaune",T379*Information!$D$23,T379*Information!$D$24))</f>
        <v>2.9696804564592156</v>
      </c>
      <c r="Y379" s="67">
        <f>IF(H379="Chirpine",U379*Information!$C$22,IF(H379="Chilaune",U379*Information!$C$23,U379*Information!$C$24))</f>
        <v>1.4889854767398485</v>
      </c>
      <c r="Z379" s="67">
        <f t="shared" si="65"/>
        <v>20.17126094091978</v>
      </c>
    </row>
    <row r="380" spans="1:26" ht="13.5">
      <c r="A380" s="53">
        <v>21</v>
      </c>
      <c r="B380" s="53" t="s">
        <v>109</v>
      </c>
      <c r="C380" s="5" t="s">
        <v>75</v>
      </c>
      <c r="D380" s="5" t="s">
        <v>104</v>
      </c>
      <c r="E380" s="53" t="s">
        <v>51</v>
      </c>
      <c r="F380" s="53">
        <v>5</v>
      </c>
      <c r="G380" s="53">
        <v>379</v>
      </c>
      <c r="H380" s="53" t="s">
        <v>4</v>
      </c>
      <c r="I380" s="64">
        <v>48.8</v>
      </c>
      <c r="J380" s="64">
        <v>31.7</v>
      </c>
      <c r="K380" s="65">
        <f t="shared" si="57"/>
        <v>20</v>
      </c>
      <c r="L380" s="66">
        <f t="shared" si="58"/>
        <v>0.1870378602241219</v>
      </c>
      <c r="M380" s="66">
        <f t="shared" si="59"/>
        <v>7.963932939361395</v>
      </c>
      <c r="N380" s="67">
        <f t="shared" si="60"/>
        <v>2875.3593575804775</v>
      </c>
      <c r="O380" s="67">
        <f t="shared" si="61"/>
        <v>2.8753593575804777</v>
      </c>
      <c r="P380" s="67">
        <f>O380/Information!$D$43</f>
        <v>57.50718715160955</v>
      </c>
      <c r="Q380" s="53">
        <f>IF(H380="Chirpine",Information!$D$14,IF(H380="Chilaune",Information!$D$15,IF(Trees!H292="Hadekafal",Information!$D$17,Information!$D$16)))</f>
        <v>650</v>
      </c>
      <c r="R380" s="68">
        <f t="shared" si="62"/>
        <v>37379.67164854621</v>
      </c>
      <c r="S380" s="67">
        <f t="shared" si="63"/>
        <v>37.37967164854621</v>
      </c>
      <c r="T380" s="67">
        <f>IF(Trees!I654&lt;28,S380*Information!$D$29,IF(I380&gt;=53,S380*Information!$F$29,S380*Information!$E$29))</f>
        <v>7.064757941575233</v>
      </c>
      <c r="U380" s="67">
        <f>IF(Trees!I654&lt;28,S380*Information!$D$30,IF(I380&gt;=53,S380*Information!$F$30,S380*Information!$E$30))</f>
        <v>3.775346836503167</v>
      </c>
      <c r="V380" s="67">
        <f t="shared" si="64"/>
        <v>48.219776426624605</v>
      </c>
      <c r="W380" s="67">
        <f>IF(H380="Chirpine",S380*Information!$D$22,IF(H380="Chilaune",S380*Information!$D$23,S380*Information!$D$24))</f>
        <v>17.314263907606602</v>
      </c>
      <c r="X380" s="67">
        <f>IF(H380="Chirpine",T380*Information!$D$22,IF(H380="Chilaune",T380*Information!$D$23,T380*Information!$D$24))</f>
        <v>3.272395878537648</v>
      </c>
      <c r="Y380" s="67">
        <f>IF(H380="Chirpine",U380*Information!$C$22,IF(H380="Chilaune",U380*Information!$C$23,U380*Information!$C$24))</f>
        <v>1.6407657351442764</v>
      </c>
      <c r="Z380" s="67">
        <f t="shared" si="65"/>
        <v>22.227425521288527</v>
      </c>
    </row>
    <row r="381" spans="1:26" ht="13.5">
      <c r="A381" s="53">
        <v>21</v>
      </c>
      <c r="B381" s="53" t="s">
        <v>109</v>
      </c>
      <c r="C381" s="5" t="s">
        <v>75</v>
      </c>
      <c r="D381" s="5" t="s">
        <v>104</v>
      </c>
      <c r="E381" s="53" t="s">
        <v>51</v>
      </c>
      <c r="F381" s="53">
        <v>6</v>
      </c>
      <c r="G381" s="53">
        <v>380</v>
      </c>
      <c r="H381" s="53" t="s">
        <v>4</v>
      </c>
      <c r="I381" s="64">
        <v>40.6</v>
      </c>
      <c r="J381" s="64">
        <v>29.1</v>
      </c>
      <c r="K381" s="65">
        <f t="shared" si="57"/>
        <v>20</v>
      </c>
      <c r="L381" s="66">
        <f t="shared" si="58"/>
        <v>0.12946189166178182</v>
      </c>
      <c r="M381" s="66">
        <f t="shared" si="59"/>
        <v>7.5243404528282705</v>
      </c>
      <c r="N381" s="67">
        <f t="shared" si="60"/>
        <v>1852.590951939152</v>
      </c>
      <c r="O381" s="67">
        <f t="shared" si="61"/>
        <v>1.8525909519391521</v>
      </c>
      <c r="P381" s="67">
        <f>O381/Information!$D$43</f>
        <v>37.05181903878304</v>
      </c>
      <c r="Q381" s="53">
        <f>IF(H381="Chirpine",Information!$D$14,IF(H381="Chilaune",Information!$D$15,IF(Trees!H293="Hadekafal",Information!$D$17,Information!$D$16)))</f>
        <v>650</v>
      </c>
      <c r="R381" s="68">
        <f t="shared" si="62"/>
        <v>24083.682375208973</v>
      </c>
      <c r="S381" s="67">
        <f t="shared" si="63"/>
        <v>24.083682375208973</v>
      </c>
      <c r="T381" s="67">
        <f>IF(Trees!I655&lt;28,S381*Information!$D$29,IF(I381&gt;=53,S381*Information!$F$29,S381*Information!$E$29))</f>
        <v>4.551815968914496</v>
      </c>
      <c r="U381" s="67">
        <f>IF(Trees!I655&lt;28,S381*Information!$D$30,IF(I381&gt;=53,S381*Information!$F$30,S381*Information!$E$30))</f>
        <v>2.4324519198961063</v>
      </c>
      <c r="V381" s="67">
        <f t="shared" si="64"/>
        <v>31.067950264019576</v>
      </c>
      <c r="W381" s="67">
        <f>IF(H381="Chirpine",S381*Information!$D$22,IF(H381="Chilaune",S381*Information!$D$23,S381*Information!$D$24))</f>
        <v>11.155561676196797</v>
      </c>
      <c r="X381" s="67">
        <f>IF(H381="Chirpine",T381*Information!$D$22,IF(H381="Chilaune",T381*Information!$D$23,T381*Information!$D$24))</f>
        <v>2.1084011568011944</v>
      </c>
      <c r="Y381" s="67">
        <f>IF(H381="Chirpine",U381*Information!$C$22,IF(H381="Chilaune",U381*Information!$C$23,U381*Information!$C$24))</f>
        <v>1.0571436043868478</v>
      </c>
      <c r="Z381" s="67">
        <f t="shared" si="65"/>
        <v>14.32110643738484</v>
      </c>
    </row>
    <row r="382" spans="1:26" ht="13.5">
      <c r="A382" s="53">
        <v>21</v>
      </c>
      <c r="B382" s="53" t="s">
        <v>109</v>
      </c>
      <c r="C382" s="5" t="s">
        <v>75</v>
      </c>
      <c r="D382" s="5" t="s">
        <v>104</v>
      </c>
      <c r="E382" s="53" t="s">
        <v>51</v>
      </c>
      <c r="F382" s="53">
        <v>7</v>
      </c>
      <c r="G382" s="53">
        <v>381</v>
      </c>
      <c r="H382" s="53" t="s">
        <v>4</v>
      </c>
      <c r="I382" s="64">
        <v>33</v>
      </c>
      <c r="J382" s="64">
        <v>29.8</v>
      </c>
      <c r="K382" s="65">
        <f t="shared" si="57"/>
        <v>20</v>
      </c>
      <c r="L382" s="66">
        <f t="shared" si="58"/>
        <v>0.08552985999398212</v>
      </c>
      <c r="M382" s="66">
        <f t="shared" si="59"/>
        <v>7.149490253939804</v>
      </c>
      <c r="N382" s="67">
        <f t="shared" si="60"/>
        <v>1273.4566501869213</v>
      </c>
      <c r="O382" s="67">
        <f t="shared" si="61"/>
        <v>1.2734566501869213</v>
      </c>
      <c r="P382" s="67">
        <f>O382/Information!$D$43</f>
        <v>25.469133003738424</v>
      </c>
      <c r="Q382" s="53">
        <f>IF(H382="Chirpine",Information!$D$14,IF(H382="Chilaune",Information!$D$15,IF(Trees!H294="Hadekafal",Information!$D$17,Information!$D$16)))</f>
        <v>650</v>
      </c>
      <c r="R382" s="68">
        <f t="shared" si="62"/>
        <v>16554.936452429974</v>
      </c>
      <c r="S382" s="67">
        <f t="shared" si="63"/>
        <v>16.554936452429974</v>
      </c>
      <c r="T382" s="67">
        <f>IF(Trees!I656&lt;28,S382*Information!$D$29,IF(I382&gt;=53,S382*Information!$F$29,S382*Information!$E$29))</f>
        <v>3.128882989509265</v>
      </c>
      <c r="U382" s="67">
        <f>IF(Trees!I656&lt;28,S382*Information!$D$30,IF(I382&gt;=53,S382*Information!$F$30,S382*Information!$E$30))</f>
        <v>1.6720485816954276</v>
      </c>
      <c r="V382" s="67">
        <f t="shared" si="64"/>
        <v>21.355868023634667</v>
      </c>
      <c r="W382" s="67">
        <f>IF(H382="Chirpine",S382*Information!$D$22,IF(H382="Chilaune",S382*Information!$D$23,S382*Information!$D$24))</f>
        <v>7.668246564765564</v>
      </c>
      <c r="X382" s="67">
        <f>IF(H382="Chirpine",T382*Information!$D$22,IF(H382="Chilaune",T382*Information!$D$23,T382*Information!$D$24))</f>
        <v>1.4492986007406916</v>
      </c>
      <c r="Y382" s="67">
        <f>IF(H382="Chirpine",U382*Information!$C$22,IF(H382="Chilaune",U382*Information!$C$23,U382*Information!$C$24))</f>
        <v>0.7266723136048328</v>
      </c>
      <c r="Z382" s="67">
        <f t="shared" si="65"/>
        <v>9.844217479111089</v>
      </c>
    </row>
    <row r="383" spans="1:26" ht="13.5">
      <c r="A383" s="53">
        <v>22</v>
      </c>
      <c r="B383" s="53" t="s">
        <v>109</v>
      </c>
      <c r="C383" s="5" t="s">
        <v>75</v>
      </c>
      <c r="D383" s="5" t="s">
        <v>105</v>
      </c>
      <c r="E383" s="53" t="s">
        <v>51</v>
      </c>
      <c r="F383" s="53">
        <v>1</v>
      </c>
      <c r="G383" s="53">
        <v>382</v>
      </c>
      <c r="H383" s="53" t="s">
        <v>4</v>
      </c>
      <c r="I383" s="64">
        <v>24.5</v>
      </c>
      <c r="J383" s="64">
        <v>16.8</v>
      </c>
      <c r="K383" s="65">
        <f t="shared" si="57"/>
        <v>20</v>
      </c>
      <c r="L383" s="66">
        <f t="shared" si="58"/>
        <v>0.04714352475793183</v>
      </c>
      <c r="M383" s="66">
        <f t="shared" si="59"/>
        <v>6.002387247902127</v>
      </c>
      <c r="N383" s="67">
        <f t="shared" si="60"/>
        <v>404.3930285097416</v>
      </c>
      <c r="O383" s="67">
        <f t="shared" si="61"/>
        <v>0.4043930285097416</v>
      </c>
      <c r="P383" s="67">
        <f>O383/Information!$D$43</f>
        <v>8.087860570194833</v>
      </c>
      <c r="Q383" s="53">
        <f>IF(H383="Chirpine",Information!$D$14,IF(H383="Chilaune",Information!$D$15,IF(Trees!H295="Hadekafal",Information!$D$17,Information!$D$16)))</f>
        <v>650</v>
      </c>
      <c r="R383" s="68">
        <f t="shared" si="62"/>
        <v>5257.109370626641</v>
      </c>
      <c r="S383" s="67">
        <f t="shared" si="63"/>
        <v>5.257109370626641</v>
      </c>
      <c r="T383" s="67">
        <f>IF(Trees!I657&lt;28,S383*Information!$D$29,IF(I383&gt;=53,S383*Information!$F$29,S383*Information!$E$29))</f>
        <v>0.9935936710484352</v>
      </c>
      <c r="U383" s="67">
        <f>IF(Trees!I657&lt;28,S383*Information!$D$30,IF(I383&gt;=53,S383*Information!$F$30,S383*Information!$E$30))</f>
        <v>0.5309680464332908</v>
      </c>
      <c r="V383" s="67">
        <f t="shared" si="64"/>
        <v>6.781671088108367</v>
      </c>
      <c r="W383" s="67">
        <f>IF(H383="Chirpine",S383*Information!$D$22,IF(H383="Chilaune",S383*Information!$D$23,S383*Information!$D$24))</f>
        <v>2.43509306047426</v>
      </c>
      <c r="X383" s="67">
        <f>IF(H383="Chirpine",T383*Information!$D$22,IF(H383="Chilaune",T383*Information!$D$23,T383*Information!$D$24))</f>
        <v>0.4602325884296352</v>
      </c>
      <c r="Y383" s="67">
        <f>IF(H383="Chirpine",U383*Information!$C$22,IF(H383="Chilaune",U383*Information!$C$23,U383*Information!$C$24))</f>
        <v>0.23075871297990816</v>
      </c>
      <c r="Z383" s="67">
        <f t="shared" si="65"/>
        <v>3.1260843618838035</v>
      </c>
    </row>
    <row r="384" spans="1:26" ht="13.5">
      <c r="A384" s="53">
        <v>22</v>
      </c>
      <c r="B384" s="53" t="s">
        <v>109</v>
      </c>
      <c r="C384" s="5" t="s">
        <v>75</v>
      </c>
      <c r="D384" s="5" t="s">
        <v>105</v>
      </c>
      <c r="E384" s="53" t="s">
        <v>51</v>
      </c>
      <c r="F384" s="53">
        <v>2</v>
      </c>
      <c r="G384" s="53">
        <v>383</v>
      </c>
      <c r="H384" s="53" t="s">
        <v>4</v>
      </c>
      <c r="I384" s="64">
        <v>17.5</v>
      </c>
      <c r="J384" s="64">
        <v>14</v>
      </c>
      <c r="K384" s="65">
        <f t="shared" si="57"/>
        <v>20</v>
      </c>
      <c r="L384" s="66">
        <f t="shared" si="58"/>
        <v>0.024052818754046853</v>
      </c>
      <c r="M384" s="66">
        <f t="shared" si="59"/>
        <v>5.17251493300936</v>
      </c>
      <c r="N384" s="67">
        <f t="shared" si="60"/>
        <v>176.3578083031794</v>
      </c>
      <c r="O384" s="67">
        <f t="shared" si="61"/>
        <v>0.1763578083031794</v>
      </c>
      <c r="P384" s="67">
        <f>O384/Information!$D$43</f>
        <v>3.527156166063588</v>
      </c>
      <c r="Q384" s="53">
        <f>IF(H384="Chirpine",Information!$D$14,IF(H384="Chilaune",Information!$D$15,IF(Trees!H296="Hadekafal",Information!$D$17,Information!$D$16)))</f>
        <v>650</v>
      </c>
      <c r="R384" s="68">
        <f t="shared" si="62"/>
        <v>2292.651507941332</v>
      </c>
      <c r="S384" s="67">
        <f t="shared" si="63"/>
        <v>2.292651507941332</v>
      </c>
      <c r="T384" s="67">
        <f>IF(Trees!I658&lt;28,S384*Information!$D$29,IF(I384&gt;=53,S384*Information!$F$29,S384*Information!$E$29))</f>
        <v>0.43331113500091173</v>
      </c>
      <c r="U384" s="67">
        <f>IF(Trees!I658&lt;28,S384*Information!$D$30,IF(I384&gt;=53,S384*Information!$F$30,S384*Information!$E$30))</f>
        <v>0.23155780230207454</v>
      </c>
      <c r="V384" s="67">
        <f t="shared" si="64"/>
        <v>2.957520445244318</v>
      </c>
      <c r="W384" s="67">
        <f>IF(H384="Chirpine",S384*Information!$D$22,IF(H384="Chilaune",S384*Information!$D$23,S384*Information!$D$24))</f>
        <v>1.0619561784784248</v>
      </c>
      <c r="X384" s="67">
        <f>IF(H384="Chirpine",T384*Information!$D$22,IF(H384="Chilaune",T384*Information!$D$23,T384*Information!$D$24))</f>
        <v>0.20070971773242233</v>
      </c>
      <c r="Y384" s="67">
        <f>IF(H384="Chirpine",U384*Information!$C$22,IF(H384="Chilaune",U384*Information!$C$23,U384*Information!$C$24))</f>
        <v>0.1006350208804816</v>
      </c>
      <c r="Z384" s="67">
        <f t="shared" si="65"/>
        <v>1.3633009170913288</v>
      </c>
    </row>
    <row r="385" spans="1:26" ht="13.5">
      <c r="A385" s="53">
        <v>22</v>
      </c>
      <c r="B385" s="53" t="s">
        <v>109</v>
      </c>
      <c r="C385" s="5" t="s">
        <v>75</v>
      </c>
      <c r="D385" s="5" t="s">
        <v>105</v>
      </c>
      <c r="E385" s="53" t="s">
        <v>51</v>
      </c>
      <c r="F385" s="53">
        <v>3</v>
      </c>
      <c r="G385" s="53">
        <v>384</v>
      </c>
      <c r="H385" s="53" t="s">
        <v>4</v>
      </c>
      <c r="I385" s="64">
        <v>26</v>
      </c>
      <c r="J385" s="64">
        <v>17</v>
      </c>
      <c r="K385" s="65">
        <f t="shared" si="57"/>
        <v>20</v>
      </c>
      <c r="L385" s="66">
        <f t="shared" si="58"/>
        <v>0.053092915845667506</v>
      </c>
      <c r="M385" s="66">
        <f t="shared" si="59"/>
        <v>6.128545140294244</v>
      </c>
      <c r="N385" s="67">
        <f t="shared" si="60"/>
        <v>458.76823151182265</v>
      </c>
      <c r="O385" s="67">
        <f t="shared" si="61"/>
        <v>0.45876823151182267</v>
      </c>
      <c r="P385" s="67">
        <f>O385/Information!$D$43</f>
        <v>9.175364630236453</v>
      </c>
      <c r="Q385" s="53">
        <f>IF(H385="Chirpine",Information!$D$14,IF(H385="Chilaune",Information!$D$15,IF(Trees!H297="Hadekafal",Information!$D$17,Information!$D$16)))</f>
        <v>650</v>
      </c>
      <c r="R385" s="68">
        <f t="shared" si="62"/>
        <v>5963.987009653694</v>
      </c>
      <c r="S385" s="67">
        <f t="shared" si="63"/>
        <v>5.963987009653694</v>
      </c>
      <c r="T385" s="67">
        <f>IF(Trees!I659&lt;28,S385*Information!$D$29,IF(I385&gt;=53,S385*Information!$F$29,S385*Information!$E$29))</f>
        <v>1.1271935448245483</v>
      </c>
      <c r="U385" s="67">
        <f>IF(Trees!I659&lt;28,S385*Information!$D$30,IF(I385&gt;=53,S385*Information!$F$30,S385*Information!$E$30))</f>
        <v>0.6023626879750231</v>
      </c>
      <c r="V385" s="67">
        <f t="shared" si="64"/>
        <v>7.6935432424532655</v>
      </c>
      <c r="W385" s="67">
        <f>IF(H385="Chirpine",S385*Information!$D$22,IF(H385="Chilaune",S385*Information!$D$23,S385*Information!$D$24))</f>
        <v>2.762518782871591</v>
      </c>
      <c r="X385" s="67">
        <f>IF(H385="Chirpine",T385*Information!$D$22,IF(H385="Chilaune",T385*Information!$D$23,T385*Information!$D$24))</f>
        <v>0.5221160499627308</v>
      </c>
      <c r="Y385" s="67">
        <f>IF(H385="Chirpine",U385*Information!$C$22,IF(H385="Chilaune",U385*Information!$C$23,U385*Information!$C$24))</f>
        <v>0.26178682419394506</v>
      </c>
      <c r="Z385" s="67">
        <f t="shared" si="65"/>
        <v>3.546421657028267</v>
      </c>
    </row>
    <row r="386" spans="1:26" ht="13.5">
      <c r="A386" s="53">
        <v>22</v>
      </c>
      <c r="B386" s="53" t="s">
        <v>109</v>
      </c>
      <c r="C386" s="5" t="s">
        <v>75</v>
      </c>
      <c r="D386" s="5" t="s">
        <v>105</v>
      </c>
      <c r="E386" s="53" t="s">
        <v>51</v>
      </c>
      <c r="F386" s="53">
        <v>4</v>
      </c>
      <c r="G386" s="53">
        <v>385</v>
      </c>
      <c r="H386" s="53" t="s">
        <v>4</v>
      </c>
      <c r="I386" s="64">
        <v>50.7</v>
      </c>
      <c r="J386" s="64">
        <v>34.1</v>
      </c>
      <c r="K386" s="65">
        <f aca="true" t="shared" si="66" ref="K386:K423">COUNT(I386)/0.05</f>
        <v>20</v>
      </c>
      <c r="L386" s="66">
        <f aca="true" t="shared" si="67" ref="L386:L423">PI()*I386*I386/40000</f>
        <v>0.20188581250315069</v>
      </c>
      <c r="M386" s="66">
        <f aca="true" t="shared" si="68" ref="M386:M423">IF(H386="Chirpine",(-2.977+1.9235*LN(I386)+1.0019*LN(J386)),IF(H386="Chilaune",(-2.7385+1.8155*LN(I386)+1.0072*LN(J386)),(-2.3204+1.8507*LN(I386)+0.8223*LN(J386))))</f>
        <v>8.110521538353215</v>
      </c>
      <c r="N386" s="67">
        <f t="shared" si="60"/>
        <v>3329.3139420928533</v>
      </c>
      <c r="O386" s="67">
        <f t="shared" si="61"/>
        <v>3.3293139420928535</v>
      </c>
      <c r="P386" s="67">
        <f>O386/Information!$D$43</f>
        <v>66.58627884185707</v>
      </c>
      <c r="Q386" s="53">
        <f>IF(H386="Chirpine",Information!$D$14,IF(H386="Chilaune",Information!$D$15,IF(Trees!H298="Hadekafal",Information!$D$17,Information!$D$16)))</f>
        <v>650</v>
      </c>
      <c r="R386" s="68">
        <f t="shared" si="62"/>
        <v>43281.08124720709</v>
      </c>
      <c r="S386" s="67">
        <f t="shared" si="63"/>
        <v>43.28108124720709</v>
      </c>
      <c r="T386" s="67">
        <f>IF(Trees!I660&lt;28,S386*Information!$D$29,IF(I386&gt;=53,S386*Information!$F$29,S386*Information!$E$29))</f>
        <v>8.18012435572214</v>
      </c>
      <c r="U386" s="67">
        <f>IF(Trees!I660&lt;28,S386*Information!$D$30,IF(I386&gt;=53,S386*Information!$F$30,S386*Information!$E$30))</f>
        <v>4.371389205967916</v>
      </c>
      <c r="V386" s="67">
        <f t="shared" si="64"/>
        <v>55.83259480889715</v>
      </c>
      <c r="W386" s="67">
        <f>IF(H386="Chirpine",S386*Information!$D$22,IF(H386="Chilaune",S386*Information!$D$23,S386*Information!$D$24))</f>
        <v>20.047796833706325</v>
      </c>
      <c r="X386" s="67">
        <f>IF(H386="Chirpine",T386*Information!$D$22,IF(H386="Chilaune",T386*Information!$D$23,T386*Information!$D$24))</f>
        <v>3.7890336015704955</v>
      </c>
      <c r="Y386" s="67">
        <f>IF(H386="Chirpine",U386*Information!$C$22,IF(H386="Chilaune",U386*Information!$C$23,U386*Information!$C$24))</f>
        <v>1.8998057489136564</v>
      </c>
      <c r="Z386" s="67">
        <f t="shared" si="65"/>
        <v>25.736636184190477</v>
      </c>
    </row>
    <row r="387" spans="1:26" ht="13.5">
      <c r="A387" s="53">
        <v>22</v>
      </c>
      <c r="B387" s="53" t="s">
        <v>109</v>
      </c>
      <c r="C387" s="5" t="s">
        <v>75</v>
      </c>
      <c r="D387" s="5" t="s">
        <v>105</v>
      </c>
      <c r="E387" s="53" t="s">
        <v>51</v>
      </c>
      <c r="F387" s="53">
        <v>5</v>
      </c>
      <c r="G387" s="53">
        <v>386</v>
      </c>
      <c r="H387" s="53" t="s">
        <v>4</v>
      </c>
      <c r="I387" s="64">
        <v>18.9</v>
      </c>
      <c r="J387" s="64">
        <v>9</v>
      </c>
      <c r="K387" s="65">
        <f t="shared" si="66"/>
        <v>20</v>
      </c>
      <c r="L387" s="66">
        <f t="shared" si="67"/>
        <v>0.028055207794720247</v>
      </c>
      <c r="M387" s="66">
        <f t="shared" si="68"/>
        <v>4.877877261126334</v>
      </c>
      <c r="N387" s="67">
        <f t="shared" si="60"/>
        <v>131.35154271412455</v>
      </c>
      <c r="O387" s="67">
        <f t="shared" si="61"/>
        <v>0.13135154271412455</v>
      </c>
      <c r="P387" s="67">
        <f>O387/Information!$D$43</f>
        <v>2.627030854282491</v>
      </c>
      <c r="Q387" s="53">
        <f>IF(H387="Chirpine",Information!$D$14,IF(H387="Chilaune",Information!$D$15,IF(Trees!H299="Hadekafal",Information!$D$17,Information!$D$16)))</f>
        <v>650</v>
      </c>
      <c r="R387" s="68">
        <f t="shared" si="62"/>
        <v>1707.570055283619</v>
      </c>
      <c r="S387" s="67">
        <f t="shared" si="63"/>
        <v>1.707570055283619</v>
      </c>
      <c r="T387" s="67">
        <f>IF(Trees!I661&lt;28,S387*Information!$D$29,IF(I387&gt;=53,S387*Information!$F$29,S387*Information!$E$29))</f>
        <v>0.322730740448604</v>
      </c>
      <c r="U387" s="67">
        <f>IF(Trees!I661&lt;28,S387*Information!$D$30,IF(I387&gt;=53,S387*Information!$F$30,S387*Information!$E$30))</f>
        <v>0.17246457558364553</v>
      </c>
      <c r="V387" s="67">
        <f t="shared" si="64"/>
        <v>2.2027653713158686</v>
      </c>
      <c r="W387" s="67">
        <f>IF(H387="Chirpine",S387*Information!$D$22,IF(H387="Chilaune",S387*Information!$D$23,S387*Information!$D$24))</f>
        <v>0.7909464496073724</v>
      </c>
      <c r="X387" s="67">
        <f>IF(H387="Chirpine",T387*Information!$D$22,IF(H387="Chilaune",T387*Information!$D$23,T387*Information!$D$24))</f>
        <v>0.14948887897579338</v>
      </c>
      <c r="Y387" s="67">
        <f>IF(H387="Chirpine",U387*Information!$C$22,IF(H387="Chilaune",U387*Information!$C$23,U387*Information!$C$24))</f>
        <v>0.07495310454865234</v>
      </c>
      <c r="Z387" s="67">
        <f t="shared" si="65"/>
        <v>1.0153884331318181</v>
      </c>
    </row>
    <row r="388" spans="1:26" ht="13.5">
      <c r="A388" s="53">
        <v>22</v>
      </c>
      <c r="B388" s="53" t="s">
        <v>109</v>
      </c>
      <c r="C388" s="5" t="s">
        <v>75</v>
      </c>
      <c r="D388" s="5" t="s">
        <v>105</v>
      </c>
      <c r="E388" s="53" t="s">
        <v>51</v>
      </c>
      <c r="F388" s="53">
        <v>6</v>
      </c>
      <c r="G388" s="53">
        <v>387</v>
      </c>
      <c r="H388" s="53" t="s">
        <v>4</v>
      </c>
      <c r="I388" s="64">
        <v>24</v>
      </c>
      <c r="J388" s="64">
        <v>17.1</v>
      </c>
      <c r="K388" s="65">
        <f t="shared" si="66"/>
        <v>20</v>
      </c>
      <c r="L388" s="66">
        <f t="shared" si="67"/>
        <v>0.04523893421169302</v>
      </c>
      <c r="M388" s="66">
        <f t="shared" si="68"/>
        <v>5.980459255263554</v>
      </c>
      <c r="N388" s="67">
        <f t="shared" si="60"/>
        <v>395.6220179344369</v>
      </c>
      <c r="O388" s="67">
        <f t="shared" si="61"/>
        <v>0.3956220179344369</v>
      </c>
      <c r="P388" s="67">
        <f>O388/Information!$D$43</f>
        <v>7.9124403586887375</v>
      </c>
      <c r="Q388" s="53">
        <f>IF(H388="Chirpine",Information!$D$14,IF(H388="Chilaune",Information!$D$15,IF(Trees!H300="Hadekafal",Information!$D$17,Information!$D$16)))</f>
        <v>650</v>
      </c>
      <c r="R388" s="68">
        <f t="shared" si="62"/>
        <v>5143.086233147679</v>
      </c>
      <c r="S388" s="67">
        <f t="shared" si="63"/>
        <v>5.143086233147679</v>
      </c>
      <c r="T388" s="67">
        <f>IF(Trees!I662&lt;28,S388*Information!$D$29,IF(I388&gt;=53,S388*Information!$F$29,S388*Information!$E$29))</f>
        <v>0.9720432980649114</v>
      </c>
      <c r="U388" s="67">
        <f>IF(Trees!I662&lt;28,S388*Information!$D$30,IF(I388&gt;=53,S388*Information!$F$30,S388*Information!$E$30))</f>
        <v>0.5194517095479156</v>
      </c>
      <c r="V388" s="67">
        <f t="shared" si="64"/>
        <v>6.6345812407605065</v>
      </c>
      <c r="W388" s="67">
        <f>IF(H388="Chirpine",S388*Information!$D$22,IF(H388="Chilaune",S388*Information!$D$23,S388*Information!$D$24))</f>
        <v>2.382277543194005</v>
      </c>
      <c r="X388" s="67">
        <f>IF(H388="Chirpine",T388*Information!$D$22,IF(H388="Chilaune",T388*Information!$D$23,T388*Information!$D$24))</f>
        <v>0.45025045566366695</v>
      </c>
      <c r="Y388" s="67">
        <f>IF(H388="Chirpine",U388*Information!$C$22,IF(H388="Chilaune",U388*Information!$C$23,U388*Information!$C$24))</f>
        <v>0.22575371296952412</v>
      </c>
      <c r="Z388" s="67">
        <f t="shared" si="65"/>
        <v>3.058281711827196</v>
      </c>
    </row>
    <row r="389" spans="1:26" ht="13.5">
      <c r="A389" s="53">
        <v>22</v>
      </c>
      <c r="B389" s="53" t="s">
        <v>109</v>
      </c>
      <c r="C389" s="5" t="s">
        <v>75</v>
      </c>
      <c r="D389" s="5" t="s">
        <v>105</v>
      </c>
      <c r="E389" s="53" t="s">
        <v>51</v>
      </c>
      <c r="F389" s="53">
        <v>7</v>
      </c>
      <c r="G389" s="53">
        <v>388</v>
      </c>
      <c r="H389" s="53" t="s">
        <v>4</v>
      </c>
      <c r="I389" s="64">
        <v>32.2</v>
      </c>
      <c r="J389" s="64">
        <v>16</v>
      </c>
      <c r="K389" s="65">
        <f t="shared" si="66"/>
        <v>20</v>
      </c>
      <c r="L389" s="66">
        <f t="shared" si="67"/>
        <v>0.08143322317370104</v>
      </c>
      <c r="M389" s="66">
        <f t="shared" si="68"/>
        <v>6.47918411229266</v>
      </c>
      <c r="N389" s="67">
        <f t="shared" si="60"/>
        <v>651.4392281312093</v>
      </c>
      <c r="O389" s="67">
        <f t="shared" si="61"/>
        <v>0.6514392281312094</v>
      </c>
      <c r="P389" s="67">
        <f>O389/Information!$D$43</f>
        <v>13.028784562624187</v>
      </c>
      <c r="Q389" s="53">
        <f>IF(H389="Chirpine",Information!$D$14,IF(H389="Chilaune",Information!$D$15,IF(Trees!#REF!="Hadekafal",Information!$D$17,Information!$D$16)))</f>
        <v>650</v>
      </c>
      <c r="R389" s="68">
        <f t="shared" si="62"/>
        <v>8468.709965705722</v>
      </c>
      <c r="S389" s="67">
        <f t="shared" si="63"/>
        <v>8.468709965705722</v>
      </c>
      <c r="T389" s="67">
        <f>IF(Trees!I663&lt;28,S389*Information!$D$29,IF(I389&gt;=53,S389*Information!$F$29,S389*Information!$E$29))</f>
        <v>1.6005861835183814</v>
      </c>
      <c r="U389" s="67">
        <f>IF(Trees!I663&lt;28,S389*Information!$D$30,IF(I389&gt;=53,S389*Information!$F$30,S389*Information!$E$30))</f>
        <v>0.855339706536278</v>
      </c>
      <c r="V389" s="67">
        <f t="shared" si="64"/>
        <v>10.92463585576038</v>
      </c>
      <c r="W389" s="67">
        <f>IF(H389="Chirpine",S389*Information!$D$22,IF(H389="Chilaune",S389*Information!$D$23,S389*Information!$D$24))</f>
        <v>3.9227064561148905</v>
      </c>
      <c r="X389" s="67">
        <f>IF(H389="Chirpine",T389*Information!$D$22,IF(H389="Chilaune",T389*Information!$D$23,T389*Information!$D$24))</f>
        <v>0.7413915202057143</v>
      </c>
      <c r="Y389" s="67">
        <f>IF(H389="Chirpine",U389*Information!$C$22,IF(H389="Chilaune",U389*Information!$C$23,U389*Information!$C$24))</f>
        <v>0.3717306364606664</v>
      </c>
      <c r="Z389" s="67">
        <f t="shared" si="65"/>
        <v>5.0358286127812715</v>
      </c>
    </row>
    <row r="390" spans="1:26" ht="13.5">
      <c r="A390" s="53">
        <v>22</v>
      </c>
      <c r="B390" s="53" t="s">
        <v>109</v>
      </c>
      <c r="C390" s="5" t="s">
        <v>75</v>
      </c>
      <c r="D390" s="5" t="s">
        <v>105</v>
      </c>
      <c r="E390" s="53" t="s">
        <v>51</v>
      </c>
      <c r="F390" s="53">
        <v>8</v>
      </c>
      <c r="G390" s="53">
        <v>389</v>
      </c>
      <c r="H390" s="53" t="s">
        <v>4</v>
      </c>
      <c r="I390" s="64">
        <v>50</v>
      </c>
      <c r="J390" s="64">
        <v>31.5</v>
      </c>
      <c r="K390" s="65">
        <f t="shared" si="66"/>
        <v>20</v>
      </c>
      <c r="L390" s="66">
        <f t="shared" si="67"/>
        <v>0.19634954084936207</v>
      </c>
      <c r="M390" s="66">
        <f t="shared" si="68"/>
        <v>8.004318773109706</v>
      </c>
      <c r="N390" s="67">
        <f t="shared" si="60"/>
        <v>2993.859908419214</v>
      </c>
      <c r="O390" s="67">
        <f t="shared" si="61"/>
        <v>2.993859908419214</v>
      </c>
      <c r="P390" s="67">
        <f>O390/Information!$D$43</f>
        <v>59.87719816838428</v>
      </c>
      <c r="Q390" s="53">
        <f>IF(H390="Chirpine",Information!$D$14,IF(H390="Chilaune",Information!$D$15,IF(Trees!H301="Hadekafal",Information!$D$17,Information!$D$16)))</f>
        <v>650</v>
      </c>
      <c r="R390" s="68">
        <f t="shared" si="62"/>
        <v>38920.17880944978</v>
      </c>
      <c r="S390" s="67">
        <f t="shared" si="63"/>
        <v>38.92017880944978</v>
      </c>
      <c r="T390" s="67">
        <f>IF(Trees!I664&lt;28,S390*Information!$D$29,IF(I390&gt;=53,S390*Information!$F$29,S390*Information!$E$29))</f>
        <v>7.355913794986009</v>
      </c>
      <c r="U390" s="67">
        <f>IF(Trees!I664&lt;28,S390*Information!$D$30,IF(I390&gt;=53,S390*Information!$F$30,S390*Information!$E$30))</f>
        <v>3.930938059754428</v>
      </c>
      <c r="V390" s="67">
        <f t="shared" si="64"/>
        <v>50.20703066419021</v>
      </c>
      <c r="W390" s="67">
        <f>IF(H390="Chirpine",S390*Information!$D$22,IF(H390="Chilaune",S390*Information!$D$23,S390*Information!$D$24))</f>
        <v>18.027826824537136</v>
      </c>
      <c r="X390" s="67">
        <f>IF(H390="Chirpine",T390*Information!$D$22,IF(H390="Chilaune",T390*Information!$D$23,T390*Information!$D$24))</f>
        <v>3.4072592698375193</v>
      </c>
      <c r="Y390" s="67">
        <f>IF(H390="Chirpine",U390*Information!$C$22,IF(H390="Chilaune",U390*Information!$C$23,U390*Information!$C$24))</f>
        <v>1.7083856807692743</v>
      </c>
      <c r="Z390" s="67">
        <f t="shared" si="65"/>
        <v>23.14347177514393</v>
      </c>
    </row>
    <row r="391" spans="1:26" ht="13.5">
      <c r="A391" s="53">
        <v>22</v>
      </c>
      <c r="B391" s="53" t="s">
        <v>109</v>
      </c>
      <c r="C391" s="5" t="s">
        <v>75</v>
      </c>
      <c r="D391" s="5" t="s">
        <v>105</v>
      </c>
      <c r="E391" s="53" t="s">
        <v>51</v>
      </c>
      <c r="F391" s="53">
        <v>9</v>
      </c>
      <c r="G391" s="53">
        <v>390</v>
      </c>
      <c r="H391" s="53" t="s">
        <v>4</v>
      </c>
      <c r="I391" s="64">
        <v>25.8</v>
      </c>
      <c r="J391" s="64">
        <v>14.5</v>
      </c>
      <c r="K391" s="65">
        <f t="shared" si="66"/>
        <v>20</v>
      </c>
      <c r="L391" s="66">
        <f t="shared" si="67"/>
        <v>0.05227924334838775</v>
      </c>
      <c r="M391" s="66">
        <f t="shared" si="68"/>
        <v>5.954324867083124</v>
      </c>
      <c r="N391" s="67">
        <f t="shared" si="60"/>
        <v>385.41661537719256</v>
      </c>
      <c r="O391" s="67">
        <f t="shared" si="61"/>
        <v>0.3854166153771926</v>
      </c>
      <c r="P391" s="67">
        <f>O391/Information!$D$43</f>
        <v>7.708332307543851</v>
      </c>
      <c r="Q391" s="53">
        <f>IF(H391="Chirpine",Information!$D$14,IF(H391="Chilaune",Information!$D$15,IF(Trees!H302="Hadekafal",Information!$D$17,Information!$D$16)))</f>
        <v>650</v>
      </c>
      <c r="R391" s="68">
        <f t="shared" si="62"/>
        <v>5010.415999903504</v>
      </c>
      <c r="S391" s="67">
        <f t="shared" si="63"/>
        <v>5.010415999903504</v>
      </c>
      <c r="T391" s="67">
        <f>IF(Trees!I665&lt;28,S391*Information!$D$29,IF(I391&gt;=53,S391*Information!$F$29,S391*Information!$E$29))</f>
        <v>0.9469686239817623</v>
      </c>
      <c r="U391" s="67">
        <f>IF(Trees!I665&lt;28,S391*Information!$D$30,IF(I391&gt;=53,S391*Information!$F$30,S391*Information!$E$30))</f>
        <v>0.506052015990254</v>
      </c>
      <c r="V391" s="67">
        <f t="shared" si="64"/>
        <v>6.46343663987552</v>
      </c>
      <c r="W391" s="67">
        <f>IF(H391="Chirpine",S391*Information!$D$22,IF(H391="Chilaune",S391*Information!$D$23,S391*Information!$D$24))</f>
        <v>2.320824691155303</v>
      </c>
      <c r="X391" s="67">
        <f>IF(H391="Chirpine",T391*Information!$D$22,IF(H391="Chilaune",T391*Information!$D$23,T391*Information!$D$24))</f>
        <v>0.4386358666283523</v>
      </c>
      <c r="Y391" s="67">
        <f>IF(H391="Chirpine",U391*Information!$C$22,IF(H391="Chilaune",U391*Information!$C$23,U391*Information!$C$24))</f>
        <v>0.21993020614936437</v>
      </c>
      <c r="Z391" s="67">
        <f t="shared" si="65"/>
        <v>2.97939076393302</v>
      </c>
    </row>
    <row r="392" spans="1:26" ht="13.5">
      <c r="A392" s="53">
        <v>22</v>
      </c>
      <c r="B392" s="53" t="s">
        <v>109</v>
      </c>
      <c r="C392" s="5" t="s">
        <v>75</v>
      </c>
      <c r="D392" s="5" t="s">
        <v>105</v>
      </c>
      <c r="E392" s="53" t="s">
        <v>51</v>
      </c>
      <c r="F392" s="53">
        <v>10</v>
      </c>
      <c r="G392" s="53">
        <v>391</v>
      </c>
      <c r="H392" s="53" t="s">
        <v>4</v>
      </c>
      <c r="I392" s="64">
        <v>16.8</v>
      </c>
      <c r="J392" s="64">
        <v>9</v>
      </c>
      <c r="K392" s="65">
        <f t="shared" si="66"/>
        <v>20</v>
      </c>
      <c r="L392" s="66">
        <f t="shared" si="67"/>
        <v>0.02216707776372958</v>
      </c>
      <c r="M392" s="66">
        <f t="shared" si="68"/>
        <v>4.65132159204128</v>
      </c>
      <c r="N392" s="67">
        <f t="shared" si="60"/>
        <v>104.72329563629594</v>
      </c>
      <c r="O392" s="67">
        <f t="shared" si="61"/>
        <v>0.10472329563629594</v>
      </c>
      <c r="P392" s="67">
        <f>O392/Information!$D$43</f>
        <v>2.094465912725919</v>
      </c>
      <c r="Q392" s="53">
        <f>IF(H392="Chirpine",Information!$D$14,IF(H392="Chilaune",Information!$D$15,IF(Trees!H303="Hadekafal",Information!$D$17,Information!$D$16)))</f>
        <v>650</v>
      </c>
      <c r="R392" s="68">
        <f t="shared" si="62"/>
        <v>1361.4028432718474</v>
      </c>
      <c r="S392" s="67">
        <f t="shared" si="63"/>
        <v>1.3614028432718475</v>
      </c>
      <c r="T392" s="67">
        <f>IF(Trees!I666&lt;28,S392*Information!$D$29,IF(I392&gt;=53,S392*Information!$F$29,S392*Information!$E$29))</f>
        <v>0.2573051373783792</v>
      </c>
      <c r="U392" s="67">
        <f>IF(Trees!I666&lt;28,S392*Information!$D$30,IF(I392&gt;=53,S392*Information!$F$30,S392*Information!$E$30))</f>
        <v>0.1375016871704566</v>
      </c>
      <c r="V392" s="67">
        <f t="shared" si="64"/>
        <v>1.7562096678206833</v>
      </c>
      <c r="W392" s="67">
        <f>IF(H392="Chirpine",S392*Information!$D$22,IF(H392="Chilaune",S392*Information!$D$23,S392*Information!$D$24))</f>
        <v>0.6306017970035197</v>
      </c>
      <c r="X392" s="67">
        <f>IF(H392="Chirpine",T392*Information!$D$22,IF(H392="Chilaune",T392*Information!$D$23,T392*Information!$D$24))</f>
        <v>0.11918373963366524</v>
      </c>
      <c r="Y392" s="67">
        <f>IF(H392="Chirpine",U392*Information!$C$22,IF(H392="Chilaune",U392*Information!$C$23,U392*Information!$C$24))</f>
        <v>0.05975823324428044</v>
      </c>
      <c r="Z392" s="67">
        <f t="shared" si="65"/>
        <v>0.8095437698814654</v>
      </c>
    </row>
    <row r="393" spans="1:26" ht="13.5">
      <c r="A393" s="53">
        <v>22</v>
      </c>
      <c r="B393" s="53" t="s">
        <v>109</v>
      </c>
      <c r="C393" s="5" t="s">
        <v>75</v>
      </c>
      <c r="D393" s="5" t="s">
        <v>105</v>
      </c>
      <c r="E393" s="53" t="s">
        <v>51</v>
      </c>
      <c r="F393" s="53">
        <v>11</v>
      </c>
      <c r="G393" s="53">
        <v>392</v>
      </c>
      <c r="H393" s="53" t="s">
        <v>4</v>
      </c>
      <c r="I393" s="64">
        <v>27.5</v>
      </c>
      <c r="J393" s="64">
        <v>12.6</v>
      </c>
      <c r="K393" s="65">
        <f t="shared" si="66"/>
        <v>20</v>
      </c>
      <c r="L393" s="66">
        <f t="shared" si="67"/>
        <v>0.05939573610693203</v>
      </c>
      <c r="M393" s="66">
        <f t="shared" si="68"/>
        <v>5.936347617891554</v>
      </c>
      <c r="N393" s="67">
        <f t="shared" si="60"/>
        <v>378.54979306276107</v>
      </c>
      <c r="O393" s="67">
        <f t="shared" si="61"/>
        <v>0.37854979306276104</v>
      </c>
      <c r="P393" s="67">
        <f>O393/Information!$D$43</f>
        <v>7.570995861255221</v>
      </c>
      <c r="Q393" s="53">
        <f>IF(H393="Chirpine",Information!$D$14,IF(H393="Chilaune",Information!$D$15,IF(Trees!H307="Hadekafal",Information!$D$17,Information!$D$16)))</f>
        <v>650</v>
      </c>
      <c r="R393" s="68">
        <f t="shared" si="62"/>
        <v>4921.147309815893</v>
      </c>
      <c r="S393" s="67">
        <f t="shared" si="63"/>
        <v>4.921147309815893</v>
      </c>
      <c r="T393" s="67">
        <f>IF(Trees!I670&lt;28,S393*Information!$D$29,IF(I393&gt;=53,S393*Information!$F$29,S393*Information!$E$29))</f>
        <v>0.9300968415552039</v>
      </c>
      <c r="U393" s="67">
        <f>IF(Trees!I670&lt;28,S393*Information!$D$30,IF(I393&gt;=53,S393*Information!$F$30,S393*Information!$E$30))</f>
        <v>0.4970358782914053</v>
      </c>
      <c r="V393" s="67">
        <f t="shared" si="64"/>
        <v>6.348280029662503</v>
      </c>
      <c r="W393" s="67">
        <f>IF(H393="Chirpine",S393*Information!$D$22,IF(H393="Chilaune",S393*Information!$D$23,S393*Information!$D$24))</f>
        <v>2.279475433906722</v>
      </c>
      <c r="X393" s="67">
        <f>IF(H393="Chirpine",T393*Information!$D$22,IF(H393="Chilaune",T393*Information!$D$23,T393*Information!$D$24))</f>
        <v>0.4308208570083704</v>
      </c>
      <c r="Y393" s="67">
        <f>IF(H393="Chirpine",U393*Information!$C$22,IF(H393="Chilaune",U393*Information!$C$23,U393*Information!$C$24))</f>
        <v>0.21601179270544474</v>
      </c>
      <c r="Z393" s="67">
        <f t="shared" si="65"/>
        <v>2.926308083620537</v>
      </c>
    </row>
    <row r="394" spans="1:26" ht="13.5">
      <c r="A394" s="53">
        <v>22</v>
      </c>
      <c r="B394" s="53" t="s">
        <v>109</v>
      </c>
      <c r="C394" s="5" t="s">
        <v>75</v>
      </c>
      <c r="D394" s="5" t="s">
        <v>105</v>
      </c>
      <c r="E394" s="53" t="s">
        <v>51</v>
      </c>
      <c r="F394" s="53">
        <v>12</v>
      </c>
      <c r="G394" s="53">
        <v>393</v>
      </c>
      <c r="H394" s="53" t="s">
        <v>4</v>
      </c>
      <c r="I394" s="64">
        <v>26.8</v>
      </c>
      <c r="J394" s="64">
        <v>17</v>
      </c>
      <c r="K394" s="65">
        <f t="shared" si="66"/>
        <v>20</v>
      </c>
      <c r="L394" s="66">
        <f t="shared" si="67"/>
        <v>0.056410437687858334</v>
      </c>
      <c r="M394" s="66">
        <f t="shared" si="68"/>
        <v>6.186837480048509</v>
      </c>
      <c r="N394" s="67">
        <f t="shared" si="60"/>
        <v>486.3057202048756</v>
      </c>
      <c r="O394" s="67">
        <f t="shared" si="61"/>
        <v>0.4863057202048756</v>
      </c>
      <c r="P394" s="67">
        <f>O394/Information!$D$43</f>
        <v>9.726114404097512</v>
      </c>
      <c r="Q394" s="53">
        <f>IF(H394="Chirpine",Information!$D$14,IF(H394="Chilaune",Information!$D$15,IF(Trees!H308="Hadekafal",Information!$D$17,Information!$D$16)))</f>
        <v>650</v>
      </c>
      <c r="R394" s="68">
        <f t="shared" si="62"/>
        <v>6321.974362663383</v>
      </c>
      <c r="S394" s="67">
        <f t="shared" si="63"/>
        <v>6.321974362663383</v>
      </c>
      <c r="T394" s="67">
        <f>IF(Trees!I671&lt;28,S394*Information!$D$29,IF(I394&gt;=53,S394*Information!$F$29,S394*Information!$E$29))</f>
        <v>1.1948531545433794</v>
      </c>
      <c r="U394" s="67">
        <f>IF(Trees!I671&lt;28,S394*Information!$D$30,IF(I394&gt;=53,S394*Information!$F$30,S394*Information!$E$30))</f>
        <v>0.6385194106290017</v>
      </c>
      <c r="V394" s="67">
        <f t="shared" si="64"/>
        <v>8.155346927835764</v>
      </c>
      <c r="W394" s="67">
        <f>IF(H394="Chirpine",S394*Information!$D$22,IF(H394="Chilaune",S394*Information!$D$23,S394*Information!$D$24))</f>
        <v>2.928338524785679</v>
      </c>
      <c r="X394" s="67">
        <f>IF(H394="Chirpine",T394*Information!$D$22,IF(H394="Chilaune",T394*Information!$D$23,T394*Information!$D$24))</f>
        <v>0.5534559811844934</v>
      </c>
      <c r="Y394" s="67">
        <f>IF(H394="Chirpine",U394*Information!$C$22,IF(H394="Chilaune",U394*Information!$C$23,U394*Information!$C$24))</f>
        <v>0.27750053585936413</v>
      </c>
      <c r="Z394" s="67">
        <f t="shared" si="65"/>
        <v>3.7592950418295366</v>
      </c>
    </row>
    <row r="395" spans="1:26" ht="13.5">
      <c r="A395" s="53">
        <v>22</v>
      </c>
      <c r="B395" s="53" t="s">
        <v>109</v>
      </c>
      <c r="C395" s="5" t="s">
        <v>75</v>
      </c>
      <c r="D395" s="5" t="s">
        <v>105</v>
      </c>
      <c r="E395" s="53" t="s">
        <v>51</v>
      </c>
      <c r="F395" s="53">
        <v>13</v>
      </c>
      <c r="G395" s="53">
        <v>394</v>
      </c>
      <c r="H395" s="53" t="s">
        <v>4</v>
      </c>
      <c r="I395" s="64">
        <v>24.2</v>
      </c>
      <c r="J395" s="64">
        <v>16.3</v>
      </c>
      <c r="K395" s="65">
        <f t="shared" si="66"/>
        <v>20</v>
      </c>
      <c r="L395" s="66">
        <f t="shared" si="67"/>
        <v>0.04599605804120816</v>
      </c>
      <c r="M395" s="66">
        <f t="shared" si="68"/>
        <v>5.948417611405901</v>
      </c>
      <c r="N395" s="67">
        <f t="shared" si="60"/>
        <v>383.14657235140413</v>
      </c>
      <c r="O395" s="67">
        <f t="shared" si="61"/>
        <v>0.38314657235140415</v>
      </c>
      <c r="P395" s="67">
        <f>O395/Information!$D$43</f>
        <v>7.6629314470280825</v>
      </c>
      <c r="Q395" s="53">
        <f>IF(H395="Chirpine",Information!$D$14,IF(H395="Chilaune",Information!$D$15,IF(Trees!H309="Hadekafal",Information!$D$17,Information!$D$16)))</f>
        <v>650</v>
      </c>
      <c r="R395" s="68">
        <f t="shared" si="62"/>
        <v>4980.905440568254</v>
      </c>
      <c r="S395" s="67">
        <f t="shared" si="63"/>
        <v>4.980905440568254</v>
      </c>
      <c r="T395" s="67">
        <f>IF(Trees!I672&lt;28,S395*Information!$D$29,IF(I395&gt;=53,S395*Information!$F$29,S395*Information!$E$29))</f>
        <v>0.9413911282674</v>
      </c>
      <c r="U395" s="67">
        <f>IF(Trees!I672&lt;28,S395*Information!$D$30,IF(I395&gt;=53,S395*Information!$F$30,S395*Information!$E$30))</f>
        <v>0.5030714494973937</v>
      </c>
      <c r="V395" s="67">
        <f t="shared" si="64"/>
        <v>6.425368018333047</v>
      </c>
      <c r="W395" s="67">
        <f>IF(H395="Chirpine",S395*Information!$D$22,IF(H395="Chilaune",S395*Information!$D$23,S395*Information!$D$24))</f>
        <v>2.307155400071215</v>
      </c>
      <c r="X395" s="67">
        <f>IF(H395="Chirpine",T395*Information!$D$22,IF(H395="Chilaune",T395*Information!$D$23,T395*Information!$D$24))</f>
        <v>0.4360523706134597</v>
      </c>
      <c r="Y395" s="67">
        <f>IF(H395="Chirpine",U395*Information!$C$22,IF(H395="Chilaune",U395*Information!$C$23,U395*Information!$C$24))</f>
        <v>0.2186348519515673</v>
      </c>
      <c r="Z395" s="67">
        <f t="shared" si="65"/>
        <v>2.961842622636242</v>
      </c>
    </row>
    <row r="396" spans="1:26" ht="13.5">
      <c r="A396" s="53">
        <v>22</v>
      </c>
      <c r="B396" s="53" t="s">
        <v>109</v>
      </c>
      <c r="C396" s="5" t="s">
        <v>75</v>
      </c>
      <c r="D396" s="5" t="s">
        <v>105</v>
      </c>
      <c r="E396" s="53" t="s">
        <v>51</v>
      </c>
      <c r="F396" s="53">
        <v>14</v>
      </c>
      <c r="G396" s="53">
        <v>395</v>
      </c>
      <c r="H396" s="53" t="s">
        <v>4</v>
      </c>
      <c r="I396" s="64">
        <v>22.7</v>
      </c>
      <c r="J396" s="64">
        <v>14.5</v>
      </c>
      <c r="K396" s="65">
        <f t="shared" si="66"/>
        <v>20</v>
      </c>
      <c r="L396" s="66">
        <f t="shared" si="67"/>
        <v>0.04047078196170711</v>
      </c>
      <c r="M396" s="66">
        <f t="shared" si="68"/>
        <v>5.70809846411187</v>
      </c>
      <c r="N396" s="67">
        <f t="shared" si="60"/>
        <v>301.29759502565105</v>
      </c>
      <c r="O396" s="67">
        <f t="shared" si="61"/>
        <v>0.30129759502565107</v>
      </c>
      <c r="P396" s="67">
        <f>O396/Information!$D$43</f>
        <v>6.025951900513021</v>
      </c>
      <c r="Q396" s="53">
        <f>IF(H396="Chirpine",Information!$D$14,IF(H396="Chilaune",Information!$D$15,IF(Trees!H310="Hadekafal",Information!$D$17,Information!$D$16)))</f>
        <v>650</v>
      </c>
      <c r="R396" s="68">
        <f t="shared" si="62"/>
        <v>3916.8687353334635</v>
      </c>
      <c r="S396" s="67">
        <f t="shared" si="63"/>
        <v>3.9168687353334635</v>
      </c>
      <c r="T396" s="67">
        <f>IF(Trees!I673&lt;28,S396*Information!$D$29,IF(I396&gt;=53,S396*Information!$F$29,S396*Information!$E$29))</f>
        <v>0.7402881909780246</v>
      </c>
      <c r="U396" s="67">
        <f>IF(Trees!I673&lt;28,S396*Information!$D$30,IF(I396&gt;=53,S396*Information!$F$30,S396*Information!$E$30))</f>
        <v>0.39560374226867984</v>
      </c>
      <c r="V396" s="67">
        <f t="shared" si="64"/>
        <v>5.052760668580168</v>
      </c>
      <c r="W396" s="67">
        <f>IF(H396="Chirpine",S396*Information!$D$22,IF(H396="Chilaune",S396*Information!$D$23,S396*Information!$D$24))</f>
        <v>1.8142935982064603</v>
      </c>
      <c r="X396" s="67">
        <f>IF(H396="Chirpine",T396*Information!$D$22,IF(H396="Chilaune",T396*Information!$D$23,T396*Information!$D$24))</f>
        <v>0.342901490061021</v>
      </c>
      <c r="Y396" s="67">
        <f>IF(H396="Chirpine",U396*Information!$C$22,IF(H396="Chilaune",U396*Information!$C$23,U396*Information!$C$24))</f>
        <v>0.17192938638996824</v>
      </c>
      <c r="Z396" s="67">
        <f t="shared" si="65"/>
        <v>2.3291244746574495</v>
      </c>
    </row>
    <row r="397" spans="1:26" ht="13.5">
      <c r="A397" s="53">
        <v>22</v>
      </c>
      <c r="B397" s="53" t="s">
        <v>109</v>
      </c>
      <c r="C397" s="5" t="s">
        <v>75</v>
      </c>
      <c r="D397" s="5" t="s">
        <v>105</v>
      </c>
      <c r="E397" s="53" t="s">
        <v>51</v>
      </c>
      <c r="F397" s="53">
        <v>15</v>
      </c>
      <c r="G397" s="53">
        <v>396</v>
      </c>
      <c r="H397" s="53" t="s">
        <v>4</v>
      </c>
      <c r="I397" s="64">
        <v>20</v>
      </c>
      <c r="J397" s="64">
        <v>16.5</v>
      </c>
      <c r="K397" s="65">
        <f t="shared" si="66"/>
        <v>20</v>
      </c>
      <c r="L397" s="66">
        <f t="shared" si="67"/>
        <v>0.031415926535897934</v>
      </c>
      <c r="M397" s="66">
        <f t="shared" si="68"/>
        <v>5.593977793811359</v>
      </c>
      <c r="N397" s="67">
        <f t="shared" si="60"/>
        <v>268.80273778558586</v>
      </c>
      <c r="O397" s="67">
        <f t="shared" si="61"/>
        <v>0.2688027377855859</v>
      </c>
      <c r="P397" s="67">
        <f>O397/Information!$D$43</f>
        <v>5.376054755711717</v>
      </c>
      <c r="Q397" s="53">
        <f>IF(H397="Chirpine",Information!$D$14,IF(H397="Chilaune",Information!$D$15,IF(Trees!H311="Hadekafal",Information!$D$17,Information!$D$16)))</f>
        <v>650</v>
      </c>
      <c r="R397" s="68">
        <f t="shared" si="62"/>
        <v>3494.435591212616</v>
      </c>
      <c r="S397" s="67">
        <f t="shared" si="63"/>
        <v>3.494435591212616</v>
      </c>
      <c r="T397" s="67">
        <f>IF(Trees!I674&lt;28,S397*Information!$D$29,IF(I397&gt;=53,S397*Information!$F$29,S397*Information!$E$29))</f>
        <v>0.6604483267391844</v>
      </c>
      <c r="U397" s="67">
        <f>IF(Trees!I674&lt;28,S397*Information!$D$30,IF(I397&gt;=53,S397*Information!$F$30,S397*Information!$E$30))</f>
        <v>0.3529379947124742</v>
      </c>
      <c r="V397" s="67">
        <f t="shared" si="64"/>
        <v>4.507821912664275</v>
      </c>
      <c r="W397" s="67">
        <f>IF(H397="Chirpine",S397*Information!$D$22,IF(H397="Chilaune",S397*Information!$D$23,S397*Information!$D$24))</f>
        <v>1.6186225658496838</v>
      </c>
      <c r="X397" s="67">
        <f>IF(H397="Chirpine",T397*Information!$D$22,IF(H397="Chilaune",T397*Information!$D$23,T397*Information!$D$24))</f>
        <v>0.3059196649455902</v>
      </c>
      <c r="Y397" s="67">
        <f>IF(H397="Chirpine",U397*Information!$C$22,IF(H397="Chilaune",U397*Information!$C$23,U397*Information!$C$24))</f>
        <v>0.1533868525020413</v>
      </c>
      <c r="Z397" s="67">
        <f t="shared" si="65"/>
        <v>2.0779290832973154</v>
      </c>
    </row>
    <row r="398" spans="1:26" ht="13.5">
      <c r="A398" s="53">
        <v>23</v>
      </c>
      <c r="B398" s="53" t="s">
        <v>110</v>
      </c>
      <c r="C398" s="5" t="s">
        <v>75</v>
      </c>
      <c r="D398" s="5" t="s">
        <v>105</v>
      </c>
      <c r="E398" s="53" t="s">
        <v>48</v>
      </c>
      <c r="F398" s="53">
        <v>1</v>
      </c>
      <c r="G398" s="53">
        <v>397</v>
      </c>
      <c r="H398" s="53" t="s">
        <v>4</v>
      </c>
      <c r="I398" s="64">
        <v>31</v>
      </c>
      <c r="J398" s="64">
        <v>21</v>
      </c>
      <c r="K398" s="65">
        <f t="shared" si="66"/>
        <v>20</v>
      </c>
      <c r="L398" s="66">
        <f t="shared" si="67"/>
        <v>0.07547676350249478</v>
      </c>
      <c r="M398" s="66">
        <f t="shared" si="68"/>
        <v>6.678581418182277</v>
      </c>
      <c r="N398" s="67">
        <f t="shared" si="60"/>
        <v>795.190269069838</v>
      </c>
      <c r="O398" s="67">
        <f t="shared" si="61"/>
        <v>0.795190269069838</v>
      </c>
      <c r="P398" s="67">
        <f>O398/Information!$D$43</f>
        <v>15.90380538139676</v>
      </c>
      <c r="Q398" s="53">
        <f>IF(H398="Chirpine",Information!$D$14,IF(H398="Chilaune",Information!$D$15,IF(Trees!H312="Hadekafal",Information!$D$17,Information!$D$16)))</f>
        <v>650</v>
      </c>
      <c r="R398" s="68">
        <f t="shared" si="62"/>
        <v>10337.473497907893</v>
      </c>
      <c r="S398" s="67">
        <f t="shared" si="63"/>
        <v>10.337473497907894</v>
      </c>
      <c r="T398" s="67">
        <f>IF(Trees!I675&lt;28,S398*Information!$D$29,IF(I398&gt;=53,S398*Information!$F$29,S398*Information!$E$29))</f>
        <v>1.953782491104592</v>
      </c>
      <c r="U398" s="67">
        <f>IF(Trees!I675&lt;28,S398*Information!$D$30,IF(I398&gt;=53,S398*Information!$F$30,S398*Information!$E$30))</f>
        <v>1.0440848232886972</v>
      </c>
      <c r="V398" s="67">
        <f t="shared" si="64"/>
        <v>13.335340812301183</v>
      </c>
      <c r="W398" s="67">
        <f>IF(H398="Chirpine",S398*Information!$D$22,IF(H398="Chilaune",S398*Information!$D$23,S398*Information!$D$24))</f>
        <v>4.788317724230937</v>
      </c>
      <c r="X398" s="67">
        <f>IF(H398="Chirpine",T398*Information!$D$22,IF(H398="Chilaune",T398*Information!$D$23,T398*Information!$D$24))</f>
        <v>0.904992049879647</v>
      </c>
      <c r="Y398" s="67">
        <f>IF(H398="Chirpine",U398*Information!$C$22,IF(H398="Chilaune",U398*Information!$C$23,U398*Information!$C$24))</f>
        <v>0.4537592642012678</v>
      </c>
      <c r="Z398" s="67">
        <f t="shared" si="65"/>
        <v>6.147069038311852</v>
      </c>
    </row>
    <row r="399" spans="1:26" ht="13.5">
      <c r="A399" s="53">
        <v>23</v>
      </c>
      <c r="B399" s="53" t="s">
        <v>110</v>
      </c>
      <c r="C399" s="5" t="s">
        <v>75</v>
      </c>
      <c r="D399" s="5" t="s">
        <v>105</v>
      </c>
      <c r="E399" s="53" t="s">
        <v>48</v>
      </c>
      <c r="F399" s="53">
        <v>2</v>
      </c>
      <c r="G399" s="53">
        <v>398</v>
      </c>
      <c r="H399" s="53" t="s">
        <v>4</v>
      </c>
      <c r="I399" s="64">
        <v>24</v>
      </c>
      <c r="J399" s="64">
        <v>16.5</v>
      </c>
      <c r="K399" s="65">
        <f t="shared" si="66"/>
        <v>20</v>
      </c>
      <c r="L399" s="66">
        <f t="shared" si="67"/>
        <v>0.04523893421169302</v>
      </c>
      <c r="M399" s="66">
        <f t="shared" si="68"/>
        <v>5.944673308304531</v>
      </c>
      <c r="N399" s="67">
        <f t="shared" si="60"/>
        <v>381.71463792348237</v>
      </c>
      <c r="O399" s="67">
        <f t="shared" si="61"/>
        <v>0.38171463792348237</v>
      </c>
      <c r="P399" s="67">
        <f>O399/Information!$D$43</f>
        <v>7.634292758469647</v>
      </c>
      <c r="Q399" s="53">
        <f>IF(H399="Chirpine",Information!$D$14,IF(H399="Chilaune",Information!$D$15,IF(Trees!H313="Hadekafal",Information!$D$17,Information!$D$16)))</f>
        <v>650</v>
      </c>
      <c r="R399" s="68">
        <f t="shared" si="62"/>
        <v>4962.2902930052705</v>
      </c>
      <c r="S399" s="67">
        <f t="shared" si="63"/>
        <v>4.96229029300527</v>
      </c>
      <c r="T399" s="67">
        <f>IF(Trees!I676&lt;28,S399*Information!$D$29,IF(I399&gt;=53,S399*Information!$F$29,S399*Information!$E$29))</f>
        <v>0.9378728653779961</v>
      </c>
      <c r="U399" s="67">
        <f>IF(Trees!I676&lt;28,S399*Information!$D$30,IF(I399&gt;=53,S399*Information!$F$30,S399*Information!$E$30))</f>
        <v>0.5011913195935324</v>
      </c>
      <c r="V399" s="67">
        <f t="shared" si="64"/>
        <v>6.401354477976799</v>
      </c>
      <c r="W399" s="67">
        <f>IF(H399="Chirpine",S399*Information!$D$22,IF(H399="Chilaune",S399*Information!$D$23,S399*Information!$D$24))</f>
        <v>2.298532863720041</v>
      </c>
      <c r="X399" s="67">
        <f>IF(H399="Chirpine",T399*Information!$D$22,IF(H399="Chilaune",T399*Information!$D$23,T399*Information!$D$24))</f>
        <v>0.4344227112430878</v>
      </c>
      <c r="Y399" s="67">
        <f>IF(H399="Chirpine",U399*Information!$C$22,IF(H399="Chilaune",U399*Information!$C$23,U399*Information!$C$24))</f>
        <v>0.21781774749534916</v>
      </c>
      <c r="Z399" s="67">
        <f t="shared" si="65"/>
        <v>2.950773322458478</v>
      </c>
    </row>
    <row r="400" spans="1:26" ht="13.5">
      <c r="A400" s="53">
        <v>23</v>
      </c>
      <c r="B400" s="53" t="s">
        <v>110</v>
      </c>
      <c r="C400" s="5" t="s">
        <v>75</v>
      </c>
      <c r="D400" s="5" t="s">
        <v>105</v>
      </c>
      <c r="E400" s="53" t="s">
        <v>48</v>
      </c>
      <c r="F400" s="53">
        <v>3</v>
      </c>
      <c r="G400" s="53">
        <v>399</v>
      </c>
      <c r="H400" s="53" t="s">
        <v>4</v>
      </c>
      <c r="I400" s="64">
        <v>29.6</v>
      </c>
      <c r="J400" s="64">
        <v>22.5</v>
      </c>
      <c r="K400" s="65">
        <f t="shared" si="66"/>
        <v>20</v>
      </c>
      <c r="L400" s="66">
        <f t="shared" si="67"/>
        <v>0.06881344548423082</v>
      </c>
      <c r="M400" s="66">
        <f t="shared" si="68"/>
        <v>6.658814972316158</v>
      </c>
      <c r="N400" s="67">
        <f aca="true" t="shared" si="69" ref="N400:N423">EXP(M400)</f>
        <v>779.6265105014115</v>
      </c>
      <c r="O400" s="67">
        <f aca="true" t="shared" si="70" ref="O400:O423">N400/1000</f>
        <v>0.7796265105014115</v>
      </c>
      <c r="P400" s="67">
        <f>O400/Information!$D$43</f>
        <v>15.59253021002823</v>
      </c>
      <c r="Q400" s="53">
        <f>IF(H400="Chirpine",Information!$D$14,IF(H400="Chilaune",Information!$D$15,IF(Trees!H314="Hadekafal",Information!$D$17,Information!$D$16)))</f>
        <v>650</v>
      </c>
      <c r="R400" s="68">
        <f aca="true" t="shared" si="71" ref="R400:R423">P400*Q400</f>
        <v>10135.14463651835</v>
      </c>
      <c r="S400" s="67">
        <f aca="true" t="shared" si="72" ref="S400:S423">R400/1000</f>
        <v>10.13514463651835</v>
      </c>
      <c r="T400" s="67">
        <f>IF(Trees!I677&lt;28,S400*Information!$D$29,IF(I400&gt;=53,S400*Information!$F$29,S400*Information!$E$29))</f>
        <v>1.9155423363019681</v>
      </c>
      <c r="U400" s="67">
        <f>IF(Trees!I677&lt;28,S400*Information!$D$30,IF(I400&gt;=53,S400*Information!$F$30,S400*Information!$E$30))</f>
        <v>1.0236496082883533</v>
      </c>
      <c r="V400" s="67">
        <f aca="true" t="shared" si="73" ref="V400:V423">S400+T400+U400</f>
        <v>13.074336581108671</v>
      </c>
      <c r="W400" s="67">
        <f>IF(H400="Chirpine",S400*Information!$D$22,IF(H400="Chilaune",S400*Information!$D$23,S400*Information!$D$24))</f>
        <v>4.6945989956353</v>
      </c>
      <c r="X400" s="67">
        <f>IF(H400="Chirpine",T400*Information!$D$22,IF(H400="Chilaune",T400*Information!$D$23,T400*Information!$D$24))</f>
        <v>0.8872792101750716</v>
      </c>
      <c r="Y400" s="67">
        <f>IF(H400="Chirpine",U400*Information!$C$22,IF(H400="Chilaune",U400*Information!$C$23,U400*Information!$C$24))</f>
        <v>0.44487811976211833</v>
      </c>
      <c r="Z400" s="67">
        <f aca="true" t="shared" si="74" ref="Z400:Z423">W400+X400+Y400</f>
        <v>6.02675632557249</v>
      </c>
    </row>
    <row r="401" spans="1:26" ht="13.5">
      <c r="A401" s="53">
        <v>23</v>
      </c>
      <c r="B401" s="53" t="s">
        <v>110</v>
      </c>
      <c r="C401" s="5" t="s">
        <v>75</v>
      </c>
      <c r="D401" s="5" t="s">
        <v>105</v>
      </c>
      <c r="E401" s="53" t="s">
        <v>48</v>
      </c>
      <c r="F401" s="53">
        <v>4</v>
      </c>
      <c r="G401" s="53">
        <v>400</v>
      </c>
      <c r="H401" s="53" t="s">
        <v>4</v>
      </c>
      <c r="I401" s="64">
        <v>27.9</v>
      </c>
      <c r="J401" s="64">
        <v>21.5</v>
      </c>
      <c r="K401" s="65">
        <f t="shared" si="66"/>
        <v>20</v>
      </c>
      <c r="L401" s="66">
        <f t="shared" si="67"/>
        <v>0.06113617843702077</v>
      </c>
      <c r="M401" s="66">
        <f t="shared" si="68"/>
        <v>6.499495671669721</v>
      </c>
      <c r="N401" s="67">
        <f t="shared" si="69"/>
        <v>664.8062678493624</v>
      </c>
      <c r="O401" s="67">
        <f t="shared" si="70"/>
        <v>0.6648062678493624</v>
      </c>
      <c r="P401" s="67">
        <f>O401/Information!$D$43</f>
        <v>13.296125356987247</v>
      </c>
      <c r="Q401" s="53">
        <f>IF(H401="Chirpine",Information!$D$14,IF(H401="Chilaune",Information!$D$15,IF(Trees!H315="Hadekafal",Information!$D$17,Information!$D$16)))</f>
        <v>650</v>
      </c>
      <c r="R401" s="68">
        <f t="shared" si="71"/>
        <v>8642.48148204171</v>
      </c>
      <c r="S401" s="67">
        <f t="shared" si="72"/>
        <v>8.64248148204171</v>
      </c>
      <c r="T401" s="67">
        <f>IF(Trees!I678&lt;28,S401*Information!$D$29,IF(I401&gt;=53,S401*Information!$F$29,S401*Information!$E$29))</f>
        <v>1.633429000105883</v>
      </c>
      <c r="U401" s="67">
        <f>IF(Trees!I678&lt;28,S401*Information!$D$30,IF(I401&gt;=53,S401*Information!$F$30,S401*Information!$E$30))</f>
        <v>0.8728906296862128</v>
      </c>
      <c r="V401" s="67">
        <f t="shared" si="73"/>
        <v>11.148801111833805</v>
      </c>
      <c r="W401" s="67">
        <f>IF(H401="Chirpine",S401*Information!$D$22,IF(H401="Chilaune",S401*Information!$D$23,S401*Information!$D$24))</f>
        <v>4.00319742248172</v>
      </c>
      <c r="X401" s="67">
        <f>IF(H401="Chirpine",T401*Information!$D$22,IF(H401="Chilaune",T401*Information!$D$23,T401*Information!$D$24))</f>
        <v>0.7566043128490451</v>
      </c>
      <c r="Y401" s="67">
        <f>IF(H401="Chirpine",U401*Information!$C$22,IF(H401="Chilaune",U401*Information!$C$23,U401*Information!$C$24))</f>
        <v>0.37935826766162806</v>
      </c>
      <c r="Z401" s="67">
        <f t="shared" si="74"/>
        <v>5.1391600029923925</v>
      </c>
    </row>
    <row r="402" spans="1:26" ht="13.5">
      <c r="A402" s="53">
        <v>23</v>
      </c>
      <c r="B402" s="53" t="s">
        <v>110</v>
      </c>
      <c r="C402" s="5" t="s">
        <v>75</v>
      </c>
      <c r="D402" s="5" t="s">
        <v>105</v>
      </c>
      <c r="E402" s="53" t="s">
        <v>48</v>
      </c>
      <c r="F402" s="53">
        <v>5</v>
      </c>
      <c r="G402" s="53">
        <v>401</v>
      </c>
      <c r="H402" s="53" t="s">
        <v>4</v>
      </c>
      <c r="I402" s="64">
        <v>26</v>
      </c>
      <c r="J402" s="64">
        <v>16.2</v>
      </c>
      <c r="K402" s="65">
        <f t="shared" si="66"/>
        <v>20</v>
      </c>
      <c r="L402" s="66">
        <f t="shared" si="67"/>
        <v>0.053092915845667506</v>
      </c>
      <c r="M402" s="66">
        <f t="shared" si="68"/>
        <v>6.080251454482912</v>
      </c>
      <c r="N402" s="67">
        <f t="shared" si="69"/>
        <v>437.1391014862625</v>
      </c>
      <c r="O402" s="67">
        <f t="shared" si="70"/>
        <v>0.4371391014862625</v>
      </c>
      <c r="P402" s="67">
        <f>O402/Information!$D$43</f>
        <v>8.74278202972525</v>
      </c>
      <c r="Q402" s="53">
        <f>IF(H402="Chirpine",Information!$D$14,IF(H402="Chilaune",Information!$D$15,IF(Trees!H316="Hadekafal",Information!$D$17,Information!$D$16)))</f>
        <v>650</v>
      </c>
      <c r="R402" s="68">
        <f t="shared" si="71"/>
        <v>5682.8083193214125</v>
      </c>
      <c r="S402" s="67">
        <f t="shared" si="72"/>
        <v>5.6828083193214125</v>
      </c>
      <c r="T402" s="67">
        <f>IF(Trees!I679&lt;28,S402*Information!$D$29,IF(I402&gt;=53,S402*Information!$F$29,S402*Information!$E$29))</f>
        <v>1.074050772351747</v>
      </c>
      <c r="U402" s="67">
        <f>IF(Trees!I679&lt;28,S402*Information!$D$30,IF(I402&gt;=53,S402*Information!$F$30,S402*Information!$E$30))</f>
        <v>0.5739636402514627</v>
      </c>
      <c r="V402" s="67">
        <f t="shared" si="73"/>
        <v>7.330822731924622</v>
      </c>
      <c r="W402" s="67">
        <f>IF(H402="Chirpine",S402*Information!$D$22,IF(H402="Chilaune",S402*Information!$D$23,S402*Information!$D$24))</f>
        <v>2.6322768135096783</v>
      </c>
      <c r="X402" s="67">
        <f>IF(H402="Chirpine",T402*Information!$D$22,IF(H402="Chilaune",T402*Information!$D$23,T402*Information!$D$24))</f>
        <v>0.4975003177533292</v>
      </c>
      <c r="Y402" s="67">
        <f>IF(H402="Chirpine",U402*Information!$C$22,IF(H402="Chilaune",U402*Information!$C$23,U402*Information!$C$24))</f>
        <v>0.2494445980532857</v>
      </c>
      <c r="Z402" s="67">
        <f t="shared" si="74"/>
        <v>3.379221729316293</v>
      </c>
    </row>
    <row r="403" spans="1:26" ht="13.5">
      <c r="A403" s="53">
        <v>23</v>
      </c>
      <c r="B403" s="53" t="s">
        <v>110</v>
      </c>
      <c r="C403" s="5" t="s">
        <v>75</v>
      </c>
      <c r="D403" s="5" t="s">
        <v>105</v>
      </c>
      <c r="E403" s="53" t="s">
        <v>48</v>
      </c>
      <c r="F403" s="53">
        <v>6</v>
      </c>
      <c r="G403" s="53">
        <v>402</v>
      </c>
      <c r="H403" s="53" t="s">
        <v>4</v>
      </c>
      <c r="I403" s="64">
        <v>24.1</v>
      </c>
      <c r="J403" s="64">
        <v>19.5</v>
      </c>
      <c r="K403" s="65">
        <f t="shared" si="66"/>
        <v>20</v>
      </c>
      <c r="L403" s="66">
        <f t="shared" si="67"/>
        <v>0.0456167107282872</v>
      </c>
      <c r="M403" s="66">
        <f t="shared" si="68"/>
        <v>6.120042728249512</v>
      </c>
      <c r="N403" s="67">
        <f t="shared" si="69"/>
        <v>454.88413048691564</v>
      </c>
      <c r="O403" s="67">
        <f t="shared" si="70"/>
        <v>0.4548841304869156</v>
      </c>
      <c r="P403" s="67">
        <f>O403/Information!$D$43</f>
        <v>9.097682609738312</v>
      </c>
      <c r="Q403" s="53">
        <f>IF(H403="Chirpine",Information!$D$14,IF(H403="Chilaune",Information!$D$15,IF(Trees!H317="Hadekafal",Information!$D$17,Information!$D$16)))</f>
        <v>650</v>
      </c>
      <c r="R403" s="68">
        <f t="shared" si="71"/>
        <v>5913.493696329903</v>
      </c>
      <c r="S403" s="67">
        <f t="shared" si="72"/>
        <v>5.913493696329903</v>
      </c>
      <c r="T403" s="67">
        <f>IF(Trees!I680&lt;28,S403*Information!$D$29,IF(I403&gt;=53,S403*Information!$F$29,S403*Information!$E$29))</f>
        <v>1.1176503086063516</v>
      </c>
      <c r="U403" s="67">
        <f>IF(Trees!I680&lt;28,S403*Information!$D$30,IF(I403&gt;=53,S403*Information!$F$30,S403*Information!$E$30))</f>
        <v>0.5972628633293202</v>
      </c>
      <c r="V403" s="67">
        <f t="shared" si="73"/>
        <v>7.628406868265575</v>
      </c>
      <c r="W403" s="67">
        <f>IF(H403="Chirpine",S403*Information!$D$22,IF(H403="Chilaune",S403*Information!$D$23,S403*Information!$D$24))</f>
        <v>2.739130280140011</v>
      </c>
      <c r="X403" s="67">
        <f>IF(H403="Chirpine",T403*Information!$D$22,IF(H403="Chilaune",T403*Information!$D$23,T403*Information!$D$24))</f>
        <v>0.5176956229464621</v>
      </c>
      <c r="Y403" s="67">
        <f>IF(H403="Chirpine",U403*Information!$C$22,IF(H403="Chilaune",U403*Information!$C$23,U403*Information!$C$24))</f>
        <v>0.25957044040292254</v>
      </c>
      <c r="Z403" s="67">
        <f t="shared" si="74"/>
        <v>3.516396343489396</v>
      </c>
    </row>
    <row r="404" spans="1:26" ht="13.5">
      <c r="A404" s="53">
        <v>23</v>
      </c>
      <c r="B404" s="53" t="s">
        <v>110</v>
      </c>
      <c r="C404" s="5" t="s">
        <v>75</v>
      </c>
      <c r="D404" s="5" t="s">
        <v>105</v>
      </c>
      <c r="E404" s="53" t="s">
        <v>48</v>
      </c>
      <c r="F404" s="53">
        <v>7</v>
      </c>
      <c r="G404" s="53">
        <v>403</v>
      </c>
      <c r="H404" s="53" t="s">
        <v>4</v>
      </c>
      <c r="I404" s="64">
        <v>17.1</v>
      </c>
      <c r="J404" s="64">
        <v>14</v>
      </c>
      <c r="K404" s="65">
        <f t="shared" si="66"/>
        <v>20</v>
      </c>
      <c r="L404" s="66">
        <f t="shared" si="67"/>
        <v>0.02296582769590479</v>
      </c>
      <c r="M404" s="66">
        <f t="shared" si="68"/>
        <v>5.128038963100346</v>
      </c>
      <c r="N404" s="67">
        <f t="shared" si="69"/>
        <v>168.68599401906056</v>
      </c>
      <c r="O404" s="67">
        <f t="shared" si="70"/>
        <v>0.16868599401906056</v>
      </c>
      <c r="P404" s="67">
        <f>O404/Information!$D$43</f>
        <v>3.373719880381211</v>
      </c>
      <c r="Q404" s="53">
        <f>IF(H404="Chirpine",Information!$D$14,IF(H404="Chilaune",Information!$D$15,IF(Trees!H318="Hadekafal",Information!$D$17,Information!$D$16)))</f>
        <v>650</v>
      </c>
      <c r="R404" s="68">
        <f t="shared" si="71"/>
        <v>2192.917922247787</v>
      </c>
      <c r="S404" s="67">
        <f t="shared" si="72"/>
        <v>2.192917922247787</v>
      </c>
      <c r="T404" s="67">
        <f>IF(Trees!I681&lt;28,S404*Information!$D$29,IF(I404&gt;=53,S404*Information!$F$29,S404*Information!$E$29))</f>
        <v>0.41446148730483173</v>
      </c>
      <c r="U404" s="67">
        <f>IF(Trees!I681&lt;28,S404*Information!$D$30,IF(I404&gt;=53,S404*Information!$F$30,S404*Information!$E$30))</f>
        <v>0.2214847101470265</v>
      </c>
      <c r="V404" s="67">
        <f t="shared" si="73"/>
        <v>2.828864119699645</v>
      </c>
      <c r="W404" s="67">
        <f>IF(H404="Chirpine",S404*Information!$D$22,IF(H404="Chilaune",S404*Information!$D$23,S404*Information!$D$24))</f>
        <v>1.015759581585175</v>
      </c>
      <c r="X404" s="67">
        <f>IF(H404="Chirpine",T404*Information!$D$22,IF(H404="Chilaune",T404*Information!$D$23,T404*Information!$D$24))</f>
        <v>0.19197856091959806</v>
      </c>
      <c r="Y404" s="67">
        <f>IF(H404="Chirpine",U404*Information!$C$22,IF(H404="Chilaune",U404*Information!$C$23,U404*Information!$C$24))</f>
        <v>0.09625725502989771</v>
      </c>
      <c r="Z404" s="67">
        <f t="shared" si="74"/>
        <v>1.3039953975346708</v>
      </c>
    </row>
    <row r="405" spans="1:26" ht="13.5">
      <c r="A405" s="53">
        <v>23</v>
      </c>
      <c r="B405" s="53" t="s">
        <v>110</v>
      </c>
      <c r="C405" s="5" t="s">
        <v>75</v>
      </c>
      <c r="D405" s="5" t="s">
        <v>105</v>
      </c>
      <c r="E405" s="53" t="s">
        <v>48</v>
      </c>
      <c r="F405" s="53">
        <v>8</v>
      </c>
      <c r="G405" s="53">
        <v>404</v>
      </c>
      <c r="H405" s="53" t="s">
        <v>4</v>
      </c>
      <c r="I405" s="64">
        <v>39</v>
      </c>
      <c r="J405" s="64">
        <v>22</v>
      </c>
      <c r="K405" s="65">
        <f t="shared" si="66"/>
        <v>20</v>
      </c>
      <c r="L405" s="66">
        <f t="shared" si="67"/>
        <v>0.11945906065275187</v>
      </c>
      <c r="M405" s="66">
        <f t="shared" si="68"/>
        <v>7.166776260350072</v>
      </c>
      <c r="N405" s="67">
        <f t="shared" si="69"/>
        <v>1295.6609892827987</v>
      </c>
      <c r="O405" s="67">
        <f t="shared" si="70"/>
        <v>1.2956609892827986</v>
      </c>
      <c r="P405" s="67">
        <f>O405/Information!$D$43</f>
        <v>25.913219785655972</v>
      </c>
      <c r="Q405" s="53">
        <f>IF(H405="Chirpine",Information!$D$14,IF(H405="Chilaune",Information!$D$15,IF(Trees!H319="Hadekafal",Information!$D$17,Information!$D$16)))</f>
        <v>650</v>
      </c>
      <c r="R405" s="68">
        <f t="shared" si="71"/>
        <v>16843.59286067638</v>
      </c>
      <c r="S405" s="67">
        <f t="shared" si="72"/>
        <v>16.84359286067638</v>
      </c>
      <c r="T405" s="67">
        <f>IF(Trees!I682&lt;28,S405*Information!$D$29,IF(I405&gt;=53,S405*Information!$F$29,S405*Information!$E$29))</f>
        <v>3.183439050667836</v>
      </c>
      <c r="U405" s="67">
        <f>IF(Trees!I682&lt;28,S405*Information!$D$30,IF(I405&gt;=53,S405*Information!$F$30,S405*Information!$E$30))</f>
        <v>1.7012028789283147</v>
      </c>
      <c r="V405" s="67">
        <f t="shared" si="73"/>
        <v>21.72823479027253</v>
      </c>
      <c r="W405" s="67">
        <f>IF(H405="Chirpine",S405*Information!$D$22,IF(H405="Chilaune",S405*Information!$D$23,S405*Information!$D$24))</f>
        <v>7.8019522130653</v>
      </c>
      <c r="X405" s="67">
        <f>IF(H405="Chirpine",T405*Information!$D$22,IF(H405="Chilaune",T405*Information!$D$23,T405*Information!$D$24))</f>
        <v>1.4745689682693417</v>
      </c>
      <c r="Y405" s="67">
        <f>IF(H405="Chirpine",U405*Information!$C$22,IF(H405="Chilaune",U405*Information!$C$23,U405*Information!$C$24))</f>
        <v>0.7393427711822456</v>
      </c>
      <c r="Z405" s="67">
        <f t="shared" si="74"/>
        <v>10.015863952516886</v>
      </c>
    </row>
    <row r="406" spans="1:26" ht="13.5">
      <c r="A406" s="53">
        <v>23</v>
      </c>
      <c r="B406" s="53" t="s">
        <v>110</v>
      </c>
      <c r="C406" s="5" t="s">
        <v>75</v>
      </c>
      <c r="D406" s="5" t="s">
        <v>105</v>
      </c>
      <c r="E406" s="53" t="s">
        <v>48</v>
      </c>
      <c r="F406" s="53">
        <v>9</v>
      </c>
      <c r="G406" s="53">
        <v>405</v>
      </c>
      <c r="H406" s="53" t="s">
        <v>4</v>
      </c>
      <c r="I406" s="64">
        <v>27</v>
      </c>
      <c r="J406" s="64">
        <v>24.1</v>
      </c>
      <c r="K406" s="65">
        <f t="shared" si="66"/>
        <v>20</v>
      </c>
      <c r="L406" s="66">
        <f t="shared" si="67"/>
        <v>0.05725552611167398</v>
      </c>
      <c r="M406" s="66">
        <f t="shared" si="68"/>
        <v>6.550800254752881</v>
      </c>
      <c r="N406" s="67">
        <f t="shared" si="69"/>
        <v>699.8039712498094</v>
      </c>
      <c r="O406" s="67">
        <f t="shared" si="70"/>
        <v>0.6998039712498094</v>
      </c>
      <c r="P406" s="67">
        <f>O406/Information!$D$43</f>
        <v>13.996079424996188</v>
      </c>
      <c r="Q406" s="53">
        <f>IF(H406="Chirpine",Information!$D$14,IF(H406="Chilaune",Information!$D$15,IF(Trees!H320="Hadekafal",Information!$D$17,Information!$D$16)))</f>
        <v>650</v>
      </c>
      <c r="R406" s="68">
        <f t="shared" si="71"/>
        <v>9097.451626247523</v>
      </c>
      <c r="S406" s="67">
        <f t="shared" si="72"/>
        <v>9.097451626247523</v>
      </c>
      <c r="T406" s="67">
        <f>IF(Trees!I683&lt;28,S406*Information!$D$29,IF(I406&gt;=53,S406*Information!$F$29,S406*Information!$E$29))</f>
        <v>1.7194183573607817</v>
      </c>
      <c r="U406" s="67">
        <f>IF(Trees!I683&lt;28,S406*Information!$D$30,IF(I406&gt;=53,S406*Information!$F$30,S406*Information!$E$30))</f>
        <v>0.9188426142509999</v>
      </c>
      <c r="V406" s="67">
        <f t="shared" si="73"/>
        <v>11.735712597859305</v>
      </c>
      <c r="W406" s="67">
        <f>IF(H406="Chirpine",S406*Information!$D$22,IF(H406="Chilaune",S406*Information!$D$23,S406*Information!$D$24))</f>
        <v>4.2139395932778525</v>
      </c>
      <c r="X406" s="67">
        <f>IF(H406="Chirpine",T406*Information!$D$22,IF(H406="Chilaune",T406*Information!$D$23,T406*Information!$D$24))</f>
        <v>0.7964345831295141</v>
      </c>
      <c r="Y406" s="67">
        <f>IF(H406="Chirpine",U406*Information!$C$22,IF(H406="Chilaune",U406*Information!$C$23,U406*Information!$C$24))</f>
        <v>0.39932900015348455</v>
      </c>
      <c r="Z406" s="67">
        <f t="shared" si="74"/>
        <v>5.409703176560851</v>
      </c>
    </row>
    <row r="407" spans="1:26" ht="13.5">
      <c r="A407" s="53">
        <v>23</v>
      </c>
      <c r="B407" s="53" t="s">
        <v>110</v>
      </c>
      <c r="C407" s="5" t="s">
        <v>75</v>
      </c>
      <c r="D407" s="5" t="s">
        <v>105</v>
      </c>
      <c r="E407" s="53" t="s">
        <v>48</v>
      </c>
      <c r="F407" s="53">
        <v>10</v>
      </c>
      <c r="G407" s="53">
        <v>406</v>
      </c>
      <c r="H407" s="53" t="s">
        <v>4</v>
      </c>
      <c r="I407" s="64">
        <v>35.9</v>
      </c>
      <c r="J407" s="64">
        <v>24.3</v>
      </c>
      <c r="K407" s="65">
        <f t="shared" si="66"/>
        <v>20</v>
      </c>
      <c r="L407" s="66">
        <f t="shared" si="67"/>
        <v>0.10122290069682653</v>
      </c>
      <c r="M407" s="66">
        <f t="shared" si="68"/>
        <v>7.107086443295319</v>
      </c>
      <c r="N407" s="67">
        <f t="shared" si="69"/>
        <v>1220.5861135385112</v>
      </c>
      <c r="O407" s="67">
        <f t="shared" si="70"/>
        <v>1.2205861135385112</v>
      </c>
      <c r="P407" s="67">
        <f>O407/Information!$D$43</f>
        <v>24.411722270770223</v>
      </c>
      <c r="Q407" s="53">
        <f>IF(H407="Chirpine",Information!$D$14,IF(H407="Chilaune",Information!$D$15,IF(Trees!#REF!="Hadekafal",Information!$D$17,Information!$D$16)))</f>
        <v>650</v>
      </c>
      <c r="R407" s="68">
        <f t="shared" si="71"/>
        <v>15867.619476000646</v>
      </c>
      <c r="S407" s="67">
        <f t="shared" si="72"/>
        <v>15.867619476000646</v>
      </c>
      <c r="T407" s="67">
        <f>IF(Trees!I684&lt;28,S407*Information!$D$29,IF(I407&gt;=53,S407*Information!$F$29,S407*Information!$E$29))</f>
        <v>2.998980080964122</v>
      </c>
      <c r="U407" s="67">
        <f>IF(Trees!I684&lt;28,S407*Information!$D$30,IF(I407&gt;=53,S407*Information!$F$30,S407*Information!$E$30))</f>
        <v>1.6026295670760653</v>
      </c>
      <c r="V407" s="67">
        <f t="shared" si="73"/>
        <v>20.469229124040833</v>
      </c>
      <c r="W407" s="67">
        <f>IF(H407="Chirpine",S407*Information!$D$22,IF(H407="Chilaune",S407*Information!$D$23,S407*Information!$D$24))</f>
        <v>7.349881341283499</v>
      </c>
      <c r="X407" s="67">
        <f>IF(H407="Chirpine",T407*Information!$D$22,IF(H407="Chilaune",T407*Information!$D$23,T407*Information!$D$24))</f>
        <v>1.3891275735025814</v>
      </c>
      <c r="Y407" s="67">
        <f>IF(H407="Chirpine",U407*Information!$C$22,IF(H407="Chilaune",U407*Information!$C$23,U407*Information!$C$24))</f>
        <v>0.696502809851258</v>
      </c>
      <c r="Z407" s="67">
        <f t="shared" si="74"/>
        <v>9.435511724637339</v>
      </c>
    </row>
    <row r="408" spans="1:26" ht="13.5">
      <c r="A408" s="53">
        <v>23</v>
      </c>
      <c r="B408" s="53" t="s">
        <v>110</v>
      </c>
      <c r="C408" s="5" t="s">
        <v>75</v>
      </c>
      <c r="D408" s="5" t="s">
        <v>105</v>
      </c>
      <c r="E408" s="53" t="s">
        <v>48</v>
      </c>
      <c r="F408" s="53">
        <v>11</v>
      </c>
      <c r="G408" s="53">
        <v>407</v>
      </c>
      <c r="H408" s="53" t="s">
        <v>4</v>
      </c>
      <c r="I408" s="64">
        <v>20</v>
      </c>
      <c r="J408" s="64">
        <v>12.5</v>
      </c>
      <c r="K408" s="65">
        <f t="shared" si="66"/>
        <v>20</v>
      </c>
      <c r="L408" s="66">
        <f t="shared" si="67"/>
        <v>0.031415926535897934</v>
      </c>
      <c r="M408" s="66">
        <f t="shared" si="68"/>
        <v>5.315818556913543</v>
      </c>
      <c r="N408" s="67">
        <f t="shared" si="69"/>
        <v>203.53104670634562</v>
      </c>
      <c r="O408" s="67">
        <f t="shared" si="70"/>
        <v>0.20353104670634561</v>
      </c>
      <c r="P408" s="67">
        <f>O408/Information!$D$43</f>
        <v>4.070620934126912</v>
      </c>
      <c r="Q408" s="53">
        <f>IF(H408="Chirpine",Information!$D$14,IF(H408="Chilaune",Information!$D$15,IF(Trees!#REF!="Hadekafal",Information!$D$17,Information!$D$16)))</f>
        <v>650</v>
      </c>
      <c r="R408" s="68">
        <f t="shared" si="71"/>
        <v>2645.9036071824926</v>
      </c>
      <c r="S408" s="67">
        <f t="shared" si="72"/>
        <v>2.6459036071824924</v>
      </c>
      <c r="T408" s="67">
        <f>IF(Trees!I685&lt;28,S408*Information!$D$29,IF(I408&gt;=53,S408*Information!$F$29,S408*Information!$E$29))</f>
        <v>0.5000757817574911</v>
      </c>
      <c r="U408" s="67">
        <f>IF(Trees!I685&lt;28,S408*Information!$D$30,IF(I408&gt;=53,S408*Information!$F$30,S408*Information!$E$30))</f>
        <v>0.26723626432543174</v>
      </c>
      <c r="V408" s="67">
        <f t="shared" si="73"/>
        <v>3.413215653265415</v>
      </c>
      <c r="W408" s="67">
        <f>IF(H408="Chirpine",S408*Information!$D$22,IF(H408="Chilaune",S408*Information!$D$23,S408*Information!$D$24))</f>
        <v>1.2255825508469305</v>
      </c>
      <c r="X408" s="67">
        <f>IF(H408="Chirpine",T408*Information!$D$22,IF(H408="Chilaune",T408*Information!$D$23,T408*Information!$D$24))</f>
        <v>0.23163510211006988</v>
      </c>
      <c r="Y408" s="67">
        <f>IF(H408="Chirpine",U408*Information!$C$22,IF(H408="Chilaune",U408*Information!$C$23,U408*Information!$C$24))</f>
        <v>0.11614088047583263</v>
      </c>
      <c r="Z408" s="67">
        <f t="shared" si="74"/>
        <v>1.573358533432833</v>
      </c>
    </row>
    <row r="409" spans="1:26" ht="13.5">
      <c r="A409" s="53">
        <v>23</v>
      </c>
      <c r="B409" s="53" t="s">
        <v>110</v>
      </c>
      <c r="C409" s="5" t="s">
        <v>75</v>
      </c>
      <c r="D409" s="5" t="s">
        <v>105</v>
      </c>
      <c r="E409" s="53" t="s">
        <v>48</v>
      </c>
      <c r="F409" s="53">
        <v>12</v>
      </c>
      <c r="G409" s="53">
        <v>408</v>
      </c>
      <c r="H409" s="53" t="s">
        <v>4</v>
      </c>
      <c r="I409" s="64">
        <v>17.6</v>
      </c>
      <c r="J409" s="64">
        <v>13</v>
      </c>
      <c r="K409" s="65">
        <f t="shared" si="66"/>
        <v>20</v>
      </c>
      <c r="L409" s="66">
        <f t="shared" si="67"/>
        <v>0.024328493509399363</v>
      </c>
      <c r="M409" s="66">
        <f t="shared" si="68"/>
        <v>5.109226299322552</v>
      </c>
      <c r="N409" s="67">
        <f t="shared" si="69"/>
        <v>165.54222518133741</v>
      </c>
      <c r="O409" s="67">
        <f t="shared" si="70"/>
        <v>0.1655422251813374</v>
      </c>
      <c r="P409" s="67">
        <f>O409/Information!$D$43</f>
        <v>3.3108445036267478</v>
      </c>
      <c r="Q409" s="53">
        <f>IF(H409="Chirpine",Information!$D$14,IF(H409="Chilaune",Information!$D$15,IF(Trees!H321="Hadekafal",Information!$D$17,Information!$D$16)))</f>
        <v>650</v>
      </c>
      <c r="R409" s="68">
        <f t="shared" si="71"/>
        <v>2152.048927357386</v>
      </c>
      <c r="S409" s="67">
        <f t="shared" si="72"/>
        <v>2.152048927357386</v>
      </c>
      <c r="T409" s="67">
        <f>IF(Trees!I686&lt;28,S409*Information!$D$29,IF(I409&gt;=53,S409*Information!$F$29,S409*Information!$E$29))</f>
        <v>0.406737247270546</v>
      </c>
      <c r="U409" s="67">
        <f>IF(Trees!I686&lt;28,S409*Information!$D$30,IF(I409&gt;=53,S409*Information!$F$30,S409*Information!$E$30))</f>
        <v>0.21735694166309602</v>
      </c>
      <c r="V409" s="67">
        <f t="shared" si="73"/>
        <v>2.776143116291028</v>
      </c>
      <c r="W409" s="67">
        <f>IF(H409="Chirpine",S409*Information!$D$22,IF(H409="Chilaune",S409*Information!$D$23,S409*Information!$D$24))</f>
        <v>0.9968290631519413</v>
      </c>
      <c r="X409" s="67">
        <f>IF(H409="Chirpine",T409*Information!$D$22,IF(H409="Chilaune",T409*Information!$D$23,T409*Information!$D$24))</f>
        <v>0.1884006929357169</v>
      </c>
      <c r="Y409" s="67">
        <f>IF(H409="Chirpine",U409*Information!$C$22,IF(H409="Chilaune",U409*Information!$C$23,U409*Information!$C$24))</f>
        <v>0.09446332684678153</v>
      </c>
      <c r="Z409" s="67">
        <f t="shared" si="74"/>
        <v>1.2796930829344397</v>
      </c>
    </row>
    <row r="410" spans="1:26" ht="13.5">
      <c r="A410" s="53">
        <v>24</v>
      </c>
      <c r="B410" s="53" t="s">
        <v>109</v>
      </c>
      <c r="C410" s="5" t="s">
        <v>75</v>
      </c>
      <c r="D410" s="5" t="s">
        <v>106</v>
      </c>
      <c r="E410" s="53" t="s">
        <v>48</v>
      </c>
      <c r="F410" s="53">
        <v>1</v>
      </c>
      <c r="G410" s="53">
        <v>409</v>
      </c>
      <c r="H410" s="53" t="s">
        <v>4</v>
      </c>
      <c r="I410" s="64">
        <v>32</v>
      </c>
      <c r="J410" s="64">
        <v>20.8</v>
      </c>
      <c r="K410" s="65">
        <f t="shared" si="66"/>
        <v>20</v>
      </c>
      <c r="L410" s="66">
        <f t="shared" si="67"/>
        <v>0.0804247719318987</v>
      </c>
      <c r="M410" s="66">
        <f t="shared" si="68"/>
        <v>6.730062406417291</v>
      </c>
      <c r="N410" s="67">
        <f t="shared" si="69"/>
        <v>837.1995109459506</v>
      </c>
      <c r="O410" s="67">
        <f t="shared" si="70"/>
        <v>0.8371995109459506</v>
      </c>
      <c r="P410" s="67">
        <f>O410/Information!$D$43</f>
        <v>16.74399021891901</v>
      </c>
      <c r="Q410" s="53">
        <f>IF(H410="Chirpine",Information!$D$14,IF(H410="Chilaune",Information!$D$15,IF(Trees!H322="Hadekafal",Information!$D$17,Information!$D$16)))</f>
        <v>650</v>
      </c>
      <c r="R410" s="68">
        <f t="shared" si="71"/>
        <v>10883.593642297355</v>
      </c>
      <c r="S410" s="67">
        <f t="shared" si="72"/>
        <v>10.883593642297356</v>
      </c>
      <c r="T410" s="67">
        <f>IF(Trees!I687&lt;28,S410*Information!$D$29,IF(I410&gt;=53,S410*Information!$F$29,S410*Information!$E$29))</f>
        <v>2.0569991983942004</v>
      </c>
      <c r="U410" s="67">
        <f>IF(Trees!I687&lt;28,S410*Information!$D$30,IF(I410&gt;=53,S410*Information!$F$30,S410*Information!$E$30))</f>
        <v>1.099242957872033</v>
      </c>
      <c r="V410" s="67">
        <f t="shared" si="73"/>
        <v>14.039835798563589</v>
      </c>
      <c r="W410" s="67">
        <f>IF(H410="Chirpine",S410*Information!$D$22,IF(H410="Chilaune",S410*Information!$D$23,S410*Information!$D$24))</f>
        <v>5.041280575112135</v>
      </c>
      <c r="X410" s="67">
        <f>IF(H410="Chirpine",T410*Information!$D$22,IF(H410="Chilaune",T410*Information!$D$23,T410*Information!$D$24))</f>
        <v>0.9528020286961937</v>
      </c>
      <c r="Y410" s="67">
        <f>IF(H410="Chirpine",U410*Information!$C$22,IF(H410="Chilaune",U410*Information!$C$23,U410*Information!$C$24))</f>
        <v>0.4777309894911856</v>
      </c>
      <c r="Z410" s="67">
        <f t="shared" si="74"/>
        <v>6.4718135932995144</v>
      </c>
    </row>
    <row r="411" spans="1:26" ht="13.5">
      <c r="A411" s="53">
        <v>24</v>
      </c>
      <c r="B411" s="53" t="s">
        <v>109</v>
      </c>
      <c r="C411" s="5" t="s">
        <v>75</v>
      </c>
      <c r="D411" s="5" t="s">
        <v>106</v>
      </c>
      <c r="E411" s="53" t="s">
        <v>48</v>
      </c>
      <c r="F411" s="53">
        <v>2</v>
      </c>
      <c r="G411" s="53">
        <v>410</v>
      </c>
      <c r="H411" s="53" t="s">
        <v>4</v>
      </c>
      <c r="I411" s="64">
        <v>24</v>
      </c>
      <c r="J411" s="64">
        <v>16.5</v>
      </c>
      <c r="K411" s="65">
        <f t="shared" si="66"/>
        <v>20</v>
      </c>
      <c r="L411" s="66">
        <f t="shared" si="67"/>
        <v>0.04523893421169302</v>
      </c>
      <c r="M411" s="66">
        <f t="shared" si="68"/>
        <v>5.944673308304531</v>
      </c>
      <c r="N411" s="67">
        <f t="shared" si="69"/>
        <v>381.71463792348237</v>
      </c>
      <c r="O411" s="67">
        <f t="shared" si="70"/>
        <v>0.38171463792348237</v>
      </c>
      <c r="P411" s="67">
        <f>O411/Information!$D$43</f>
        <v>7.634292758469647</v>
      </c>
      <c r="Q411" s="53">
        <f>IF(H411="Chirpine",Information!$D$14,IF(H411="Chilaune",Information!$D$15,IF(Trees!H323="Hadekafal",Information!$D$17,Information!$D$16)))</f>
        <v>650</v>
      </c>
      <c r="R411" s="68">
        <f t="shared" si="71"/>
        <v>4962.2902930052705</v>
      </c>
      <c r="S411" s="67">
        <f t="shared" si="72"/>
        <v>4.96229029300527</v>
      </c>
      <c r="T411" s="67">
        <f>IF(Trees!I688&lt;28,S411*Information!$D$29,IF(I411&gt;=53,S411*Information!$F$29,S411*Information!$E$29))</f>
        <v>0.9378728653779961</v>
      </c>
      <c r="U411" s="67">
        <f>IF(Trees!I688&lt;28,S411*Information!$D$30,IF(I411&gt;=53,S411*Information!$F$30,S411*Information!$E$30))</f>
        <v>0.5011913195935324</v>
      </c>
      <c r="V411" s="67">
        <f t="shared" si="73"/>
        <v>6.401354477976799</v>
      </c>
      <c r="W411" s="67">
        <f>IF(H411="Chirpine",S411*Information!$D$22,IF(H411="Chilaune",S411*Information!$D$23,S411*Information!$D$24))</f>
        <v>2.298532863720041</v>
      </c>
      <c r="X411" s="67">
        <f>IF(H411="Chirpine",T411*Information!$D$22,IF(H411="Chilaune",T411*Information!$D$23,T411*Information!$D$24))</f>
        <v>0.4344227112430878</v>
      </c>
      <c r="Y411" s="67">
        <f>IF(H411="Chirpine",U411*Information!$C$22,IF(H411="Chilaune",U411*Information!$C$23,U411*Information!$C$24))</f>
        <v>0.21781774749534916</v>
      </c>
      <c r="Z411" s="67">
        <f t="shared" si="74"/>
        <v>2.950773322458478</v>
      </c>
    </row>
    <row r="412" spans="1:26" ht="13.5">
      <c r="A412" s="53">
        <v>24</v>
      </c>
      <c r="B412" s="53" t="s">
        <v>109</v>
      </c>
      <c r="C412" s="5" t="s">
        <v>75</v>
      </c>
      <c r="D412" s="5" t="s">
        <v>106</v>
      </c>
      <c r="E412" s="53" t="s">
        <v>48</v>
      </c>
      <c r="F412" s="53">
        <v>3</v>
      </c>
      <c r="G412" s="53">
        <v>411</v>
      </c>
      <c r="H412" s="53" t="s">
        <v>4</v>
      </c>
      <c r="I412" s="64">
        <v>29.6</v>
      </c>
      <c r="J412" s="64">
        <v>22.5</v>
      </c>
      <c r="K412" s="65">
        <f t="shared" si="66"/>
        <v>20</v>
      </c>
      <c r="L412" s="66">
        <f t="shared" si="67"/>
        <v>0.06881344548423082</v>
      </c>
      <c r="M412" s="66">
        <f t="shared" si="68"/>
        <v>6.658814972316158</v>
      </c>
      <c r="N412" s="67">
        <f t="shared" si="69"/>
        <v>779.6265105014115</v>
      </c>
      <c r="O412" s="67">
        <f t="shared" si="70"/>
        <v>0.7796265105014115</v>
      </c>
      <c r="P412" s="67">
        <f>O412/Information!$D$43</f>
        <v>15.59253021002823</v>
      </c>
      <c r="Q412" s="53">
        <f>IF(H412="Chirpine",Information!$D$14,IF(H412="Chilaune",Information!$D$15,IF(Trees!H324="Hadekafal",Information!$D$17,Information!$D$16)))</f>
        <v>650</v>
      </c>
      <c r="R412" s="68">
        <f t="shared" si="71"/>
        <v>10135.14463651835</v>
      </c>
      <c r="S412" s="67">
        <f t="shared" si="72"/>
        <v>10.13514463651835</v>
      </c>
      <c r="T412" s="67">
        <f>IF(Trees!I689&lt;28,S412*Information!$D$29,IF(I412&gt;=53,S412*Information!$F$29,S412*Information!$E$29))</f>
        <v>1.9155423363019681</v>
      </c>
      <c r="U412" s="67">
        <f>IF(Trees!I689&lt;28,S412*Information!$D$30,IF(I412&gt;=53,S412*Information!$F$30,S412*Information!$E$30))</f>
        <v>1.0236496082883533</v>
      </c>
      <c r="V412" s="67">
        <f t="shared" si="73"/>
        <v>13.074336581108671</v>
      </c>
      <c r="W412" s="67">
        <f>IF(H412="Chirpine",S412*Information!$D$22,IF(H412="Chilaune",S412*Information!$D$23,S412*Information!$D$24))</f>
        <v>4.6945989956353</v>
      </c>
      <c r="X412" s="67">
        <f>IF(H412="Chirpine",T412*Information!$D$22,IF(H412="Chilaune",T412*Information!$D$23,T412*Information!$D$24))</f>
        <v>0.8872792101750716</v>
      </c>
      <c r="Y412" s="67">
        <f>IF(H412="Chirpine",U412*Information!$C$22,IF(H412="Chilaune",U412*Information!$C$23,U412*Information!$C$24))</f>
        <v>0.44487811976211833</v>
      </c>
      <c r="Z412" s="67">
        <f t="shared" si="74"/>
        <v>6.02675632557249</v>
      </c>
    </row>
    <row r="413" spans="1:26" ht="13.5">
      <c r="A413" s="53">
        <v>24</v>
      </c>
      <c r="B413" s="53" t="s">
        <v>109</v>
      </c>
      <c r="C413" s="5" t="s">
        <v>75</v>
      </c>
      <c r="D413" s="5" t="s">
        <v>106</v>
      </c>
      <c r="E413" s="53" t="s">
        <v>48</v>
      </c>
      <c r="F413" s="53">
        <v>4</v>
      </c>
      <c r="G413" s="53">
        <v>412</v>
      </c>
      <c r="H413" s="53" t="s">
        <v>4</v>
      </c>
      <c r="I413" s="64">
        <v>28.1</v>
      </c>
      <c r="J413" s="64">
        <v>18</v>
      </c>
      <c r="K413" s="65">
        <f t="shared" si="66"/>
        <v>20</v>
      </c>
      <c r="L413" s="66">
        <f t="shared" si="67"/>
        <v>0.06201582438002591</v>
      </c>
      <c r="M413" s="66">
        <f t="shared" si="68"/>
        <v>6.335216244325579</v>
      </c>
      <c r="N413" s="67">
        <f t="shared" si="69"/>
        <v>564.0913713552737</v>
      </c>
      <c r="O413" s="67">
        <f t="shared" si="70"/>
        <v>0.5640913713552738</v>
      </c>
      <c r="P413" s="67">
        <f>O413/Information!$D$43</f>
        <v>11.281827427105474</v>
      </c>
      <c r="Q413" s="53">
        <f>IF(H413="Chirpine",Information!$D$14,IF(H413="Chilaune",Information!$D$15,IF(Trees!H325="Hadekafal",Information!$D$17,Information!$D$16)))</f>
        <v>650</v>
      </c>
      <c r="R413" s="68">
        <f t="shared" si="71"/>
        <v>7333.187827618558</v>
      </c>
      <c r="S413" s="67">
        <f t="shared" si="72"/>
        <v>7.333187827618558</v>
      </c>
      <c r="T413" s="67">
        <f>IF(Trees!I690&lt;28,S413*Information!$D$29,IF(I413&gt;=53,S413*Information!$F$29,S413*Information!$E$29))</f>
        <v>1.3859724994199074</v>
      </c>
      <c r="U413" s="67">
        <f>IF(Trees!I690&lt;28,S413*Information!$D$30,IF(I413&gt;=53,S413*Information!$F$30,S413*Information!$E$30))</f>
        <v>0.7406519705894744</v>
      </c>
      <c r="V413" s="67">
        <f t="shared" si="73"/>
        <v>9.459812297627941</v>
      </c>
      <c r="W413" s="67">
        <f>IF(H413="Chirpine",S413*Information!$D$22,IF(H413="Chilaune",S413*Information!$D$23,S413*Information!$D$24))</f>
        <v>3.396732601752916</v>
      </c>
      <c r="X413" s="67">
        <f>IF(H413="Chirpine",T413*Information!$D$22,IF(H413="Chilaune",T413*Information!$D$23,T413*Information!$D$24))</f>
        <v>0.6419824617313011</v>
      </c>
      <c r="Y413" s="67">
        <f>IF(H413="Chirpine",U413*Information!$C$22,IF(H413="Chilaune",U413*Information!$C$23,U413*Information!$C$24))</f>
        <v>0.32188734641818556</v>
      </c>
      <c r="Z413" s="67">
        <f t="shared" si="74"/>
        <v>4.360602409902403</v>
      </c>
    </row>
    <row r="414" spans="1:26" ht="13.5">
      <c r="A414" s="53">
        <v>24</v>
      </c>
      <c r="B414" s="53" t="s">
        <v>109</v>
      </c>
      <c r="C414" s="5" t="s">
        <v>75</v>
      </c>
      <c r="D414" s="5" t="s">
        <v>106</v>
      </c>
      <c r="E414" s="53" t="s">
        <v>48</v>
      </c>
      <c r="F414" s="53">
        <v>5</v>
      </c>
      <c r="G414" s="53">
        <v>413</v>
      </c>
      <c r="H414" s="53" t="s">
        <v>4</v>
      </c>
      <c r="I414" s="64">
        <v>27.9</v>
      </c>
      <c r="J414" s="64">
        <v>21.5</v>
      </c>
      <c r="K414" s="65">
        <f t="shared" si="66"/>
        <v>20</v>
      </c>
      <c r="L414" s="66">
        <f t="shared" si="67"/>
        <v>0.06113617843702077</v>
      </c>
      <c r="M414" s="66">
        <f t="shared" si="68"/>
        <v>6.499495671669721</v>
      </c>
      <c r="N414" s="67">
        <f t="shared" si="69"/>
        <v>664.8062678493624</v>
      </c>
      <c r="O414" s="67">
        <f t="shared" si="70"/>
        <v>0.6648062678493624</v>
      </c>
      <c r="P414" s="67">
        <f>O414/Information!$D$43</f>
        <v>13.296125356987247</v>
      </c>
      <c r="Q414" s="53">
        <f>IF(H414="Chirpine",Information!$D$14,IF(H414="Chilaune",Information!$D$15,IF(Trees!H326="Hadekafal",Information!$D$17,Information!$D$16)))</f>
        <v>650</v>
      </c>
      <c r="R414" s="68">
        <f t="shared" si="71"/>
        <v>8642.48148204171</v>
      </c>
      <c r="S414" s="67">
        <f t="shared" si="72"/>
        <v>8.64248148204171</v>
      </c>
      <c r="T414" s="67">
        <f>IF(Trees!I691&lt;28,S414*Information!$D$29,IF(I414&gt;=53,S414*Information!$F$29,S414*Information!$E$29))</f>
        <v>1.633429000105883</v>
      </c>
      <c r="U414" s="67">
        <f>IF(Trees!I691&lt;28,S414*Information!$D$30,IF(I414&gt;=53,S414*Information!$F$30,S414*Information!$E$30))</f>
        <v>0.8728906296862128</v>
      </c>
      <c r="V414" s="67">
        <f t="shared" si="73"/>
        <v>11.148801111833805</v>
      </c>
      <c r="W414" s="67">
        <f>IF(H414="Chirpine",S414*Information!$D$22,IF(H414="Chilaune",S414*Information!$D$23,S414*Information!$D$24))</f>
        <v>4.00319742248172</v>
      </c>
      <c r="X414" s="67">
        <f>IF(H414="Chirpine",T414*Information!$D$22,IF(H414="Chilaune",T414*Information!$D$23,T414*Information!$D$24))</f>
        <v>0.7566043128490451</v>
      </c>
      <c r="Y414" s="67">
        <f>IF(H414="Chirpine",U414*Information!$C$22,IF(H414="Chilaune",U414*Information!$C$23,U414*Information!$C$24))</f>
        <v>0.37935826766162806</v>
      </c>
      <c r="Z414" s="67">
        <f t="shared" si="74"/>
        <v>5.1391600029923925</v>
      </c>
    </row>
    <row r="415" spans="1:26" ht="13.5">
      <c r="A415" s="53">
        <v>24</v>
      </c>
      <c r="B415" s="53" t="s">
        <v>109</v>
      </c>
      <c r="C415" s="5" t="s">
        <v>75</v>
      </c>
      <c r="D415" s="5" t="s">
        <v>106</v>
      </c>
      <c r="E415" s="53" t="s">
        <v>48</v>
      </c>
      <c r="F415" s="53">
        <v>6</v>
      </c>
      <c r="G415" s="53">
        <v>414</v>
      </c>
      <c r="H415" s="53" t="s">
        <v>4</v>
      </c>
      <c r="I415" s="64">
        <v>26</v>
      </c>
      <c r="J415" s="64">
        <v>16.2</v>
      </c>
      <c r="K415" s="65">
        <f t="shared" si="66"/>
        <v>20</v>
      </c>
      <c r="L415" s="66">
        <f t="shared" si="67"/>
        <v>0.053092915845667506</v>
      </c>
      <c r="M415" s="66">
        <f t="shared" si="68"/>
        <v>6.080251454482912</v>
      </c>
      <c r="N415" s="67">
        <f t="shared" si="69"/>
        <v>437.1391014862625</v>
      </c>
      <c r="O415" s="67">
        <f t="shared" si="70"/>
        <v>0.4371391014862625</v>
      </c>
      <c r="P415" s="67">
        <f>O415/Information!$D$43</f>
        <v>8.74278202972525</v>
      </c>
      <c r="Q415" s="53">
        <f>IF(H415="Chirpine",Information!$D$14,IF(H415="Chilaune",Information!$D$15,IF(Trees!H327="Hadekafal",Information!$D$17,Information!$D$16)))</f>
        <v>650</v>
      </c>
      <c r="R415" s="68">
        <f t="shared" si="71"/>
        <v>5682.8083193214125</v>
      </c>
      <c r="S415" s="67">
        <f t="shared" si="72"/>
        <v>5.6828083193214125</v>
      </c>
      <c r="T415" s="67">
        <f>IF(Trees!I692&lt;28,S415*Information!$D$29,IF(I415&gt;=53,S415*Information!$F$29,S415*Information!$E$29))</f>
        <v>1.074050772351747</v>
      </c>
      <c r="U415" s="67">
        <f>IF(Trees!I692&lt;28,S415*Information!$D$30,IF(I415&gt;=53,S415*Information!$F$30,S415*Information!$E$30))</f>
        <v>0.5739636402514627</v>
      </c>
      <c r="V415" s="67">
        <f t="shared" si="73"/>
        <v>7.330822731924622</v>
      </c>
      <c r="W415" s="67">
        <f>IF(H415="Chirpine",S415*Information!$D$22,IF(H415="Chilaune",S415*Information!$D$23,S415*Information!$D$24))</f>
        <v>2.6322768135096783</v>
      </c>
      <c r="X415" s="67">
        <f>IF(H415="Chirpine",T415*Information!$D$22,IF(H415="Chilaune",T415*Information!$D$23,T415*Information!$D$24))</f>
        <v>0.4975003177533292</v>
      </c>
      <c r="Y415" s="67">
        <f>IF(H415="Chirpine",U415*Information!$C$22,IF(H415="Chilaune",U415*Information!$C$23,U415*Information!$C$24))</f>
        <v>0.2494445980532857</v>
      </c>
      <c r="Z415" s="67">
        <f t="shared" si="74"/>
        <v>3.379221729316293</v>
      </c>
    </row>
    <row r="416" spans="1:26" ht="13.5">
      <c r="A416" s="53">
        <v>24</v>
      </c>
      <c r="B416" s="53" t="s">
        <v>109</v>
      </c>
      <c r="C416" s="5" t="s">
        <v>75</v>
      </c>
      <c r="D416" s="5" t="s">
        <v>106</v>
      </c>
      <c r="E416" s="53" t="s">
        <v>48</v>
      </c>
      <c r="F416" s="53">
        <v>7</v>
      </c>
      <c r="G416" s="53">
        <v>415</v>
      </c>
      <c r="H416" s="53" t="s">
        <v>4</v>
      </c>
      <c r="I416" s="64">
        <v>24.1</v>
      </c>
      <c r="J416" s="64">
        <v>19.5</v>
      </c>
      <c r="K416" s="65">
        <f t="shared" si="66"/>
        <v>20</v>
      </c>
      <c r="L416" s="66">
        <f t="shared" si="67"/>
        <v>0.0456167107282872</v>
      </c>
      <c r="M416" s="66">
        <f t="shared" si="68"/>
        <v>6.120042728249512</v>
      </c>
      <c r="N416" s="67">
        <f t="shared" si="69"/>
        <v>454.88413048691564</v>
      </c>
      <c r="O416" s="67">
        <f t="shared" si="70"/>
        <v>0.4548841304869156</v>
      </c>
      <c r="P416" s="67">
        <f>O416/Information!$D$43</f>
        <v>9.097682609738312</v>
      </c>
      <c r="Q416" s="53">
        <f>IF(H416="Chirpine",Information!$D$14,IF(H416="Chilaune",Information!$D$15,IF(Trees!H328="Hadekafal",Information!$D$17,Information!$D$16)))</f>
        <v>650</v>
      </c>
      <c r="R416" s="68">
        <f t="shared" si="71"/>
        <v>5913.493696329903</v>
      </c>
      <c r="S416" s="67">
        <f t="shared" si="72"/>
        <v>5.913493696329903</v>
      </c>
      <c r="T416" s="67">
        <f>IF(Trees!I693&lt;28,S416*Information!$D$29,IF(I416&gt;=53,S416*Information!$F$29,S416*Information!$E$29))</f>
        <v>1.1176503086063516</v>
      </c>
      <c r="U416" s="67">
        <f>IF(Trees!I693&lt;28,S416*Information!$D$30,IF(I416&gt;=53,S416*Information!$F$30,S416*Information!$E$30))</f>
        <v>0.5972628633293202</v>
      </c>
      <c r="V416" s="67">
        <f t="shared" si="73"/>
        <v>7.628406868265575</v>
      </c>
      <c r="W416" s="67">
        <f>IF(H416="Chirpine",S416*Information!$D$22,IF(H416="Chilaune",S416*Information!$D$23,S416*Information!$D$24))</f>
        <v>2.739130280140011</v>
      </c>
      <c r="X416" s="67">
        <f>IF(H416="Chirpine",T416*Information!$D$22,IF(H416="Chilaune",T416*Information!$D$23,T416*Information!$D$24))</f>
        <v>0.5176956229464621</v>
      </c>
      <c r="Y416" s="67">
        <f>IF(H416="Chirpine",U416*Information!$C$22,IF(H416="Chilaune",U416*Information!$C$23,U416*Information!$C$24))</f>
        <v>0.25957044040292254</v>
      </c>
      <c r="Z416" s="67">
        <f t="shared" si="74"/>
        <v>3.516396343489396</v>
      </c>
    </row>
    <row r="417" spans="1:26" ht="13.5">
      <c r="A417" s="53">
        <v>24</v>
      </c>
      <c r="B417" s="53" t="s">
        <v>109</v>
      </c>
      <c r="C417" s="5" t="s">
        <v>75</v>
      </c>
      <c r="D417" s="5" t="s">
        <v>106</v>
      </c>
      <c r="E417" s="53" t="s">
        <v>48</v>
      </c>
      <c r="F417" s="53">
        <v>8</v>
      </c>
      <c r="G417" s="53">
        <v>416</v>
      </c>
      <c r="H417" s="53" t="s">
        <v>4</v>
      </c>
      <c r="I417" s="64">
        <v>17.1</v>
      </c>
      <c r="J417" s="64">
        <v>14</v>
      </c>
      <c r="K417" s="65">
        <f t="shared" si="66"/>
        <v>20</v>
      </c>
      <c r="L417" s="66">
        <f t="shared" si="67"/>
        <v>0.02296582769590479</v>
      </c>
      <c r="M417" s="66">
        <f t="shared" si="68"/>
        <v>5.128038963100346</v>
      </c>
      <c r="N417" s="67">
        <f t="shared" si="69"/>
        <v>168.68599401906056</v>
      </c>
      <c r="O417" s="67">
        <f t="shared" si="70"/>
        <v>0.16868599401906056</v>
      </c>
      <c r="P417" s="67">
        <f>O417/Information!$D$43</f>
        <v>3.373719880381211</v>
      </c>
      <c r="Q417" s="53">
        <f>IF(H417="Chirpine",Information!$D$14,IF(H417="Chilaune",Information!$D$15,IF(Trees!H329="Hadekafal",Information!$D$17,Information!$D$16)))</f>
        <v>650</v>
      </c>
      <c r="R417" s="68">
        <f t="shared" si="71"/>
        <v>2192.917922247787</v>
      </c>
      <c r="S417" s="67">
        <f t="shared" si="72"/>
        <v>2.192917922247787</v>
      </c>
      <c r="T417" s="67">
        <f>IF(Trees!I694&lt;28,S417*Information!$D$29,IF(I417&gt;=53,S417*Information!$F$29,S417*Information!$E$29))</f>
        <v>0.41446148730483173</v>
      </c>
      <c r="U417" s="67">
        <f>IF(Trees!I694&lt;28,S417*Information!$D$30,IF(I417&gt;=53,S417*Information!$F$30,S417*Information!$E$30))</f>
        <v>0.2214847101470265</v>
      </c>
      <c r="V417" s="67">
        <f t="shared" si="73"/>
        <v>2.828864119699645</v>
      </c>
      <c r="W417" s="67">
        <f>IF(H417="Chirpine",S417*Information!$D$22,IF(H417="Chilaune",S417*Information!$D$23,S417*Information!$D$24))</f>
        <v>1.015759581585175</v>
      </c>
      <c r="X417" s="67">
        <f>IF(H417="Chirpine",T417*Information!$D$22,IF(H417="Chilaune",T417*Information!$D$23,T417*Information!$D$24))</f>
        <v>0.19197856091959806</v>
      </c>
      <c r="Y417" s="67">
        <f>IF(H417="Chirpine",U417*Information!$C$22,IF(H417="Chilaune",U417*Information!$C$23,U417*Information!$C$24))</f>
        <v>0.09625725502989771</v>
      </c>
      <c r="Z417" s="67">
        <f t="shared" si="74"/>
        <v>1.3039953975346708</v>
      </c>
    </row>
    <row r="418" spans="1:26" ht="13.5">
      <c r="A418" s="53">
        <v>24</v>
      </c>
      <c r="B418" s="53" t="s">
        <v>109</v>
      </c>
      <c r="C418" s="5" t="s">
        <v>75</v>
      </c>
      <c r="D418" s="5" t="s">
        <v>106</v>
      </c>
      <c r="E418" s="53" t="s">
        <v>48</v>
      </c>
      <c r="F418" s="53">
        <v>9</v>
      </c>
      <c r="G418" s="53">
        <v>417</v>
      </c>
      <c r="H418" s="53" t="s">
        <v>4</v>
      </c>
      <c r="I418" s="64">
        <v>35.9</v>
      </c>
      <c r="J418" s="64">
        <v>24.3</v>
      </c>
      <c r="K418" s="65">
        <f t="shared" si="66"/>
        <v>20</v>
      </c>
      <c r="L418" s="66">
        <f t="shared" si="67"/>
        <v>0.10122290069682653</v>
      </c>
      <c r="M418" s="66">
        <f t="shared" si="68"/>
        <v>7.107086443295319</v>
      </c>
      <c r="N418" s="67">
        <f t="shared" si="69"/>
        <v>1220.5861135385112</v>
      </c>
      <c r="O418" s="67">
        <f t="shared" si="70"/>
        <v>1.2205861135385112</v>
      </c>
      <c r="P418" s="67">
        <f>O418/Information!$D$43</f>
        <v>24.411722270770223</v>
      </c>
      <c r="Q418" s="53">
        <f>IF(H418="Chirpine",Information!$D$14,IF(H418="Chilaune",Information!$D$15,IF(Trees!H330="Hadekafal",Information!$D$17,Information!$D$16)))</f>
        <v>650</v>
      </c>
      <c r="R418" s="68">
        <f t="shared" si="71"/>
        <v>15867.619476000646</v>
      </c>
      <c r="S418" s="67">
        <f t="shared" si="72"/>
        <v>15.867619476000646</v>
      </c>
      <c r="T418" s="67">
        <f>IF(Trees!I695&lt;28,S418*Information!$D$29,IF(I418&gt;=53,S418*Information!$F$29,S418*Information!$E$29))</f>
        <v>2.998980080964122</v>
      </c>
      <c r="U418" s="67">
        <f>IF(Trees!I695&lt;28,S418*Information!$D$30,IF(I418&gt;=53,S418*Information!$F$30,S418*Information!$E$30))</f>
        <v>1.6026295670760653</v>
      </c>
      <c r="V418" s="67">
        <f t="shared" si="73"/>
        <v>20.469229124040833</v>
      </c>
      <c r="W418" s="67">
        <f>IF(H418="Chirpine",S418*Information!$D$22,IF(H418="Chilaune",S418*Information!$D$23,S418*Information!$D$24))</f>
        <v>7.349881341283499</v>
      </c>
      <c r="X418" s="67">
        <f>IF(H418="Chirpine",T418*Information!$D$22,IF(H418="Chilaune",T418*Information!$D$23,T418*Information!$D$24))</f>
        <v>1.3891275735025814</v>
      </c>
      <c r="Y418" s="67">
        <f>IF(H418="Chirpine",U418*Information!$C$22,IF(H418="Chilaune",U418*Information!$C$23,U418*Information!$C$24))</f>
        <v>0.696502809851258</v>
      </c>
      <c r="Z418" s="67">
        <f t="shared" si="74"/>
        <v>9.435511724637339</v>
      </c>
    </row>
    <row r="419" spans="1:26" ht="13.5">
      <c r="A419" s="53">
        <v>24</v>
      </c>
      <c r="B419" s="53" t="s">
        <v>109</v>
      </c>
      <c r="C419" s="5" t="s">
        <v>75</v>
      </c>
      <c r="D419" s="5" t="s">
        <v>106</v>
      </c>
      <c r="E419" s="53" t="s">
        <v>48</v>
      </c>
      <c r="F419" s="53">
        <v>10</v>
      </c>
      <c r="G419" s="53">
        <v>418</v>
      </c>
      <c r="H419" s="53" t="s">
        <v>4</v>
      </c>
      <c r="I419" s="64">
        <v>20</v>
      </c>
      <c r="J419" s="64">
        <v>12.5</v>
      </c>
      <c r="K419" s="65">
        <f t="shared" si="66"/>
        <v>20</v>
      </c>
      <c r="L419" s="66">
        <f t="shared" si="67"/>
        <v>0.031415926535897934</v>
      </c>
      <c r="M419" s="66">
        <f t="shared" si="68"/>
        <v>5.315818556913543</v>
      </c>
      <c r="N419" s="67">
        <f t="shared" si="69"/>
        <v>203.53104670634562</v>
      </c>
      <c r="O419" s="67">
        <f t="shared" si="70"/>
        <v>0.20353104670634561</v>
      </c>
      <c r="P419" s="67">
        <f>O419/Information!$D$43</f>
        <v>4.070620934126912</v>
      </c>
      <c r="Q419" s="53">
        <f>IF(H419="Chirpine",Information!$D$14,IF(H419="Chilaune",Information!$D$15,IF(Trees!H331="Hadekafal",Information!$D$17,Information!$D$16)))</f>
        <v>650</v>
      </c>
      <c r="R419" s="68">
        <f t="shared" si="71"/>
        <v>2645.9036071824926</v>
      </c>
      <c r="S419" s="67">
        <f t="shared" si="72"/>
        <v>2.6459036071824924</v>
      </c>
      <c r="T419" s="67">
        <f>IF(Trees!I696&lt;28,S419*Information!$D$29,IF(I419&gt;=53,S419*Information!$F$29,S419*Information!$E$29))</f>
        <v>0.5000757817574911</v>
      </c>
      <c r="U419" s="67">
        <f>IF(Trees!I696&lt;28,S419*Information!$D$30,IF(I419&gt;=53,S419*Information!$F$30,S419*Information!$E$30))</f>
        <v>0.26723626432543174</v>
      </c>
      <c r="V419" s="67">
        <f t="shared" si="73"/>
        <v>3.413215653265415</v>
      </c>
      <c r="W419" s="67">
        <f>IF(H419="Chirpine",S419*Information!$D$22,IF(H419="Chilaune",S419*Information!$D$23,S419*Information!$D$24))</f>
        <v>1.2255825508469305</v>
      </c>
      <c r="X419" s="67">
        <f>IF(H419="Chirpine",T419*Information!$D$22,IF(H419="Chilaune",T419*Information!$D$23,T419*Information!$D$24))</f>
        <v>0.23163510211006988</v>
      </c>
      <c r="Y419" s="67">
        <f>IF(H419="Chirpine",U419*Information!$C$22,IF(H419="Chilaune",U419*Information!$C$23,U419*Information!$C$24))</f>
        <v>0.11614088047583263</v>
      </c>
      <c r="Z419" s="67">
        <f t="shared" si="74"/>
        <v>1.573358533432833</v>
      </c>
    </row>
    <row r="420" spans="1:26" ht="13.5">
      <c r="A420" s="53">
        <v>24</v>
      </c>
      <c r="B420" s="53" t="s">
        <v>109</v>
      </c>
      <c r="C420" s="5" t="s">
        <v>75</v>
      </c>
      <c r="D420" s="5" t="s">
        <v>106</v>
      </c>
      <c r="E420" s="53" t="s">
        <v>48</v>
      </c>
      <c r="F420" s="53">
        <v>11</v>
      </c>
      <c r="G420" s="53">
        <v>419</v>
      </c>
      <c r="H420" s="53" t="s">
        <v>4</v>
      </c>
      <c r="I420" s="64">
        <v>28.1</v>
      </c>
      <c r="J420" s="64">
        <v>18</v>
      </c>
      <c r="K420" s="65">
        <f t="shared" si="66"/>
        <v>20</v>
      </c>
      <c r="L420" s="66">
        <f t="shared" si="67"/>
        <v>0.06201582438002591</v>
      </c>
      <c r="M420" s="66">
        <f t="shared" si="68"/>
        <v>6.335216244325579</v>
      </c>
      <c r="N420" s="67">
        <f t="shared" si="69"/>
        <v>564.0913713552737</v>
      </c>
      <c r="O420" s="67">
        <f t="shared" si="70"/>
        <v>0.5640913713552738</v>
      </c>
      <c r="P420" s="67">
        <f>O420/Information!$D$43</f>
        <v>11.281827427105474</v>
      </c>
      <c r="Q420" s="53">
        <f>IF(H420="Chirpine",Information!$D$14,IF(H420="Chilaune",Information!$D$15,IF(Trees!H332="Hadekafal",Information!$D$17,Information!$D$16)))</f>
        <v>650</v>
      </c>
      <c r="R420" s="68">
        <f t="shared" si="71"/>
        <v>7333.187827618558</v>
      </c>
      <c r="S420" s="67">
        <f t="shared" si="72"/>
        <v>7.333187827618558</v>
      </c>
      <c r="T420" s="67">
        <f>IF(Trees!I697&lt;28,S420*Information!$D$29,IF(I420&gt;=53,S420*Information!$F$29,S420*Information!$E$29))</f>
        <v>1.3859724994199074</v>
      </c>
      <c r="U420" s="67">
        <f>IF(Trees!I697&lt;28,S420*Information!$D$30,IF(I420&gt;=53,S420*Information!$F$30,S420*Information!$E$30))</f>
        <v>0.7406519705894744</v>
      </c>
      <c r="V420" s="67">
        <f t="shared" si="73"/>
        <v>9.459812297627941</v>
      </c>
      <c r="W420" s="67">
        <f>IF(H420="Chirpine",S420*Information!$D$22,IF(H420="Chilaune",S420*Information!$D$23,S420*Information!$D$24))</f>
        <v>3.396732601752916</v>
      </c>
      <c r="X420" s="67">
        <f>IF(H420="Chirpine",T420*Information!$D$22,IF(H420="Chilaune",T420*Information!$D$23,T420*Information!$D$24))</f>
        <v>0.6419824617313011</v>
      </c>
      <c r="Y420" s="67">
        <f>IF(H420="Chirpine",U420*Information!$C$22,IF(H420="Chilaune",U420*Information!$C$23,U420*Information!$C$24))</f>
        <v>0.32188734641818556</v>
      </c>
      <c r="Z420" s="67">
        <f t="shared" si="74"/>
        <v>4.360602409902403</v>
      </c>
    </row>
    <row r="421" spans="1:26" ht="13.5">
      <c r="A421" s="53">
        <v>24</v>
      </c>
      <c r="B421" s="53" t="s">
        <v>109</v>
      </c>
      <c r="C421" s="5" t="s">
        <v>75</v>
      </c>
      <c r="D421" s="5" t="s">
        <v>106</v>
      </c>
      <c r="E421" s="53" t="s">
        <v>48</v>
      </c>
      <c r="F421" s="53">
        <v>12</v>
      </c>
      <c r="G421" s="53">
        <v>420</v>
      </c>
      <c r="H421" s="53" t="s">
        <v>4</v>
      </c>
      <c r="I421" s="64">
        <v>39</v>
      </c>
      <c r="J421" s="64">
        <v>22</v>
      </c>
      <c r="K421" s="65">
        <f t="shared" si="66"/>
        <v>20</v>
      </c>
      <c r="L421" s="66">
        <f t="shared" si="67"/>
        <v>0.11945906065275187</v>
      </c>
      <c r="M421" s="66">
        <f t="shared" si="68"/>
        <v>7.166776260350072</v>
      </c>
      <c r="N421" s="67">
        <f t="shared" si="69"/>
        <v>1295.6609892827987</v>
      </c>
      <c r="O421" s="67">
        <f t="shared" si="70"/>
        <v>1.2956609892827986</v>
      </c>
      <c r="P421" s="67">
        <f>O421/Information!$D$43</f>
        <v>25.913219785655972</v>
      </c>
      <c r="Q421" s="53">
        <f>IF(H421="Chirpine",Information!$D$14,IF(H421="Chilaune",Information!$D$15,IF(Trees!H333="Hadekafal",Information!$D$17,Information!$D$16)))</f>
        <v>650</v>
      </c>
      <c r="R421" s="68">
        <f t="shared" si="71"/>
        <v>16843.59286067638</v>
      </c>
      <c r="S421" s="67">
        <f t="shared" si="72"/>
        <v>16.84359286067638</v>
      </c>
      <c r="T421" s="67">
        <f>IF(Trees!I698&lt;28,S421*Information!$D$29,IF(I421&gt;=53,S421*Information!$F$29,S421*Information!$E$29))</f>
        <v>3.183439050667836</v>
      </c>
      <c r="U421" s="67">
        <f>IF(Trees!I698&lt;28,S421*Information!$D$30,IF(I421&gt;=53,S421*Information!$F$30,S421*Information!$E$30))</f>
        <v>1.7012028789283147</v>
      </c>
      <c r="V421" s="67">
        <f t="shared" si="73"/>
        <v>21.72823479027253</v>
      </c>
      <c r="W421" s="67">
        <f>IF(H421="Chirpine",S421*Information!$D$22,IF(H421="Chilaune",S421*Information!$D$23,S421*Information!$D$24))</f>
        <v>7.8019522130653</v>
      </c>
      <c r="X421" s="67">
        <f>IF(H421="Chirpine",T421*Information!$D$22,IF(H421="Chilaune",T421*Information!$D$23,T421*Information!$D$24))</f>
        <v>1.4745689682693417</v>
      </c>
      <c r="Y421" s="67">
        <f>IF(H421="Chirpine",U421*Information!$C$22,IF(H421="Chilaune",U421*Information!$C$23,U421*Information!$C$24))</f>
        <v>0.7393427711822456</v>
      </c>
      <c r="Z421" s="67">
        <f t="shared" si="74"/>
        <v>10.015863952516886</v>
      </c>
    </row>
    <row r="422" spans="1:26" ht="13.5">
      <c r="A422" s="53">
        <v>24</v>
      </c>
      <c r="B422" s="53" t="s">
        <v>109</v>
      </c>
      <c r="C422" s="5" t="s">
        <v>75</v>
      </c>
      <c r="D422" s="5" t="s">
        <v>106</v>
      </c>
      <c r="E422" s="53" t="s">
        <v>48</v>
      </c>
      <c r="F422" s="53">
        <v>13</v>
      </c>
      <c r="G422" s="53">
        <v>421</v>
      </c>
      <c r="H422" s="53" t="s">
        <v>4</v>
      </c>
      <c r="I422" s="64">
        <v>27</v>
      </c>
      <c r="J422" s="64">
        <v>24.1</v>
      </c>
      <c r="K422" s="65">
        <f t="shared" si="66"/>
        <v>20</v>
      </c>
      <c r="L422" s="66">
        <f t="shared" si="67"/>
        <v>0.05725552611167398</v>
      </c>
      <c r="M422" s="66">
        <f t="shared" si="68"/>
        <v>6.550800254752881</v>
      </c>
      <c r="N422" s="67">
        <f t="shared" si="69"/>
        <v>699.8039712498094</v>
      </c>
      <c r="O422" s="67">
        <f t="shared" si="70"/>
        <v>0.6998039712498094</v>
      </c>
      <c r="P422" s="67">
        <f>O422/Information!$D$43</f>
        <v>13.996079424996188</v>
      </c>
      <c r="Q422" s="53">
        <f>IF(H422="Chirpine",Information!$D$14,IF(H422="Chilaune",Information!$D$15,IF(Trees!H334="Hadekafal",Information!$D$17,Information!$D$16)))</f>
        <v>650</v>
      </c>
      <c r="R422" s="68">
        <f t="shared" si="71"/>
        <v>9097.451626247523</v>
      </c>
      <c r="S422" s="67">
        <f t="shared" si="72"/>
        <v>9.097451626247523</v>
      </c>
      <c r="T422" s="67">
        <f>IF(Trees!I699&lt;28,S422*Information!$D$29,IF(I422&gt;=53,S422*Information!$F$29,S422*Information!$E$29))</f>
        <v>1.7194183573607817</v>
      </c>
      <c r="U422" s="67">
        <f>IF(Trees!I699&lt;28,S422*Information!$D$30,IF(I422&gt;=53,S422*Information!$F$30,S422*Information!$E$30))</f>
        <v>0.9188426142509999</v>
      </c>
      <c r="V422" s="67">
        <f t="shared" si="73"/>
        <v>11.735712597859305</v>
      </c>
      <c r="W422" s="67">
        <f>IF(H422="Chirpine",S422*Information!$D$22,IF(H422="Chilaune",S422*Information!$D$23,S422*Information!$D$24))</f>
        <v>4.2139395932778525</v>
      </c>
      <c r="X422" s="67">
        <f>IF(H422="Chirpine",T422*Information!$D$22,IF(H422="Chilaune",T422*Information!$D$23,T422*Information!$D$24))</f>
        <v>0.7964345831295141</v>
      </c>
      <c r="Y422" s="67">
        <f>IF(H422="Chirpine",U422*Information!$C$22,IF(H422="Chilaune",U422*Information!$C$23,U422*Information!$C$24))</f>
        <v>0.39932900015348455</v>
      </c>
      <c r="Z422" s="67">
        <f t="shared" si="74"/>
        <v>5.409703176560851</v>
      </c>
    </row>
    <row r="423" spans="1:26" ht="13.5">
      <c r="A423" s="53">
        <v>24</v>
      </c>
      <c r="B423" s="53" t="s">
        <v>109</v>
      </c>
      <c r="C423" s="5" t="s">
        <v>75</v>
      </c>
      <c r="D423" s="5" t="s">
        <v>106</v>
      </c>
      <c r="E423" s="53" t="s">
        <v>48</v>
      </c>
      <c r="F423" s="53">
        <v>14</v>
      </c>
      <c r="G423" s="53">
        <v>422</v>
      </c>
      <c r="H423" s="53" t="s">
        <v>4</v>
      </c>
      <c r="I423" s="64">
        <v>35.9</v>
      </c>
      <c r="J423" s="64">
        <v>24.3</v>
      </c>
      <c r="K423" s="65">
        <f t="shared" si="66"/>
        <v>20</v>
      </c>
      <c r="L423" s="66">
        <f t="shared" si="67"/>
        <v>0.10122290069682653</v>
      </c>
      <c r="M423" s="66">
        <f t="shared" si="68"/>
        <v>7.107086443295319</v>
      </c>
      <c r="N423" s="67">
        <f t="shared" si="69"/>
        <v>1220.5861135385112</v>
      </c>
      <c r="O423" s="67">
        <f t="shared" si="70"/>
        <v>1.2205861135385112</v>
      </c>
      <c r="P423" s="67">
        <f>O423/Information!$D$43</f>
        <v>24.411722270770223</v>
      </c>
      <c r="Q423" s="53">
        <f>IF(H423="Chirpine",Information!$D$14,IF(H423="Chilaune",Information!$D$15,IF(Trees!H335="Hadekafal",Information!$D$17,Information!$D$16)))</f>
        <v>650</v>
      </c>
      <c r="R423" s="68">
        <f t="shared" si="71"/>
        <v>15867.619476000646</v>
      </c>
      <c r="S423" s="67">
        <f t="shared" si="72"/>
        <v>15.867619476000646</v>
      </c>
      <c r="T423" s="67">
        <f>IF(Trees!I700&lt;28,S423*Information!$D$29,IF(I423&gt;=53,S423*Information!$F$29,S423*Information!$E$29))</f>
        <v>2.998980080964122</v>
      </c>
      <c r="U423" s="67">
        <f>IF(Trees!I700&lt;28,S423*Information!$D$30,IF(I423&gt;=53,S423*Information!$F$30,S423*Information!$E$30))</f>
        <v>1.6026295670760653</v>
      </c>
      <c r="V423" s="67">
        <f t="shared" si="73"/>
        <v>20.469229124040833</v>
      </c>
      <c r="W423" s="67">
        <f>IF(H423="Chirpine",S423*Information!$D$22,IF(H423="Chilaune",S423*Information!$D$23,S423*Information!$D$24))</f>
        <v>7.349881341283499</v>
      </c>
      <c r="X423" s="67">
        <f>IF(H423="Chirpine",T423*Information!$D$22,IF(H423="Chilaune",T423*Information!$D$23,T423*Information!$D$24))</f>
        <v>1.3891275735025814</v>
      </c>
      <c r="Y423" s="67">
        <f>IF(H423="Chirpine",U423*Information!$C$22,IF(H423="Chilaune",U423*Information!$C$23,U423*Information!$C$24))</f>
        <v>0.696502809851258</v>
      </c>
      <c r="Z423" s="67">
        <f t="shared" si="74"/>
        <v>9.435511724637339</v>
      </c>
    </row>
    <row r="424" spans="6:26" ht="13.5">
      <c r="F424" s="82"/>
      <c r="G424" s="82"/>
      <c r="H424" s="82"/>
      <c r="V424" s="69" t="s">
        <v>5</v>
      </c>
      <c r="W424" s="71"/>
      <c r="X424" s="71"/>
      <c r="Y424" s="71"/>
      <c r="Z424" s="71"/>
    </row>
    <row r="425" spans="5:8" ht="13.5">
      <c r="E425" s="69" t="s">
        <v>5</v>
      </c>
      <c r="F425" s="82"/>
      <c r="G425" s="82"/>
      <c r="H425" s="82" t="s">
        <v>5</v>
      </c>
    </row>
    <row r="426" ht="13.5">
      <c r="U426" s="69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18" sqref="D118"/>
    </sheetView>
  </sheetViews>
  <sheetFormatPr defaultColWidth="9.140625" defaultRowHeight="15"/>
  <cols>
    <col min="1" max="1" width="4.28125" style="54" bestFit="1" customWidth="1"/>
    <col min="2" max="2" width="8.7109375" style="54" bestFit="1" customWidth="1"/>
    <col min="3" max="3" width="11.7109375" style="0" bestFit="1" customWidth="1"/>
    <col min="4" max="4" width="10.57421875" style="0" bestFit="1" customWidth="1"/>
    <col min="5" max="5" width="6.57421875" style="0" bestFit="1" customWidth="1"/>
    <col min="6" max="6" width="8.140625" style="52" bestFit="1" customWidth="1"/>
    <col min="7" max="7" width="10.421875" style="0" bestFit="1" customWidth="1"/>
    <col min="8" max="8" width="9.57421875" style="54" bestFit="1" customWidth="1"/>
    <col min="9" max="9" width="8.7109375" style="54" customWidth="1"/>
    <col min="10" max="10" width="7.421875" style="54" bestFit="1" customWidth="1"/>
    <col min="11" max="12" width="8.7109375" style="54" customWidth="1"/>
    <col min="13" max="13" width="10.7109375" style="54" customWidth="1"/>
    <col min="14" max="14" width="11.00390625" style="54" customWidth="1"/>
    <col min="15" max="15" width="10.8515625" style="54" customWidth="1"/>
    <col min="16" max="16" width="11.140625" style="0" customWidth="1"/>
    <col min="17" max="17" width="10.00390625" style="54" customWidth="1"/>
    <col min="18" max="18" width="12.57421875" style="54" customWidth="1"/>
    <col min="19" max="19" width="8.28125" style="54" customWidth="1"/>
  </cols>
  <sheetData>
    <row r="1" spans="1:31" ht="31.5" customHeight="1">
      <c r="A1" s="35" t="s">
        <v>15</v>
      </c>
      <c r="B1" s="35" t="s">
        <v>108</v>
      </c>
      <c r="C1" s="35" t="s">
        <v>35</v>
      </c>
      <c r="D1" s="35" t="s">
        <v>103</v>
      </c>
      <c r="E1" s="35" t="s">
        <v>8</v>
      </c>
      <c r="F1" s="55" t="s">
        <v>37</v>
      </c>
      <c r="G1" s="50" t="s">
        <v>1</v>
      </c>
      <c r="H1" s="55" t="s">
        <v>2</v>
      </c>
      <c r="I1" s="35" t="s">
        <v>76</v>
      </c>
      <c r="J1" s="46" t="s">
        <v>33</v>
      </c>
      <c r="K1" s="55" t="s">
        <v>34</v>
      </c>
      <c r="L1" s="35" t="s">
        <v>32</v>
      </c>
      <c r="M1" s="35" t="s">
        <v>77</v>
      </c>
      <c r="N1" s="35" t="s">
        <v>78</v>
      </c>
      <c r="O1" s="35" t="s">
        <v>79</v>
      </c>
      <c r="P1" s="36" t="s">
        <v>80</v>
      </c>
      <c r="Q1" s="35" t="s">
        <v>81</v>
      </c>
      <c r="R1" s="35" t="s">
        <v>82</v>
      </c>
      <c r="S1" s="35" t="s">
        <v>83</v>
      </c>
      <c r="W1" t="s">
        <v>15</v>
      </c>
      <c r="X1" t="s">
        <v>35</v>
      </c>
      <c r="Y1" t="s">
        <v>8</v>
      </c>
      <c r="Z1" t="s">
        <v>2</v>
      </c>
      <c r="AC1" t="s">
        <v>15</v>
      </c>
      <c r="AD1" t="s">
        <v>94</v>
      </c>
      <c r="AE1" t="s">
        <v>95</v>
      </c>
    </row>
    <row r="2" spans="1:31" ht="13.5">
      <c r="A2" s="53">
        <v>1</v>
      </c>
      <c r="B2" s="72" t="s">
        <v>109</v>
      </c>
      <c r="C2" s="5" t="s">
        <v>29</v>
      </c>
      <c r="D2" s="5" t="s">
        <v>104</v>
      </c>
      <c r="E2" s="5" t="s">
        <v>48</v>
      </c>
      <c r="F2" s="51">
        <v>1</v>
      </c>
      <c r="G2" s="5" t="s">
        <v>4</v>
      </c>
      <c r="H2" s="53">
        <v>4.2</v>
      </c>
      <c r="I2" s="25">
        <f>COUNT(H2)/0.01</f>
        <v>100</v>
      </c>
      <c r="J2" s="61">
        <f>PI()*H2*H2/40000</f>
        <v>0.0013854423602330987</v>
      </c>
      <c r="K2" s="61">
        <f>IF(G2="Chilaune",EXP(-9.15+2.7*LN(H2)),0)</f>
        <v>0</v>
      </c>
      <c r="L2" s="25">
        <f>IF(G2="Chilaune",Information!$D$15,0)</f>
        <v>0</v>
      </c>
      <c r="M2" s="60">
        <f>IF(G2="Chirpine",EXP(-4.30199+1.959546*LN(H2)),0)</f>
        <v>0.22540063530635973</v>
      </c>
      <c r="N2" s="60">
        <f>IF(G2="Chirpine",EXP(-6.59408+2.69398*LN(H2)),0)</f>
        <v>0.06535044754125956</v>
      </c>
      <c r="O2" s="60">
        <f>IF(G2="Chirpine",EXP(-3.98515+2.74356*LN(H2)),0)</f>
        <v>0.9532200497818436</v>
      </c>
      <c r="P2" s="60">
        <f>IF(G2="Chirpine",M2+N2+O2,K2*L2)</f>
        <v>1.243971132629463</v>
      </c>
      <c r="Q2" s="60">
        <f>P2/1000</f>
        <v>0.001243971132629463</v>
      </c>
      <c r="R2" s="60">
        <f>Q2/Information!$D$44</f>
        <v>0.1243971132629463</v>
      </c>
      <c r="S2" s="48">
        <f>R2*Information!$D$24</f>
        <v>0.058466643233584754</v>
      </c>
      <c r="W2">
        <v>1</v>
      </c>
      <c r="X2" t="s">
        <v>29</v>
      </c>
      <c r="Y2" t="s">
        <v>48</v>
      </c>
      <c r="Z2">
        <v>4.2</v>
      </c>
      <c r="AC2">
        <v>1</v>
      </c>
      <c r="AD2">
        <f>COUNTIF($W$2:$W$61,$AC2)</f>
        <v>4</v>
      </c>
      <c r="AE2">
        <f>AD2/0.01</f>
        <v>400</v>
      </c>
    </row>
    <row r="3" spans="1:31" ht="13.5">
      <c r="A3" s="53">
        <v>1</v>
      </c>
      <c r="B3" s="72" t="s">
        <v>109</v>
      </c>
      <c r="C3" s="5" t="s">
        <v>29</v>
      </c>
      <c r="D3" s="5" t="s">
        <v>104</v>
      </c>
      <c r="E3" s="5" t="s">
        <v>48</v>
      </c>
      <c r="F3" s="51">
        <v>2</v>
      </c>
      <c r="G3" s="5" t="s">
        <v>4</v>
      </c>
      <c r="H3" s="53">
        <v>2.5</v>
      </c>
      <c r="I3" s="25">
        <f aca="true" t="shared" si="0" ref="I3:I60">COUNT(H3)/0.01</f>
        <v>100</v>
      </c>
      <c r="J3" s="61">
        <f aca="true" t="shared" si="1" ref="J3:J60">PI()*H3*H3/40000</f>
        <v>0.0004908738521234052</v>
      </c>
      <c r="K3" s="61">
        <f aca="true" t="shared" si="2" ref="K3:K66">IF(G3="Chilaune",EXP(-9.15+2.7*LN(H3)),0)</f>
        <v>0</v>
      </c>
      <c r="L3" s="25">
        <f>IF(G3="Chilaune",Information!$D$15,0)</f>
        <v>0</v>
      </c>
      <c r="M3" s="60">
        <f aca="true" t="shared" si="3" ref="M3:M66">IF(G3="Chirpine",EXP(-4.30199+1.959546*LN(H3)),0)</f>
        <v>0.0815551205544631</v>
      </c>
      <c r="N3" s="60">
        <f aca="true" t="shared" si="4" ref="N3:N66">IF(G3="Chirpine",EXP(-6.59408+2.69398*LN(H3)),0)</f>
        <v>0.016153620188650734</v>
      </c>
      <c r="O3" s="60">
        <f aca="true" t="shared" si="5" ref="O3:O66">IF(G3="Chirpine",EXP(-3.98515+2.74356*LN(H3)),0)</f>
        <v>0.22963793646959535</v>
      </c>
      <c r="P3" s="60">
        <f aca="true" t="shared" si="6" ref="P3:P66">IF(G3="Chirpine",M3+N3+O3,K3*L3)</f>
        <v>0.32734667721270916</v>
      </c>
      <c r="Q3" s="60">
        <f aca="true" t="shared" si="7" ref="Q3:Q66">P3/1000</f>
        <v>0.00032734667721270915</v>
      </c>
      <c r="R3" s="60">
        <f>Q3/Information!$D$44</f>
        <v>0.03273466772127091</v>
      </c>
      <c r="S3" s="48">
        <f>R3*Information!$D$24</f>
        <v>0.015385293828997329</v>
      </c>
      <c r="W3">
        <v>1</v>
      </c>
      <c r="X3" t="s">
        <v>29</v>
      </c>
      <c r="Y3" t="s">
        <v>48</v>
      </c>
      <c r="Z3">
        <v>2.5</v>
      </c>
      <c r="AC3">
        <v>7</v>
      </c>
      <c r="AD3">
        <f>COUNTIF($W$2:$W$61,$AC3)</f>
        <v>5</v>
      </c>
      <c r="AE3">
        <f>AD3/0.01</f>
        <v>500</v>
      </c>
    </row>
    <row r="4" spans="1:31" ht="13.5">
      <c r="A4" s="53">
        <v>1</v>
      </c>
      <c r="B4" s="72" t="s">
        <v>109</v>
      </c>
      <c r="C4" s="5" t="s">
        <v>29</v>
      </c>
      <c r="D4" s="5" t="s">
        <v>104</v>
      </c>
      <c r="E4" s="5" t="s">
        <v>48</v>
      </c>
      <c r="F4" s="51">
        <v>3</v>
      </c>
      <c r="G4" s="5" t="s">
        <v>4</v>
      </c>
      <c r="H4" s="53">
        <v>4.8</v>
      </c>
      <c r="I4" s="25">
        <f t="shared" si="0"/>
        <v>100</v>
      </c>
      <c r="J4" s="61">
        <f t="shared" si="1"/>
        <v>0.001809557368467721</v>
      </c>
      <c r="K4" s="61">
        <f t="shared" si="2"/>
        <v>0</v>
      </c>
      <c r="L4" s="25">
        <f>IF(G4="Chilaune",Information!$D$15,0)</f>
        <v>0</v>
      </c>
      <c r="M4" s="60">
        <f t="shared" si="3"/>
        <v>0.29281479976830316</v>
      </c>
      <c r="N4" s="60">
        <f t="shared" si="4"/>
        <v>0.09364351595781284</v>
      </c>
      <c r="O4" s="60">
        <f t="shared" si="5"/>
        <v>1.3749837154670475</v>
      </c>
      <c r="P4" s="60">
        <f t="shared" si="6"/>
        <v>1.7614420311931633</v>
      </c>
      <c r="Q4" s="60">
        <f t="shared" si="7"/>
        <v>0.0017614420311931633</v>
      </c>
      <c r="R4" s="60">
        <f>Q4/Information!$D$44</f>
        <v>0.17614420311931633</v>
      </c>
      <c r="S4" s="48">
        <f>R4*Information!$D$24</f>
        <v>0.08278777546607867</v>
      </c>
      <c r="W4">
        <v>1</v>
      </c>
      <c r="X4" t="s">
        <v>29</v>
      </c>
      <c r="Y4" t="s">
        <v>48</v>
      </c>
      <c r="Z4">
        <v>4.8</v>
      </c>
      <c r="AC4">
        <v>10</v>
      </c>
      <c r="AD4">
        <f>COUNTIF($W$2:$W$61,$AC4)</f>
        <v>2</v>
      </c>
      <c r="AE4">
        <f>AD4/0.01</f>
        <v>200</v>
      </c>
    </row>
    <row r="5" spans="1:31" ht="13.5">
      <c r="A5" s="53">
        <v>1</v>
      </c>
      <c r="B5" s="72" t="s">
        <v>109</v>
      </c>
      <c r="C5" s="5" t="s">
        <v>29</v>
      </c>
      <c r="D5" s="5" t="s">
        <v>104</v>
      </c>
      <c r="E5" s="5" t="s">
        <v>48</v>
      </c>
      <c r="F5" s="51">
        <v>4</v>
      </c>
      <c r="G5" s="5" t="s">
        <v>4</v>
      </c>
      <c r="H5" s="53">
        <v>4.5</v>
      </c>
      <c r="I5" s="25">
        <f t="shared" si="0"/>
        <v>100</v>
      </c>
      <c r="J5" s="61">
        <f t="shared" si="1"/>
        <v>0.0015904312808798326</v>
      </c>
      <c r="K5" s="61">
        <f t="shared" si="2"/>
        <v>0</v>
      </c>
      <c r="L5" s="25">
        <f>IF(G5="Chilaune",Information!$D$15,0)</f>
        <v>0</v>
      </c>
      <c r="M5" s="60">
        <f t="shared" si="3"/>
        <v>0.2580295531682877</v>
      </c>
      <c r="N5" s="60">
        <f t="shared" si="4"/>
        <v>0.07869894140760578</v>
      </c>
      <c r="O5" s="60">
        <f t="shared" si="5"/>
        <v>1.151858336241592</v>
      </c>
      <c r="P5" s="60">
        <f t="shared" si="6"/>
        <v>1.4885868308174854</v>
      </c>
      <c r="Q5" s="60">
        <f t="shared" si="7"/>
        <v>0.0014885868308174854</v>
      </c>
      <c r="R5" s="60">
        <f>Q5/Information!$D$44</f>
        <v>0.14885868308174854</v>
      </c>
      <c r="S5" s="48">
        <f>R5*Information!$D$24</f>
        <v>0.0699635810484218</v>
      </c>
      <c r="W5">
        <v>1</v>
      </c>
      <c r="X5" t="s">
        <v>29</v>
      </c>
      <c r="Y5" t="s">
        <v>48</v>
      </c>
      <c r="Z5">
        <v>4.5</v>
      </c>
      <c r="AC5">
        <v>11</v>
      </c>
      <c r="AD5">
        <f>COUNTIF($W$2:$W$61,$AC5)</f>
        <v>5</v>
      </c>
      <c r="AE5">
        <f>AD5/0.01</f>
        <v>500</v>
      </c>
    </row>
    <row r="6" spans="1:29" ht="13.5">
      <c r="A6" s="53">
        <v>2</v>
      </c>
      <c r="B6" s="72" t="s">
        <v>109</v>
      </c>
      <c r="C6" s="5" t="s">
        <v>75</v>
      </c>
      <c r="D6" s="5" t="s">
        <v>104</v>
      </c>
      <c r="E6" s="5" t="s">
        <v>49</v>
      </c>
      <c r="F6" s="51">
        <v>1</v>
      </c>
      <c r="G6" s="5" t="s">
        <v>4</v>
      </c>
      <c r="H6" s="53">
        <v>4.8</v>
      </c>
      <c r="I6" s="25">
        <f t="shared" si="0"/>
        <v>100</v>
      </c>
      <c r="J6" s="61">
        <f t="shared" si="1"/>
        <v>0.001809557368467721</v>
      </c>
      <c r="K6" s="61">
        <f t="shared" si="2"/>
        <v>0</v>
      </c>
      <c r="L6" s="25">
        <f>IF(G6="Chilaune",Information!$D$15,0)</f>
        <v>0</v>
      </c>
      <c r="M6" s="60">
        <f t="shared" si="3"/>
        <v>0.29281479976830316</v>
      </c>
      <c r="N6" s="60">
        <f t="shared" si="4"/>
        <v>0.09364351595781284</v>
      </c>
      <c r="O6" s="60">
        <f t="shared" si="5"/>
        <v>1.3749837154670475</v>
      </c>
      <c r="P6" s="60">
        <f t="shared" si="6"/>
        <v>1.7614420311931633</v>
      </c>
      <c r="Q6" s="60">
        <f t="shared" si="7"/>
        <v>0.0017614420311931633</v>
      </c>
      <c r="R6" s="60">
        <f>Q6/Information!$D$44</f>
        <v>0.17614420311931633</v>
      </c>
      <c r="S6" s="48">
        <f>R6*Information!$D$24</f>
        <v>0.08278777546607867</v>
      </c>
      <c r="W6">
        <v>5</v>
      </c>
      <c r="X6" t="s">
        <v>29</v>
      </c>
      <c r="Y6" t="s">
        <v>49</v>
      </c>
      <c r="Z6">
        <v>3.6</v>
      </c>
      <c r="AA6" t="s">
        <v>29</v>
      </c>
      <c r="AC6">
        <v>12</v>
      </c>
    </row>
    <row r="7" spans="1:29" ht="13.5">
      <c r="A7" s="53">
        <v>2</v>
      </c>
      <c r="B7" s="72" t="s">
        <v>109</v>
      </c>
      <c r="C7" s="5" t="s">
        <v>75</v>
      </c>
      <c r="D7" s="5" t="s">
        <v>104</v>
      </c>
      <c r="E7" s="5" t="s">
        <v>49</v>
      </c>
      <c r="F7" s="51">
        <v>2</v>
      </c>
      <c r="G7" s="5" t="s">
        <v>6</v>
      </c>
      <c r="H7" s="53">
        <v>4.9</v>
      </c>
      <c r="I7" s="25">
        <f t="shared" si="0"/>
        <v>100</v>
      </c>
      <c r="J7" s="61">
        <f t="shared" si="1"/>
        <v>0.0018857409903172736</v>
      </c>
      <c r="K7" s="61">
        <f t="shared" si="2"/>
        <v>0.007757734399945088</v>
      </c>
      <c r="L7" s="25">
        <f>IF(G7="Chilaune",Information!$D$15,0)</f>
        <v>690</v>
      </c>
      <c r="M7" s="60">
        <f t="shared" si="3"/>
        <v>0</v>
      </c>
      <c r="N7" s="60">
        <f t="shared" si="4"/>
        <v>0</v>
      </c>
      <c r="O7" s="60">
        <f t="shared" si="5"/>
        <v>0</v>
      </c>
      <c r="P7" s="60">
        <f t="shared" si="6"/>
        <v>5.352836735962111</v>
      </c>
      <c r="Q7" s="60">
        <f t="shared" si="7"/>
        <v>0.00535283673596211</v>
      </c>
      <c r="R7" s="60">
        <f>Q7/Information!$D$44</f>
        <v>0.535283673596211</v>
      </c>
      <c r="S7" s="48">
        <f>R7*Information!$D$24</f>
        <v>0.25158332659021915</v>
      </c>
      <c r="W7">
        <v>5</v>
      </c>
      <c r="X7" t="s">
        <v>29</v>
      </c>
      <c r="Y7" t="s">
        <v>49</v>
      </c>
      <c r="Z7">
        <v>4.9</v>
      </c>
      <c r="AA7" t="s">
        <v>29</v>
      </c>
      <c r="AC7">
        <v>15</v>
      </c>
    </row>
    <row r="8" spans="1:29" ht="13.5">
      <c r="A8" s="53">
        <v>2</v>
      </c>
      <c r="B8" s="72" t="s">
        <v>109</v>
      </c>
      <c r="C8" s="5" t="s">
        <v>75</v>
      </c>
      <c r="D8" s="5" t="s">
        <v>104</v>
      </c>
      <c r="E8" s="5" t="s">
        <v>49</v>
      </c>
      <c r="F8" s="51">
        <v>3</v>
      </c>
      <c r="G8" s="5" t="s">
        <v>6</v>
      </c>
      <c r="H8" s="53">
        <v>2.2</v>
      </c>
      <c r="I8" s="25">
        <f t="shared" si="0"/>
        <v>100</v>
      </c>
      <c r="J8" s="61">
        <f t="shared" si="1"/>
        <v>0.00038013271108436504</v>
      </c>
      <c r="K8" s="61">
        <f t="shared" si="2"/>
        <v>0.0008927846790770314</v>
      </c>
      <c r="L8" s="25">
        <f>IF(G8="Chilaune",Information!$D$15,0)</f>
        <v>690</v>
      </c>
      <c r="M8" s="60">
        <f t="shared" si="3"/>
        <v>0</v>
      </c>
      <c r="N8" s="60">
        <f t="shared" si="4"/>
        <v>0</v>
      </c>
      <c r="O8" s="60">
        <f t="shared" si="5"/>
        <v>0</v>
      </c>
      <c r="P8" s="60">
        <f t="shared" si="6"/>
        <v>0.6160214285631517</v>
      </c>
      <c r="Q8" s="60">
        <f t="shared" si="7"/>
        <v>0.0006160214285631517</v>
      </c>
      <c r="R8" s="60">
        <f>Q8/Information!$D$44</f>
        <v>0.06160214285631516</v>
      </c>
      <c r="S8" s="48">
        <f>R8*Information!$D$24</f>
        <v>0.028953007142468123</v>
      </c>
      <c r="W8">
        <v>5</v>
      </c>
      <c r="X8" t="s">
        <v>29</v>
      </c>
      <c r="Y8" t="s">
        <v>49</v>
      </c>
      <c r="Z8">
        <v>4.6</v>
      </c>
      <c r="AA8" t="s">
        <v>29</v>
      </c>
      <c r="AC8">
        <v>18</v>
      </c>
    </row>
    <row r="9" spans="1:29" ht="13.5">
      <c r="A9" s="53">
        <v>2</v>
      </c>
      <c r="B9" s="72" t="s">
        <v>109</v>
      </c>
      <c r="C9" s="5" t="s">
        <v>75</v>
      </c>
      <c r="D9" s="5" t="s">
        <v>104</v>
      </c>
      <c r="E9" s="5" t="s">
        <v>49</v>
      </c>
      <c r="F9" s="51">
        <v>4</v>
      </c>
      <c r="G9" s="5" t="s">
        <v>4</v>
      </c>
      <c r="H9" s="53">
        <v>4.8</v>
      </c>
      <c r="I9" s="25">
        <f t="shared" si="0"/>
        <v>100</v>
      </c>
      <c r="J9" s="61">
        <f t="shared" si="1"/>
        <v>0.001809557368467721</v>
      </c>
      <c r="K9" s="61">
        <f t="shared" si="2"/>
        <v>0</v>
      </c>
      <c r="L9" s="25">
        <f>IF(G9="Chilaune",Information!$D$15,0)</f>
        <v>0</v>
      </c>
      <c r="M9" s="60">
        <f t="shared" si="3"/>
        <v>0.29281479976830316</v>
      </c>
      <c r="N9" s="60">
        <f t="shared" si="4"/>
        <v>0.09364351595781284</v>
      </c>
      <c r="O9" s="60">
        <f t="shared" si="5"/>
        <v>1.3749837154670475</v>
      </c>
      <c r="P9" s="60">
        <f t="shared" si="6"/>
        <v>1.7614420311931633</v>
      </c>
      <c r="Q9" s="60">
        <f t="shared" si="7"/>
        <v>0.0017614420311931633</v>
      </c>
      <c r="R9" s="60">
        <f>Q9/Information!$D$44</f>
        <v>0.17614420311931633</v>
      </c>
      <c r="S9" s="48">
        <f>R9*Information!$D$24</f>
        <v>0.08278777546607867</v>
      </c>
      <c r="W9">
        <v>5</v>
      </c>
      <c r="X9" t="s">
        <v>29</v>
      </c>
      <c r="Y9" t="s">
        <v>49</v>
      </c>
      <c r="Z9">
        <v>1.9</v>
      </c>
      <c r="AA9" t="s">
        <v>29</v>
      </c>
      <c r="AC9">
        <v>19</v>
      </c>
    </row>
    <row r="10" spans="1:29" ht="13.5">
      <c r="A10" s="53">
        <v>2</v>
      </c>
      <c r="B10" s="72" t="s">
        <v>109</v>
      </c>
      <c r="C10" s="5" t="s">
        <v>75</v>
      </c>
      <c r="D10" s="5" t="s">
        <v>104</v>
      </c>
      <c r="E10" s="5" t="s">
        <v>49</v>
      </c>
      <c r="F10" s="51">
        <v>5</v>
      </c>
      <c r="G10" s="5" t="s">
        <v>6</v>
      </c>
      <c r="H10" s="53">
        <v>2.9</v>
      </c>
      <c r="I10" s="25">
        <f t="shared" si="0"/>
        <v>100</v>
      </c>
      <c r="J10" s="61">
        <f t="shared" si="1"/>
        <v>0.000660519855417254</v>
      </c>
      <c r="K10" s="61">
        <f t="shared" si="2"/>
        <v>0.001882262044770109</v>
      </c>
      <c r="L10" s="25">
        <f>IF(G10="Chilaune",Information!$D$15,0)</f>
        <v>690</v>
      </c>
      <c r="M10" s="60">
        <f t="shared" si="3"/>
        <v>0</v>
      </c>
      <c r="N10" s="60">
        <f t="shared" si="4"/>
        <v>0</v>
      </c>
      <c r="O10" s="60">
        <f t="shared" si="5"/>
        <v>0</v>
      </c>
      <c r="P10" s="60">
        <f t="shared" si="6"/>
        <v>1.2987608108913753</v>
      </c>
      <c r="Q10" s="60">
        <f t="shared" si="7"/>
        <v>0.0012987608108913752</v>
      </c>
      <c r="R10" s="60">
        <f>Q10/Information!$D$44</f>
        <v>0.12987608108913754</v>
      </c>
      <c r="S10" s="48">
        <f>R10*Information!$D$24</f>
        <v>0.06104175811189464</v>
      </c>
      <c r="W10">
        <v>6</v>
      </c>
      <c r="X10" t="s">
        <v>29</v>
      </c>
      <c r="Y10" t="s">
        <v>51</v>
      </c>
      <c r="Z10">
        <v>4.1</v>
      </c>
      <c r="AA10" t="s">
        <v>29</v>
      </c>
      <c r="AC10">
        <v>20</v>
      </c>
    </row>
    <row r="11" spans="1:26" ht="13.5">
      <c r="A11" s="53">
        <v>3</v>
      </c>
      <c r="B11" s="72" t="s">
        <v>109</v>
      </c>
      <c r="C11" s="5" t="s">
        <v>75</v>
      </c>
      <c r="D11" s="5" t="s">
        <v>105</v>
      </c>
      <c r="E11" s="5" t="s">
        <v>50</v>
      </c>
      <c r="F11" s="51">
        <v>1</v>
      </c>
      <c r="G11" s="5" t="s">
        <v>4</v>
      </c>
      <c r="H11" s="53">
        <v>3.9</v>
      </c>
      <c r="I11" s="25">
        <f t="shared" si="0"/>
        <v>100</v>
      </c>
      <c r="J11" s="61">
        <f t="shared" si="1"/>
        <v>0.001194590606527519</v>
      </c>
      <c r="K11" s="61">
        <f t="shared" si="2"/>
        <v>0</v>
      </c>
      <c r="L11" s="25">
        <f>IF(G11="Chilaune",Information!$D$15,0)</f>
        <v>0</v>
      </c>
      <c r="M11" s="60">
        <f t="shared" si="3"/>
        <v>0.19493407798112825</v>
      </c>
      <c r="N11" s="60">
        <f t="shared" si="4"/>
        <v>0.05352339743853025</v>
      </c>
      <c r="O11" s="60">
        <f t="shared" si="5"/>
        <v>0.7778440942505223</v>
      </c>
      <c r="P11" s="60">
        <f t="shared" si="6"/>
        <v>1.0263015696701807</v>
      </c>
      <c r="Q11" s="60">
        <f t="shared" si="7"/>
        <v>0.0010263015696701807</v>
      </c>
      <c r="R11" s="60">
        <f>Q11/Information!$D$44</f>
        <v>0.10263015696701806</v>
      </c>
      <c r="S11" s="48">
        <f>R11*Information!$D$24</f>
        <v>0.048236173774498486</v>
      </c>
      <c r="W11">
        <v>6</v>
      </c>
      <c r="X11" t="s">
        <v>29</v>
      </c>
      <c r="Y11" t="s">
        <v>51</v>
      </c>
      <c r="Z11">
        <v>1.9</v>
      </c>
    </row>
    <row r="12" spans="1:26" ht="13.5">
      <c r="A12" s="53">
        <v>3</v>
      </c>
      <c r="B12" s="72" t="s">
        <v>109</v>
      </c>
      <c r="C12" s="5" t="s">
        <v>75</v>
      </c>
      <c r="D12" s="5" t="s">
        <v>105</v>
      </c>
      <c r="E12" s="5" t="s">
        <v>50</v>
      </c>
      <c r="F12" s="51">
        <v>2</v>
      </c>
      <c r="G12" s="5" t="s">
        <v>4</v>
      </c>
      <c r="H12" s="53">
        <v>4.7</v>
      </c>
      <c r="I12" s="25">
        <f t="shared" si="0"/>
        <v>100</v>
      </c>
      <c r="J12" s="61">
        <f t="shared" si="1"/>
        <v>0.0017349445429449635</v>
      </c>
      <c r="K12" s="61">
        <f t="shared" si="2"/>
        <v>0</v>
      </c>
      <c r="L12" s="25">
        <f>IF(G12="Chilaune",Information!$D$15,0)</f>
        <v>0</v>
      </c>
      <c r="M12" s="60">
        <f t="shared" si="3"/>
        <v>0.28098048055012553</v>
      </c>
      <c r="N12" s="60">
        <f t="shared" si="4"/>
        <v>0.08848010515313427</v>
      </c>
      <c r="O12" s="60">
        <f t="shared" si="5"/>
        <v>1.297813073075152</v>
      </c>
      <c r="P12" s="60">
        <f t="shared" si="6"/>
        <v>1.6672736587784118</v>
      </c>
      <c r="Q12" s="60">
        <f t="shared" si="7"/>
        <v>0.0016672736587784117</v>
      </c>
      <c r="R12" s="60">
        <f>Q12/Information!$D$44</f>
        <v>0.16672736587784118</v>
      </c>
      <c r="S12" s="48">
        <f>R12*Information!$D$24</f>
        <v>0.07836186196258535</v>
      </c>
      <c r="W12">
        <v>6</v>
      </c>
      <c r="X12" t="s">
        <v>29</v>
      </c>
      <c r="Y12" t="s">
        <v>51</v>
      </c>
      <c r="Z12">
        <v>4.7</v>
      </c>
    </row>
    <row r="13" spans="1:26" ht="13.5">
      <c r="A13" s="53">
        <v>4</v>
      </c>
      <c r="B13" s="72" t="s">
        <v>109</v>
      </c>
      <c r="C13" s="5" t="s">
        <v>75</v>
      </c>
      <c r="D13" s="5" t="s">
        <v>104</v>
      </c>
      <c r="E13" s="5" t="s">
        <v>48</v>
      </c>
      <c r="F13" s="51">
        <v>1</v>
      </c>
      <c r="G13" s="5" t="s">
        <v>6</v>
      </c>
      <c r="H13" s="53">
        <v>4.2</v>
      </c>
      <c r="I13" s="25">
        <f t="shared" si="0"/>
        <v>100</v>
      </c>
      <c r="J13" s="61">
        <f t="shared" si="1"/>
        <v>0.0013854423602330987</v>
      </c>
      <c r="K13" s="61">
        <f t="shared" si="2"/>
        <v>0.005116565930204178</v>
      </c>
      <c r="L13" s="25">
        <f>IF(G13="Chilaune",Information!$D$15,0)</f>
        <v>690</v>
      </c>
      <c r="M13" s="60">
        <f t="shared" si="3"/>
        <v>0</v>
      </c>
      <c r="N13" s="60">
        <f t="shared" si="4"/>
        <v>0</v>
      </c>
      <c r="O13" s="60">
        <f t="shared" si="5"/>
        <v>0</v>
      </c>
      <c r="P13" s="60">
        <f t="shared" si="6"/>
        <v>3.5304304918408826</v>
      </c>
      <c r="Q13" s="60">
        <f t="shared" si="7"/>
        <v>0.0035304304918408825</v>
      </c>
      <c r="R13" s="60">
        <f>Q13/Information!$D$44</f>
        <v>0.35304304918408824</v>
      </c>
      <c r="S13" s="48">
        <f>R13*Information!$D$24</f>
        <v>0.16593023311652147</v>
      </c>
      <c r="W13">
        <v>6</v>
      </c>
      <c r="X13" t="s">
        <v>29</v>
      </c>
      <c r="Y13" t="s">
        <v>51</v>
      </c>
      <c r="Z13">
        <v>4.5</v>
      </c>
    </row>
    <row r="14" spans="1:26" ht="13.5">
      <c r="A14" s="53">
        <v>4</v>
      </c>
      <c r="B14" s="72" t="s">
        <v>109</v>
      </c>
      <c r="C14" s="5" t="s">
        <v>75</v>
      </c>
      <c r="D14" s="5" t="s">
        <v>104</v>
      </c>
      <c r="E14" s="5" t="s">
        <v>48</v>
      </c>
      <c r="F14" s="51">
        <v>2</v>
      </c>
      <c r="G14" s="5" t="s">
        <v>4</v>
      </c>
      <c r="H14" s="53">
        <v>2.9</v>
      </c>
      <c r="I14" s="25">
        <f t="shared" si="0"/>
        <v>100</v>
      </c>
      <c r="J14" s="61">
        <f t="shared" si="1"/>
        <v>0.000660519855417254</v>
      </c>
      <c r="K14" s="61">
        <f t="shared" si="2"/>
        <v>0</v>
      </c>
      <c r="L14" s="25">
        <f>IF(G14="Chilaune",Information!$D$15,0)</f>
        <v>0</v>
      </c>
      <c r="M14" s="60">
        <f t="shared" si="3"/>
        <v>0.10908364189679141</v>
      </c>
      <c r="N14" s="60">
        <f t="shared" si="4"/>
        <v>0.024094526782044462</v>
      </c>
      <c r="O14" s="60">
        <f t="shared" si="5"/>
        <v>0.34505473912124274</v>
      </c>
      <c r="P14" s="60">
        <f t="shared" si="6"/>
        <v>0.4782329078000786</v>
      </c>
      <c r="Q14" s="60">
        <f t="shared" si="7"/>
        <v>0.0004782329078000786</v>
      </c>
      <c r="R14" s="60">
        <f>Q14/Information!$D$44</f>
        <v>0.047823290780007854</v>
      </c>
      <c r="S14" s="48">
        <f>R14*Information!$D$24</f>
        <v>0.02247694666660369</v>
      </c>
      <c r="W14">
        <v>6</v>
      </c>
      <c r="X14" t="s">
        <v>29</v>
      </c>
      <c r="Y14" t="s">
        <v>51</v>
      </c>
      <c r="Z14">
        <v>2.8</v>
      </c>
    </row>
    <row r="15" spans="1:26" ht="13.5">
      <c r="A15" s="53">
        <v>4</v>
      </c>
      <c r="B15" s="72" t="s">
        <v>109</v>
      </c>
      <c r="C15" s="5" t="s">
        <v>75</v>
      </c>
      <c r="D15" s="5" t="s">
        <v>104</v>
      </c>
      <c r="E15" s="5" t="s">
        <v>48</v>
      </c>
      <c r="F15" s="51">
        <v>3</v>
      </c>
      <c r="G15" s="5" t="s">
        <v>6</v>
      </c>
      <c r="H15" s="53">
        <v>4.8</v>
      </c>
      <c r="I15" s="25">
        <f t="shared" si="0"/>
        <v>100</v>
      </c>
      <c r="J15" s="61">
        <f t="shared" si="1"/>
        <v>0.001809557368467721</v>
      </c>
      <c r="K15" s="61">
        <f t="shared" si="2"/>
        <v>0.007337647281211168</v>
      </c>
      <c r="L15" s="25">
        <f>IF(G15="Chilaune",Information!$D$15,0)</f>
        <v>690</v>
      </c>
      <c r="M15" s="60">
        <f t="shared" si="3"/>
        <v>0</v>
      </c>
      <c r="N15" s="60">
        <f t="shared" si="4"/>
        <v>0</v>
      </c>
      <c r="O15" s="60">
        <f t="shared" si="5"/>
        <v>0</v>
      </c>
      <c r="P15" s="60">
        <f t="shared" si="6"/>
        <v>5.062976624035706</v>
      </c>
      <c r="Q15" s="60">
        <f t="shared" si="7"/>
        <v>0.005062976624035705</v>
      </c>
      <c r="R15" s="60">
        <f>Q15/Information!$D$44</f>
        <v>0.5062976624035705</v>
      </c>
      <c r="S15" s="48">
        <f>R15*Information!$D$24</f>
        <v>0.23795990132967815</v>
      </c>
      <c r="W15">
        <v>6</v>
      </c>
      <c r="X15" t="s">
        <v>29</v>
      </c>
      <c r="Y15" t="s">
        <v>51</v>
      </c>
      <c r="Z15">
        <v>4.4</v>
      </c>
    </row>
    <row r="16" spans="1:26" ht="13.5">
      <c r="A16" s="53">
        <v>4</v>
      </c>
      <c r="B16" s="72" t="s">
        <v>109</v>
      </c>
      <c r="C16" s="5" t="s">
        <v>75</v>
      </c>
      <c r="D16" s="5" t="s">
        <v>104</v>
      </c>
      <c r="E16" s="5" t="s">
        <v>48</v>
      </c>
      <c r="F16" s="51">
        <v>4</v>
      </c>
      <c r="G16" s="5" t="s">
        <v>4</v>
      </c>
      <c r="H16" s="53">
        <v>3.9</v>
      </c>
      <c r="I16" s="25">
        <f t="shared" si="0"/>
        <v>100</v>
      </c>
      <c r="J16" s="61">
        <f t="shared" si="1"/>
        <v>0.001194590606527519</v>
      </c>
      <c r="K16" s="61">
        <f t="shared" si="2"/>
        <v>0</v>
      </c>
      <c r="L16" s="25">
        <f>IF(G16="Chilaune",Information!$D$15,0)</f>
        <v>0</v>
      </c>
      <c r="M16" s="60">
        <f t="shared" si="3"/>
        <v>0.19493407798112825</v>
      </c>
      <c r="N16" s="60">
        <f t="shared" si="4"/>
        <v>0.05352339743853025</v>
      </c>
      <c r="O16" s="60">
        <f t="shared" si="5"/>
        <v>0.7778440942505223</v>
      </c>
      <c r="P16" s="60">
        <f t="shared" si="6"/>
        <v>1.0263015696701807</v>
      </c>
      <c r="Q16" s="60">
        <f t="shared" si="7"/>
        <v>0.0010263015696701807</v>
      </c>
      <c r="R16" s="60">
        <f>Q16/Information!$D$44</f>
        <v>0.10263015696701806</v>
      </c>
      <c r="S16" s="48">
        <f>R16*Information!$D$24</f>
        <v>0.048236173774498486</v>
      </c>
      <c r="W16">
        <v>7</v>
      </c>
      <c r="X16" t="s">
        <v>29</v>
      </c>
      <c r="Y16" t="s">
        <v>48</v>
      </c>
      <c r="Z16">
        <v>3.9</v>
      </c>
    </row>
    <row r="17" spans="1:31" ht="13.5">
      <c r="A17" s="53">
        <v>5</v>
      </c>
      <c r="B17" s="72" t="s">
        <v>109</v>
      </c>
      <c r="C17" s="5" t="s">
        <v>29</v>
      </c>
      <c r="D17" s="5" t="s">
        <v>104</v>
      </c>
      <c r="E17" s="5" t="s">
        <v>49</v>
      </c>
      <c r="F17" s="51">
        <v>1</v>
      </c>
      <c r="G17" s="5" t="s">
        <v>4</v>
      </c>
      <c r="H17" s="53">
        <v>3.6</v>
      </c>
      <c r="I17" s="25">
        <f t="shared" si="0"/>
        <v>100</v>
      </c>
      <c r="J17" s="61">
        <f t="shared" si="1"/>
        <v>0.001017876019763093</v>
      </c>
      <c r="K17" s="61">
        <f t="shared" si="2"/>
        <v>0</v>
      </c>
      <c r="L17" s="25">
        <f>IF(G17="Chilaune",Information!$D$15,0)</f>
        <v>0</v>
      </c>
      <c r="M17" s="60">
        <f t="shared" si="3"/>
        <v>0.16663637981352403</v>
      </c>
      <c r="N17" s="60">
        <f t="shared" si="4"/>
        <v>0.04314150125580142</v>
      </c>
      <c r="O17" s="60">
        <f t="shared" si="5"/>
        <v>0.6244830203708525</v>
      </c>
      <c r="P17" s="60">
        <f t="shared" si="6"/>
        <v>0.8342609014401778</v>
      </c>
      <c r="Q17" s="60">
        <f t="shared" si="7"/>
        <v>0.0008342609014401778</v>
      </c>
      <c r="R17" s="60">
        <f>Q17/Information!$D$44</f>
        <v>0.08342609014401778</v>
      </c>
      <c r="S17" s="48">
        <f>R17*Information!$D$24</f>
        <v>0.039210262367688355</v>
      </c>
      <c r="W17">
        <v>7</v>
      </c>
      <c r="X17" t="s">
        <v>29</v>
      </c>
      <c r="Y17" t="s">
        <v>48</v>
      </c>
      <c r="Z17">
        <v>4.2</v>
      </c>
      <c r="AC17">
        <v>12</v>
      </c>
      <c r="AD17">
        <f>COUNTIF($W$2:$W$61,$AC17)</f>
        <v>5</v>
      </c>
      <c r="AE17">
        <f>AD17/0.01</f>
        <v>500</v>
      </c>
    </row>
    <row r="18" spans="1:31" ht="13.5">
      <c r="A18" s="53">
        <v>5</v>
      </c>
      <c r="B18" s="72" t="s">
        <v>109</v>
      </c>
      <c r="C18" s="5" t="s">
        <v>29</v>
      </c>
      <c r="D18" s="5" t="s">
        <v>104</v>
      </c>
      <c r="E18" s="5" t="s">
        <v>49</v>
      </c>
      <c r="F18" s="51">
        <v>2</v>
      </c>
      <c r="G18" s="5" t="s">
        <v>4</v>
      </c>
      <c r="H18" s="53">
        <v>4.9</v>
      </c>
      <c r="I18" s="25">
        <f t="shared" si="0"/>
        <v>100</v>
      </c>
      <c r="J18" s="61">
        <f t="shared" si="1"/>
        <v>0.0018857409903172736</v>
      </c>
      <c r="K18" s="61">
        <f t="shared" si="2"/>
        <v>0</v>
      </c>
      <c r="L18" s="25">
        <f>IF(G18="Chilaune",Information!$D$15,0)</f>
        <v>0</v>
      </c>
      <c r="M18" s="60">
        <f t="shared" si="3"/>
        <v>0.3048880829826287</v>
      </c>
      <c r="N18" s="60">
        <f t="shared" si="4"/>
        <v>0.09899240567732026</v>
      </c>
      <c r="O18" s="60">
        <f t="shared" si="5"/>
        <v>1.4550090773749242</v>
      </c>
      <c r="P18" s="60">
        <f t="shared" si="6"/>
        <v>1.8588895660348732</v>
      </c>
      <c r="Q18" s="60">
        <f t="shared" si="7"/>
        <v>0.0018588895660348731</v>
      </c>
      <c r="R18" s="60">
        <f>Q18/Information!$D$44</f>
        <v>0.1858889566034873</v>
      </c>
      <c r="S18" s="48">
        <f>R18*Information!$D$24</f>
        <v>0.08736780960363903</v>
      </c>
      <c r="W18">
        <v>7</v>
      </c>
      <c r="X18" t="s">
        <v>29</v>
      </c>
      <c r="Y18" t="s">
        <v>48</v>
      </c>
      <c r="Z18">
        <v>4.4</v>
      </c>
      <c r="AC18">
        <v>15</v>
      </c>
      <c r="AD18">
        <f>COUNTIF($W$2:$W$61,$AC18)</f>
        <v>5</v>
      </c>
      <c r="AE18">
        <f>AD18/0.01</f>
        <v>500</v>
      </c>
    </row>
    <row r="19" spans="1:31" ht="13.5">
      <c r="A19" s="53">
        <v>5</v>
      </c>
      <c r="B19" s="72" t="s">
        <v>109</v>
      </c>
      <c r="C19" s="5" t="s">
        <v>29</v>
      </c>
      <c r="D19" s="5" t="s">
        <v>104</v>
      </c>
      <c r="E19" s="5" t="s">
        <v>49</v>
      </c>
      <c r="F19" s="51">
        <v>3</v>
      </c>
      <c r="G19" s="5" t="s">
        <v>4</v>
      </c>
      <c r="H19" s="53">
        <v>4.6</v>
      </c>
      <c r="I19" s="25">
        <f t="shared" si="0"/>
        <v>100</v>
      </c>
      <c r="J19" s="61">
        <f t="shared" si="1"/>
        <v>0.0016619025137490002</v>
      </c>
      <c r="K19" s="61">
        <f t="shared" si="2"/>
        <v>0</v>
      </c>
      <c r="L19" s="25">
        <f>IF(G19="Chilaune",Information!$D$15,0)</f>
        <v>0</v>
      </c>
      <c r="M19" s="60">
        <f t="shared" si="3"/>
        <v>0.26938532895480083</v>
      </c>
      <c r="N19" s="60">
        <f t="shared" si="4"/>
        <v>0.08349948293744669</v>
      </c>
      <c r="O19" s="60">
        <f t="shared" si="5"/>
        <v>1.2234528082104223</v>
      </c>
      <c r="P19" s="60">
        <f t="shared" si="6"/>
        <v>1.5763376201026698</v>
      </c>
      <c r="Q19" s="60">
        <f t="shared" si="7"/>
        <v>0.0015763376201026697</v>
      </c>
      <c r="R19" s="60">
        <f>Q19/Information!$D$44</f>
        <v>0.15763376201026696</v>
      </c>
      <c r="S19" s="48">
        <f>R19*Information!$D$24</f>
        <v>0.07408786814482547</v>
      </c>
      <c r="W19">
        <v>7</v>
      </c>
      <c r="X19" t="s">
        <v>29</v>
      </c>
      <c r="Y19" t="s">
        <v>48</v>
      </c>
      <c r="Z19">
        <v>3.2</v>
      </c>
      <c r="AC19">
        <v>18</v>
      </c>
      <c r="AD19">
        <f>COUNTIF($W$2:$W$61,$AC19)</f>
        <v>6</v>
      </c>
      <c r="AE19">
        <f>AD19/0.01</f>
        <v>600</v>
      </c>
    </row>
    <row r="20" spans="1:31" ht="13.5">
      <c r="A20" s="53">
        <v>5</v>
      </c>
      <c r="B20" s="72" t="s">
        <v>109</v>
      </c>
      <c r="C20" s="5" t="s">
        <v>29</v>
      </c>
      <c r="D20" s="5" t="s">
        <v>104</v>
      </c>
      <c r="E20" s="5" t="s">
        <v>49</v>
      </c>
      <c r="F20" s="51">
        <v>4</v>
      </c>
      <c r="G20" s="5" t="s">
        <v>4</v>
      </c>
      <c r="H20" s="53">
        <v>1.9</v>
      </c>
      <c r="I20" s="25">
        <f t="shared" si="0"/>
        <v>100</v>
      </c>
      <c r="J20" s="61">
        <f t="shared" si="1"/>
        <v>0.0002835287369864788</v>
      </c>
      <c r="K20" s="61">
        <f t="shared" si="2"/>
        <v>0</v>
      </c>
      <c r="L20" s="25">
        <f>IF(G20="Chilaune",Information!$D$15,0)</f>
        <v>0</v>
      </c>
      <c r="M20" s="60">
        <f t="shared" si="3"/>
        <v>0.04763212812750338</v>
      </c>
      <c r="N20" s="60">
        <f t="shared" si="4"/>
        <v>0.007712302732362439</v>
      </c>
      <c r="O20" s="60">
        <f t="shared" si="5"/>
        <v>0.10815549140485221</v>
      </c>
      <c r="P20" s="60">
        <f t="shared" si="6"/>
        <v>0.16349992226471805</v>
      </c>
      <c r="Q20" s="60">
        <f t="shared" si="7"/>
        <v>0.00016349992226471805</v>
      </c>
      <c r="R20" s="60">
        <f>Q20/Information!$D$44</f>
        <v>0.016349992226471804</v>
      </c>
      <c r="S20" s="48">
        <f>R20*Information!$D$24</f>
        <v>0.0076844963464417475</v>
      </c>
      <c r="W20">
        <v>7</v>
      </c>
      <c r="X20" t="s">
        <v>29</v>
      </c>
      <c r="Y20" t="s">
        <v>48</v>
      </c>
      <c r="Z20">
        <v>1.6</v>
      </c>
      <c r="AC20">
        <v>19</v>
      </c>
      <c r="AD20">
        <f>COUNTIF($W$2:$W$61,$AC20)</f>
        <v>7</v>
      </c>
      <c r="AE20">
        <f>AD20/0.01</f>
        <v>700</v>
      </c>
    </row>
    <row r="21" spans="1:31" ht="13.5">
      <c r="A21" s="53">
        <v>6</v>
      </c>
      <c r="B21" s="72" t="s">
        <v>109</v>
      </c>
      <c r="C21" s="5" t="s">
        <v>29</v>
      </c>
      <c r="D21" s="5" t="s">
        <v>104</v>
      </c>
      <c r="E21" s="5" t="s">
        <v>51</v>
      </c>
      <c r="F21" s="53">
        <v>1</v>
      </c>
      <c r="G21" s="5" t="s">
        <v>6</v>
      </c>
      <c r="H21" s="53">
        <v>4.1</v>
      </c>
      <c r="I21" s="25">
        <f t="shared" si="0"/>
        <v>100</v>
      </c>
      <c r="J21" s="61">
        <f t="shared" si="1"/>
        <v>0.0013202543126711102</v>
      </c>
      <c r="K21" s="61">
        <f t="shared" si="2"/>
        <v>0.0047942635429524755</v>
      </c>
      <c r="L21" s="25">
        <f>IF(G21="Chilaune",Information!$D$15,0)</f>
        <v>690</v>
      </c>
      <c r="M21" s="60">
        <f t="shared" si="3"/>
        <v>0</v>
      </c>
      <c r="N21" s="60">
        <f t="shared" si="4"/>
        <v>0</v>
      </c>
      <c r="O21" s="60">
        <f t="shared" si="5"/>
        <v>0</v>
      </c>
      <c r="P21" s="60">
        <f t="shared" si="6"/>
        <v>3.308041844637208</v>
      </c>
      <c r="Q21" s="60">
        <f t="shared" si="7"/>
        <v>0.003308041844637208</v>
      </c>
      <c r="R21" s="60">
        <f>Q21/Information!$D$44</f>
        <v>0.3308041844637208</v>
      </c>
      <c r="S21" s="48">
        <f>R21*Information!$D$24</f>
        <v>0.15547796669794875</v>
      </c>
      <c r="W21">
        <v>10</v>
      </c>
      <c r="X21" t="s">
        <v>29</v>
      </c>
      <c r="Y21" t="s">
        <v>50</v>
      </c>
      <c r="Z21">
        <v>3.5</v>
      </c>
      <c r="AC21">
        <v>20</v>
      </c>
      <c r="AD21">
        <f>COUNTIF($W$2:$W$61,$AC21)</f>
        <v>5</v>
      </c>
      <c r="AE21">
        <f>AD21/0.01</f>
        <v>500</v>
      </c>
    </row>
    <row r="22" spans="1:26" ht="13.5">
      <c r="A22" s="53">
        <v>6</v>
      </c>
      <c r="B22" s="72" t="s">
        <v>109</v>
      </c>
      <c r="C22" s="5" t="s">
        <v>29</v>
      </c>
      <c r="D22" s="5" t="s">
        <v>104</v>
      </c>
      <c r="E22" s="5" t="s">
        <v>51</v>
      </c>
      <c r="F22" s="53">
        <v>2</v>
      </c>
      <c r="G22" s="5" t="s">
        <v>6</v>
      </c>
      <c r="H22" s="53">
        <v>1.9</v>
      </c>
      <c r="I22" s="25">
        <f t="shared" si="0"/>
        <v>100</v>
      </c>
      <c r="J22" s="61">
        <f t="shared" si="1"/>
        <v>0.0002835287369864788</v>
      </c>
      <c r="K22" s="61">
        <f t="shared" si="2"/>
        <v>0.0006009525926426772</v>
      </c>
      <c r="L22" s="25">
        <f>IF(G22="Chilaune",Information!$D$15,0)</f>
        <v>690</v>
      </c>
      <c r="M22" s="60">
        <f t="shared" si="3"/>
        <v>0</v>
      </c>
      <c r="N22" s="60">
        <f t="shared" si="4"/>
        <v>0</v>
      </c>
      <c r="O22" s="60">
        <f t="shared" si="5"/>
        <v>0</v>
      </c>
      <c r="P22" s="60">
        <f t="shared" si="6"/>
        <v>0.4146572889234473</v>
      </c>
      <c r="Q22" s="60">
        <f t="shared" si="7"/>
        <v>0.00041465728892344726</v>
      </c>
      <c r="R22" s="60">
        <f>Q22/Information!$D$44</f>
        <v>0.041465728892344726</v>
      </c>
      <c r="S22" s="48">
        <f>R22*Information!$D$24</f>
        <v>0.01948889257940202</v>
      </c>
      <c r="W22">
        <v>10</v>
      </c>
      <c r="X22" t="s">
        <v>29</v>
      </c>
      <c r="Y22" t="s">
        <v>50</v>
      </c>
      <c r="Z22">
        <v>3.2</v>
      </c>
    </row>
    <row r="23" spans="1:26" ht="13.5">
      <c r="A23" s="53">
        <v>6</v>
      </c>
      <c r="B23" s="72" t="s">
        <v>109</v>
      </c>
      <c r="C23" s="5" t="s">
        <v>29</v>
      </c>
      <c r="D23" s="5" t="s">
        <v>104</v>
      </c>
      <c r="E23" s="5" t="s">
        <v>51</v>
      </c>
      <c r="F23" s="53">
        <v>3</v>
      </c>
      <c r="G23" s="5" t="s">
        <v>6</v>
      </c>
      <c r="H23" s="53">
        <v>4.7</v>
      </c>
      <c r="I23" s="25">
        <f t="shared" si="0"/>
        <v>100</v>
      </c>
      <c r="J23" s="61">
        <f t="shared" si="1"/>
        <v>0.0017349445429449635</v>
      </c>
      <c r="K23" s="61">
        <f t="shared" si="2"/>
        <v>0.006932178020634905</v>
      </c>
      <c r="L23" s="25">
        <f>IF(G23="Chilaune",Information!$D$15,0)</f>
        <v>690</v>
      </c>
      <c r="M23" s="60">
        <f t="shared" si="3"/>
        <v>0</v>
      </c>
      <c r="N23" s="60">
        <f t="shared" si="4"/>
        <v>0</v>
      </c>
      <c r="O23" s="60">
        <f t="shared" si="5"/>
        <v>0</v>
      </c>
      <c r="P23" s="60">
        <f t="shared" si="6"/>
        <v>4.783202834238084</v>
      </c>
      <c r="Q23" s="60">
        <f t="shared" si="7"/>
        <v>0.004783202834238084</v>
      </c>
      <c r="R23" s="60">
        <f>Q23/Information!$D$44</f>
        <v>0.47832028342380845</v>
      </c>
      <c r="S23" s="48">
        <f>R23*Information!$D$24</f>
        <v>0.22481053320918995</v>
      </c>
      <c r="W23">
        <v>11</v>
      </c>
      <c r="X23" t="s">
        <v>29</v>
      </c>
      <c r="Y23" t="s">
        <v>51</v>
      </c>
      <c r="Z23">
        <v>4.6</v>
      </c>
    </row>
    <row r="24" spans="1:26" ht="13.5">
      <c r="A24" s="53">
        <v>6</v>
      </c>
      <c r="B24" s="72" t="s">
        <v>109</v>
      </c>
      <c r="C24" s="5" t="s">
        <v>29</v>
      </c>
      <c r="D24" s="5" t="s">
        <v>104</v>
      </c>
      <c r="E24" s="5" t="s">
        <v>51</v>
      </c>
      <c r="F24" s="53">
        <v>4</v>
      </c>
      <c r="G24" s="5" t="s">
        <v>4</v>
      </c>
      <c r="H24" s="53">
        <v>4.5</v>
      </c>
      <c r="I24" s="25">
        <f t="shared" si="0"/>
        <v>100</v>
      </c>
      <c r="J24" s="61">
        <f t="shared" si="1"/>
        <v>0.0015904312808798326</v>
      </c>
      <c r="K24" s="61">
        <f t="shared" si="2"/>
        <v>0</v>
      </c>
      <c r="L24" s="25">
        <f>IF(G24="Chilaune",Information!$D$15,0)</f>
        <v>0</v>
      </c>
      <c r="M24" s="60">
        <f t="shared" si="3"/>
        <v>0.2580295531682877</v>
      </c>
      <c r="N24" s="60">
        <f t="shared" si="4"/>
        <v>0.07869894140760578</v>
      </c>
      <c r="O24" s="60">
        <f t="shared" si="5"/>
        <v>1.151858336241592</v>
      </c>
      <c r="P24" s="60">
        <f t="shared" si="6"/>
        <v>1.4885868308174854</v>
      </c>
      <c r="Q24" s="60">
        <f t="shared" si="7"/>
        <v>0.0014885868308174854</v>
      </c>
      <c r="R24" s="60">
        <f>Q24/Information!$D$44</f>
        <v>0.14885868308174854</v>
      </c>
      <c r="S24" s="48">
        <f>R24*Information!$D$24</f>
        <v>0.0699635810484218</v>
      </c>
      <c r="W24">
        <v>11</v>
      </c>
      <c r="X24" t="s">
        <v>29</v>
      </c>
      <c r="Y24" t="s">
        <v>51</v>
      </c>
      <c r="Z24">
        <v>2.8</v>
      </c>
    </row>
    <row r="25" spans="1:26" ht="13.5">
      <c r="A25" s="53">
        <v>6</v>
      </c>
      <c r="B25" s="72" t="s">
        <v>109</v>
      </c>
      <c r="C25" s="5" t="s">
        <v>29</v>
      </c>
      <c r="D25" s="5" t="s">
        <v>104</v>
      </c>
      <c r="E25" s="5" t="s">
        <v>51</v>
      </c>
      <c r="F25" s="53">
        <v>5</v>
      </c>
      <c r="G25" s="5" t="s">
        <v>6</v>
      </c>
      <c r="H25" s="53">
        <v>2.8</v>
      </c>
      <c r="I25" s="25">
        <f t="shared" si="0"/>
        <v>100</v>
      </c>
      <c r="J25" s="61">
        <f t="shared" si="1"/>
        <v>0.0006157521601035994</v>
      </c>
      <c r="K25" s="61">
        <f t="shared" si="2"/>
        <v>0.0017121120158041596</v>
      </c>
      <c r="L25" s="25">
        <f>IF(G25="Chilaune",Information!$D$15,0)</f>
        <v>690</v>
      </c>
      <c r="M25" s="60">
        <f t="shared" si="3"/>
        <v>0</v>
      </c>
      <c r="N25" s="60">
        <f t="shared" si="4"/>
        <v>0</v>
      </c>
      <c r="O25" s="60">
        <f t="shared" si="5"/>
        <v>0</v>
      </c>
      <c r="P25" s="60">
        <f t="shared" si="6"/>
        <v>1.1813572909048702</v>
      </c>
      <c r="Q25" s="60">
        <f t="shared" si="7"/>
        <v>0.0011813572909048701</v>
      </c>
      <c r="R25" s="60">
        <f>Q25/Information!$D$44</f>
        <v>0.11813572909048702</v>
      </c>
      <c r="S25" s="48">
        <f>R25*Information!$D$24</f>
        <v>0.055523792672528896</v>
      </c>
      <c r="W25">
        <v>11</v>
      </c>
      <c r="X25" t="s">
        <v>29</v>
      </c>
      <c r="Y25" t="s">
        <v>51</v>
      </c>
      <c r="Z25">
        <v>3.9</v>
      </c>
    </row>
    <row r="26" spans="1:26" ht="13.5">
      <c r="A26" s="53">
        <v>6</v>
      </c>
      <c r="B26" s="72" t="s">
        <v>109</v>
      </c>
      <c r="C26" s="5" t="s">
        <v>29</v>
      </c>
      <c r="D26" s="5" t="s">
        <v>104</v>
      </c>
      <c r="E26" s="5" t="s">
        <v>51</v>
      </c>
      <c r="F26" s="53">
        <v>6</v>
      </c>
      <c r="G26" s="5" t="s">
        <v>4</v>
      </c>
      <c r="H26" s="53">
        <v>4.4</v>
      </c>
      <c r="I26" s="25">
        <f t="shared" si="0"/>
        <v>100</v>
      </c>
      <c r="J26" s="61">
        <f t="shared" si="1"/>
        <v>0.0015205308443374602</v>
      </c>
      <c r="K26" s="61">
        <f t="shared" si="2"/>
        <v>0</v>
      </c>
      <c r="L26" s="25">
        <f>IF(G26="Chilaune",Information!$D$15,0)</f>
        <v>0</v>
      </c>
      <c r="M26" s="60">
        <f t="shared" si="3"/>
        <v>0.24691336614042142</v>
      </c>
      <c r="N26" s="60">
        <f t="shared" si="4"/>
        <v>0.07407575458227739</v>
      </c>
      <c r="O26" s="60">
        <f t="shared" si="5"/>
        <v>1.0829848232467012</v>
      </c>
      <c r="P26" s="60">
        <f t="shared" si="6"/>
        <v>1.4039739439694001</v>
      </c>
      <c r="Q26" s="60">
        <f t="shared" si="7"/>
        <v>0.0014039739439694</v>
      </c>
      <c r="R26" s="60">
        <f>Q26/Information!$D$44</f>
        <v>0.14039739439694</v>
      </c>
      <c r="S26" s="48">
        <f>R26*Information!$D$24</f>
        <v>0.06598677536656179</v>
      </c>
      <c r="W26">
        <v>11</v>
      </c>
      <c r="X26" t="s">
        <v>29</v>
      </c>
      <c r="Y26" t="s">
        <v>51</v>
      </c>
      <c r="Z26">
        <v>2.6</v>
      </c>
    </row>
    <row r="27" spans="1:26" ht="13.5">
      <c r="A27" s="53">
        <v>7</v>
      </c>
      <c r="B27" s="72" t="s">
        <v>109</v>
      </c>
      <c r="C27" s="5" t="s">
        <v>29</v>
      </c>
      <c r="D27" s="5" t="s">
        <v>105</v>
      </c>
      <c r="E27" s="5" t="s">
        <v>48</v>
      </c>
      <c r="F27" s="53">
        <v>1</v>
      </c>
      <c r="G27" s="5" t="s">
        <v>4</v>
      </c>
      <c r="H27" s="53">
        <v>3.9</v>
      </c>
      <c r="I27" s="25">
        <f t="shared" si="0"/>
        <v>100</v>
      </c>
      <c r="J27" s="61">
        <f t="shared" si="1"/>
        <v>0.001194590606527519</v>
      </c>
      <c r="K27" s="61">
        <f t="shared" si="2"/>
        <v>0</v>
      </c>
      <c r="L27" s="25">
        <f>IF(G27="Chilaune",Information!$D$15,0)</f>
        <v>0</v>
      </c>
      <c r="M27" s="60">
        <f t="shared" si="3"/>
        <v>0.19493407798112825</v>
      </c>
      <c r="N27" s="60">
        <f t="shared" si="4"/>
        <v>0.05352339743853025</v>
      </c>
      <c r="O27" s="60">
        <f t="shared" si="5"/>
        <v>0.7778440942505223</v>
      </c>
      <c r="P27" s="60">
        <f t="shared" si="6"/>
        <v>1.0263015696701807</v>
      </c>
      <c r="Q27" s="60">
        <f t="shared" si="7"/>
        <v>0.0010263015696701807</v>
      </c>
      <c r="R27" s="60">
        <f>Q27/Information!$D$44</f>
        <v>0.10263015696701806</v>
      </c>
      <c r="S27" s="48">
        <f>R27*Information!$D$24</f>
        <v>0.048236173774498486</v>
      </c>
      <c r="W27">
        <v>11</v>
      </c>
      <c r="X27" t="s">
        <v>29</v>
      </c>
      <c r="Y27" t="s">
        <v>51</v>
      </c>
      <c r="Z27">
        <v>4.5</v>
      </c>
    </row>
    <row r="28" spans="1:26" ht="13.5">
      <c r="A28" s="53">
        <v>7</v>
      </c>
      <c r="B28" s="72" t="s">
        <v>109</v>
      </c>
      <c r="C28" s="5" t="s">
        <v>29</v>
      </c>
      <c r="D28" s="5" t="s">
        <v>105</v>
      </c>
      <c r="E28" s="5" t="s">
        <v>48</v>
      </c>
      <c r="F28" s="53">
        <v>2</v>
      </c>
      <c r="G28" s="5" t="s">
        <v>6</v>
      </c>
      <c r="H28" s="53">
        <v>4.2</v>
      </c>
      <c r="I28" s="25">
        <f t="shared" si="0"/>
        <v>100</v>
      </c>
      <c r="J28" s="61">
        <f t="shared" si="1"/>
        <v>0.0013854423602330987</v>
      </c>
      <c r="K28" s="61">
        <f t="shared" si="2"/>
        <v>0.005116565930204178</v>
      </c>
      <c r="L28" s="25">
        <f>IF(G28="Chilaune",Information!$D$15,0)</f>
        <v>690</v>
      </c>
      <c r="M28" s="60">
        <f t="shared" si="3"/>
        <v>0</v>
      </c>
      <c r="N28" s="60">
        <f t="shared" si="4"/>
        <v>0</v>
      </c>
      <c r="O28" s="60">
        <f t="shared" si="5"/>
        <v>0</v>
      </c>
      <c r="P28" s="60">
        <f t="shared" si="6"/>
        <v>3.5304304918408826</v>
      </c>
      <c r="Q28" s="60">
        <f t="shared" si="7"/>
        <v>0.0035304304918408825</v>
      </c>
      <c r="R28" s="60">
        <f>Q28/Information!$D$44</f>
        <v>0.35304304918408824</v>
      </c>
      <c r="S28" s="48">
        <f>R28*Information!$D$24</f>
        <v>0.16593023311652147</v>
      </c>
      <c r="W28">
        <v>12</v>
      </c>
      <c r="X28" t="s">
        <v>29</v>
      </c>
      <c r="Y28" t="s">
        <v>51</v>
      </c>
      <c r="Z28">
        <v>4.4</v>
      </c>
    </row>
    <row r="29" spans="1:26" ht="13.5">
      <c r="A29" s="53">
        <v>7</v>
      </c>
      <c r="B29" s="72" t="s">
        <v>109</v>
      </c>
      <c r="C29" s="5" t="s">
        <v>29</v>
      </c>
      <c r="D29" s="5" t="s">
        <v>105</v>
      </c>
      <c r="E29" s="5" t="s">
        <v>48</v>
      </c>
      <c r="F29" s="53">
        <v>3</v>
      </c>
      <c r="G29" s="5" t="s">
        <v>4</v>
      </c>
      <c r="H29" s="53">
        <v>4.4</v>
      </c>
      <c r="I29" s="25">
        <f t="shared" si="0"/>
        <v>100</v>
      </c>
      <c r="J29" s="61">
        <f t="shared" si="1"/>
        <v>0.0015205308443374602</v>
      </c>
      <c r="K29" s="61">
        <f t="shared" si="2"/>
        <v>0</v>
      </c>
      <c r="L29" s="25">
        <f>IF(G29="Chilaune",Information!$D$15,0)</f>
        <v>0</v>
      </c>
      <c r="M29" s="60">
        <f t="shared" si="3"/>
        <v>0.24691336614042142</v>
      </c>
      <c r="N29" s="60">
        <f t="shared" si="4"/>
        <v>0.07407575458227739</v>
      </c>
      <c r="O29" s="60">
        <f t="shared" si="5"/>
        <v>1.0829848232467012</v>
      </c>
      <c r="P29" s="60">
        <f t="shared" si="6"/>
        <v>1.4039739439694001</v>
      </c>
      <c r="Q29" s="60">
        <f t="shared" si="7"/>
        <v>0.0014039739439694</v>
      </c>
      <c r="R29" s="60">
        <f>Q29/Information!$D$44</f>
        <v>0.14039739439694</v>
      </c>
      <c r="S29" s="48">
        <f>R29*Information!$D$24</f>
        <v>0.06598677536656179</v>
      </c>
      <c r="W29">
        <v>12</v>
      </c>
      <c r="X29" t="s">
        <v>29</v>
      </c>
      <c r="Y29" t="s">
        <v>51</v>
      </c>
      <c r="Z29">
        <v>4.1</v>
      </c>
    </row>
    <row r="30" spans="1:26" ht="13.5">
      <c r="A30" s="53">
        <v>7</v>
      </c>
      <c r="B30" s="72" t="s">
        <v>109</v>
      </c>
      <c r="C30" s="5" t="s">
        <v>29</v>
      </c>
      <c r="D30" s="5" t="s">
        <v>105</v>
      </c>
      <c r="E30" s="5" t="s">
        <v>48</v>
      </c>
      <c r="F30" s="53">
        <v>4</v>
      </c>
      <c r="G30" s="5" t="s">
        <v>4</v>
      </c>
      <c r="H30" s="53">
        <v>3.2</v>
      </c>
      <c r="I30" s="25">
        <f t="shared" si="0"/>
        <v>100</v>
      </c>
      <c r="J30" s="61">
        <f t="shared" si="1"/>
        <v>0.0008042477193189871</v>
      </c>
      <c r="K30" s="61">
        <f t="shared" si="2"/>
        <v>0</v>
      </c>
      <c r="L30" s="25">
        <f>IF(G30="Chilaune",Information!$D$15,0)</f>
        <v>0</v>
      </c>
      <c r="M30" s="60">
        <f t="shared" si="3"/>
        <v>0.13229215809867967</v>
      </c>
      <c r="N30" s="60">
        <f t="shared" si="4"/>
        <v>0.031411695684211184</v>
      </c>
      <c r="O30" s="60">
        <f t="shared" si="5"/>
        <v>0.4520439071073934</v>
      </c>
      <c r="P30" s="60">
        <f t="shared" si="6"/>
        <v>0.6157477608902843</v>
      </c>
      <c r="Q30" s="60">
        <f t="shared" si="7"/>
        <v>0.0006157477608902843</v>
      </c>
      <c r="R30" s="60">
        <f>Q30/Information!$D$44</f>
        <v>0.06157477608902843</v>
      </c>
      <c r="S30" s="48">
        <f>R30*Information!$D$24</f>
        <v>0.02894014476184336</v>
      </c>
      <c r="W30">
        <v>12</v>
      </c>
      <c r="X30" t="s">
        <v>29</v>
      </c>
      <c r="Y30" t="s">
        <v>51</v>
      </c>
      <c r="Z30">
        <v>2.8</v>
      </c>
    </row>
    <row r="31" spans="1:26" ht="13.5">
      <c r="A31" s="53">
        <v>7</v>
      </c>
      <c r="B31" s="72" t="s">
        <v>109</v>
      </c>
      <c r="C31" s="5" t="s">
        <v>29</v>
      </c>
      <c r="D31" s="5" t="s">
        <v>105</v>
      </c>
      <c r="E31" s="5" t="s">
        <v>48</v>
      </c>
      <c r="F31" s="53">
        <v>5</v>
      </c>
      <c r="G31" s="5" t="s">
        <v>4</v>
      </c>
      <c r="H31" s="53">
        <v>1.6</v>
      </c>
      <c r="I31" s="25">
        <f t="shared" si="0"/>
        <v>100</v>
      </c>
      <c r="J31" s="61">
        <f t="shared" si="1"/>
        <v>0.00020106192982974677</v>
      </c>
      <c r="K31" s="61">
        <f t="shared" si="2"/>
        <v>0</v>
      </c>
      <c r="L31" s="25">
        <f>IF(G31="Chilaune",Information!$D$15,0)</f>
        <v>0</v>
      </c>
      <c r="M31" s="60">
        <f t="shared" si="3"/>
        <v>0.03401355122516567</v>
      </c>
      <c r="N31" s="60">
        <f t="shared" si="4"/>
        <v>0.004854255078543949</v>
      </c>
      <c r="O31" s="60">
        <f t="shared" si="5"/>
        <v>0.06749735662736314</v>
      </c>
      <c r="P31" s="60">
        <f t="shared" si="6"/>
        <v>0.10636516293107276</v>
      </c>
      <c r="Q31" s="60">
        <f t="shared" si="7"/>
        <v>0.00010636516293107276</v>
      </c>
      <c r="R31" s="60">
        <f>Q31/Information!$D$44</f>
        <v>0.010636516293107275</v>
      </c>
      <c r="S31" s="48">
        <f>R31*Information!$D$24</f>
        <v>0.004999162657760419</v>
      </c>
      <c r="W31">
        <v>12</v>
      </c>
      <c r="X31" t="s">
        <v>29</v>
      </c>
      <c r="Y31" t="s">
        <v>51</v>
      </c>
      <c r="Z31">
        <v>4.5</v>
      </c>
    </row>
    <row r="32" spans="1:26" ht="13.5">
      <c r="A32" s="53">
        <v>8</v>
      </c>
      <c r="B32" s="72" t="s">
        <v>109</v>
      </c>
      <c r="C32" s="5" t="s">
        <v>75</v>
      </c>
      <c r="D32" s="5" t="s">
        <v>106</v>
      </c>
      <c r="E32" s="5" t="s">
        <v>49</v>
      </c>
      <c r="F32" s="53">
        <v>1</v>
      </c>
      <c r="G32" s="5" t="s">
        <v>6</v>
      </c>
      <c r="H32" s="53">
        <v>4.8</v>
      </c>
      <c r="I32" s="25">
        <f t="shared" si="0"/>
        <v>100</v>
      </c>
      <c r="J32" s="61">
        <f t="shared" si="1"/>
        <v>0.001809557368467721</v>
      </c>
      <c r="K32" s="61">
        <f t="shared" si="2"/>
        <v>0.007337647281211168</v>
      </c>
      <c r="L32" s="25">
        <f>IF(G32="Chilaune",Information!$D$15,0)</f>
        <v>690</v>
      </c>
      <c r="M32" s="60">
        <f t="shared" si="3"/>
        <v>0</v>
      </c>
      <c r="N32" s="60">
        <f t="shared" si="4"/>
        <v>0</v>
      </c>
      <c r="O32" s="60">
        <f t="shared" si="5"/>
        <v>0</v>
      </c>
      <c r="P32" s="60">
        <f t="shared" si="6"/>
        <v>5.062976624035706</v>
      </c>
      <c r="Q32" s="60">
        <f t="shared" si="7"/>
        <v>0.005062976624035705</v>
      </c>
      <c r="R32" s="60">
        <f>Q32/Information!$D$44</f>
        <v>0.5062976624035705</v>
      </c>
      <c r="S32" s="48">
        <f>R32*Information!$D$24</f>
        <v>0.23795990132967815</v>
      </c>
      <c r="W32">
        <v>12</v>
      </c>
      <c r="X32" t="s">
        <v>29</v>
      </c>
      <c r="Y32" t="s">
        <v>51</v>
      </c>
      <c r="Z32">
        <v>2.8</v>
      </c>
    </row>
    <row r="33" spans="1:26" ht="13.5">
      <c r="A33" s="53">
        <v>8</v>
      </c>
      <c r="B33" s="72" t="s">
        <v>109</v>
      </c>
      <c r="C33" s="5" t="s">
        <v>75</v>
      </c>
      <c r="D33" s="5" t="s">
        <v>106</v>
      </c>
      <c r="E33" s="5" t="s">
        <v>49</v>
      </c>
      <c r="F33" s="53">
        <v>2</v>
      </c>
      <c r="G33" s="5" t="s">
        <v>4</v>
      </c>
      <c r="H33" s="53">
        <v>2.2</v>
      </c>
      <c r="I33" s="25">
        <f t="shared" si="0"/>
        <v>100</v>
      </c>
      <c r="J33" s="61">
        <f t="shared" si="1"/>
        <v>0.00038013271108436504</v>
      </c>
      <c r="K33" s="61">
        <f t="shared" si="2"/>
        <v>0</v>
      </c>
      <c r="L33" s="25">
        <f>IF(G33="Chilaune",Information!$D$15,0)</f>
        <v>0</v>
      </c>
      <c r="M33" s="60">
        <f t="shared" si="3"/>
        <v>0.0634837359076927</v>
      </c>
      <c r="N33" s="60">
        <f t="shared" si="4"/>
        <v>0.011447411546735948</v>
      </c>
      <c r="O33" s="60">
        <f t="shared" si="5"/>
        <v>0.16170688662625465</v>
      </c>
      <c r="P33" s="60">
        <f t="shared" si="6"/>
        <v>0.2366380340806833</v>
      </c>
      <c r="Q33" s="60">
        <f t="shared" si="7"/>
        <v>0.0002366380340806833</v>
      </c>
      <c r="R33" s="60">
        <f>Q33/Information!$D$44</f>
        <v>0.02366380340806833</v>
      </c>
      <c r="S33" s="48">
        <f>R33*Information!$D$24</f>
        <v>0.011121987601792114</v>
      </c>
      <c r="W33">
        <v>14</v>
      </c>
      <c r="X33" t="s">
        <v>29</v>
      </c>
      <c r="Y33" t="s">
        <v>48</v>
      </c>
      <c r="Z33">
        <v>2.6</v>
      </c>
    </row>
    <row r="34" spans="1:26" ht="13.5">
      <c r="A34" s="53">
        <v>8</v>
      </c>
      <c r="B34" s="72" t="s">
        <v>109</v>
      </c>
      <c r="C34" s="5" t="s">
        <v>75</v>
      </c>
      <c r="D34" s="5" t="s">
        <v>106</v>
      </c>
      <c r="E34" s="5" t="s">
        <v>49</v>
      </c>
      <c r="F34" s="53">
        <v>3</v>
      </c>
      <c r="G34" s="5" t="s">
        <v>6</v>
      </c>
      <c r="H34" s="53">
        <v>4.9</v>
      </c>
      <c r="I34" s="25">
        <f t="shared" si="0"/>
        <v>100</v>
      </c>
      <c r="J34" s="61">
        <f t="shared" si="1"/>
        <v>0.0018857409903172736</v>
      </c>
      <c r="K34" s="61">
        <f t="shared" si="2"/>
        <v>0.007757734399945088</v>
      </c>
      <c r="L34" s="25">
        <f>IF(G34="Chilaune",Information!$D$15,0)</f>
        <v>690</v>
      </c>
      <c r="M34" s="60">
        <f t="shared" si="3"/>
        <v>0</v>
      </c>
      <c r="N34" s="60">
        <f t="shared" si="4"/>
        <v>0</v>
      </c>
      <c r="O34" s="60">
        <f t="shared" si="5"/>
        <v>0</v>
      </c>
      <c r="P34" s="60">
        <f t="shared" si="6"/>
        <v>5.352836735962111</v>
      </c>
      <c r="Q34" s="60">
        <f t="shared" si="7"/>
        <v>0.00535283673596211</v>
      </c>
      <c r="R34" s="60">
        <f>Q34/Information!$D$44</f>
        <v>0.535283673596211</v>
      </c>
      <c r="S34" s="48">
        <f>R34*Information!$D$24</f>
        <v>0.25158332659021915</v>
      </c>
      <c r="W34">
        <v>14</v>
      </c>
      <c r="X34" t="s">
        <v>29</v>
      </c>
      <c r="Y34" t="s">
        <v>48</v>
      </c>
      <c r="Z34">
        <v>4.9</v>
      </c>
    </row>
    <row r="35" spans="1:26" ht="13.5">
      <c r="A35" s="53">
        <v>8</v>
      </c>
      <c r="B35" s="72" t="s">
        <v>109</v>
      </c>
      <c r="C35" s="5" t="s">
        <v>75</v>
      </c>
      <c r="D35" s="5" t="s">
        <v>106</v>
      </c>
      <c r="E35" s="5" t="s">
        <v>49</v>
      </c>
      <c r="F35" s="53">
        <v>4</v>
      </c>
      <c r="G35" s="5" t="s">
        <v>6</v>
      </c>
      <c r="H35" s="53">
        <v>3.8</v>
      </c>
      <c r="I35" s="25">
        <f t="shared" si="0"/>
        <v>100</v>
      </c>
      <c r="J35" s="61">
        <f t="shared" si="1"/>
        <v>0.0011341149479459152</v>
      </c>
      <c r="K35" s="61">
        <f t="shared" si="2"/>
        <v>0.0039050014677640553</v>
      </c>
      <c r="L35" s="25">
        <f>IF(G35="Chilaune",Information!$D$15,0)</f>
        <v>690</v>
      </c>
      <c r="M35" s="60">
        <f t="shared" si="3"/>
        <v>0</v>
      </c>
      <c r="N35" s="60">
        <f t="shared" si="4"/>
        <v>0</v>
      </c>
      <c r="O35" s="60">
        <f t="shared" si="5"/>
        <v>0</v>
      </c>
      <c r="P35" s="60">
        <f t="shared" si="6"/>
        <v>2.6944510127571983</v>
      </c>
      <c r="Q35" s="60">
        <f t="shared" si="7"/>
        <v>0.002694451012757198</v>
      </c>
      <c r="R35" s="60">
        <f>Q35/Information!$D$44</f>
        <v>0.2694451012757198</v>
      </c>
      <c r="S35" s="48">
        <f>R35*Information!$D$24</f>
        <v>0.1266391975995883</v>
      </c>
      <c r="W35">
        <v>14</v>
      </c>
      <c r="X35" t="s">
        <v>29</v>
      </c>
      <c r="Y35" t="s">
        <v>48</v>
      </c>
      <c r="Z35">
        <v>3.4</v>
      </c>
    </row>
    <row r="36" spans="1:26" ht="13.5">
      <c r="A36" s="53">
        <v>8</v>
      </c>
      <c r="B36" s="72" t="s">
        <v>109</v>
      </c>
      <c r="C36" s="5" t="s">
        <v>75</v>
      </c>
      <c r="D36" s="5" t="s">
        <v>106</v>
      </c>
      <c r="E36" s="5" t="s">
        <v>49</v>
      </c>
      <c r="F36" s="53">
        <v>5</v>
      </c>
      <c r="G36" s="5" t="s">
        <v>4</v>
      </c>
      <c r="H36" s="53">
        <v>4.2</v>
      </c>
      <c r="I36" s="25">
        <f t="shared" si="0"/>
        <v>100</v>
      </c>
      <c r="J36" s="61">
        <f t="shared" si="1"/>
        <v>0.0013854423602330987</v>
      </c>
      <c r="K36" s="61">
        <f t="shared" si="2"/>
        <v>0</v>
      </c>
      <c r="L36" s="25">
        <f>IF(G36="Chilaune",Information!$D$15,0)</f>
        <v>0</v>
      </c>
      <c r="M36" s="60">
        <f t="shared" si="3"/>
        <v>0.22540063530635973</v>
      </c>
      <c r="N36" s="60">
        <f t="shared" si="4"/>
        <v>0.06535044754125956</v>
      </c>
      <c r="O36" s="60">
        <f t="shared" si="5"/>
        <v>0.9532200497818436</v>
      </c>
      <c r="P36" s="60">
        <f t="shared" si="6"/>
        <v>1.243971132629463</v>
      </c>
      <c r="Q36" s="60">
        <f t="shared" si="7"/>
        <v>0.001243971132629463</v>
      </c>
      <c r="R36" s="60">
        <f>Q36/Information!$D$44</f>
        <v>0.1243971132629463</v>
      </c>
      <c r="S36" s="48">
        <f>R36*Information!$D$24</f>
        <v>0.058466643233584754</v>
      </c>
      <c r="W36">
        <v>14</v>
      </c>
      <c r="X36" t="s">
        <v>29</v>
      </c>
      <c r="Y36" t="s">
        <v>48</v>
      </c>
      <c r="Z36">
        <v>3.8</v>
      </c>
    </row>
    <row r="37" spans="1:26" ht="13.5">
      <c r="A37" s="53">
        <v>8</v>
      </c>
      <c r="B37" s="72" t="s">
        <v>109</v>
      </c>
      <c r="C37" s="5" t="s">
        <v>75</v>
      </c>
      <c r="D37" s="5" t="s">
        <v>106</v>
      </c>
      <c r="E37" s="5" t="s">
        <v>49</v>
      </c>
      <c r="F37" s="53">
        <v>6</v>
      </c>
      <c r="G37" s="5" t="s">
        <v>6</v>
      </c>
      <c r="H37" s="53">
        <v>4.8</v>
      </c>
      <c r="I37" s="25">
        <f t="shared" si="0"/>
        <v>100</v>
      </c>
      <c r="J37" s="61">
        <f t="shared" si="1"/>
        <v>0.001809557368467721</v>
      </c>
      <c r="K37" s="61">
        <f t="shared" si="2"/>
        <v>0.007337647281211168</v>
      </c>
      <c r="L37" s="25">
        <f>IF(G37="Chilaune",Information!$D$15,0)</f>
        <v>690</v>
      </c>
      <c r="M37" s="60">
        <f t="shared" si="3"/>
        <v>0</v>
      </c>
      <c r="N37" s="60">
        <f t="shared" si="4"/>
        <v>0</v>
      </c>
      <c r="O37" s="60">
        <f t="shared" si="5"/>
        <v>0</v>
      </c>
      <c r="P37" s="60">
        <f t="shared" si="6"/>
        <v>5.062976624035706</v>
      </c>
      <c r="Q37" s="60">
        <f t="shared" si="7"/>
        <v>0.005062976624035705</v>
      </c>
      <c r="R37" s="60">
        <f>Q37/Information!$D$44</f>
        <v>0.5062976624035705</v>
      </c>
      <c r="S37" s="48">
        <f>R37*Information!$D$24</f>
        <v>0.23795990132967815</v>
      </c>
      <c r="W37">
        <v>14</v>
      </c>
      <c r="X37" t="s">
        <v>29</v>
      </c>
      <c r="Y37" t="s">
        <v>48</v>
      </c>
      <c r="Z37">
        <v>4.9</v>
      </c>
    </row>
    <row r="38" spans="1:26" ht="13.5">
      <c r="A38" s="53">
        <v>9</v>
      </c>
      <c r="B38" s="72" t="s">
        <v>109</v>
      </c>
      <c r="C38" s="5" t="s">
        <v>75</v>
      </c>
      <c r="D38" s="5" t="s">
        <v>105</v>
      </c>
      <c r="E38" s="5" t="s">
        <v>49</v>
      </c>
      <c r="F38" s="53">
        <v>1</v>
      </c>
      <c r="G38" s="5" t="s">
        <v>4</v>
      </c>
      <c r="H38" s="53">
        <v>4.6</v>
      </c>
      <c r="I38" s="25">
        <f t="shared" si="0"/>
        <v>100</v>
      </c>
      <c r="J38" s="61">
        <f t="shared" si="1"/>
        <v>0.0016619025137490002</v>
      </c>
      <c r="K38" s="61">
        <f t="shared" si="2"/>
        <v>0</v>
      </c>
      <c r="L38" s="25">
        <f>IF(G38="Chilaune",Information!$D$15,0)</f>
        <v>0</v>
      </c>
      <c r="M38" s="60">
        <f t="shared" si="3"/>
        <v>0.26938532895480083</v>
      </c>
      <c r="N38" s="60">
        <f t="shared" si="4"/>
        <v>0.08349948293744669</v>
      </c>
      <c r="O38" s="60">
        <f t="shared" si="5"/>
        <v>1.2234528082104223</v>
      </c>
      <c r="P38" s="60">
        <f t="shared" si="6"/>
        <v>1.5763376201026698</v>
      </c>
      <c r="Q38" s="60">
        <f t="shared" si="7"/>
        <v>0.0015763376201026697</v>
      </c>
      <c r="R38" s="60">
        <f>Q38/Information!$D$44</f>
        <v>0.15763376201026696</v>
      </c>
      <c r="S38" s="48">
        <f>R38*Information!$D$24</f>
        <v>0.07408786814482547</v>
      </c>
      <c r="W38">
        <v>14</v>
      </c>
      <c r="X38" t="s">
        <v>29</v>
      </c>
      <c r="Y38" t="s">
        <v>48</v>
      </c>
      <c r="Z38">
        <v>3.4</v>
      </c>
    </row>
    <row r="39" spans="1:26" ht="13.5">
      <c r="A39" s="53">
        <v>9</v>
      </c>
      <c r="B39" s="72" t="s">
        <v>109</v>
      </c>
      <c r="C39" s="5" t="s">
        <v>75</v>
      </c>
      <c r="D39" s="5" t="s">
        <v>105</v>
      </c>
      <c r="E39" s="5" t="s">
        <v>49</v>
      </c>
      <c r="F39" s="53">
        <v>2</v>
      </c>
      <c r="G39" s="5" t="s">
        <v>4</v>
      </c>
      <c r="H39" s="53">
        <v>4.4</v>
      </c>
      <c r="I39" s="25">
        <f t="shared" si="0"/>
        <v>100</v>
      </c>
      <c r="J39" s="61">
        <f t="shared" si="1"/>
        <v>0.0015205308443374602</v>
      </c>
      <c r="K39" s="61">
        <f t="shared" si="2"/>
        <v>0</v>
      </c>
      <c r="L39" s="25">
        <f>IF(G39="Chilaune",Information!$D$15,0)</f>
        <v>0</v>
      </c>
      <c r="M39" s="60">
        <f t="shared" si="3"/>
        <v>0.24691336614042142</v>
      </c>
      <c r="N39" s="60">
        <f t="shared" si="4"/>
        <v>0.07407575458227739</v>
      </c>
      <c r="O39" s="60">
        <f t="shared" si="5"/>
        <v>1.0829848232467012</v>
      </c>
      <c r="P39" s="60">
        <f t="shared" si="6"/>
        <v>1.4039739439694001</v>
      </c>
      <c r="Q39" s="60">
        <f t="shared" si="7"/>
        <v>0.0014039739439694</v>
      </c>
      <c r="R39" s="60">
        <f>Q39/Information!$D$44</f>
        <v>0.14039739439694</v>
      </c>
      <c r="S39" s="48">
        <f>R39*Information!$D$24</f>
        <v>0.06598677536656179</v>
      </c>
      <c r="W39">
        <v>15</v>
      </c>
      <c r="X39" t="s">
        <v>29</v>
      </c>
      <c r="Y39" t="s">
        <v>50</v>
      </c>
      <c r="Z39">
        <v>3.2</v>
      </c>
    </row>
    <row r="40" spans="1:26" ht="13.5">
      <c r="A40" s="53">
        <v>9</v>
      </c>
      <c r="B40" s="72" t="s">
        <v>109</v>
      </c>
      <c r="C40" s="5" t="s">
        <v>75</v>
      </c>
      <c r="D40" s="5" t="s">
        <v>105</v>
      </c>
      <c r="E40" s="5" t="s">
        <v>49</v>
      </c>
      <c r="F40" s="53">
        <v>3</v>
      </c>
      <c r="G40" s="5" t="s">
        <v>4</v>
      </c>
      <c r="H40" s="53">
        <v>4.2</v>
      </c>
      <c r="I40" s="25">
        <f t="shared" si="0"/>
        <v>100</v>
      </c>
      <c r="J40" s="61">
        <f>PI()*H40*H40/40000</f>
        <v>0.0013854423602330987</v>
      </c>
      <c r="K40" s="61">
        <f t="shared" si="2"/>
        <v>0</v>
      </c>
      <c r="L40" s="25">
        <f>IF(G40="Chilaune",Information!$D$15,0)</f>
        <v>0</v>
      </c>
      <c r="M40" s="60">
        <f t="shared" si="3"/>
        <v>0.22540063530635973</v>
      </c>
      <c r="N40" s="60">
        <f t="shared" si="4"/>
        <v>0.06535044754125956</v>
      </c>
      <c r="O40" s="60">
        <f t="shared" si="5"/>
        <v>0.9532200497818436</v>
      </c>
      <c r="P40" s="60">
        <f t="shared" si="6"/>
        <v>1.243971132629463</v>
      </c>
      <c r="Q40" s="60">
        <f t="shared" si="7"/>
        <v>0.001243971132629463</v>
      </c>
      <c r="R40" s="60">
        <f>Q40/Information!$D$44</f>
        <v>0.1243971132629463</v>
      </c>
      <c r="S40" s="48">
        <f>R40*Information!$D$24</f>
        <v>0.058466643233584754</v>
      </c>
      <c r="W40">
        <v>15</v>
      </c>
      <c r="X40" t="s">
        <v>29</v>
      </c>
      <c r="Y40" t="s">
        <v>50</v>
      </c>
      <c r="Z40">
        <v>3.4</v>
      </c>
    </row>
    <row r="41" spans="1:26" ht="13.5">
      <c r="A41" s="53">
        <v>10</v>
      </c>
      <c r="B41" s="53" t="s">
        <v>110</v>
      </c>
      <c r="C41" s="5" t="s">
        <v>29</v>
      </c>
      <c r="D41" s="5" t="s">
        <v>105</v>
      </c>
      <c r="E41" s="5" t="s">
        <v>50</v>
      </c>
      <c r="F41" s="53">
        <v>1</v>
      </c>
      <c r="G41" s="5" t="s">
        <v>4</v>
      </c>
      <c r="H41" s="53">
        <v>3.5</v>
      </c>
      <c r="I41" s="25">
        <f t="shared" si="0"/>
        <v>100</v>
      </c>
      <c r="J41" s="61">
        <f t="shared" si="1"/>
        <v>0.0009621127501618741</v>
      </c>
      <c r="K41" s="61">
        <f t="shared" si="2"/>
        <v>0</v>
      </c>
      <c r="L41" s="25">
        <f>IF(G41="Chilaune",Information!$D$15,0)</f>
        <v>0</v>
      </c>
      <c r="M41" s="60">
        <f t="shared" si="3"/>
        <v>0.15768698222512675</v>
      </c>
      <c r="N41" s="60">
        <f t="shared" si="4"/>
        <v>0.039988569902814276</v>
      </c>
      <c r="O41" s="60">
        <f t="shared" si="5"/>
        <v>0.5780357100326131</v>
      </c>
      <c r="P41" s="60">
        <f t="shared" si="6"/>
        <v>0.7757112621605542</v>
      </c>
      <c r="Q41" s="60">
        <f t="shared" si="7"/>
        <v>0.0007757112621605542</v>
      </c>
      <c r="R41" s="60">
        <f>Q41/Information!$D$44</f>
        <v>0.07757112621605543</v>
      </c>
      <c r="S41" s="48">
        <f>R41*Information!$D$24</f>
        <v>0.03645842932154605</v>
      </c>
      <c r="W41">
        <v>15</v>
      </c>
      <c r="X41" t="s">
        <v>29</v>
      </c>
      <c r="Y41" t="s">
        <v>50</v>
      </c>
      <c r="Z41">
        <v>3.4</v>
      </c>
    </row>
    <row r="42" spans="1:26" ht="13.5">
      <c r="A42" s="53">
        <v>10</v>
      </c>
      <c r="B42" s="53" t="s">
        <v>110</v>
      </c>
      <c r="C42" s="5" t="s">
        <v>29</v>
      </c>
      <c r="D42" s="5" t="s">
        <v>105</v>
      </c>
      <c r="E42" s="5" t="s">
        <v>50</v>
      </c>
      <c r="F42" s="53">
        <v>2</v>
      </c>
      <c r="G42" s="5" t="s">
        <v>6</v>
      </c>
      <c r="H42" s="53">
        <v>3.2</v>
      </c>
      <c r="I42" s="25">
        <f t="shared" si="0"/>
        <v>100</v>
      </c>
      <c r="J42" s="61">
        <f t="shared" si="1"/>
        <v>0.0008042477193189871</v>
      </c>
      <c r="K42" s="61">
        <f t="shared" si="2"/>
        <v>0.002455333176444196</v>
      </c>
      <c r="L42" s="25">
        <f>IF(G42="Chilaune",Information!$D$15,0)</f>
        <v>690</v>
      </c>
      <c r="M42" s="60">
        <f t="shared" si="3"/>
        <v>0</v>
      </c>
      <c r="N42" s="60">
        <f t="shared" si="4"/>
        <v>0</v>
      </c>
      <c r="O42" s="60">
        <f t="shared" si="5"/>
        <v>0</v>
      </c>
      <c r="P42" s="60">
        <f t="shared" si="6"/>
        <v>1.6941798917464954</v>
      </c>
      <c r="Q42" s="60">
        <f t="shared" si="7"/>
        <v>0.0016941798917464953</v>
      </c>
      <c r="R42" s="60">
        <f>Q42/Information!$D$44</f>
        <v>0.16941798917464954</v>
      </c>
      <c r="S42" s="48">
        <f>R42*Information!$D$24</f>
        <v>0.07962645491208528</v>
      </c>
      <c r="W42">
        <v>15</v>
      </c>
      <c r="X42" t="s">
        <v>29</v>
      </c>
      <c r="Y42" t="s">
        <v>50</v>
      </c>
      <c r="Z42">
        <v>3.6</v>
      </c>
    </row>
    <row r="43" spans="1:26" ht="13.5">
      <c r="A43" s="53">
        <v>11</v>
      </c>
      <c r="B43" s="53" t="s">
        <v>110</v>
      </c>
      <c r="C43" s="5" t="s">
        <v>29</v>
      </c>
      <c r="D43" s="5" t="s">
        <v>105</v>
      </c>
      <c r="E43" s="5" t="s">
        <v>51</v>
      </c>
      <c r="F43" s="53">
        <v>1</v>
      </c>
      <c r="G43" s="5" t="s">
        <v>4</v>
      </c>
      <c r="H43" s="53">
        <v>4.6</v>
      </c>
      <c r="I43" s="25">
        <f t="shared" si="0"/>
        <v>100</v>
      </c>
      <c r="J43" s="61">
        <f t="shared" si="1"/>
        <v>0.0016619025137490002</v>
      </c>
      <c r="K43" s="61">
        <f t="shared" si="2"/>
        <v>0</v>
      </c>
      <c r="L43" s="25">
        <f>IF(G43="Chilaune",Information!$D$15,0)</f>
        <v>0</v>
      </c>
      <c r="M43" s="60">
        <f t="shared" si="3"/>
        <v>0.26938532895480083</v>
      </c>
      <c r="N43" s="60">
        <f t="shared" si="4"/>
        <v>0.08349948293744669</v>
      </c>
      <c r="O43" s="60">
        <f t="shared" si="5"/>
        <v>1.2234528082104223</v>
      </c>
      <c r="P43" s="60">
        <f t="shared" si="6"/>
        <v>1.5763376201026698</v>
      </c>
      <c r="Q43" s="60">
        <f t="shared" si="7"/>
        <v>0.0015763376201026697</v>
      </c>
      <c r="R43" s="60">
        <f>Q43/Information!$D$44</f>
        <v>0.15763376201026696</v>
      </c>
      <c r="S43" s="48">
        <f>R43*Information!$D$24</f>
        <v>0.07408786814482547</v>
      </c>
      <c r="W43">
        <v>15</v>
      </c>
      <c r="X43" t="s">
        <v>29</v>
      </c>
      <c r="Y43" t="s">
        <v>50</v>
      </c>
      <c r="Z43">
        <v>3.8</v>
      </c>
    </row>
    <row r="44" spans="1:26" ht="13.5">
      <c r="A44" s="53">
        <v>11</v>
      </c>
      <c r="B44" s="53" t="s">
        <v>110</v>
      </c>
      <c r="C44" s="5" t="s">
        <v>29</v>
      </c>
      <c r="D44" s="5" t="s">
        <v>105</v>
      </c>
      <c r="E44" s="5" t="s">
        <v>51</v>
      </c>
      <c r="F44" s="53">
        <v>2</v>
      </c>
      <c r="G44" s="5" t="s">
        <v>6</v>
      </c>
      <c r="H44" s="53">
        <v>2.8</v>
      </c>
      <c r="I44" s="25">
        <f t="shared" si="0"/>
        <v>100</v>
      </c>
      <c r="J44" s="61">
        <f t="shared" si="1"/>
        <v>0.0006157521601035994</v>
      </c>
      <c r="K44" s="61">
        <f t="shared" si="2"/>
        <v>0.0017121120158041596</v>
      </c>
      <c r="L44" s="25">
        <f>IF(G44="Chilaune",Information!$D$15,0)</f>
        <v>690</v>
      </c>
      <c r="M44" s="60">
        <f t="shared" si="3"/>
        <v>0</v>
      </c>
      <c r="N44" s="60">
        <f t="shared" si="4"/>
        <v>0</v>
      </c>
      <c r="O44" s="60">
        <f t="shared" si="5"/>
        <v>0</v>
      </c>
      <c r="P44" s="60">
        <f t="shared" si="6"/>
        <v>1.1813572909048702</v>
      </c>
      <c r="Q44" s="60">
        <f t="shared" si="7"/>
        <v>0.0011813572909048701</v>
      </c>
      <c r="R44" s="60">
        <f>Q44/Information!$D$44</f>
        <v>0.11813572909048702</v>
      </c>
      <c r="S44" s="48">
        <f>R44*Information!$D$24</f>
        <v>0.055523792672528896</v>
      </c>
      <c r="W44">
        <v>18</v>
      </c>
      <c r="X44" t="s">
        <v>29</v>
      </c>
      <c r="Y44" t="s">
        <v>49</v>
      </c>
      <c r="Z44">
        <v>4.4</v>
      </c>
    </row>
    <row r="45" spans="1:26" ht="13.5">
      <c r="A45" s="53">
        <v>11</v>
      </c>
      <c r="B45" s="53" t="s">
        <v>110</v>
      </c>
      <c r="C45" s="5" t="s">
        <v>29</v>
      </c>
      <c r="D45" s="5" t="s">
        <v>105</v>
      </c>
      <c r="E45" s="5" t="s">
        <v>51</v>
      </c>
      <c r="F45" s="53">
        <v>3</v>
      </c>
      <c r="G45" s="5" t="s">
        <v>4</v>
      </c>
      <c r="H45" s="53">
        <v>3.9</v>
      </c>
      <c r="I45" s="25">
        <f t="shared" si="0"/>
        <v>100</v>
      </c>
      <c r="J45" s="61">
        <f t="shared" si="1"/>
        <v>0.001194590606527519</v>
      </c>
      <c r="K45" s="61">
        <f t="shared" si="2"/>
        <v>0</v>
      </c>
      <c r="L45" s="25">
        <f>IF(G45="Chilaune",Information!$D$15,0)</f>
        <v>0</v>
      </c>
      <c r="M45" s="60">
        <f t="shared" si="3"/>
        <v>0.19493407798112825</v>
      </c>
      <c r="N45" s="60">
        <f t="shared" si="4"/>
        <v>0.05352339743853025</v>
      </c>
      <c r="O45" s="60">
        <f t="shared" si="5"/>
        <v>0.7778440942505223</v>
      </c>
      <c r="P45" s="60">
        <f t="shared" si="6"/>
        <v>1.0263015696701807</v>
      </c>
      <c r="Q45" s="60">
        <f t="shared" si="7"/>
        <v>0.0010263015696701807</v>
      </c>
      <c r="R45" s="60">
        <f>Q45/Information!$D$44</f>
        <v>0.10263015696701806</v>
      </c>
      <c r="S45" s="48">
        <f>R45*Information!$D$24</f>
        <v>0.048236173774498486</v>
      </c>
      <c r="W45">
        <v>18</v>
      </c>
      <c r="X45" t="s">
        <v>29</v>
      </c>
      <c r="Y45" t="s">
        <v>49</v>
      </c>
      <c r="Z45">
        <v>2.1</v>
      </c>
    </row>
    <row r="46" spans="1:26" ht="13.5">
      <c r="A46" s="53">
        <v>11</v>
      </c>
      <c r="B46" s="53" t="s">
        <v>110</v>
      </c>
      <c r="C46" s="5" t="s">
        <v>29</v>
      </c>
      <c r="D46" s="5" t="s">
        <v>105</v>
      </c>
      <c r="E46" s="5" t="s">
        <v>51</v>
      </c>
      <c r="F46" s="53">
        <v>4</v>
      </c>
      <c r="G46" s="5" t="s">
        <v>4</v>
      </c>
      <c r="H46" s="53">
        <v>2.6</v>
      </c>
      <c r="I46" s="25">
        <f t="shared" si="0"/>
        <v>100</v>
      </c>
      <c r="J46" s="61">
        <f t="shared" si="1"/>
        <v>0.000530929158456675</v>
      </c>
      <c r="K46" s="61">
        <f t="shared" si="2"/>
        <v>0</v>
      </c>
      <c r="L46" s="25">
        <f>IF(G46="Chilaune",Information!$D$15,0)</f>
        <v>0</v>
      </c>
      <c r="M46" s="60">
        <f t="shared" si="3"/>
        <v>0.08807017228468425</v>
      </c>
      <c r="N46" s="60">
        <f t="shared" si="4"/>
        <v>0.017953839677288738</v>
      </c>
      <c r="O46" s="60">
        <f t="shared" si="5"/>
        <v>0.2557264348152526</v>
      </c>
      <c r="P46" s="60">
        <f t="shared" si="6"/>
        <v>0.36175044677722556</v>
      </c>
      <c r="Q46" s="60">
        <f t="shared" si="7"/>
        <v>0.00036175044677722555</v>
      </c>
      <c r="R46" s="60">
        <f>Q46/Information!$D$44</f>
        <v>0.036175044677722555</v>
      </c>
      <c r="S46" s="48">
        <f>R46*Information!$D$24</f>
        <v>0.0170022709985296</v>
      </c>
      <c r="W46">
        <v>18</v>
      </c>
      <c r="X46" t="s">
        <v>29</v>
      </c>
      <c r="Y46" t="s">
        <v>49</v>
      </c>
      <c r="Z46">
        <v>3.9</v>
      </c>
    </row>
    <row r="47" spans="1:26" ht="13.5">
      <c r="A47" s="53">
        <v>11</v>
      </c>
      <c r="B47" s="53" t="s">
        <v>110</v>
      </c>
      <c r="C47" s="5" t="s">
        <v>29</v>
      </c>
      <c r="D47" s="5" t="s">
        <v>105</v>
      </c>
      <c r="E47" s="5" t="s">
        <v>51</v>
      </c>
      <c r="F47" s="53">
        <v>5</v>
      </c>
      <c r="G47" s="5" t="s">
        <v>6</v>
      </c>
      <c r="H47" s="53">
        <v>4.5</v>
      </c>
      <c r="I47" s="25">
        <f t="shared" si="0"/>
        <v>100</v>
      </c>
      <c r="J47" s="61">
        <f t="shared" si="1"/>
        <v>0.0015904312808798326</v>
      </c>
      <c r="K47" s="61">
        <f t="shared" si="2"/>
        <v>0.0061642362880325275</v>
      </c>
      <c r="L47" s="25">
        <f>IF(G47="Chilaune",Information!$D$15,0)</f>
        <v>690</v>
      </c>
      <c r="M47" s="60">
        <f t="shared" si="3"/>
        <v>0</v>
      </c>
      <c r="N47" s="60">
        <f t="shared" si="4"/>
        <v>0</v>
      </c>
      <c r="O47" s="60">
        <f t="shared" si="5"/>
        <v>0</v>
      </c>
      <c r="P47" s="60">
        <f t="shared" si="6"/>
        <v>4.253323038742444</v>
      </c>
      <c r="Q47" s="60">
        <f t="shared" si="7"/>
        <v>0.004253323038742444</v>
      </c>
      <c r="R47" s="60">
        <f>Q47/Information!$D$44</f>
        <v>0.42533230387424437</v>
      </c>
      <c r="S47" s="48">
        <f>R47*Information!$D$24</f>
        <v>0.19990618282089484</v>
      </c>
      <c r="W47">
        <v>18</v>
      </c>
      <c r="X47" t="s">
        <v>29</v>
      </c>
      <c r="Y47" t="s">
        <v>49</v>
      </c>
      <c r="Z47">
        <v>3.8</v>
      </c>
    </row>
    <row r="48" spans="1:26" ht="13.5">
      <c r="A48" s="53">
        <v>12</v>
      </c>
      <c r="B48" s="53" t="s">
        <v>110</v>
      </c>
      <c r="C48" s="5" t="s">
        <v>29</v>
      </c>
      <c r="D48" s="5" t="s">
        <v>106</v>
      </c>
      <c r="E48" s="5" t="s">
        <v>51</v>
      </c>
      <c r="F48" s="53">
        <v>1</v>
      </c>
      <c r="G48" s="5" t="s">
        <v>6</v>
      </c>
      <c r="H48" s="53">
        <v>4.4</v>
      </c>
      <c r="I48" s="25">
        <f t="shared" si="0"/>
        <v>100</v>
      </c>
      <c r="J48" s="61">
        <f t="shared" si="1"/>
        <v>0.0015205308443374602</v>
      </c>
      <c r="K48" s="61">
        <f t="shared" si="2"/>
        <v>0.005801331960083608</v>
      </c>
      <c r="L48" s="25">
        <f>IF(G48="Chilaune",Information!$D$15,0)</f>
        <v>690</v>
      </c>
      <c r="M48" s="60">
        <f t="shared" si="3"/>
        <v>0</v>
      </c>
      <c r="N48" s="60">
        <f t="shared" si="4"/>
        <v>0</v>
      </c>
      <c r="O48" s="60">
        <f t="shared" si="5"/>
        <v>0</v>
      </c>
      <c r="P48" s="60">
        <f t="shared" si="6"/>
        <v>4.002919052457689</v>
      </c>
      <c r="Q48" s="60">
        <f t="shared" si="7"/>
        <v>0.004002919052457689</v>
      </c>
      <c r="R48" s="60">
        <f>Q48/Information!$D$44</f>
        <v>0.4002919052457689</v>
      </c>
      <c r="S48" s="48">
        <f>R48*Information!$D$24</f>
        <v>0.1881371954655114</v>
      </c>
      <c r="W48">
        <v>18</v>
      </c>
      <c r="X48" t="s">
        <v>29</v>
      </c>
      <c r="Y48" t="s">
        <v>49</v>
      </c>
      <c r="Z48">
        <v>4.9</v>
      </c>
    </row>
    <row r="49" spans="1:26" ht="13.5">
      <c r="A49" s="53">
        <v>12</v>
      </c>
      <c r="B49" s="53" t="s">
        <v>110</v>
      </c>
      <c r="C49" s="5" t="s">
        <v>29</v>
      </c>
      <c r="D49" s="5" t="s">
        <v>106</v>
      </c>
      <c r="E49" s="5" t="s">
        <v>51</v>
      </c>
      <c r="F49" s="53">
        <v>2</v>
      </c>
      <c r="G49" s="5" t="s">
        <v>4</v>
      </c>
      <c r="H49" s="53">
        <v>4.1</v>
      </c>
      <c r="I49" s="25">
        <f t="shared" si="0"/>
        <v>100</v>
      </c>
      <c r="J49" s="61">
        <f t="shared" si="1"/>
        <v>0.0013202543126711102</v>
      </c>
      <c r="K49" s="61">
        <f t="shared" si="2"/>
        <v>0</v>
      </c>
      <c r="L49" s="25">
        <f>IF(G49="Chilaune",Information!$D$15,0)</f>
        <v>0</v>
      </c>
      <c r="M49" s="60">
        <f t="shared" si="3"/>
        <v>0.2150045432647148</v>
      </c>
      <c r="N49" s="60">
        <f t="shared" si="4"/>
        <v>0.06124278009139856</v>
      </c>
      <c r="O49" s="60">
        <f t="shared" si="5"/>
        <v>0.892237810346137</v>
      </c>
      <c r="P49" s="60">
        <f t="shared" si="6"/>
        <v>1.1684851337022504</v>
      </c>
      <c r="Q49" s="60">
        <f t="shared" si="7"/>
        <v>0.0011684851337022504</v>
      </c>
      <c r="R49" s="60">
        <f>Q49/Information!$D$44</f>
        <v>0.11684851337022503</v>
      </c>
      <c r="S49" s="48">
        <f>R49*Information!$D$24</f>
        <v>0.05491880128400576</v>
      </c>
      <c r="W49">
        <v>18</v>
      </c>
      <c r="X49" t="s">
        <v>29</v>
      </c>
      <c r="Y49" t="s">
        <v>49</v>
      </c>
      <c r="Z49">
        <v>4.1</v>
      </c>
    </row>
    <row r="50" spans="1:26" ht="13.5">
      <c r="A50" s="53">
        <v>12</v>
      </c>
      <c r="B50" s="53" t="s">
        <v>110</v>
      </c>
      <c r="C50" s="5" t="s">
        <v>29</v>
      </c>
      <c r="D50" s="5" t="s">
        <v>106</v>
      </c>
      <c r="E50" s="5" t="s">
        <v>51</v>
      </c>
      <c r="F50" s="53">
        <v>3</v>
      </c>
      <c r="G50" s="5" t="s">
        <v>4</v>
      </c>
      <c r="H50" s="53">
        <v>2.8</v>
      </c>
      <c r="I50" s="25">
        <f t="shared" si="0"/>
        <v>100</v>
      </c>
      <c r="J50" s="61">
        <f t="shared" si="1"/>
        <v>0.0006157521601035994</v>
      </c>
      <c r="K50" s="61">
        <f t="shared" si="2"/>
        <v>0</v>
      </c>
      <c r="L50" s="25">
        <f>IF(G50="Chilaune",Information!$D$15,0)</f>
        <v>0</v>
      </c>
      <c r="M50" s="60">
        <f t="shared" si="3"/>
        <v>0.10183479969279752</v>
      </c>
      <c r="N50" s="60">
        <f t="shared" si="4"/>
        <v>0.021921094589377004</v>
      </c>
      <c r="O50" s="60">
        <f t="shared" si="5"/>
        <v>0.3133835774121321</v>
      </c>
      <c r="P50" s="60">
        <f t="shared" si="6"/>
        <v>0.4371394716943066</v>
      </c>
      <c r="Q50" s="60">
        <f t="shared" si="7"/>
        <v>0.0004371394716943066</v>
      </c>
      <c r="R50" s="60">
        <f>Q50/Information!$D$44</f>
        <v>0.04371394716943066</v>
      </c>
      <c r="S50" s="48">
        <f>R50*Information!$D$24</f>
        <v>0.02054555516963241</v>
      </c>
      <c r="W50">
        <v>19</v>
      </c>
      <c r="X50" t="s">
        <v>29</v>
      </c>
      <c r="Y50" t="s">
        <v>50</v>
      </c>
      <c r="Z50">
        <v>3.3</v>
      </c>
    </row>
    <row r="51" spans="1:26" ht="13.5">
      <c r="A51" s="53">
        <v>12</v>
      </c>
      <c r="B51" s="53" t="s">
        <v>110</v>
      </c>
      <c r="C51" s="5" t="s">
        <v>29</v>
      </c>
      <c r="D51" s="5" t="s">
        <v>106</v>
      </c>
      <c r="E51" s="5" t="s">
        <v>51</v>
      </c>
      <c r="F51" s="53">
        <v>4</v>
      </c>
      <c r="G51" s="5" t="s">
        <v>4</v>
      </c>
      <c r="H51" s="53">
        <v>4.5</v>
      </c>
      <c r="I51" s="25">
        <f t="shared" si="0"/>
        <v>100</v>
      </c>
      <c r="J51" s="61">
        <f t="shared" si="1"/>
        <v>0.0015904312808798326</v>
      </c>
      <c r="K51" s="61">
        <f t="shared" si="2"/>
        <v>0</v>
      </c>
      <c r="L51" s="25">
        <f>IF(G51="Chilaune",Information!$D$15,0)</f>
        <v>0</v>
      </c>
      <c r="M51" s="60">
        <f t="shared" si="3"/>
        <v>0.2580295531682877</v>
      </c>
      <c r="N51" s="60">
        <f t="shared" si="4"/>
        <v>0.07869894140760578</v>
      </c>
      <c r="O51" s="60">
        <f t="shared" si="5"/>
        <v>1.151858336241592</v>
      </c>
      <c r="P51" s="60">
        <f t="shared" si="6"/>
        <v>1.4885868308174854</v>
      </c>
      <c r="Q51" s="60">
        <f t="shared" si="7"/>
        <v>0.0014885868308174854</v>
      </c>
      <c r="R51" s="60">
        <f>Q51/Information!$D$44</f>
        <v>0.14885868308174854</v>
      </c>
      <c r="S51" s="48">
        <f>R51*Information!$D$24</f>
        <v>0.0699635810484218</v>
      </c>
      <c r="W51">
        <v>19</v>
      </c>
      <c r="X51" t="s">
        <v>29</v>
      </c>
      <c r="Y51" t="s">
        <v>50</v>
      </c>
      <c r="Z51">
        <v>3.6</v>
      </c>
    </row>
    <row r="52" spans="1:26" ht="13.5">
      <c r="A52" s="53">
        <v>12</v>
      </c>
      <c r="B52" s="53" t="s">
        <v>110</v>
      </c>
      <c r="C52" s="5" t="s">
        <v>29</v>
      </c>
      <c r="D52" s="5" t="s">
        <v>106</v>
      </c>
      <c r="E52" s="5" t="s">
        <v>51</v>
      </c>
      <c r="F52" s="53">
        <v>5</v>
      </c>
      <c r="G52" s="5" t="s">
        <v>4</v>
      </c>
      <c r="H52" s="53">
        <v>2.8</v>
      </c>
      <c r="I52" s="25">
        <f t="shared" si="0"/>
        <v>100</v>
      </c>
      <c r="J52" s="61">
        <f t="shared" si="1"/>
        <v>0.0006157521601035994</v>
      </c>
      <c r="K52" s="61">
        <f t="shared" si="2"/>
        <v>0</v>
      </c>
      <c r="L52" s="25">
        <f>IF(G52="Chilaune",Information!$D$15,0)</f>
        <v>0</v>
      </c>
      <c r="M52" s="60">
        <f t="shared" si="3"/>
        <v>0.10183479969279752</v>
      </c>
      <c r="N52" s="60">
        <f t="shared" si="4"/>
        <v>0.021921094589377004</v>
      </c>
      <c r="O52" s="60">
        <f t="shared" si="5"/>
        <v>0.3133835774121321</v>
      </c>
      <c r="P52" s="60">
        <f t="shared" si="6"/>
        <v>0.4371394716943066</v>
      </c>
      <c r="Q52" s="60">
        <f t="shared" si="7"/>
        <v>0.0004371394716943066</v>
      </c>
      <c r="R52" s="60">
        <f>Q52/Information!$D$44</f>
        <v>0.04371394716943066</v>
      </c>
      <c r="S52" s="48">
        <f>R52*Information!$D$24</f>
        <v>0.02054555516963241</v>
      </c>
      <c r="W52">
        <v>19</v>
      </c>
      <c r="X52" t="s">
        <v>29</v>
      </c>
      <c r="Y52" t="s">
        <v>50</v>
      </c>
      <c r="Z52">
        <v>4.1</v>
      </c>
    </row>
    <row r="53" spans="1:26" ht="13.5">
      <c r="A53" s="53">
        <v>13</v>
      </c>
      <c r="B53" s="53" t="s">
        <v>110</v>
      </c>
      <c r="C53" s="5" t="s">
        <v>75</v>
      </c>
      <c r="D53" s="5" t="s">
        <v>106</v>
      </c>
      <c r="E53" s="5" t="s">
        <v>51</v>
      </c>
      <c r="F53" s="53">
        <v>1</v>
      </c>
      <c r="G53" s="5" t="s">
        <v>4</v>
      </c>
      <c r="H53" s="53">
        <v>3.3</v>
      </c>
      <c r="I53" s="25">
        <f t="shared" si="0"/>
        <v>100</v>
      </c>
      <c r="J53" s="61">
        <f t="shared" si="1"/>
        <v>0.0008552985999398212</v>
      </c>
      <c r="K53" s="61">
        <f t="shared" si="2"/>
        <v>0</v>
      </c>
      <c r="L53" s="25">
        <f>IF(G53="Chilaune",Information!$D$15,0)</f>
        <v>0</v>
      </c>
      <c r="M53" s="60">
        <f t="shared" si="3"/>
        <v>0.14051458291646382</v>
      </c>
      <c r="N53" s="60">
        <f t="shared" si="4"/>
        <v>0.03412664749554538</v>
      </c>
      <c r="O53" s="60">
        <f t="shared" si="5"/>
        <v>0.4918644677963841</v>
      </c>
      <c r="P53" s="60">
        <f t="shared" si="6"/>
        <v>0.6665056982083932</v>
      </c>
      <c r="Q53" s="60">
        <f t="shared" si="7"/>
        <v>0.0006665056982083932</v>
      </c>
      <c r="R53" s="60">
        <f>Q53/Information!$D$44</f>
        <v>0.06665056982083932</v>
      </c>
      <c r="S53" s="48">
        <f>R53*Information!$D$24</f>
        <v>0.03132576781579448</v>
      </c>
      <c r="W53">
        <v>19</v>
      </c>
      <c r="X53" t="s">
        <v>29</v>
      </c>
      <c r="Y53" t="s">
        <v>50</v>
      </c>
      <c r="Z53">
        <v>4.2</v>
      </c>
    </row>
    <row r="54" spans="1:26" ht="13.5">
      <c r="A54" s="53">
        <v>13</v>
      </c>
      <c r="B54" s="53" t="s">
        <v>110</v>
      </c>
      <c r="C54" s="5" t="s">
        <v>75</v>
      </c>
      <c r="D54" s="5" t="s">
        <v>106</v>
      </c>
      <c r="E54" s="5" t="s">
        <v>51</v>
      </c>
      <c r="F54" s="53">
        <v>2</v>
      </c>
      <c r="G54" s="5" t="s">
        <v>4</v>
      </c>
      <c r="H54" s="53">
        <v>4.8</v>
      </c>
      <c r="I54" s="25">
        <f t="shared" si="0"/>
        <v>100</v>
      </c>
      <c r="J54" s="61">
        <f t="shared" si="1"/>
        <v>0.001809557368467721</v>
      </c>
      <c r="K54" s="61">
        <f t="shared" si="2"/>
        <v>0</v>
      </c>
      <c r="L54" s="25">
        <f>IF(G54="Chilaune",Information!$D$15,0)</f>
        <v>0</v>
      </c>
      <c r="M54" s="60">
        <f t="shared" si="3"/>
        <v>0.29281479976830316</v>
      </c>
      <c r="N54" s="60">
        <f t="shared" si="4"/>
        <v>0.09364351595781284</v>
      </c>
      <c r="O54" s="60">
        <f t="shared" si="5"/>
        <v>1.3749837154670475</v>
      </c>
      <c r="P54" s="60">
        <f t="shared" si="6"/>
        <v>1.7614420311931633</v>
      </c>
      <c r="Q54" s="60">
        <f t="shared" si="7"/>
        <v>0.0017614420311931633</v>
      </c>
      <c r="R54" s="60">
        <f>Q54/Information!$D$44</f>
        <v>0.17614420311931633</v>
      </c>
      <c r="S54" s="48">
        <f>R54*Information!$D$24</f>
        <v>0.08278777546607867</v>
      </c>
      <c r="W54">
        <v>19</v>
      </c>
      <c r="X54" t="s">
        <v>29</v>
      </c>
      <c r="Y54" t="s">
        <v>50</v>
      </c>
      <c r="Z54">
        <v>2.3</v>
      </c>
    </row>
    <row r="55" spans="1:26" ht="13.5">
      <c r="A55" s="53">
        <v>13</v>
      </c>
      <c r="B55" s="53" t="s">
        <v>110</v>
      </c>
      <c r="C55" s="5" t="s">
        <v>75</v>
      </c>
      <c r="D55" s="5" t="s">
        <v>106</v>
      </c>
      <c r="E55" s="5" t="s">
        <v>51</v>
      </c>
      <c r="F55" s="53">
        <v>3</v>
      </c>
      <c r="G55" s="5" t="s">
        <v>6</v>
      </c>
      <c r="H55" s="53">
        <v>2.3</v>
      </c>
      <c r="I55" s="25">
        <f t="shared" si="0"/>
        <v>100</v>
      </c>
      <c r="J55" s="61">
        <f t="shared" si="1"/>
        <v>0.00041547562843725005</v>
      </c>
      <c r="K55" s="61">
        <f t="shared" si="2"/>
        <v>0.0010066318045798424</v>
      </c>
      <c r="L55" s="25">
        <f>IF(G55="Chilaune",Information!$D$15,0)</f>
        <v>690</v>
      </c>
      <c r="M55" s="60">
        <f t="shared" si="3"/>
        <v>0</v>
      </c>
      <c r="N55" s="60">
        <f t="shared" si="4"/>
        <v>0</v>
      </c>
      <c r="O55" s="60">
        <f t="shared" si="5"/>
        <v>0</v>
      </c>
      <c r="P55" s="60">
        <f t="shared" si="6"/>
        <v>0.6945759451600912</v>
      </c>
      <c r="Q55" s="60">
        <f t="shared" si="7"/>
        <v>0.0006945759451600913</v>
      </c>
      <c r="R55" s="60">
        <f>Q55/Information!$D$44</f>
        <v>0.06945759451600912</v>
      </c>
      <c r="S55" s="48">
        <f>R55*Information!$D$24</f>
        <v>0.032645069422524285</v>
      </c>
      <c r="W55">
        <v>19</v>
      </c>
      <c r="X55" t="s">
        <v>29</v>
      </c>
      <c r="Y55" t="s">
        <v>50</v>
      </c>
      <c r="Z55">
        <v>4.9</v>
      </c>
    </row>
    <row r="56" spans="1:26" ht="13.5">
      <c r="A56" s="53">
        <v>13</v>
      </c>
      <c r="B56" s="53" t="s">
        <v>110</v>
      </c>
      <c r="C56" s="5" t="s">
        <v>75</v>
      </c>
      <c r="D56" s="5" t="s">
        <v>106</v>
      </c>
      <c r="E56" s="5" t="s">
        <v>51</v>
      </c>
      <c r="F56" s="53">
        <v>4</v>
      </c>
      <c r="G56" s="5" t="s">
        <v>6</v>
      </c>
      <c r="H56" s="53">
        <v>2.7</v>
      </c>
      <c r="I56" s="25">
        <f t="shared" si="0"/>
        <v>100</v>
      </c>
      <c r="J56" s="61">
        <f t="shared" si="1"/>
        <v>0.0005725552611167398</v>
      </c>
      <c r="K56" s="61">
        <f t="shared" si="2"/>
        <v>0.0015519854800973758</v>
      </c>
      <c r="L56" s="25">
        <f>IF(G56="Chilaune",Information!$D$15,0)</f>
        <v>690</v>
      </c>
      <c r="M56" s="60">
        <f t="shared" si="3"/>
        <v>0</v>
      </c>
      <c r="N56" s="60">
        <f t="shared" si="4"/>
        <v>0</v>
      </c>
      <c r="O56" s="60">
        <f t="shared" si="5"/>
        <v>0</v>
      </c>
      <c r="P56" s="60">
        <f t="shared" si="6"/>
        <v>1.0708699812671894</v>
      </c>
      <c r="Q56" s="60">
        <f t="shared" si="7"/>
        <v>0.0010708699812671894</v>
      </c>
      <c r="R56" s="60">
        <f>Q56/Information!$D$44</f>
        <v>0.10708699812671893</v>
      </c>
      <c r="S56" s="48">
        <f>R56*Information!$D$24</f>
        <v>0.050330889119557895</v>
      </c>
      <c r="W56">
        <v>19</v>
      </c>
      <c r="X56" t="s">
        <v>29</v>
      </c>
      <c r="Y56" t="s">
        <v>50</v>
      </c>
      <c r="Z56">
        <v>2.8</v>
      </c>
    </row>
    <row r="57" spans="1:26" ht="13.5">
      <c r="A57" s="53">
        <v>13</v>
      </c>
      <c r="B57" s="53" t="s">
        <v>110</v>
      </c>
      <c r="C57" s="5" t="s">
        <v>75</v>
      </c>
      <c r="D57" s="5" t="s">
        <v>106</v>
      </c>
      <c r="E57" s="5" t="s">
        <v>51</v>
      </c>
      <c r="F57" s="53">
        <v>5</v>
      </c>
      <c r="G57" s="5" t="s">
        <v>4</v>
      </c>
      <c r="H57" s="53">
        <v>4.1</v>
      </c>
      <c r="I57" s="25">
        <f t="shared" si="0"/>
        <v>100</v>
      </c>
      <c r="J57" s="61">
        <f t="shared" si="1"/>
        <v>0.0013202543126711102</v>
      </c>
      <c r="K57" s="61">
        <f t="shared" si="2"/>
        <v>0</v>
      </c>
      <c r="L57" s="25">
        <f>IF(G57="Chilaune",Information!$D$15,0)</f>
        <v>0</v>
      </c>
      <c r="M57" s="60">
        <f t="shared" si="3"/>
        <v>0.2150045432647148</v>
      </c>
      <c r="N57" s="60">
        <f t="shared" si="4"/>
        <v>0.06124278009139856</v>
      </c>
      <c r="O57" s="60">
        <f t="shared" si="5"/>
        <v>0.892237810346137</v>
      </c>
      <c r="P57" s="60">
        <f t="shared" si="6"/>
        <v>1.1684851337022504</v>
      </c>
      <c r="Q57" s="60">
        <f t="shared" si="7"/>
        <v>0.0011684851337022504</v>
      </c>
      <c r="R57" s="60">
        <f>Q57/Information!$D$44</f>
        <v>0.11684851337022503</v>
      </c>
      <c r="S57" s="48">
        <f>R57*Information!$D$24</f>
        <v>0.05491880128400576</v>
      </c>
      <c r="W57">
        <v>20</v>
      </c>
      <c r="X57" t="s">
        <v>29</v>
      </c>
      <c r="Y57" t="s">
        <v>49</v>
      </c>
      <c r="Z57">
        <v>3.2</v>
      </c>
    </row>
    <row r="58" spans="1:26" ht="13.5">
      <c r="A58" s="53">
        <v>13</v>
      </c>
      <c r="B58" s="53" t="s">
        <v>110</v>
      </c>
      <c r="C58" s="5" t="s">
        <v>75</v>
      </c>
      <c r="D58" s="5" t="s">
        <v>106</v>
      </c>
      <c r="E58" s="5" t="s">
        <v>51</v>
      </c>
      <c r="F58" s="53">
        <v>6</v>
      </c>
      <c r="G58" s="5" t="s">
        <v>6</v>
      </c>
      <c r="H58" s="53">
        <v>4.4</v>
      </c>
      <c r="I58" s="25">
        <f t="shared" si="0"/>
        <v>100</v>
      </c>
      <c r="J58" s="61">
        <f t="shared" si="1"/>
        <v>0.0015205308443374602</v>
      </c>
      <c r="K58" s="61">
        <f t="shared" si="2"/>
        <v>0.005801331960083608</v>
      </c>
      <c r="L58" s="25">
        <f>IF(G58="Chilaune",Information!$D$15,0)</f>
        <v>690</v>
      </c>
      <c r="M58" s="60">
        <f t="shared" si="3"/>
        <v>0</v>
      </c>
      <c r="N58" s="60">
        <f t="shared" si="4"/>
        <v>0</v>
      </c>
      <c r="O58" s="60">
        <f t="shared" si="5"/>
        <v>0</v>
      </c>
      <c r="P58" s="60">
        <f t="shared" si="6"/>
        <v>4.002919052457689</v>
      </c>
      <c r="Q58" s="60">
        <f t="shared" si="7"/>
        <v>0.004002919052457689</v>
      </c>
      <c r="R58" s="60">
        <f>Q58/Information!$D$44</f>
        <v>0.4002919052457689</v>
      </c>
      <c r="S58" s="48">
        <f>R58*Information!$D$24</f>
        <v>0.1881371954655114</v>
      </c>
      <c r="W58">
        <v>20</v>
      </c>
      <c r="X58" t="s">
        <v>29</v>
      </c>
      <c r="Y58" t="s">
        <v>49</v>
      </c>
      <c r="Z58">
        <v>4.9</v>
      </c>
    </row>
    <row r="59" spans="1:26" ht="13.5">
      <c r="A59" s="53">
        <v>13</v>
      </c>
      <c r="B59" s="53" t="s">
        <v>110</v>
      </c>
      <c r="C59" s="5" t="s">
        <v>75</v>
      </c>
      <c r="D59" s="5" t="s">
        <v>106</v>
      </c>
      <c r="E59" s="5" t="s">
        <v>51</v>
      </c>
      <c r="F59" s="53">
        <v>7</v>
      </c>
      <c r="G59" s="5" t="s">
        <v>6</v>
      </c>
      <c r="H59" s="53">
        <v>4.7</v>
      </c>
      <c r="I59" s="25">
        <f t="shared" si="0"/>
        <v>100</v>
      </c>
      <c r="J59" s="61">
        <f t="shared" si="1"/>
        <v>0.0017349445429449635</v>
      </c>
      <c r="K59" s="61">
        <f t="shared" si="2"/>
        <v>0.006932178020634905</v>
      </c>
      <c r="L59" s="25">
        <f>IF(G59="Chilaune",Information!$D$15,0)</f>
        <v>690</v>
      </c>
      <c r="M59" s="60">
        <f t="shared" si="3"/>
        <v>0</v>
      </c>
      <c r="N59" s="60">
        <f t="shared" si="4"/>
        <v>0</v>
      </c>
      <c r="O59" s="60">
        <f t="shared" si="5"/>
        <v>0</v>
      </c>
      <c r="P59" s="60">
        <f t="shared" si="6"/>
        <v>4.783202834238084</v>
      </c>
      <c r="Q59" s="60">
        <f t="shared" si="7"/>
        <v>0.004783202834238084</v>
      </c>
      <c r="R59" s="60">
        <f>Q59/Information!$D$44</f>
        <v>0.47832028342380845</v>
      </c>
      <c r="S59" s="48">
        <f>R59*Information!$D$24</f>
        <v>0.22481053320918995</v>
      </c>
      <c r="W59">
        <v>20</v>
      </c>
      <c r="X59" t="s">
        <v>29</v>
      </c>
      <c r="Y59" t="s">
        <v>49</v>
      </c>
      <c r="Z59">
        <v>4.7</v>
      </c>
    </row>
    <row r="60" spans="1:26" ht="13.5">
      <c r="A60" s="53">
        <v>13</v>
      </c>
      <c r="B60" s="53" t="s">
        <v>110</v>
      </c>
      <c r="C60" s="5" t="s">
        <v>75</v>
      </c>
      <c r="D60" s="5" t="s">
        <v>106</v>
      </c>
      <c r="E60" s="5" t="s">
        <v>51</v>
      </c>
      <c r="F60" s="53">
        <v>8</v>
      </c>
      <c r="G60" s="5" t="s">
        <v>4</v>
      </c>
      <c r="H60" s="53">
        <v>4.3</v>
      </c>
      <c r="I60" s="25">
        <f t="shared" si="0"/>
        <v>100</v>
      </c>
      <c r="J60" s="61">
        <f t="shared" si="1"/>
        <v>0.001452201204121882</v>
      </c>
      <c r="K60" s="61">
        <f t="shared" si="2"/>
        <v>0</v>
      </c>
      <c r="L60" s="25">
        <f>IF(G60="Chilaune",Information!$D$15,0)</f>
        <v>0</v>
      </c>
      <c r="M60" s="60">
        <f t="shared" si="3"/>
        <v>0.2360369858035324</v>
      </c>
      <c r="N60" s="60">
        <f t="shared" si="4"/>
        <v>0.06962717787528762</v>
      </c>
      <c r="O60" s="60">
        <f t="shared" si="5"/>
        <v>1.0167871790303875</v>
      </c>
      <c r="P60" s="60">
        <f t="shared" si="6"/>
        <v>1.3224513427092075</v>
      </c>
      <c r="Q60" s="60">
        <f t="shared" si="7"/>
        <v>0.0013224513427092075</v>
      </c>
      <c r="R60" s="60">
        <f>Q60/Information!$D$44</f>
        <v>0.13224513427092074</v>
      </c>
      <c r="S60" s="48">
        <f>R60*Information!$D$24</f>
        <v>0.06215521310733275</v>
      </c>
      <c r="W60">
        <v>20</v>
      </c>
      <c r="X60" t="s">
        <v>29</v>
      </c>
      <c r="Y60" t="s">
        <v>49</v>
      </c>
      <c r="Z60">
        <v>4.2</v>
      </c>
    </row>
    <row r="61" spans="1:26" ht="13.5">
      <c r="A61" s="53">
        <v>14</v>
      </c>
      <c r="B61" s="53" t="s">
        <v>110</v>
      </c>
      <c r="C61" s="5" t="s">
        <v>29</v>
      </c>
      <c r="D61" s="5" t="s">
        <v>106</v>
      </c>
      <c r="E61" s="5" t="s">
        <v>48</v>
      </c>
      <c r="F61" s="53">
        <v>1</v>
      </c>
      <c r="G61" s="5" t="s">
        <v>6</v>
      </c>
      <c r="H61" s="53">
        <v>2.6</v>
      </c>
      <c r="I61" s="25">
        <f aca="true" t="shared" si="8" ref="I61:I94">COUNT(H61)/0.01</f>
        <v>100</v>
      </c>
      <c r="J61" s="61">
        <f aca="true" t="shared" si="9" ref="J61:J116">PI()*H61*H61/40000</f>
        <v>0.000530929158456675</v>
      </c>
      <c r="K61" s="61">
        <f t="shared" si="2"/>
        <v>0.0014016304702128858</v>
      </c>
      <c r="L61" s="25">
        <f>IF(G61="Chilaune",Information!$D$15,0)</f>
        <v>690</v>
      </c>
      <c r="M61" s="60">
        <f t="shared" si="3"/>
        <v>0</v>
      </c>
      <c r="N61" s="60">
        <f t="shared" si="4"/>
        <v>0</v>
      </c>
      <c r="O61" s="60">
        <f t="shared" si="5"/>
        <v>0</v>
      </c>
      <c r="P61" s="60">
        <f t="shared" si="6"/>
        <v>0.9671250244468912</v>
      </c>
      <c r="Q61" s="60">
        <f t="shared" si="7"/>
        <v>0.0009671250244468912</v>
      </c>
      <c r="R61" s="60">
        <f>Q61/Information!$D$44</f>
        <v>0.09671250244468912</v>
      </c>
      <c r="S61" s="48">
        <f>R61*Information!$D$24</f>
        <v>0.045454876149003884</v>
      </c>
      <c r="W61">
        <v>20</v>
      </c>
      <c r="X61" t="s">
        <v>29</v>
      </c>
      <c r="Y61" t="s">
        <v>49</v>
      </c>
      <c r="Z61">
        <v>4.7</v>
      </c>
    </row>
    <row r="62" spans="1:19" ht="13.5">
      <c r="A62" s="53">
        <v>14</v>
      </c>
      <c r="B62" s="53" t="s">
        <v>110</v>
      </c>
      <c r="C62" s="5" t="s">
        <v>29</v>
      </c>
      <c r="D62" s="5" t="s">
        <v>106</v>
      </c>
      <c r="E62" s="5" t="s">
        <v>48</v>
      </c>
      <c r="F62" s="53">
        <v>2</v>
      </c>
      <c r="G62" s="5" t="s">
        <v>6</v>
      </c>
      <c r="H62" s="53">
        <v>4.9</v>
      </c>
      <c r="I62" s="25">
        <f t="shared" si="8"/>
        <v>100</v>
      </c>
      <c r="J62" s="61">
        <f t="shared" si="9"/>
        <v>0.0018857409903172736</v>
      </c>
      <c r="K62" s="61">
        <f t="shared" si="2"/>
        <v>0.007757734399945088</v>
      </c>
      <c r="L62" s="25">
        <f>IF(G62="Chilaune",Information!$D$15,0)</f>
        <v>690</v>
      </c>
      <c r="M62" s="60">
        <f t="shared" si="3"/>
        <v>0</v>
      </c>
      <c r="N62" s="60">
        <f t="shared" si="4"/>
        <v>0</v>
      </c>
      <c r="O62" s="60">
        <f t="shared" si="5"/>
        <v>0</v>
      </c>
      <c r="P62" s="60">
        <f t="shared" si="6"/>
        <v>5.352836735962111</v>
      </c>
      <c r="Q62" s="60">
        <f t="shared" si="7"/>
        <v>0.00535283673596211</v>
      </c>
      <c r="R62" s="60">
        <f>Q62/Information!$D$44</f>
        <v>0.535283673596211</v>
      </c>
      <c r="S62" s="48">
        <f>R62*Information!$D$24</f>
        <v>0.25158332659021915</v>
      </c>
    </row>
    <row r="63" spans="1:19" ht="13.5">
      <c r="A63" s="53">
        <v>14</v>
      </c>
      <c r="B63" s="53" t="s">
        <v>110</v>
      </c>
      <c r="C63" s="5" t="s">
        <v>29</v>
      </c>
      <c r="D63" s="5" t="s">
        <v>106</v>
      </c>
      <c r="E63" s="5" t="s">
        <v>48</v>
      </c>
      <c r="F63" s="53">
        <v>3</v>
      </c>
      <c r="G63" s="5" t="s">
        <v>6</v>
      </c>
      <c r="H63" s="53">
        <v>3.4</v>
      </c>
      <c r="I63" s="25">
        <f t="shared" si="8"/>
        <v>100</v>
      </c>
      <c r="J63" s="61">
        <f t="shared" si="9"/>
        <v>0.0009079202768874502</v>
      </c>
      <c r="K63" s="61">
        <f t="shared" si="2"/>
        <v>0.0028920018510695277</v>
      </c>
      <c r="L63" s="25">
        <f>IF(G63="Chilaune",Information!$D$15,0)</f>
        <v>690</v>
      </c>
      <c r="M63" s="60">
        <f t="shared" si="3"/>
        <v>0</v>
      </c>
      <c r="N63" s="60">
        <f t="shared" si="4"/>
        <v>0</v>
      </c>
      <c r="O63" s="60">
        <f t="shared" si="5"/>
        <v>0</v>
      </c>
      <c r="P63" s="60">
        <f t="shared" si="6"/>
        <v>1.9954812772379742</v>
      </c>
      <c r="Q63" s="60">
        <f t="shared" si="7"/>
        <v>0.0019954812772379742</v>
      </c>
      <c r="R63" s="60">
        <f>Q63/Information!$D$44</f>
        <v>0.19954812772379743</v>
      </c>
      <c r="S63" s="48">
        <f>R63*Information!$D$24</f>
        <v>0.09378762003018479</v>
      </c>
    </row>
    <row r="64" spans="1:19" ht="13.5">
      <c r="A64" s="53">
        <v>14</v>
      </c>
      <c r="B64" s="53" t="s">
        <v>110</v>
      </c>
      <c r="C64" s="5" t="s">
        <v>29</v>
      </c>
      <c r="D64" s="5" t="s">
        <v>106</v>
      </c>
      <c r="E64" s="5" t="s">
        <v>48</v>
      </c>
      <c r="F64" s="53">
        <v>4</v>
      </c>
      <c r="G64" s="5" t="s">
        <v>6</v>
      </c>
      <c r="H64" s="53">
        <v>3.8</v>
      </c>
      <c r="I64" s="25">
        <f t="shared" si="8"/>
        <v>100</v>
      </c>
      <c r="J64" s="61">
        <f t="shared" si="9"/>
        <v>0.0011341149479459152</v>
      </c>
      <c r="K64" s="61">
        <f t="shared" si="2"/>
        <v>0.0039050014677640553</v>
      </c>
      <c r="L64" s="25">
        <f>IF(G64="Chilaune",Information!$D$15,0)</f>
        <v>690</v>
      </c>
      <c r="M64" s="60">
        <f t="shared" si="3"/>
        <v>0</v>
      </c>
      <c r="N64" s="60">
        <f t="shared" si="4"/>
        <v>0</v>
      </c>
      <c r="O64" s="60">
        <f t="shared" si="5"/>
        <v>0</v>
      </c>
      <c r="P64" s="60">
        <f t="shared" si="6"/>
        <v>2.6944510127571983</v>
      </c>
      <c r="Q64" s="60">
        <f t="shared" si="7"/>
        <v>0.002694451012757198</v>
      </c>
      <c r="R64" s="60">
        <f>Q64/Information!$D$44</f>
        <v>0.2694451012757198</v>
      </c>
      <c r="S64" s="48">
        <f>R64*Information!$D$24</f>
        <v>0.1266391975995883</v>
      </c>
    </row>
    <row r="65" spans="1:19" ht="13.5">
      <c r="A65" s="53">
        <v>14</v>
      </c>
      <c r="B65" s="53" t="s">
        <v>110</v>
      </c>
      <c r="C65" s="5" t="s">
        <v>29</v>
      </c>
      <c r="D65" s="5" t="s">
        <v>106</v>
      </c>
      <c r="E65" s="5" t="s">
        <v>48</v>
      </c>
      <c r="F65" s="53">
        <v>5</v>
      </c>
      <c r="G65" s="5" t="s">
        <v>6</v>
      </c>
      <c r="H65" s="53">
        <v>4.9</v>
      </c>
      <c r="I65" s="25">
        <f t="shared" si="8"/>
        <v>100</v>
      </c>
      <c r="J65" s="61">
        <f t="shared" si="9"/>
        <v>0.0018857409903172736</v>
      </c>
      <c r="K65" s="61">
        <f t="shared" si="2"/>
        <v>0.007757734399945088</v>
      </c>
      <c r="L65" s="25">
        <f>IF(G65="Chilaune",Information!$D$15,0)</f>
        <v>690</v>
      </c>
      <c r="M65" s="60">
        <f t="shared" si="3"/>
        <v>0</v>
      </c>
      <c r="N65" s="60">
        <f t="shared" si="4"/>
        <v>0</v>
      </c>
      <c r="O65" s="60">
        <f t="shared" si="5"/>
        <v>0</v>
      </c>
      <c r="P65" s="60">
        <f t="shared" si="6"/>
        <v>5.352836735962111</v>
      </c>
      <c r="Q65" s="60">
        <f t="shared" si="7"/>
        <v>0.00535283673596211</v>
      </c>
      <c r="R65" s="60">
        <f>Q65/Information!$D$44</f>
        <v>0.535283673596211</v>
      </c>
      <c r="S65" s="48">
        <f>R65*Information!$D$24</f>
        <v>0.25158332659021915</v>
      </c>
    </row>
    <row r="66" spans="1:19" ht="13.5">
      <c r="A66" s="53">
        <v>14</v>
      </c>
      <c r="B66" s="53" t="s">
        <v>110</v>
      </c>
      <c r="C66" s="5" t="s">
        <v>29</v>
      </c>
      <c r="D66" s="5" t="s">
        <v>106</v>
      </c>
      <c r="E66" s="5" t="s">
        <v>48</v>
      </c>
      <c r="F66" s="53">
        <v>6</v>
      </c>
      <c r="G66" s="5" t="s">
        <v>6</v>
      </c>
      <c r="H66" s="53">
        <v>3.4</v>
      </c>
      <c r="I66" s="25">
        <f t="shared" si="8"/>
        <v>100</v>
      </c>
      <c r="J66" s="61">
        <f t="shared" si="9"/>
        <v>0.0009079202768874502</v>
      </c>
      <c r="K66" s="61">
        <f t="shared" si="2"/>
        <v>0.0028920018510695277</v>
      </c>
      <c r="L66" s="25">
        <f>IF(G66="Chilaune",Information!$D$15,0)</f>
        <v>690</v>
      </c>
      <c r="M66" s="60">
        <f t="shared" si="3"/>
        <v>0</v>
      </c>
      <c r="N66" s="60">
        <f t="shared" si="4"/>
        <v>0</v>
      </c>
      <c r="O66" s="60">
        <f t="shared" si="5"/>
        <v>0</v>
      </c>
      <c r="P66" s="60">
        <f t="shared" si="6"/>
        <v>1.9954812772379742</v>
      </c>
      <c r="Q66" s="60">
        <f t="shared" si="7"/>
        <v>0.0019954812772379742</v>
      </c>
      <c r="R66" s="60">
        <f>Q66/Information!$D$44</f>
        <v>0.19954812772379743</v>
      </c>
      <c r="S66" s="48">
        <f>R66*Information!$D$24</f>
        <v>0.09378762003018479</v>
      </c>
    </row>
    <row r="67" spans="1:19" ht="13.5">
      <c r="A67" s="53">
        <v>15</v>
      </c>
      <c r="B67" s="53" t="s">
        <v>110</v>
      </c>
      <c r="C67" s="5" t="s">
        <v>29</v>
      </c>
      <c r="D67" s="5" t="s">
        <v>106</v>
      </c>
      <c r="E67" s="5" t="s">
        <v>50</v>
      </c>
      <c r="F67" s="53">
        <v>1</v>
      </c>
      <c r="G67" s="5" t="s">
        <v>6</v>
      </c>
      <c r="H67" s="53">
        <v>3.2</v>
      </c>
      <c r="I67" s="25">
        <f t="shared" si="8"/>
        <v>100</v>
      </c>
      <c r="J67" s="61">
        <f t="shared" si="9"/>
        <v>0.0008042477193189871</v>
      </c>
      <c r="K67" s="61">
        <f aca="true" t="shared" si="10" ref="K67:K116">IF(G67="Chilaune",EXP(-9.15+2.7*LN(H67)),0)</f>
        <v>0.002455333176444196</v>
      </c>
      <c r="L67" s="25">
        <f>IF(G67="Chilaune",Information!$D$15,0)</f>
        <v>690</v>
      </c>
      <c r="M67" s="60">
        <f aca="true" t="shared" si="11" ref="M67:M116">IF(G67="Chirpine",EXP(-4.30199+1.959546*LN(H67)),0)</f>
        <v>0</v>
      </c>
      <c r="N67" s="60">
        <f aca="true" t="shared" si="12" ref="N67:N116">IF(G67="Chirpine",EXP(-6.59408+2.69398*LN(H67)),0)</f>
        <v>0</v>
      </c>
      <c r="O67" s="60">
        <f aca="true" t="shared" si="13" ref="O67:O116">IF(G67="Chirpine",EXP(-3.98515+2.74356*LN(H67)),0)</f>
        <v>0</v>
      </c>
      <c r="P67" s="60">
        <f aca="true" t="shared" si="14" ref="P67:P116">IF(G67="Chirpine",M67+N67+O67,K67*L67)</f>
        <v>1.6941798917464954</v>
      </c>
      <c r="Q67" s="60">
        <f aca="true" t="shared" si="15" ref="Q67:Q116">P67/1000</f>
        <v>0.0016941798917464953</v>
      </c>
      <c r="R67" s="60">
        <f>Q67/Information!$D$44</f>
        <v>0.16941798917464954</v>
      </c>
      <c r="S67" s="48">
        <f>R67*Information!$D$24</f>
        <v>0.07962645491208528</v>
      </c>
    </row>
    <row r="68" spans="1:19" ht="13.5">
      <c r="A68" s="53">
        <v>15</v>
      </c>
      <c r="B68" s="53" t="s">
        <v>110</v>
      </c>
      <c r="C68" s="5" t="s">
        <v>29</v>
      </c>
      <c r="D68" s="5" t="s">
        <v>106</v>
      </c>
      <c r="E68" s="5" t="s">
        <v>50</v>
      </c>
      <c r="F68" s="53">
        <v>2</v>
      </c>
      <c r="G68" s="5" t="s">
        <v>6</v>
      </c>
      <c r="H68" s="53">
        <v>3.4</v>
      </c>
      <c r="I68" s="25">
        <f t="shared" si="8"/>
        <v>100</v>
      </c>
      <c r="J68" s="61">
        <f t="shared" si="9"/>
        <v>0.0009079202768874502</v>
      </c>
      <c r="K68" s="61">
        <f t="shared" si="10"/>
        <v>0.0028920018510695277</v>
      </c>
      <c r="L68" s="25">
        <f>IF(G68="Chilaune",Information!$D$15,0)</f>
        <v>690</v>
      </c>
      <c r="M68" s="60">
        <f t="shared" si="11"/>
        <v>0</v>
      </c>
      <c r="N68" s="60">
        <f t="shared" si="12"/>
        <v>0</v>
      </c>
      <c r="O68" s="60">
        <f t="shared" si="13"/>
        <v>0</v>
      </c>
      <c r="P68" s="60">
        <f t="shared" si="14"/>
        <v>1.9954812772379742</v>
      </c>
      <c r="Q68" s="60">
        <f t="shared" si="15"/>
        <v>0.0019954812772379742</v>
      </c>
      <c r="R68" s="60">
        <f>Q68/Information!$D$44</f>
        <v>0.19954812772379743</v>
      </c>
      <c r="S68" s="48">
        <f>R68*Information!$D$24</f>
        <v>0.09378762003018479</v>
      </c>
    </row>
    <row r="69" spans="1:19" ht="13.5">
      <c r="A69" s="53">
        <v>15</v>
      </c>
      <c r="B69" s="53" t="s">
        <v>110</v>
      </c>
      <c r="C69" s="5" t="s">
        <v>29</v>
      </c>
      <c r="D69" s="5" t="s">
        <v>106</v>
      </c>
      <c r="E69" s="5" t="s">
        <v>50</v>
      </c>
      <c r="F69" s="53">
        <v>3</v>
      </c>
      <c r="G69" s="5" t="s">
        <v>6</v>
      </c>
      <c r="H69" s="53">
        <v>3.4</v>
      </c>
      <c r="I69" s="25">
        <f t="shared" si="8"/>
        <v>100</v>
      </c>
      <c r="J69" s="61">
        <f t="shared" si="9"/>
        <v>0.0009079202768874502</v>
      </c>
      <c r="K69" s="61">
        <f t="shared" si="10"/>
        <v>0.0028920018510695277</v>
      </c>
      <c r="L69" s="25">
        <f>IF(G69="Chilaune",Information!$D$15,0)</f>
        <v>690</v>
      </c>
      <c r="M69" s="60">
        <f t="shared" si="11"/>
        <v>0</v>
      </c>
      <c r="N69" s="60">
        <f t="shared" si="12"/>
        <v>0</v>
      </c>
      <c r="O69" s="60">
        <f t="shared" si="13"/>
        <v>0</v>
      </c>
      <c r="P69" s="60">
        <f t="shared" si="14"/>
        <v>1.9954812772379742</v>
      </c>
      <c r="Q69" s="60">
        <f t="shared" si="15"/>
        <v>0.0019954812772379742</v>
      </c>
      <c r="R69" s="60">
        <f>Q69/Information!$D$44</f>
        <v>0.19954812772379743</v>
      </c>
      <c r="S69" s="48">
        <f>R69*Information!$D$24</f>
        <v>0.09378762003018479</v>
      </c>
    </row>
    <row r="70" spans="1:19" ht="13.5">
      <c r="A70" s="53">
        <v>15</v>
      </c>
      <c r="B70" s="53" t="s">
        <v>110</v>
      </c>
      <c r="C70" s="5" t="s">
        <v>29</v>
      </c>
      <c r="D70" s="5" t="s">
        <v>106</v>
      </c>
      <c r="E70" s="5" t="s">
        <v>50</v>
      </c>
      <c r="F70" s="53">
        <v>4</v>
      </c>
      <c r="G70" s="5" t="s">
        <v>6</v>
      </c>
      <c r="H70" s="53">
        <v>3.6</v>
      </c>
      <c r="I70" s="25">
        <f t="shared" si="8"/>
        <v>100</v>
      </c>
      <c r="J70" s="61">
        <f t="shared" si="9"/>
        <v>0.001017876019763093</v>
      </c>
      <c r="K70" s="61">
        <f t="shared" si="10"/>
        <v>0.0033745995375030367</v>
      </c>
      <c r="L70" s="25">
        <f>IF(G70="Chilaune",Information!$D$15,0)</f>
        <v>690</v>
      </c>
      <c r="M70" s="60">
        <f t="shared" si="11"/>
        <v>0</v>
      </c>
      <c r="N70" s="60">
        <f t="shared" si="12"/>
        <v>0</v>
      </c>
      <c r="O70" s="60">
        <f t="shared" si="13"/>
        <v>0</v>
      </c>
      <c r="P70" s="60">
        <f t="shared" si="14"/>
        <v>2.3284736808770954</v>
      </c>
      <c r="Q70" s="60">
        <f t="shared" si="15"/>
        <v>0.0023284736808770953</v>
      </c>
      <c r="R70" s="60">
        <f>Q70/Information!$D$44</f>
        <v>0.23284736808770953</v>
      </c>
      <c r="S70" s="48">
        <f>R70*Information!$D$24</f>
        <v>0.10943826300122347</v>
      </c>
    </row>
    <row r="71" spans="1:19" ht="13.5">
      <c r="A71" s="53">
        <v>15</v>
      </c>
      <c r="B71" s="53" t="s">
        <v>110</v>
      </c>
      <c r="C71" s="5" t="s">
        <v>29</v>
      </c>
      <c r="D71" s="5" t="s">
        <v>106</v>
      </c>
      <c r="E71" s="5" t="s">
        <v>50</v>
      </c>
      <c r="F71" s="53">
        <v>5</v>
      </c>
      <c r="G71" s="5" t="s">
        <v>4</v>
      </c>
      <c r="H71" s="53">
        <v>3.8</v>
      </c>
      <c r="I71" s="25">
        <f t="shared" si="8"/>
        <v>100</v>
      </c>
      <c r="J71" s="61">
        <f t="shared" si="9"/>
        <v>0.0011341149479459152</v>
      </c>
      <c r="K71" s="61">
        <f t="shared" si="10"/>
        <v>0</v>
      </c>
      <c r="L71" s="25">
        <f>IF(G71="Chilaune",Information!$D$15,0)</f>
        <v>0</v>
      </c>
      <c r="M71" s="60">
        <f t="shared" si="11"/>
        <v>0.18526019183077974</v>
      </c>
      <c r="N71" s="60">
        <f t="shared" si="12"/>
        <v>0.0499060108160087</v>
      </c>
      <c r="O71" s="60">
        <f t="shared" si="13"/>
        <v>0.7243399349649385</v>
      </c>
      <c r="P71" s="60">
        <f t="shared" si="14"/>
        <v>0.959506137611727</v>
      </c>
      <c r="Q71" s="60">
        <f t="shared" si="15"/>
        <v>0.000959506137611727</v>
      </c>
      <c r="R71" s="60">
        <f>Q71/Information!$D$44</f>
        <v>0.0959506137611727</v>
      </c>
      <c r="S71" s="48">
        <f>R71*Information!$D$24</f>
        <v>0.04509678846775116</v>
      </c>
    </row>
    <row r="72" spans="1:19" ht="13.5">
      <c r="A72" s="53">
        <v>16</v>
      </c>
      <c r="B72" s="53" t="s">
        <v>110</v>
      </c>
      <c r="C72" s="5" t="s">
        <v>75</v>
      </c>
      <c r="D72" s="5" t="s">
        <v>106</v>
      </c>
      <c r="E72" s="5" t="s">
        <v>50</v>
      </c>
      <c r="F72" s="53">
        <v>1</v>
      </c>
      <c r="G72" s="5" t="s">
        <v>6</v>
      </c>
      <c r="H72" s="53">
        <v>2.8</v>
      </c>
      <c r="I72" s="25">
        <f t="shared" si="8"/>
        <v>100</v>
      </c>
      <c r="J72" s="61">
        <f t="shared" si="9"/>
        <v>0.0006157521601035994</v>
      </c>
      <c r="K72" s="61">
        <f t="shared" si="10"/>
        <v>0.0017121120158041596</v>
      </c>
      <c r="L72" s="25">
        <f>IF(G72="Chilaune",Information!$D$15,0)</f>
        <v>690</v>
      </c>
      <c r="M72" s="60">
        <f t="shared" si="11"/>
        <v>0</v>
      </c>
      <c r="N72" s="60">
        <f t="shared" si="12"/>
        <v>0</v>
      </c>
      <c r="O72" s="60">
        <f t="shared" si="13"/>
        <v>0</v>
      </c>
      <c r="P72" s="60">
        <f t="shared" si="14"/>
        <v>1.1813572909048702</v>
      </c>
      <c r="Q72" s="60">
        <f t="shared" si="15"/>
        <v>0.0011813572909048701</v>
      </c>
      <c r="R72" s="60">
        <f>Q72/Information!$D$44</f>
        <v>0.11813572909048702</v>
      </c>
      <c r="S72" s="48">
        <f>R72*Information!$D$24</f>
        <v>0.055523792672528896</v>
      </c>
    </row>
    <row r="73" spans="1:19" ht="13.5">
      <c r="A73" s="53">
        <v>16</v>
      </c>
      <c r="B73" s="53" t="s">
        <v>110</v>
      </c>
      <c r="C73" s="5" t="s">
        <v>75</v>
      </c>
      <c r="D73" s="5" t="s">
        <v>106</v>
      </c>
      <c r="E73" s="5" t="s">
        <v>50</v>
      </c>
      <c r="F73" s="53">
        <v>2</v>
      </c>
      <c r="G73" s="5" t="s">
        <v>4</v>
      </c>
      <c r="H73" s="53">
        <v>4.6</v>
      </c>
      <c r="I73" s="25">
        <f t="shared" si="8"/>
        <v>100</v>
      </c>
      <c r="J73" s="61">
        <f t="shared" si="9"/>
        <v>0.0016619025137490002</v>
      </c>
      <c r="K73" s="61">
        <f t="shared" si="10"/>
        <v>0</v>
      </c>
      <c r="L73" s="25">
        <f>IF(G73="Chilaune",Information!$D$15,0)</f>
        <v>0</v>
      </c>
      <c r="M73" s="60">
        <f t="shared" si="11"/>
        <v>0.26938532895480083</v>
      </c>
      <c r="N73" s="60">
        <f t="shared" si="12"/>
        <v>0.08349948293744669</v>
      </c>
      <c r="O73" s="60">
        <f t="shared" si="13"/>
        <v>1.2234528082104223</v>
      </c>
      <c r="P73" s="60">
        <f t="shared" si="14"/>
        <v>1.5763376201026698</v>
      </c>
      <c r="Q73" s="60">
        <f t="shared" si="15"/>
        <v>0.0015763376201026697</v>
      </c>
      <c r="R73" s="60">
        <f>Q73/Information!$D$44</f>
        <v>0.15763376201026696</v>
      </c>
      <c r="S73" s="48">
        <f>R73*Information!$D$24</f>
        <v>0.07408786814482547</v>
      </c>
    </row>
    <row r="74" spans="1:19" ht="13.5">
      <c r="A74" s="53">
        <v>17</v>
      </c>
      <c r="B74" s="53" t="s">
        <v>110</v>
      </c>
      <c r="C74" s="5" t="s">
        <v>75</v>
      </c>
      <c r="D74" s="5" t="s">
        <v>104</v>
      </c>
      <c r="E74" s="5" t="s">
        <v>50</v>
      </c>
      <c r="F74" s="53">
        <v>1</v>
      </c>
      <c r="G74" s="5" t="s">
        <v>4</v>
      </c>
      <c r="H74" s="53">
        <v>2.2</v>
      </c>
      <c r="I74" s="25">
        <f t="shared" si="8"/>
        <v>100</v>
      </c>
      <c r="J74" s="61">
        <f t="shared" si="9"/>
        <v>0.00038013271108436504</v>
      </c>
      <c r="K74" s="61">
        <f t="shared" si="10"/>
        <v>0</v>
      </c>
      <c r="L74" s="25">
        <f>IF(G74="Chilaune",Information!$D$15,0)</f>
        <v>0</v>
      </c>
      <c r="M74" s="60">
        <f t="shared" si="11"/>
        <v>0.0634837359076927</v>
      </c>
      <c r="N74" s="60">
        <f t="shared" si="12"/>
        <v>0.011447411546735948</v>
      </c>
      <c r="O74" s="60">
        <f t="shared" si="13"/>
        <v>0.16170688662625465</v>
      </c>
      <c r="P74" s="60">
        <f t="shared" si="14"/>
        <v>0.2366380340806833</v>
      </c>
      <c r="Q74" s="60">
        <f t="shared" si="15"/>
        <v>0.0002366380340806833</v>
      </c>
      <c r="R74" s="60">
        <f>Q74/Information!$D$44</f>
        <v>0.02366380340806833</v>
      </c>
      <c r="S74" s="48">
        <f>R74*Information!$D$24</f>
        <v>0.011121987601792114</v>
      </c>
    </row>
    <row r="75" spans="1:19" ht="13.5">
      <c r="A75" s="53">
        <v>17</v>
      </c>
      <c r="B75" s="53" t="s">
        <v>110</v>
      </c>
      <c r="C75" s="5" t="s">
        <v>75</v>
      </c>
      <c r="D75" s="5" t="s">
        <v>104</v>
      </c>
      <c r="E75" s="5" t="s">
        <v>50</v>
      </c>
      <c r="F75" s="53">
        <v>2</v>
      </c>
      <c r="G75" s="5" t="s">
        <v>4</v>
      </c>
      <c r="H75" s="53">
        <v>2.9</v>
      </c>
      <c r="I75" s="25">
        <f t="shared" si="8"/>
        <v>100</v>
      </c>
      <c r="J75" s="61">
        <f t="shared" si="9"/>
        <v>0.000660519855417254</v>
      </c>
      <c r="K75" s="61">
        <f t="shared" si="10"/>
        <v>0</v>
      </c>
      <c r="L75" s="25">
        <f>IF(G75="Chilaune",Information!$D$15,0)</f>
        <v>0</v>
      </c>
      <c r="M75" s="60">
        <f t="shared" si="11"/>
        <v>0.10908364189679141</v>
      </c>
      <c r="N75" s="60">
        <f t="shared" si="12"/>
        <v>0.024094526782044462</v>
      </c>
      <c r="O75" s="60">
        <f t="shared" si="13"/>
        <v>0.34505473912124274</v>
      </c>
      <c r="P75" s="60">
        <f t="shared" si="14"/>
        <v>0.4782329078000786</v>
      </c>
      <c r="Q75" s="60">
        <f t="shared" si="15"/>
        <v>0.0004782329078000786</v>
      </c>
      <c r="R75" s="60">
        <f>Q75/Information!$D$44</f>
        <v>0.047823290780007854</v>
      </c>
      <c r="S75" s="48">
        <f>R75*Information!$D$24</f>
        <v>0.02247694666660369</v>
      </c>
    </row>
    <row r="76" spans="1:19" ht="13.5">
      <c r="A76" s="53">
        <v>18</v>
      </c>
      <c r="B76" s="53" t="s">
        <v>110</v>
      </c>
      <c r="C76" s="5" t="s">
        <v>29</v>
      </c>
      <c r="D76" s="5" t="s">
        <v>106</v>
      </c>
      <c r="E76" s="5" t="s">
        <v>49</v>
      </c>
      <c r="F76" s="53">
        <v>1</v>
      </c>
      <c r="G76" s="5" t="s">
        <v>4</v>
      </c>
      <c r="H76" s="53">
        <v>4.4</v>
      </c>
      <c r="I76" s="25">
        <f t="shared" si="8"/>
        <v>100</v>
      </c>
      <c r="J76" s="61">
        <f t="shared" si="9"/>
        <v>0.0015205308443374602</v>
      </c>
      <c r="K76" s="61">
        <f t="shared" si="10"/>
        <v>0</v>
      </c>
      <c r="L76" s="25">
        <f>IF(G76="Chilaune",Information!$D$15,0)</f>
        <v>0</v>
      </c>
      <c r="M76" s="60">
        <f t="shared" si="11"/>
        <v>0.24691336614042142</v>
      </c>
      <c r="N76" s="60">
        <f t="shared" si="12"/>
        <v>0.07407575458227739</v>
      </c>
      <c r="O76" s="60">
        <f t="shared" si="13"/>
        <v>1.0829848232467012</v>
      </c>
      <c r="P76" s="60">
        <f t="shared" si="14"/>
        <v>1.4039739439694001</v>
      </c>
      <c r="Q76" s="60">
        <f t="shared" si="15"/>
        <v>0.0014039739439694</v>
      </c>
      <c r="R76" s="60">
        <f>Q76/Information!$D$44</f>
        <v>0.14039739439694</v>
      </c>
      <c r="S76" s="48">
        <f>R76*Information!$D$24</f>
        <v>0.06598677536656179</v>
      </c>
    </row>
    <row r="77" spans="1:19" ht="13.5">
      <c r="A77" s="53">
        <v>18</v>
      </c>
      <c r="B77" s="53" t="s">
        <v>110</v>
      </c>
      <c r="C77" s="5" t="s">
        <v>29</v>
      </c>
      <c r="D77" s="5" t="s">
        <v>106</v>
      </c>
      <c r="E77" s="5" t="s">
        <v>49</v>
      </c>
      <c r="F77" s="53">
        <v>2</v>
      </c>
      <c r="G77" s="5" t="s">
        <v>6</v>
      </c>
      <c r="H77" s="53">
        <v>2.1</v>
      </c>
      <c r="I77" s="25">
        <f t="shared" si="8"/>
        <v>100</v>
      </c>
      <c r="J77" s="61">
        <f t="shared" si="9"/>
        <v>0.0003463605900582747</v>
      </c>
      <c r="K77" s="61">
        <f t="shared" si="10"/>
        <v>0.0007874039450602251</v>
      </c>
      <c r="L77" s="25">
        <f>IF(G77="Chilaune",Information!$D$15,0)</f>
        <v>690</v>
      </c>
      <c r="M77" s="60">
        <f t="shared" si="11"/>
        <v>0</v>
      </c>
      <c r="N77" s="60">
        <f t="shared" si="12"/>
        <v>0</v>
      </c>
      <c r="O77" s="60">
        <f t="shared" si="13"/>
        <v>0</v>
      </c>
      <c r="P77" s="60">
        <f t="shared" si="14"/>
        <v>0.5433087220915553</v>
      </c>
      <c r="Q77" s="60">
        <f t="shared" si="15"/>
        <v>0.0005433087220915553</v>
      </c>
      <c r="R77" s="60">
        <f>Q77/Information!$D$44</f>
        <v>0.05433087220915553</v>
      </c>
      <c r="S77" s="48">
        <f>R77*Information!$D$24</f>
        <v>0.025535509938303096</v>
      </c>
    </row>
    <row r="78" spans="1:19" ht="13.5">
      <c r="A78" s="53">
        <v>18</v>
      </c>
      <c r="B78" s="53" t="s">
        <v>110</v>
      </c>
      <c r="C78" s="5" t="s">
        <v>29</v>
      </c>
      <c r="D78" s="5" t="s">
        <v>106</v>
      </c>
      <c r="E78" s="5" t="s">
        <v>49</v>
      </c>
      <c r="F78" s="53">
        <v>3</v>
      </c>
      <c r="G78" s="5" t="s">
        <v>4</v>
      </c>
      <c r="H78" s="53">
        <v>3.9</v>
      </c>
      <c r="I78" s="25">
        <f t="shared" si="8"/>
        <v>100</v>
      </c>
      <c r="J78" s="61">
        <f t="shared" si="9"/>
        <v>0.001194590606527519</v>
      </c>
      <c r="K78" s="61">
        <f t="shared" si="10"/>
        <v>0</v>
      </c>
      <c r="L78" s="25">
        <f>IF(G78="Chilaune",Information!$D$15,0)</f>
        <v>0</v>
      </c>
      <c r="M78" s="60">
        <f t="shared" si="11"/>
        <v>0.19493407798112825</v>
      </c>
      <c r="N78" s="60">
        <f t="shared" si="12"/>
        <v>0.05352339743853025</v>
      </c>
      <c r="O78" s="60">
        <f t="shared" si="13"/>
        <v>0.7778440942505223</v>
      </c>
      <c r="P78" s="60">
        <f t="shared" si="14"/>
        <v>1.0263015696701807</v>
      </c>
      <c r="Q78" s="60">
        <f t="shared" si="15"/>
        <v>0.0010263015696701807</v>
      </c>
      <c r="R78" s="60">
        <f>Q78/Information!$D$44</f>
        <v>0.10263015696701806</v>
      </c>
      <c r="S78" s="48">
        <f>R78*Information!$D$24</f>
        <v>0.048236173774498486</v>
      </c>
    </row>
    <row r="79" spans="1:19" ht="13.5">
      <c r="A79" s="53">
        <v>18</v>
      </c>
      <c r="B79" s="53" t="s">
        <v>110</v>
      </c>
      <c r="C79" s="5" t="s">
        <v>29</v>
      </c>
      <c r="D79" s="5" t="s">
        <v>106</v>
      </c>
      <c r="E79" s="5" t="s">
        <v>49</v>
      </c>
      <c r="F79" s="53">
        <v>4</v>
      </c>
      <c r="G79" s="5" t="s">
        <v>4</v>
      </c>
      <c r="H79" s="53">
        <v>3.8</v>
      </c>
      <c r="I79" s="25">
        <f t="shared" si="8"/>
        <v>100</v>
      </c>
      <c r="J79" s="61">
        <f>PI()*H79*H79/40000</f>
        <v>0.0011341149479459152</v>
      </c>
      <c r="K79" s="61">
        <f t="shared" si="10"/>
        <v>0</v>
      </c>
      <c r="L79" s="25">
        <f>IF(G79="Chilaune",Information!$D$15,0)</f>
        <v>0</v>
      </c>
      <c r="M79" s="60">
        <f t="shared" si="11"/>
        <v>0.18526019183077974</v>
      </c>
      <c r="N79" s="60">
        <f t="shared" si="12"/>
        <v>0.0499060108160087</v>
      </c>
      <c r="O79" s="60">
        <f t="shared" si="13"/>
        <v>0.7243399349649385</v>
      </c>
      <c r="P79" s="60">
        <f t="shared" si="14"/>
        <v>0.959506137611727</v>
      </c>
      <c r="Q79" s="60">
        <f t="shared" si="15"/>
        <v>0.000959506137611727</v>
      </c>
      <c r="R79" s="60">
        <f>Q79/Information!$D$44</f>
        <v>0.0959506137611727</v>
      </c>
      <c r="S79" s="48">
        <f>R79*Information!$D$24</f>
        <v>0.04509678846775116</v>
      </c>
    </row>
    <row r="80" spans="1:19" ht="13.5">
      <c r="A80" s="53">
        <v>18</v>
      </c>
      <c r="B80" s="53" t="s">
        <v>110</v>
      </c>
      <c r="C80" s="5" t="s">
        <v>29</v>
      </c>
      <c r="D80" s="5" t="s">
        <v>106</v>
      </c>
      <c r="E80" s="5" t="s">
        <v>49</v>
      </c>
      <c r="F80" s="53">
        <v>5</v>
      </c>
      <c r="G80" s="5" t="s">
        <v>6</v>
      </c>
      <c r="H80" s="53">
        <v>4.9</v>
      </c>
      <c r="I80" s="25">
        <f t="shared" si="8"/>
        <v>100</v>
      </c>
      <c r="J80" s="61">
        <f>PI()*H80*H80/40000</f>
        <v>0.0018857409903172736</v>
      </c>
      <c r="K80" s="61">
        <f t="shared" si="10"/>
        <v>0.007757734399945088</v>
      </c>
      <c r="L80" s="25">
        <f>IF(G80="Chilaune",Information!$D$15,0)</f>
        <v>690</v>
      </c>
      <c r="M80" s="60">
        <f t="shared" si="11"/>
        <v>0</v>
      </c>
      <c r="N80" s="60">
        <f t="shared" si="12"/>
        <v>0</v>
      </c>
      <c r="O80" s="60">
        <f t="shared" si="13"/>
        <v>0</v>
      </c>
      <c r="P80" s="60">
        <f t="shared" si="14"/>
        <v>5.352836735962111</v>
      </c>
      <c r="Q80" s="60">
        <f t="shared" si="15"/>
        <v>0.00535283673596211</v>
      </c>
      <c r="R80" s="60">
        <f>Q80/Information!$D$44</f>
        <v>0.535283673596211</v>
      </c>
      <c r="S80" s="48">
        <f>R80*Information!$D$24</f>
        <v>0.25158332659021915</v>
      </c>
    </row>
    <row r="81" spans="1:19" ht="13.5">
      <c r="A81" s="53">
        <v>18</v>
      </c>
      <c r="B81" s="53" t="s">
        <v>110</v>
      </c>
      <c r="C81" s="5" t="s">
        <v>29</v>
      </c>
      <c r="D81" s="5" t="s">
        <v>106</v>
      </c>
      <c r="E81" s="5" t="s">
        <v>49</v>
      </c>
      <c r="F81" s="53">
        <v>6</v>
      </c>
      <c r="G81" s="5" t="s">
        <v>4</v>
      </c>
      <c r="H81" s="53">
        <v>4.1</v>
      </c>
      <c r="I81" s="25">
        <f t="shared" si="8"/>
        <v>100</v>
      </c>
      <c r="J81" s="61">
        <f>PI()*H81*H81/40000</f>
        <v>0.0013202543126711102</v>
      </c>
      <c r="K81" s="61">
        <f t="shared" si="10"/>
        <v>0</v>
      </c>
      <c r="L81" s="25">
        <f>IF(G81="Chilaune",Information!$D$15,0)</f>
        <v>0</v>
      </c>
      <c r="M81" s="60">
        <f t="shared" si="11"/>
        <v>0.2150045432647148</v>
      </c>
      <c r="N81" s="60">
        <f t="shared" si="12"/>
        <v>0.06124278009139856</v>
      </c>
      <c r="O81" s="60">
        <f t="shared" si="13"/>
        <v>0.892237810346137</v>
      </c>
      <c r="P81" s="60">
        <f t="shared" si="14"/>
        <v>1.1684851337022504</v>
      </c>
      <c r="Q81" s="60">
        <f t="shared" si="15"/>
        <v>0.0011684851337022504</v>
      </c>
      <c r="R81" s="60">
        <f>Q81/Information!$D$44</f>
        <v>0.11684851337022503</v>
      </c>
      <c r="S81" s="48">
        <f>R81*Information!$D$24</f>
        <v>0.05491880128400576</v>
      </c>
    </row>
    <row r="82" spans="1:19" ht="13.5">
      <c r="A82" s="53">
        <v>19</v>
      </c>
      <c r="B82" s="53" t="s">
        <v>110</v>
      </c>
      <c r="C82" s="5" t="s">
        <v>29</v>
      </c>
      <c r="D82" s="5" t="s">
        <v>104</v>
      </c>
      <c r="E82" s="5" t="s">
        <v>50</v>
      </c>
      <c r="F82" s="53">
        <v>1</v>
      </c>
      <c r="G82" s="5" t="s">
        <v>6</v>
      </c>
      <c r="H82" s="53">
        <v>3.3</v>
      </c>
      <c r="I82" s="25">
        <f t="shared" si="8"/>
        <v>100</v>
      </c>
      <c r="J82" s="61">
        <f t="shared" si="9"/>
        <v>0.0008552985999398212</v>
      </c>
      <c r="K82" s="61">
        <f t="shared" si="10"/>
        <v>0.002668044864943178</v>
      </c>
      <c r="L82" s="25">
        <f>IF(G82="Chilaune",Information!$D$15,0)</f>
        <v>690</v>
      </c>
      <c r="M82" s="60">
        <f t="shared" si="11"/>
        <v>0</v>
      </c>
      <c r="N82" s="60">
        <f t="shared" si="12"/>
        <v>0</v>
      </c>
      <c r="O82" s="60">
        <f t="shared" si="13"/>
        <v>0</v>
      </c>
      <c r="P82" s="60">
        <f t="shared" si="14"/>
        <v>1.8409509568107927</v>
      </c>
      <c r="Q82" s="60">
        <f t="shared" si="15"/>
        <v>0.0018409509568107928</v>
      </c>
      <c r="R82" s="60">
        <f>Q82/Information!$D$44</f>
        <v>0.18409509568107926</v>
      </c>
      <c r="S82" s="48">
        <f>R82*Information!$D$24</f>
        <v>0.08652469497010724</v>
      </c>
    </row>
    <row r="83" spans="1:19" ht="13.5">
      <c r="A83" s="53">
        <v>19</v>
      </c>
      <c r="B83" s="53" t="s">
        <v>110</v>
      </c>
      <c r="C83" s="5" t="s">
        <v>29</v>
      </c>
      <c r="D83" s="5" t="s">
        <v>104</v>
      </c>
      <c r="E83" s="5" t="s">
        <v>50</v>
      </c>
      <c r="F83" s="53">
        <v>2</v>
      </c>
      <c r="G83" s="5" t="s">
        <v>6</v>
      </c>
      <c r="H83" s="53">
        <v>3.6</v>
      </c>
      <c r="I83" s="25">
        <f t="shared" si="8"/>
        <v>100</v>
      </c>
      <c r="J83" s="61">
        <f t="shared" si="9"/>
        <v>0.001017876019763093</v>
      </c>
      <c r="K83" s="61">
        <f t="shared" si="10"/>
        <v>0.0033745995375030367</v>
      </c>
      <c r="L83" s="25">
        <f>IF(G83="Chilaune",Information!$D$15,0)</f>
        <v>690</v>
      </c>
      <c r="M83" s="60">
        <f t="shared" si="11"/>
        <v>0</v>
      </c>
      <c r="N83" s="60">
        <f t="shared" si="12"/>
        <v>0</v>
      </c>
      <c r="O83" s="60">
        <f t="shared" si="13"/>
        <v>0</v>
      </c>
      <c r="P83" s="60">
        <f t="shared" si="14"/>
        <v>2.3284736808770954</v>
      </c>
      <c r="Q83" s="60">
        <f t="shared" si="15"/>
        <v>0.0023284736808770953</v>
      </c>
      <c r="R83" s="60">
        <f>Q83/Information!$D$44</f>
        <v>0.23284736808770953</v>
      </c>
      <c r="S83" s="48">
        <f>R83*Information!$D$24</f>
        <v>0.10943826300122347</v>
      </c>
    </row>
    <row r="84" spans="1:19" ht="13.5">
      <c r="A84" s="53">
        <v>19</v>
      </c>
      <c r="B84" s="53" t="s">
        <v>110</v>
      </c>
      <c r="C84" s="5" t="s">
        <v>29</v>
      </c>
      <c r="D84" s="5" t="s">
        <v>104</v>
      </c>
      <c r="E84" s="5" t="s">
        <v>50</v>
      </c>
      <c r="F84" s="53">
        <v>3</v>
      </c>
      <c r="G84" s="5" t="s">
        <v>4</v>
      </c>
      <c r="H84" s="53">
        <v>4.1</v>
      </c>
      <c r="I84" s="25">
        <f t="shared" si="8"/>
        <v>100</v>
      </c>
      <c r="J84" s="61">
        <f t="shared" si="9"/>
        <v>0.0013202543126711102</v>
      </c>
      <c r="K84" s="61">
        <f t="shared" si="10"/>
        <v>0</v>
      </c>
      <c r="L84" s="25">
        <f>IF(G84="Chilaune",Information!$D$15,0)</f>
        <v>0</v>
      </c>
      <c r="M84" s="60">
        <f t="shared" si="11"/>
        <v>0.2150045432647148</v>
      </c>
      <c r="N84" s="60">
        <f t="shared" si="12"/>
        <v>0.06124278009139856</v>
      </c>
      <c r="O84" s="60">
        <f t="shared" si="13"/>
        <v>0.892237810346137</v>
      </c>
      <c r="P84" s="60">
        <f t="shared" si="14"/>
        <v>1.1684851337022504</v>
      </c>
      <c r="Q84" s="60">
        <f t="shared" si="15"/>
        <v>0.0011684851337022504</v>
      </c>
      <c r="R84" s="60">
        <f>Q84/Information!$D$44</f>
        <v>0.11684851337022503</v>
      </c>
      <c r="S84" s="48">
        <f>R84*Information!$D$24</f>
        <v>0.05491880128400576</v>
      </c>
    </row>
    <row r="85" spans="1:19" ht="13.5">
      <c r="A85" s="53">
        <v>19</v>
      </c>
      <c r="B85" s="53" t="s">
        <v>110</v>
      </c>
      <c r="C85" s="5" t="s">
        <v>29</v>
      </c>
      <c r="D85" s="5" t="s">
        <v>104</v>
      </c>
      <c r="E85" s="5" t="s">
        <v>50</v>
      </c>
      <c r="F85" s="53">
        <v>4</v>
      </c>
      <c r="G85" s="5" t="s">
        <v>6</v>
      </c>
      <c r="H85" s="53">
        <v>4.2</v>
      </c>
      <c r="I85" s="25">
        <f t="shared" si="8"/>
        <v>100</v>
      </c>
      <c r="J85" s="61">
        <f t="shared" si="9"/>
        <v>0.0013854423602330987</v>
      </c>
      <c r="K85" s="61">
        <f t="shared" si="10"/>
        <v>0.005116565930204178</v>
      </c>
      <c r="L85" s="25">
        <f>IF(G85="Chilaune",Information!$D$15,0)</f>
        <v>690</v>
      </c>
      <c r="M85" s="60">
        <f t="shared" si="11"/>
        <v>0</v>
      </c>
      <c r="N85" s="60">
        <f t="shared" si="12"/>
        <v>0</v>
      </c>
      <c r="O85" s="60">
        <f t="shared" si="13"/>
        <v>0</v>
      </c>
      <c r="P85" s="60">
        <f t="shared" si="14"/>
        <v>3.5304304918408826</v>
      </c>
      <c r="Q85" s="60">
        <f t="shared" si="15"/>
        <v>0.0035304304918408825</v>
      </c>
      <c r="R85" s="60">
        <f>Q85/Information!$D$44</f>
        <v>0.35304304918408824</v>
      </c>
      <c r="S85" s="48">
        <f>R85*Information!$D$24</f>
        <v>0.16593023311652147</v>
      </c>
    </row>
    <row r="86" spans="1:19" ht="13.5">
      <c r="A86" s="53">
        <v>19</v>
      </c>
      <c r="B86" s="53" t="s">
        <v>110</v>
      </c>
      <c r="C86" s="5" t="s">
        <v>29</v>
      </c>
      <c r="D86" s="5" t="s">
        <v>104</v>
      </c>
      <c r="E86" s="5" t="s">
        <v>50</v>
      </c>
      <c r="F86" s="53">
        <v>5</v>
      </c>
      <c r="G86" s="5" t="s">
        <v>6</v>
      </c>
      <c r="H86" s="53">
        <v>2.3</v>
      </c>
      <c r="I86" s="25">
        <f t="shared" si="8"/>
        <v>100</v>
      </c>
      <c r="J86" s="61">
        <f t="shared" si="9"/>
        <v>0.00041547562843725005</v>
      </c>
      <c r="K86" s="61">
        <f t="shared" si="10"/>
        <v>0.0010066318045798424</v>
      </c>
      <c r="L86" s="25">
        <f>IF(G86="Chilaune",Information!$D$15,0)</f>
        <v>690</v>
      </c>
      <c r="M86" s="60">
        <f t="shared" si="11"/>
        <v>0</v>
      </c>
      <c r="N86" s="60">
        <f t="shared" si="12"/>
        <v>0</v>
      </c>
      <c r="O86" s="60">
        <f t="shared" si="13"/>
        <v>0</v>
      </c>
      <c r="P86" s="60">
        <f t="shared" si="14"/>
        <v>0.6945759451600912</v>
      </c>
      <c r="Q86" s="60">
        <f t="shared" si="15"/>
        <v>0.0006945759451600913</v>
      </c>
      <c r="R86" s="60">
        <f>Q86/Information!$D$44</f>
        <v>0.06945759451600912</v>
      </c>
      <c r="S86" s="48">
        <f>R86*Information!$D$24</f>
        <v>0.032645069422524285</v>
      </c>
    </row>
    <row r="87" spans="1:19" ht="13.5">
      <c r="A87" s="53">
        <v>19</v>
      </c>
      <c r="B87" s="53" t="s">
        <v>110</v>
      </c>
      <c r="C87" s="5" t="s">
        <v>29</v>
      </c>
      <c r="D87" s="5" t="s">
        <v>104</v>
      </c>
      <c r="E87" s="5" t="s">
        <v>50</v>
      </c>
      <c r="F87" s="53">
        <v>6</v>
      </c>
      <c r="G87" s="5" t="s">
        <v>6</v>
      </c>
      <c r="H87" s="53">
        <v>4.9</v>
      </c>
      <c r="I87" s="25">
        <f t="shared" si="8"/>
        <v>100</v>
      </c>
      <c r="J87" s="61">
        <f t="shared" si="9"/>
        <v>0.0018857409903172736</v>
      </c>
      <c r="K87" s="61">
        <f t="shared" si="10"/>
        <v>0.007757734399945088</v>
      </c>
      <c r="L87" s="25">
        <f>IF(G87="Chilaune",Information!$D$15,0)</f>
        <v>690</v>
      </c>
      <c r="M87" s="60">
        <f t="shared" si="11"/>
        <v>0</v>
      </c>
      <c r="N87" s="60">
        <f t="shared" si="12"/>
        <v>0</v>
      </c>
      <c r="O87" s="60">
        <f t="shared" si="13"/>
        <v>0</v>
      </c>
      <c r="P87" s="60">
        <f t="shared" si="14"/>
        <v>5.352836735962111</v>
      </c>
      <c r="Q87" s="60">
        <f t="shared" si="15"/>
        <v>0.00535283673596211</v>
      </c>
      <c r="R87" s="60">
        <f>Q87/Information!$D$44</f>
        <v>0.535283673596211</v>
      </c>
      <c r="S87" s="48">
        <f>R87*Information!$D$24</f>
        <v>0.25158332659021915</v>
      </c>
    </row>
    <row r="88" spans="1:19" ht="13.5">
      <c r="A88" s="53">
        <v>19</v>
      </c>
      <c r="B88" s="53" t="s">
        <v>110</v>
      </c>
      <c r="C88" s="5" t="s">
        <v>29</v>
      </c>
      <c r="D88" s="5" t="s">
        <v>104</v>
      </c>
      <c r="E88" s="5" t="s">
        <v>50</v>
      </c>
      <c r="F88" s="53">
        <v>7</v>
      </c>
      <c r="G88" s="5" t="s">
        <v>6</v>
      </c>
      <c r="H88" s="53">
        <v>2.8</v>
      </c>
      <c r="I88" s="25">
        <f t="shared" si="8"/>
        <v>100</v>
      </c>
      <c r="J88" s="61">
        <f t="shared" si="9"/>
        <v>0.0006157521601035994</v>
      </c>
      <c r="K88" s="61">
        <f t="shared" si="10"/>
        <v>0.0017121120158041596</v>
      </c>
      <c r="L88" s="25">
        <f>IF(G88="Chilaune",Information!$D$15,0)</f>
        <v>690</v>
      </c>
      <c r="M88" s="60">
        <f t="shared" si="11"/>
        <v>0</v>
      </c>
      <c r="N88" s="60">
        <f t="shared" si="12"/>
        <v>0</v>
      </c>
      <c r="O88" s="60">
        <f t="shared" si="13"/>
        <v>0</v>
      </c>
      <c r="P88" s="60">
        <f t="shared" si="14"/>
        <v>1.1813572909048702</v>
      </c>
      <c r="Q88" s="60">
        <f t="shared" si="15"/>
        <v>0.0011813572909048701</v>
      </c>
      <c r="R88" s="60">
        <f>Q88/Information!$D$44</f>
        <v>0.11813572909048702</v>
      </c>
      <c r="S88" s="48">
        <f>R88*Information!$D$24</f>
        <v>0.055523792672528896</v>
      </c>
    </row>
    <row r="89" spans="1:19" ht="13.5">
      <c r="A89" s="53">
        <v>20</v>
      </c>
      <c r="B89" s="53" t="s">
        <v>110</v>
      </c>
      <c r="C89" s="5" t="s">
        <v>29</v>
      </c>
      <c r="D89" s="5" t="s">
        <v>105</v>
      </c>
      <c r="E89" s="5" t="s">
        <v>49</v>
      </c>
      <c r="F89" s="53">
        <v>1</v>
      </c>
      <c r="G89" s="5" t="s">
        <v>4</v>
      </c>
      <c r="H89" s="53">
        <v>3.2</v>
      </c>
      <c r="I89" s="25">
        <f t="shared" si="8"/>
        <v>100</v>
      </c>
      <c r="J89" s="61">
        <f t="shared" si="9"/>
        <v>0.0008042477193189871</v>
      </c>
      <c r="K89" s="61">
        <f t="shared" si="10"/>
        <v>0</v>
      </c>
      <c r="L89" s="25">
        <f>IF(G89="Chilaune",Information!$D$15,0)</f>
        <v>0</v>
      </c>
      <c r="M89" s="60">
        <f t="shared" si="11"/>
        <v>0.13229215809867967</v>
      </c>
      <c r="N89" s="60">
        <f t="shared" si="12"/>
        <v>0.031411695684211184</v>
      </c>
      <c r="O89" s="60">
        <f t="shared" si="13"/>
        <v>0.4520439071073934</v>
      </c>
      <c r="P89" s="60">
        <f t="shared" si="14"/>
        <v>0.6157477608902843</v>
      </c>
      <c r="Q89" s="60">
        <f t="shared" si="15"/>
        <v>0.0006157477608902843</v>
      </c>
      <c r="R89" s="60">
        <f>Q89/Information!$D$44</f>
        <v>0.06157477608902843</v>
      </c>
      <c r="S89" s="48">
        <f>R89*Information!$D$24</f>
        <v>0.02894014476184336</v>
      </c>
    </row>
    <row r="90" spans="1:19" ht="13.5">
      <c r="A90" s="53">
        <v>20</v>
      </c>
      <c r="B90" s="53" t="s">
        <v>110</v>
      </c>
      <c r="C90" s="5" t="s">
        <v>29</v>
      </c>
      <c r="D90" s="5" t="s">
        <v>105</v>
      </c>
      <c r="E90" s="5" t="s">
        <v>49</v>
      </c>
      <c r="F90" s="53">
        <v>2</v>
      </c>
      <c r="G90" s="5" t="s">
        <v>6</v>
      </c>
      <c r="H90" s="53">
        <v>4.9</v>
      </c>
      <c r="I90" s="25">
        <f t="shared" si="8"/>
        <v>100</v>
      </c>
      <c r="J90" s="61">
        <f t="shared" si="9"/>
        <v>0.0018857409903172736</v>
      </c>
      <c r="K90" s="61">
        <f t="shared" si="10"/>
        <v>0.007757734399945088</v>
      </c>
      <c r="L90" s="25">
        <f>IF(G90="Chilaune",Information!$D$15,0)</f>
        <v>690</v>
      </c>
      <c r="M90" s="60">
        <f t="shared" si="11"/>
        <v>0</v>
      </c>
      <c r="N90" s="60">
        <f t="shared" si="12"/>
        <v>0</v>
      </c>
      <c r="O90" s="60">
        <f t="shared" si="13"/>
        <v>0</v>
      </c>
      <c r="P90" s="60">
        <f t="shared" si="14"/>
        <v>5.352836735962111</v>
      </c>
      <c r="Q90" s="60">
        <f t="shared" si="15"/>
        <v>0.00535283673596211</v>
      </c>
      <c r="R90" s="60">
        <f>Q90/Information!$D$44</f>
        <v>0.535283673596211</v>
      </c>
      <c r="S90" s="48">
        <f>R90*Information!$D$24</f>
        <v>0.25158332659021915</v>
      </c>
    </row>
    <row r="91" spans="1:19" ht="13.5">
      <c r="A91" s="53">
        <v>20</v>
      </c>
      <c r="B91" s="53" t="s">
        <v>110</v>
      </c>
      <c r="C91" s="5" t="s">
        <v>29</v>
      </c>
      <c r="D91" s="5" t="s">
        <v>105</v>
      </c>
      <c r="E91" s="5" t="s">
        <v>49</v>
      </c>
      <c r="F91" s="53">
        <v>3</v>
      </c>
      <c r="G91" s="5" t="s">
        <v>6</v>
      </c>
      <c r="H91" s="53">
        <v>4.7</v>
      </c>
      <c r="I91" s="25">
        <f t="shared" si="8"/>
        <v>100</v>
      </c>
      <c r="J91" s="61">
        <f t="shared" si="9"/>
        <v>0.0017349445429449635</v>
      </c>
      <c r="K91" s="61">
        <f t="shared" si="10"/>
        <v>0.006932178020634905</v>
      </c>
      <c r="L91" s="25">
        <f>IF(G91="Chilaune",Information!$D$15,0)</f>
        <v>690</v>
      </c>
      <c r="M91" s="60">
        <f t="shared" si="11"/>
        <v>0</v>
      </c>
      <c r="N91" s="60">
        <f t="shared" si="12"/>
        <v>0</v>
      </c>
      <c r="O91" s="60">
        <f t="shared" si="13"/>
        <v>0</v>
      </c>
      <c r="P91" s="60">
        <f t="shared" si="14"/>
        <v>4.783202834238084</v>
      </c>
      <c r="Q91" s="60">
        <f t="shared" si="15"/>
        <v>0.004783202834238084</v>
      </c>
      <c r="R91" s="60">
        <f>Q91/Information!$D$44</f>
        <v>0.47832028342380845</v>
      </c>
      <c r="S91" s="48">
        <f>R91*Information!$D$24</f>
        <v>0.22481053320918995</v>
      </c>
    </row>
    <row r="92" spans="1:19" ht="13.5">
      <c r="A92" s="53">
        <v>20</v>
      </c>
      <c r="B92" s="53" t="s">
        <v>110</v>
      </c>
      <c r="C92" s="5" t="s">
        <v>29</v>
      </c>
      <c r="D92" s="5" t="s">
        <v>105</v>
      </c>
      <c r="E92" s="5" t="s">
        <v>49</v>
      </c>
      <c r="F92" s="53">
        <v>4</v>
      </c>
      <c r="G92" s="5" t="s">
        <v>4</v>
      </c>
      <c r="H92" s="53">
        <v>4.2</v>
      </c>
      <c r="I92" s="25">
        <f t="shared" si="8"/>
        <v>100</v>
      </c>
      <c r="J92" s="61">
        <f t="shared" si="9"/>
        <v>0.0013854423602330987</v>
      </c>
      <c r="K92" s="61">
        <f t="shared" si="10"/>
        <v>0</v>
      </c>
      <c r="L92" s="25">
        <f>IF(G92="Chilaune",Information!$D$15,0)</f>
        <v>0</v>
      </c>
      <c r="M92" s="60">
        <f t="shared" si="11"/>
        <v>0.22540063530635973</v>
      </c>
      <c r="N92" s="60">
        <f t="shared" si="12"/>
        <v>0.06535044754125956</v>
      </c>
      <c r="O92" s="60">
        <f t="shared" si="13"/>
        <v>0.9532200497818436</v>
      </c>
      <c r="P92" s="60">
        <f t="shared" si="14"/>
        <v>1.243971132629463</v>
      </c>
      <c r="Q92" s="60">
        <f t="shared" si="15"/>
        <v>0.001243971132629463</v>
      </c>
      <c r="R92" s="60">
        <f>Q92/Information!$D$44</f>
        <v>0.1243971132629463</v>
      </c>
      <c r="S92" s="48">
        <f>R92*Information!$D$24</f>
        <v>0.058466643233584754</v>
      </c>
    </row>
    <row r="93" spans="1:19" ht="13.5">
      <c r="A93" s="53">
        <v>20</v>
      </c>
      <c r="B93" s="53" t="s">
        <v>110</v>
      </c>
      <c r="C93" s="5" t="s">
        <v>29</v>
      </c>
      <c r="D93" s="5" t="s">
        <v>105</v>
      </c>
      <c r="E93" s="5" t="s">
        <v>49</v>
      </c>
      <c r="F93" s="53">
        <v>5</v>
      </c>
      <c r="G93" s="5" t="s">
        <v>6</v>
      </c>
      <c r="H93" s="53">
        <v>4.7</v>
      </c>
      <c r="I93" s="25">
        <f t="shared" si="8"/>
        <v>100</v>
      </c>
      <c r="J93" s="61">
        <f t="shared" si="9"/>
        <v>0.0017349445429449635</v>
      </c>
      <c r="K93" s="61">
        <f t="shared" si="10"/>
        <v>0.006932178020634905</v>
      </c>
      <c r="L93" s="25">
        <f>IF(G93="Chilaune",Information!$D$15,0)</f>
        <v>690</v>
      </c>
      <c r="M93" s="60">
        <f t="shared" si="11"/>
        <v>0</v>
      </c>
      <c r="N93" s="60">
        <f t="shared" si="12"/>
        <v>0</v>
      </c>
      <c r="O93" s="60">
        <f t="shared" si="13"/>
        <v>0</v>
      </c>
      <c r="P93" s="60">
        <f t="shared" si="14"/>
        <v>4.783202834238084</v>
      </c>
      <c r="Q93" s="60">
        <f t="shared" si="15"/>
        <v>0.004783202834238084</v>
      </c>
      <c r="R93" s="60">
        <f>Q93/Information!$D$44</f>
        <v>0.47832028342380845</v>
      </c>
      <c r="S93" s="48">
        <f>R93*Information!$D$24</f>
        <v>0.22481053320918995</v>
      </c>
    </row>
    <row r="94" spans="1:19" ht="13.5">
      <c r="A94" s="53">
        <v>21</v>
      </c>
      <c r="B94" s="53" t="s">
        <v>109</v>
      </c>
      <c r="C94" s="5" t="s">
        <v>75</v>
      </c>
      <c r="D94" s="5" t="s">
        <v>104</v>
      </c>
      <c r="E94" s="5" t="s">
        <v>51</v>
      </c>
      <c r="F94" s="53">
        <v>1</v>
      </c>
      <c r="G94" s="5" t="s">
        <v>4</v>
      </c>
      <c r="H94" s="53">
        <v>3.3</v>
      </c>
      <c r="I94" s="25">
        <f t="shared" si="8"/>
        <v>100</v>
      </c>
      <c r="J94" s="61">
        <f t="shared" si="9"/>
        <v>0.0008552985999398212</v>
      </c>
      <c r="K94" s="61">
        <f t="shared" si="10"/>
        <v>0</v>
      </c>
      <c r="L94" s="25">
        <f>IF(G94="Chilaune",Information!$D$15,0)</f>
        <v>0</v>
      </c>
      <c r="M94" s="60">
        <f t="shared" si="11"/>
        <v>0.14051458291646382</v>
      </c>
      <c r="N94" s="60">
        <f t="shared" si="12"/>
        <v>0.03412664749554538</v>
      </c>
      <c r="O94" s="60">
        <f t="shared" si="13"/>
        <v>0.4918644677963841</v>
      </c>
      <c r="P94" s="60">
        <f t="shared" si="14"/>
        <v>0.6665056982083932</v>
      </c>
      <c r="Q94" s="60">
        <f t="shared" si="15"/>
        <v>0.0006665056982083932</v>
      </c>
      <c r="R94" s="60">
        <f>Q94/Information!$D$44</f>
        <v>0.06665056982083932</v>
      </c>
      <c r="S94" s="48">
        <f>R94*Information!$D$24</f>
        <v>0.03132576781579448</v>
      </c>
    </row>
    <row r="95" spans="1:19" ht="13.5">
      <c r="A95" s="53">
        <v>21</v>
      </c>
      <c r="B95" s="53" t="s">
        <v>109</v>
      </c>
      <c r="C95" s="5" t="s">
        <v>75</v>
      </c>
      <c r="D95" s="5" t="s">
        <v>105</v>
      </c>
      <c r="E95" s="5" t="s">
        <v>51</v>
      </c>
      <c r="F95" s="53">
        <v>2</v>
      </c>
      <c r="G95" s="5" t="s">
        <v>4</v>
      </c>
      <c r="H95" s="53">
        <v>4.8</v>
      </c>
      <c r="I95" s="25">
        <f>COUNT(H95)/0.01</f>
        <v>100</v>
      </c>
      <c r="J95" s="61">
        <f t="shared" si="9"/>
        <v>0.001809557368467721</v>
      </c>
      <c r="K95" s="61">
        <f t="shared" si="10"/>
        <v>0</v>
      </c>
      <c r="L95" s="25">
        <f>IF(G95="Chilaune",Information!$D$15,0)</f>
        <v>0</v>
      </c>
      <c r="M95" s="60">
        <f t="shared" si="11"/>
        <v>0.29281479976830316</v>
      </c>
      <c r="N95" s="60">
        <f t="shared" si="12"/>
        <v>0.09364351595781284</v>
      </c>
      <c r="O95" s="60">
        <f t="shared" si="13"/>
        <v>1.3749837154670475</v>
      </c>
      <c r="P95" s="60">
        <f t="shared" si="14"/>
        <v>1.7614420311931633</v>
      </c>
      <c r="Q95" s="60">
        <f t="shared" si="15"/>
        <v>0.0017614420311931633</v>
      </c>
      <c r="R95" s="60">
        <f>Q95/Information!$D$44</f>
        <v>0.17614420311931633</v>
      </c>
      <c r="S95" s="48">
        <f>R95*Information!$D$24</f>
        <v>0.08278777546607867</v>
      </c>
    </row>
    <row r="96" spans="1:19" ht="13.5">
      <c r="A96" s="53">
        <v>21</v>
      </c>
      <c r="B96" s="53" t="s">
        <v>109</v>
      </c>
      <c r="C96" s="5" t="s">
        <v>75</v>
      </c>
      <c r="D96" s="5" t="s">
        <v>105</v>
      </c>
      <c r="E96" s="5" t="s">
        <v>51</v>
      </c>
      <c r="F96" s="53">
        <v>3</v>
      </c>
      <c r="G96" s="5" t="s">
        <v>6</v>
      </c>
      <c r="H96" s="53">
        <v>2.3</v>
      </c>
      <c r="I96" s="25">
        <f>COUNT(H96)/0.01</f>
        <v>100</v>
      </c>
      <c r="J96" s="61">
        <f t="shared" si="9"/>
        <v>0.00041547562843725005</v>
      </c>
      <c r="K96" s="61">
        <f t="shared" si="10"/>
        <v>0.0010066318045798424</v>
      </c>
      <c r="L96" s="25">
        <f>IF(G96="Chilaune",Information!$D$15,0)</f>
        <v>690</v>
      </c>
      <c r="M96" s="60">
        <f t="shared" si="11"/>
        <v>0</v>
      </c>
      <c r="N96" s="60">
        <f t="shared" si="12"/>
        <v>0</v>
      </c>
      <c r="O96" s="60">
        <f t="shared" si="13"/>
        <v>0</v>
      </c>
      <c r="P96" s="60">
        <f t="shared" si="14"/>
        <v>0.6945759451600912</v>
      </c>
      <c r="Q96" s="60">
        <f t="shared" si="15"/>
        <v>0.0006945759451600913</v>
      </c>
      <c r="R96" s="60">
        <f>Q96/Information!$D$44</f>
        <v>0.06945759451600912</v>
      </c>
      <c r="S96" s="48">
        <f>R96*Information!$D$24</f>
        <v>0.032645069422524285</v>
      </c>
    </row>
    <row r="97" spans="1:19" ht="13.5">
      <c r="A97" s="53">
        <v>21</v>
      </c>
      <c r="B97" s="53" t="s">
        <v>109</v>
      </c>
      <c r="C97" s="5" t="s">
        <v>75</v>
      </c>
      <c r="D97" s="5" t="s">
        <v>105</v>
      </c>
      <c r="E97" s="5" t="s">
        <v>51</v>
      </c>
      <c r="F97" s="53">
        <v>4</v>
      </c>
      <c r="G97" s="5" t="s">
        <v>6</v>
      </c>
      <c r="H97" s="53">
        <v>2.7</v>
      </c>
      <c r="I97" s="25">
        <f aca="true" t="shared" si="16" ref="I97:I116">COUNT(H97)/0.01</f>
        <v>100</v>
      </c>
      <c r="J97" s="61">
        <f t="shared" si="9"/>
        <v>0.0005725552611167398</v>
      </c>
      <c r="K97" s="61">
        <f t="shared" si="10"/>
        <v>0.0015519854800973758</v>
      </c>
      <c r="L97" s="25">
        <f>IF(G97="Chilaune",Information!$D$15,0)</f>
        <v>690</v>
      </c>
      <c r="M97" s="60">
        <f t="shared" si="11"/>
        <v>0</v>
      </c>
      <c r="N97" s="60">
        <f t="shared" si="12"/>
        <v>0</v>
      </c>
      <c r="O97" s="60">
        <f t="shared" si="13"/>
        <v>0</v>
      </c>
      <c r="P97" s="60">
        <f t="shared" si="14"/>
        <v>1.0708699812671894</v>
      </c>
      <c r="Q97" s="60">
        <f t="shared" si="15"/>
        <v>0.0010708699812671894</v>
      </c>
      <c r="R97" s="60">
        <f>Q97/Information!$D$44</f>
        <v>0.10708699812671893</v>
      </c>
      <c r="S97" s="48">
        <f>R97*Information!$D$24</f>
        <v>0.050330889119557895</v>
      </c>
    </row>
    <row r="98" spans="1:19" ht="13.5">
      <c r="A98" s="53">
        <v>21</v>
      </c>
      <c r="B98" s="53" t="s">
        <v>109</v>
      </c>
      <c r="C98" s="5" t="s">
        <v>75</v>
      </c>
      <c r="D98" s="5" t="s">
        <v>105</v>
      </c>
      <c r="E98" s="5" t="s">
        <v>51</v>
      </c>
      <c r="F98" s="53">
        <v>5</v>
      </c>
      <c r="G98" s="5" t="s">
        <v>4</v>
      </c>
      <c r="H98" s="53">
        <v>4.1</v>
      </c>
      <c r="I98" s="25">
        <f t="shared" si="16"/>
        <v>100</v>
      </c>
      <c r="J98" s="61">
        <f t="shared" si="9"/>
        <v>0.0013202543126711102</v>
      </c>
      <c r="K98" s="61">
        <f t="shared" si="10"/>
        <v>0</v>
      </c>
      <c r="L98" s="25">
        <f>IF(G98="Chilaune",Information!$D$15,0)</f>
        <v>0</v>
      </c>
      <c r="M98" s="60">
        <f t="shared" si="11"/>
        <v>0.2150045432647148</v>
      </c>
      <c r="N98" s="60">
        <f t="shared" si="12"/>
        <v>0.06124278009139856</v>
      </c>
      <c r="O98" s="60">
        <f t="shared" si="13"/>
        <v>0.892237810346137</v>
      </c>
      <c r="P98" s="60">
        <f t="shared" si="14"/>
        <v>1.1684851337022504</v>
      </c>
      <c r="Q98" s="60">
        <f t="shared" si="15"/>
        <v>0.0011684851337022504</v>
      </c>
      <c r="R98" s="60">
        <f>Q98/Information!$D$44</f>
        <v>0.11684851337022503</v>
      </c>
      <c r="S98" s="48">
        <f>R98*Information!$D$24</f>
        <v>0.05491880128400576</v>
      </c>
    </row>
    <row r="99" spans="1:19" ht="13.5">
      <c r="A99" s="53">
        <v>21</v>
      </c>
      <c r="B99" s="53" t="s">
        <v>109</v>
      </c>
      <c r="C99" s="5" t="s">
        <v>75</v>
      </c>
      <c r="D99" s="5" t="s">
        <v>105</v>
      </c>
      <c r="E99" s="5" t="s">
        <v>51</v>
      </c>
      <c r="F99" s="53">
        <v>6</v>
      </c>
      <c r="G99" s="5" t="s">
        <v>6</v>
      </c>
      <c r="H99" s="53">
        <v>4.8</v>
      </c>
      <c r="I99" s="25">
        <f t="shared" si="16"/>
        <v>100</v>
      </c>
      <c r="J99" s="61">
        <f t="shared" si="9"/>
        <v>0.001809557368467721</v>
      </c>
      <c r="K99" s="61">
        <f t="shared" si="10"/>
        <v>0.007337647281211168</v>
      </c>
      <c r="L99" s="25">
        <f>IF(G99="Chilaune",Information!$D$15,0)</f>
        <v>690</v>
      </c>
      <c r="M99" s="60">
        <f t="shared" si="11"/>
        <v>0</v>
      </c>
      <c r="N99" s="60">
        <f t="shared" si="12"/>
        <v>0</v>
      </c>
      <c r="O99" s="60">
        <f t="shared" si="13"/>
        <v>0</v>
      </c>
      <c r="P99" s="60">
        <f t="shared" si="14"/>
        <v>5.062976624035706</v>
      </c>
      <c r="Q99" s="60">
        <f t="shared" si="15"/>
        <v>0.005062976624035705</v>
      </c>
      <c r="R99" s="60">
        <f>Q99/Information!$D$44</f>
        <v>0.5062976624035705</v>
      </c>
      <c r="S99" s="48">
        <f>R99*Information!$D$24</f>
        <v>0.23795990132967815</v>
      </c>
    </row>
    <row r="100" spans="1:19" ht="13.5">
      <c r="A100" s="53">
        <v>21</v>
      </c>
      <c r="B100" s="53" t="s">
        <v>109</v>
      </c>
      <c r="C100" s="5" t="s">
        <v>75</v>
      </c>
      <c r="D100" s="5" t="s">
        <v>105</v>
      </c>
      <c r="E100" s="5" t="s">
        <v>51</v>
      </c>
      <c r="F100" s="53">
        <v>7</v>
      </c>
      <c r="G100" s="5" t="s">
        <v>4</v>
      </c>
      <c r="H100" s="53">
        <v>4.2</v>
      </c>
      <c r="I100" s="25">
        <f t="shared" si="16"/>
        <v>100</v>
      </c>
      <c r="J100" s="61">
        <f>PI()*H100*H100/40000</f>
        <v>0.0013854423602330987</v>
      </c>
      <c r="K100" s="61">
        <f t="shared" si="10"/>
        <v>0</v>
      </c>
      <c r="L100" s="25">
        <f>IF(G100="Chilaune",Information!$D$15,0)</f>
        <v>0</v>
      </c>
      <c r="M100" s="60">
        <f t="shared" si="11"/>
        <v>0.22540063530635973</v>
      </c>
      <c r="N100" s="60">
        <f t="shared" si="12"/>
        <v>0.06535044754125956</v>
      </c>
      <c r="O100" s="60">
        <f t="shared" si="13"/>
        <v>0.9532200497818436</v>
      </c>
      <c r="P100" s="60">
        <f t="shared" si="14"/>
        <v>1.243971132629463</v>
      </c>
      <c r="Q100" s="60">
        <f t="shared" si="15"/>
        <v>0.001243971132629463</v>
      </c>
      <c r="R100" s="60">
        <f>Q100/Information!$D$44</f>
        <v>0.1243971132629463</v>
      </c>
      <c r="S100" s="48">
        <f>R100*Information!$D$24</f>
        <v>0.058466643233584754</v>
      </c>
    </row>
    <row r="101" spans="1:19" ht="13.5">
      <c r="A101" s="53">
        <v>21</v>
      </c>
      <c r="B101" s="53" t="s">
        <v>109</v>
      </c>
      <c r="C101" s="5" t="s">
        <v>75</v>
      </c>
      <c r="D101" s="5" t="s">
        <v>105</v>
      </c>
      <c r="E101" s="5" t="s">
        <v>51</v>
      </c>
      <c r="F101" s="53">
        <v>8</v>
      </c>
      <c r="G101" s="5" t="s">
        <v>4</v>
      </c>
      <c r="H101" s="53">
        <v>4.4</v>
      </c>
      <c r="I101" s="25">
        <f>COUNT(H101)/0.01</f>
        <v>100</v>
      </c>
      <c r="J101" s="61">
        <f>PI()*H101*H101/40000</f>
        <v>0.0015205308443374602</v>
      </c>
      <c r="K101" s="61">
        <f t="shared" si="10"/>
        <v>0</v>
      </c>
      <c r="L101" s="25">
        <f>IF(G101="Chilaune",Information!$D$15,0)</f>
        <v>0</v>
      </c>
      <c r="M101" s="60">
        <f t="shared" si="11"/>
        <v>0.24691336614042142</v>
      </c>
      <c r="N101" s="60">
        <f t="shared" si="12"/>
        <v>0.07407575458227739</v>
      </c>
      <c r="O101" s="60">
        <f t="shared" si="13"/>
        <v>1.0829848232467012</v>
      </c>
      <c r="P101" s="60">
        <f t="shared" si="14"/>
        <v>1.4039739439694001</v>
      </c>
      <c r="Q101" s="60">
        <f t="shared" si="15"/>
        <v>0.0014039739439694</v>
      </c>
      <c r="R101" s="60">
        <f>Q101/Information!$D$44</f>
        <v>0.14039739439694</v>
      </c>
      <c r="S101" s="48">
        <f>R101*Information!$D$24</f>
        <v>0.06598677536656179</v>
      </c>
    </row>
    <row r="102" spans="1:19" ht="13.5">
      <c r="A102" s="53">
        <v>21</v>
      </c>
      <c r="B102" s="53" t="s">
        <v>109</v>
      </c>
      <c r="C102" s="5" t="s">
        <v>75</v>
      </c>
      <c r="D102" s="5" t="s">
        <v>105</v>
      </c>
      <c r="E102" s="5" t="s">
        <v>51</v>
      </c>
      <c r="F102" s="53">
        <v>9</v>
      </c>
      <c r="G102" s="5" t="s">
        <v>6</v>
      </c>
      <c r="H102" s="53">
        <v>2.1</v>
      </c>
      <c r="I102" s="25">
        <f>COUNT(H102)/0.01</f>
        <v>100</v>
      </c>
      <c r="J102" s="61">
        <f>PI()*H102*H102/40000</f>
        <v>0.0003463605900582747</v>
      </c>
      <c r="K102" s="61">
        <f t="shared" si="10"/>
        <v>0.0007874039450602251</v>
      </c>
      <c r="L102" s="25">
        <f>IF(G102="Chilaune",Information!$D$15,0)</f>
        <v>690</v>
      </c>
      <c r="M102" s="60">
        <f t="shared" si="11"/>
        <v>0</v>
      </c>
      <c r="N102" s="60">
        <f t="shared" si="12"/>
        <v>0</v>
      </c>
      <c r="O102" s="60">
        <f t="shared" si="13"/>
        <v>0</v>
      </c>
      <c r="P102" s="60">
        <f t="shared" si="14"/>
        <v>0.5433087220915553</v>
      </c>
      <c r="Q102" s="60">
        <f t="shared" si="15"/>
        <v>0.0005433087220915553</v>
      </c>
      <c r="R102" s="60">
        <f>Q102/Information!$D$44</f>
        <v>0.05433087220915553</v>
      </c>
      <c r="S102" s="48">
        <f>R102*Information!$D$24</f>
        <v>0.025535509938303096</v>
      </c>
    </row>
    <row r="103" spans="1:19" ht="13.5">
      <c r="A103" s="53">
        <v>22</v>
      </c>
      <c r="B103" s="53" t="s">
        <v>109</v>
      </c>
      <c r="C103" s="5" t="s">
        <v>75</v>
      </c>
      <c r="D103" s="5" t="s">
        <v>105</v>
      </c>
      <c r="E103" s="5" t="s">
        <v>51</v>
      </c>
      <c r="F103" s="53">
        <v>1</v>
      </c>
      <c r="G103" s="5" t="s">
        <v>6</v>
      </c>
      <c r="H103" s="53">
        <v>4.4</v>
      </c>
      <c r="I103" s="25">
        <f t="shared" si="16"/>
        <v>100</v>
      </c>
      <c r="J103" s="61">
        <f t="shared" si="9"/>
        <v>0.0015205308443374602</v>
      </c>
      <c r="K103" s="61">
        <f t="shared" si="10"/>
        <v>0.005801331960083608</v>
      </c>
      <c r="L103" s="25">
        <f>IF(G103="Chilaune",Information!$D$15,0)</f>
        <v>690</v>
      </c>
      <c r="M103" s="60">
        <f t="shared" si="11"/>
        <v>0</v>
      </c>
      <c r="N103" s="60">
        <f t="shared" si="12"/>
        <v>0</v>
      </c>
      <c r="O103" s="60">
        <f t="shared" si="13"/>
        <v>0</v>
      </c>
      <c r="P103" s="60">
        <f t="shared" si="14"/>
        <v>4.002919052457689</v>
      </c>
      <c r="Q103" s="60">
        <f t="shared" si="15"/>
        <v>0.004002919052457689</v>
      </c>
      <c r="R103" s="60">
        <f>Q103/Information!$D$44</f>
        <v>0.4002919052457689</v>
      </c>
      <c r="S103" s="48">
        <f>R103*Information!$D$24</f>
        <v>0.1881371954655114</v>
      </c>
    </row>
    <row r="104" spans="1:19" ht="13.5">
      <c r="A104" s="53">
        <v>22</v>
      </c>
      <c r="B104" s="53" t="s">
        <v>109</v>
      </c>
      <c r="C104" s="5" t="s">
        <v>75</v>
      </c>
      <c r="D104" s="5" t="s">
        <v>105</v>
      </c>
      <c r="E104" s="5" t="s">
        <v>51</v>
      </c>
      <c r="F104" s="53">
        <v>2</v>
      </c>
      <c r="G104" s="5" t="s">
        <v>6</v>
      </c>
      <c r="H104" s="53">
        <v>4.7</v>
      </c>
      <c r="I104" s="25">
        <f t="shared" si="16"/>
        <v>100</v>
      </c>
      <c r="J104" s="61">
        <f t="shared" si="9"/>
        <v>0.0017349445429449635</v>
      </c>
      <c r="K104" s="61">
        <f t="shared" si="10"/>
        <v>0.006932178020634905</v>
      </c>
      <c r="L104" s="25">
        <f>IF(G104="Chilaune",Information!$D$15,0)</f>
        <v>690</v>
      </c>
      <c r="M104" s="60">
        <f t="shared" si="11"/>
        <v>0</v>
      </c>
      <c r="N104" s="60">
        <f t="shared" si="12"/>
        <v>0</v>
      </c>
      <c r="O104" s="60">
        <f t="shared" si="13"/>
        <v>0</v>
      </c>
      <c r="P104" s="60">
        <f t="shared" si="14"/>
        <v>4.783202834238084</v>
      </c>
      <c r="Q104" s="60">
        <f t="shared" si="15"/>
        <v>0.004783202834238084</v>
      </c>
      <c r="R104" s="60">
        <f>Q104/Information!$D$44</f>
        <v>0.47832028342380845</v>
      </c>
      <c r="S104" s="48">
        <f>R104*Information!$D$24</f>
        <v>0.22481053320918995</v>
      </c>
    </row>
    <row r="105" spans="1:19" ht="13.5">
      <c r="A105" s="53">
        <v>22</v>
      </c>
      <c r="B105" s="53" t="s">
        <v>109</v>
      </c>
      <c r="C105" s="5" t="s">
        <v>75</v>
      </c>
      <c r="D105" s="5" t="s">
        <v>105</v>
      </c>
      <c r="E105" s="5" t="s">
        <v>51</v>
      </c>
      <c r="F105" s="53">
        <v>3</v>
      </c>
      <c r="G105" s="5" t="s">
        <v>4</v>
      </c>
      <c r="H105" s="53">
        <v>4.3</v>
      </c>
      <c r="I105" s="25">
        <f t="shared" si="16"/>
        <v>100</v>
      </c>
      <c r="J105" s="61">
        <f t="shared" si="9"/>
        <v>0.001452201204121882</v>
      </c>
      <c r="K105" s="61">
        <f t="shared" si="10"/>
        <v>0</v>
      </c>
      <c r="L105" s="25">
        <f>IF(G105="Chilaune",Information!$D$15,0)</f>
        <v>0</v>
      </c>
      <c r="M105" s="60">
        <f t="shared" si="11"/>
        <v>0.2360369858035324</v>
      </c>
      <c r="N105" s="60">
        <f t="shared" si="12"/>
        <v>0.06962717787528762</v>
      </c>
      <c r="O105" s="60">
        <f t="shared" si="13"/>
        <v>1.0167871790303875</v>
      </c>
      <c r="P105" s="60">
        <f t="shared" si="14"/>
        <v>1.3224513427092075</v>
      </c>
      <c r="Q105" s="60">
        <f t="shared" si="15"/>
        <v>0.0013224513427092075</v>
      </c>
      <c r="R105" s="60">
        <f>Q105/Information!$D$44</f>
        <v>0.13224513427092074</v>
      </c>
      <c r="S105" s="48">
        <f>R105*Information!$D$24</f>
        <v>0.06215521310733275</v>
      </c>
    </row>
    <row r="106" spans="1:19" ht="13.5">
      <c r="A106" s="53">
        <v>22</v>
      </c>
      <c r="B106" s="53" t="s">
        <v>109</v>
      </c>
      <c r="C106" s="5" t="s">
        <v>75</v>
      </c>
      <c r="D106" s="5" t="s">
        <v>105</v>
      </c>
      <c r="E106" s="5" t="s">
        <v>51</v>
      </c>
      <c r="F106" s="53">
        <v>4</v>
      </c>
      <c r="G106" s="5" t="s">
        <v>6</v>
      </c>
      <c r="H106" s="53">
        <v>4.7</v>
      </c>
      <c r="I106" s="25">
        <f t="shared" si="16"/>
        <v>100</v>
      </c>
      <c r="J106" s="61">
        <f t="shared" si="9"/>
        <v>0.0017349445429449635</v>
      </c>
      <c r="K106" s="61">
        <f t="shared" si="10"/>
        <v>0.006932178020634905</v>
      </c>
      <c r="L106" s="25">
        <f>IF(G106="Chilaune",Information!$D$15,0)</f>
        <v>690</v>
      </c>
      <c r="M106" s="60">
        <f t="shared" si="11"/>
        <v>0</v>
      </c>
      <c r="N106" s="60">
        <f t="shared" si="12"/>
        <v>0</v>
      </c>
      <c r="O106" s="60">
        <f t="shared" si="13"/>
        <v>0</v>
      </c>
      <c r="P106" s="60">
        <f t="shared" si="14"/>
        <v>4.783202834238084</v>
      </c>
      <c r="Q106" s="60">
        <f t="shared" si="15"/>
        <v>0.004783202834238084</v>
      </c>
      <c r="R106" s="60">
        <f>Q106/Information!$D$44</f>
        <v>0.47832028342380845</v>
      </c>
      <c r="S106" s="48">
        <f>R106*Information!$D$24</f>
        <v>0.22481053320918995</v>
      </c>
    </row>
    <row r="107" spans="1:19" ht="13.5">
      <c r="A107" s="53">
        <v>22</v>
      </c>
      <c r="B107" s="53" t="s">
        <v>109</v>
      </c>
      <c r="C107" s="5" t="s">
        <v>75</v>
      </c>
      <c r="D107" s="5" t="s">
        <v>105</v>
      </c>
      <c r="E107" s="5" t="s">
        <v>51</v>
      </c>
      <c r="F107" s="53">
        <v>5</v>
      </c>
      <c r="G107" s="5" t="s">
        <v>4</v>
      </c>
      <c r="H107" s="53">
        <v>4.3</v>
      </c>
      <c r="I107" s="25">
        <f t="shared" si="16"/>
        <v>100</v>
      </c>
      <c r="J107" s="61">
        <f t="shared" si="9"/>
        <v>0.001452201204121882</v>
      </c>
      <c r="K107" s="61">
        <f t="shared" si="10"/>
        <v>0</v>
      </c>
      <c r="L107" s="25">
        <f>IF(G107="Chilaune",Information!$D$15,0)</f>
        <v>0</v>
      </c>
      <c r="M107" s="60">
        <f t="shared" si="11"/>
        <v>0.2360369858035324</v>
      </c>
      <c r="N107" s="60">
        <f t="shared" si="12"/>
        <v>0.06962717787528762</v>
      </c>
      <c r="O107" s="60">
        <f t="shared" si="13"/>
        <v>1.0167871790303875</v>
      </c>
      <c r="P107" s="60">
        <f t="shared" si="14"/>
        <v>1.3224513427092075</v>
      </c>
      <c r="Q107" s="60">
        <f t="shared" si="15"/>
        <v>0.0013224513427092075</v>
      </c>
      <c r="R107" s="60">
        <f>Q107/Information!$D$44</f>
        <v>0.13224513427092074</v>
      </c>
      <c r="S107" s="48">
        <f>R107*Information!$D$24</f>
        <v>0.06215521310733275</v>
      </c>
    </row>
    <row r="108" spans="1:19" ht="13.5">
      <c r="A108" s="53">
        <v>23</v>
      </c>
      <c r="B108" s="53" t="s">
        <v>110</v>
      </c>
      <c r="C108" s="5" t="s">
        <v>75</v>
      </c>
      <c r="D108" s="5" t="s">
        <v>105</v>
      </c>
      <c r="E108" s="5" t="s">
        <v>48</v>
      </c>
      <c r="F108" s="51">
        <v>1</v>
      </c>
      <c r="G108" s="5" t="s">
        <v>6</v>
      </c>
      <c r="H108" s="53">
        <v>4</v>
      </c>
      <c r="I108" s="25">
        <f t="shared" si="16"/>
        <v>100</v>
      </c>
      <c r="J108" s="61">
        <f t="shared" si="9"/>
        <v>0.0012566370614359172</v>
      </c>
      <c r="K108" s="61">
        <f t="shared" si="10"/>
        <v>0.004485051840150041</v>
      </c>
      <c r="L108" s="25">
        <f>IF(G108="Chilaune",Information!$D$15,0)</f>
        <v>690</v>
      </c>
      <c r="M108" s="60">
        <f t="shared" si="11"/>
        <v>0</v>
      </c>
      <c r="N108" s="60">
        <f t="shared" si="12"/>
        <v>0</v>
      </c>
      <c r="O108" s="60">
        <f t="shared" si="13"/>
        <v>0</v>
      </c>
      <c r="P108" s="60">
        <f t="shared" si="14"/>
        <v>3.094685769703528</v>
      </c>
      <c r="Q108" s="60">
        <f t="shared" si="15"/>
        <v>0.003094685769703528</v>
      </c>
      <c r="R108" s="60">
        <f>Q108/Information!$D$44</f>
        <v>0.3094685769703528</v>
      </c>
      <c r="S108" s="48">
        <f>R108*Information!$D$24</f>
        <v>0.14545023117606581</v>
      </c>
    </row>
    <row r="109" spans="1:19" ht="13.5">
      <c r="A109" s="53">
        <v>23</v>
      </c>
      <c r="B109" s="53" t="s">
        <v>110</v>
      </c>
      <c r="C109" s="5" t="s">
        <v>75</v>
      </c>
      <c r="D109" s="5" t="s">
        <v>105</v>
      </c>
      <c r="E109" s="5" t="s">
        <v>48</v>
      </c>
      <c r="F109" s="51">
        <v>2</v>
      </c>
      <c r="G109" s="5" t="s">
        <v>4</v>
      </c>
      <c r="H109" s="53">
        <v>2.5</v>
      </c>
      <c r="I109" s="25">
        <f t="shared" si="16"/>
        <v>100</v>
      </c>
      <c r="J109" s="61">
        <f t="shared" si="9"/>
        <v>0.0004908738521234052</v>
      </c>
      <c r="K109" s="61">
        <f t="shared" si="10"/>
        <v>0</v>
      </c>
      <c r="L109" s="25">
        <f>IF(G109="Chilaune",Information!$D$15,0)</f>
        <v>0</v>
      </c>
      <c r="M109" s="60">
        <f t="shared" si="11"/>
        <v>0.0815551205544631</v>
      </c>
      <c r="N109" s="60">
        <f t="shared" si="12"/>
        <v>0.016153620188650734</v>
      </c>
      <c r="O109" s="60">
        <f t="shared" si="13"/>
        <v>0.22963793646959535</v>
      </c>
      <c r="P109" s="60">
        <f t="shared" si="14"/>
        <v>0.32734667721270916</v>
      </c>
      <c r="Q109" s="60">
        <f t="shared" si="15"/>
        <v>0.00032734667721270915</v>
      </c>
      <c r="R109" s="60">
        <f>Q109/Information!$D$44</f>
        <v>0.03273466772127091</v>
      </c>
      <c r="S109" s="48">
        <f>R109*Information!$D$24</f>
        <v>0.015385293828997329</v>
      </c>
    </row>
    <row r="110" spans="1:19" ht="13.5">
      <c r="A110" s="53">
        <v>23</v>
      </c>
      <c r="B110" s="53" t="s">
        <v>110</v>
      </c>
      <c r="C110" s="5" t="s">
        <v>75</v>
      </c>
      <c r="D110" s="5" t="s">
        <v>105</v>
      </c>
      <c r="E110" s="5" t="s">
        <v>48</v>
      </c>
      <c r="F110" s="51">
        <v>3</v>
      </c>
      <c r="G110" s="5" t="s">
        <v>6</v>
      </c>
      <c r="H110" s="53">
        <v>4.8</v>
      </c>
      <c r="I110" s="25">
        <f t="shared" si="16"/>
        <v>100</v>
      </c>
      <c r="J110" s="61">
        <f t="shared" si="9"/>
        <v>0.001809557368467721</v>
      </c>
      <c r="K110" s="61">
        <f t="shared" si="10"/>
        <v>0.007337647281211168</v>
      </c>
      <c r="L110" s="25">
        <f>IF(G110="Chilaune",Information!$D$15,0)</f>
        <v>690</v>
      </c>
      <c r="M110" s="60">
        <f t="shared" si="11"/>
        <v>0</v>
      </c>
      <c r="N110" s="60">
        <f t="shared" si="12"/>
        <v>0</v>
      </c>
      <c r="O110" s="60">
        <f t="shared" si="13"/>
        <v>0</v>
      </c>
      <c r="P110" s="60">
        <f t="shared" si="14"/>
        <v>5.062976624035706</v>
      </c>
      <c r="Q110" s="60">
        <f t="shared" si="15"/>
        <v>0.005062976624035705</v>
      </c>
      <c r="R110" s="60">
        <f>Q110/Information!$D$44</f>
        <v>0.5062976624035705</v>
      </c>
      <c r="S110" s="48">
        <f>R110*Information!$D$24</f>
        <v>0.23795990132967815</v>
      </c>
    </row>
    <row r="111" spans="1:19" ht="13.5">
      <c r="A111" s="53">
        <v>23</v>
      </c>
      <c r="B111" s="53" t="s">
        <v>110</v>
      </c>
      <c r="C111" s="5" t="s">
        <v>75</v>
      </c>
      <c r="D111" s="5" t="s">
        <v>105</v>
      </c>
      <c r="E111" s="5" t="s">
        <v>48</v>
      </c>
      <c r="F111" s="51">
        <v>4</v>
      </c>
      <c r="G111" s="5" t="s">
        <v>4</v>
      </c>
      <c r="H111" s="53">
        <v>4</v>
      </c>
      <c r="I111" s="25">
        <f t="shared" si="16"/>
        <v>100</v>
      </c>
      <c r="J111" s="61">
        <f t="shared" si="9"/>
        <v>0.0012566370614359172</v>
      </c>
      <c r="K111" s="61">
        <f t="shared" si="10"/>
        <v>0</v>
      </c>
      <c r="L111" s="25">
        <f>IF(G111="Chilaune",Information!$D$15,0)</f>
        <v>0</v>
      </c>
      <c r="M111" s="60">
        <f t="shared" si="11"/>
        <v>0.2048489440305303</v>
      </c>
      <c r="N111" s="60">
        <f t="shared" si="12"/>
        <v>0.057301371677065775</v>
      </c>
      <c r="O111" s="60">
        <f t="shared" si="13"/>
        <v>0.8337945560788119</v>
      </c>
      <c r="P111" s="60">
        <f t="shared" si="14"/>
        <v>1.095944871786408</v>
      </c>
      <c r="Q111" s="60">
        <f t="shared" si="15"/>
        <v>0.001095944871786408</v>
      </c>
      <c r="R111" s="60">
        <f>Q111/Information!$D$44</f>
        <v>0.1095944871786408</v>
      </c>
      <c r="S111" s="48">
        <f>R111*Information!$D$24</f>
        <v>0.051509408973961175</v>
      </c>
    </row>
    <row r="112" spans="1:19" ht="13.5">
      <c r="A112" s="53">
        <v>24</v>
      </c>
      <c r="B112" s="53" t="s">
        <v>109</v>
      </c>
      <c r="C112" s="5" t="s">
        <v>75</v>
      </c>
      <c r="D112" s="5" t="s">
        <v>106</v>
      </c>
      <c r="E112" s="5" t="s">
        <v>48</v>
      </c>
      <c r="F112" s="51">
        <v>1</v>
      </c>
      <c r="G112" s="5" t="s">
        <v>6</v>
      </c>
      <c r="H112" s="53">
        <v>4.2</v>
      </c>
      <c r="I112" s="25">
        <f t="shared" si="16"/>
        <v>100</v>
      </c>
      <c r="J112" s="61">
        <f t="shared" si="9"/>
        <v>0.0013854423602330987</v>
      </c>
      <c r="K112" s="61">
        <f t="shared" si="10"/>
        <v>0.005116565930204178</v>
      </c>
      <c r="L112" s="25">
        <f>IF(G112="Chilaune",Information!$D$15,0)</f>
        <v>690</v>
      </c>
      <c r="M112" s="60">
        <f t="shared" si="11"/>
        <v>0</v>
      </c>
      <c r="N112" s="60">
        <f t="shared" si="12"/>
        <v>0</v>
      </c>
      <c r="O112" s="60">
        <f t="shared" si="13"/>
        <v>0</v>
      </c>
      <c r="P112" s="60">
        <f t="shared" si="14"/>
        <v>3.5304304918408826</v>
      </c>
      <c r="Q112" s="60">
        <f t="shared" si="15"/>
        <v>0.0035304304918408825</v>
      </c>
      <c r="R112" s="60">
        <f>Q112/Information!$D$44</f>
        <v>0.35304304918408824</v>
      </c>
      <c r="S112" s="48">
        <f>R112*Information!$D$24</f>
        <v>0.16593023311652147</v>
      </c>
    </row>
    <row r="113" spans="1:19" ht="13.5">
      <c r="A113" s="53">
        <v>24</v>
      </c>
      <c r="B113" s="53" t="s">
        <v>109</v>
      </c>
      <c r="C113" s="5" t="s">
        <v>75</v>
      </c>
      <c r="D113" s="5" t="s">
        <v>106</v>
      </c>
      <c r="E113" s="5" t="s">
        <v>48</v>
      </c>
      <c r="F113" s="51">
        <v>2</v>
      </c>
      <c r="G113" s="5" t="s">
        <v>4</v>
      </c>
      <c r="H113" s="53">
        <v>3.1</v>
      </c>
      <c r="I113" s="25">
        <f t="shared" si="16"/>
        <v>100</v>
      </c>
      <c r="J113" s="61">
        <f t="shared" si="9"/>
        <v>0.0007547676350249478</v>
      </c>
      <c r="K113" s="61">
        <f t="shared" si="10"/>
        <v>0</v>
      </c>
      <c r="L113" s="25">
        <f>IF(G113="Chilaune",Information!$D$15,0)</f>
        <v>0</v>
      </c>
      <c r="M113" s="60">
        <f t="shared" si="11"/>
        <v>0.12431264971359778</v>
      </c>
      <c r="N113" s="60">
        <f t="shared" si="12"/>
        <v>0.028836730504564447</v>
      </c>
      <c r="O113" s="60">
        <f t="shared" si="13"/>
        <v>0.4143350126885967</v>
      </c>
      <c r="P113" s="60">
        <f t="shared" si="14"/>
        <v>0.5674843929067589</v>
      </c>
      <c r="Q113" s="60">
        <f t="shared" si="15"/>
        <v>0.0005674843929067589</v>
      </c>
      <c r="R113" s="60">
        <f>Q113/Information!$D$44</f>
        <v>0.05674843929067589</v>
      </c>
      <c r="S113" s="48">
        <f>R113*Information!$D$24</f>
        <v>0.026671766466617668</v>
      </c>
    </row>
    <row r="114" spans="1:19" ht="13.5">
      <c r="A114" s="53">
        <v>24</v>
      </c>
      <c r="B114" s="53" t="s">
        <v>109</v>
      </c>
      <c r="C114" s="5" t="s">
        <v>75</v>
      </c>
      <c r="D114" s="5" t="s">
        <v>106</v>
      </c>
      <c r="E114" s="5" t="s">
        <v>48</v>
      </c>
      <c r="F114" s="51">
        <v>3</v>
      </c>
      <c r="G114" s="5" t="s">
        <v>6</v>
      </c>
      <c r="H114" s="53">
        <v>3.8</v>
      </c>
      <c r="I114" s="25">
        <f t="shared" si="16"/>
        <v>100</v>
      </c>
      <c r="J114" s="61">
        <f t="shared" si="9"/>
        <v>0.0011341149479459152</v>
      </c>
      <c r="K114" s="61">
        <f t="shared" si="10"/>
        <v>0.0039050014677640553</v>
      </c>
      <c r="L114" s="25">
        <f>IF(G114="Chilaune",Information!$D$15,0)</f>
        <v>690</v>
      </c>
      <c r="M114" s="60">
        <f t="shared" si="11"/>
        <v>0</v>
      </c>
      <c r="N114" s="60">
        <f t="shared" si="12"/>
        <v>0</v>
      </c>
      <c r="O114" s="60">
        <f t="shared" si="13"/>
        <v>0</v>
      </c>
      <c r="P114" s="60">
        <f t="shared" si="14"/>
        <v>2.6944510127571983</v>
      </c>
      <c r="Q114" s="60">
        <f t="shared" si="15"/>
        <v>0.002694451012757198</v>
      </c>
      <c r="R114" s="60">
        <f>Q114/Information!$D$44</f>
        <v>0.2694451012757198</v>
      </c>
      <c r="S114" s="48">
        <f>R114*Information!$D$24</f>
        <v>0.1266391975995883</v>
      </c>
    </row>
    <row r="115" spans="1:19" ht="13.5">
      <c r="A115" s="53">
        <v>24</v>
      </c>
      <c r="B115" s="53" t="s">
        <v>109</v>
      </c>
      <c r="C115" s="5" t="s">
        <v>75</v>
      </c>
      <c r="D115" s="5" t="s">
        <v>106</v>
      </c>
      <c r="E115" s="5" t="s">
        <v>48</v>
      </c>
      <c r="F115" s="51">
        <v>4</v>
      </c>
      <c r="G115" s="5" t="s">
        <v>4</v>
      </c>
      <c r="H115" s="53">
        <v>3.9</v>
      </c>
      <c r="I115" s="25">
        <f t="shared" si="16"/>
        <v>100</v>
      </c>
      <c r="J115" s="61">
        <f t="shared" si="9"/>
        <v>0.001194590606527519</v>
      </c>
      <c r="K115" s="61">
        <f t="shared" si="10"/>
        <v>0</v>
      </c>
      <c r="L115" s="25">
        <f>IF(G115="Chilaune",Information!$D$15,0)</f>
        <v>0</v>
      </c>
      <c r="M115" s="60">
        <f t="shared" si="11"/>
        <v>0.19493407798112825</v>
      </c>
      <c r="N115" s="60">
        <f t="shared" si="12"/>
        <v>0.05352339743853025</v>
      </c>
      <c r="O115" s="60">
        <f t="shared" si="13"/>
        <v>0.7778440942505223</v>
      </c>
      <c r="P115" s="60">
        <f t="shared" si="14"/>
        <v>1.0263015696701807</v>
      </c>
      <c r="Q115" s="60">
        <f t="shared" si="15"/>
        <v>0.0010263015696701807</v>
      </c>
      <c r="R115" s="60">
        <f>Q115/Information!$D$44</f>
        <v>0.10263015696701806</v>
      </c>
      <c r="S115" s="48">
        <f>R115*Information!$D$24</f>
        <v>0.048236173774498486</v>
      </c>
    </row>
    <row r="116" spans="1:19" ht="13.5">
      <c r="A116" s="53">
        <v>24</v>
      </c>
      <c r="B116" s="53" t="s">
        <v>109</v>
      </c>
      <c r="C116" s="5" t="s">
        <v>75</v>
      </c>
      <c r="D116" s="5" t="s">
        <v>106</v>
      </c>
      <c r="E116" s="5" t="s">
        <v>48</v>
      </c>
      <c r="F116" s="51">
        <v>5</v>
      </c>
      <c r="G116" s="5" t="s">
        <v>4</v>
      </c>
      <c r="H116" s="53">
        <v>4.9</v>
      </c>
      <c r="I116" s="25">
        <f t="shared" si="16"/>
        <v>100</v>
      </c>
      <c r="J116" s="61">
        <f t="shared" si="9"/>
        <v>0.0018857409903172736</v>
      </c>
      <c r="K116" s="61">
        <f t="shared" si="10"/>
        <v>0</v>
      </c>
      <c r="L116" s="25">
        <f>IF(G116="Chilaune",Information!$D$15,0)</f>
        <v>0</v>
      </c>
      <c r="M116" s="60">
        <f t="shared" si="11"/>
        <v>0.3048880829826287</v>
      </c>
      <c r="N116" s="60">
        <f t="shared" si="12"/>
        <v>0.09899240567732026</v>
      </c>
      <c r="O116" s="60">
        <f t="shared" si="13"/>
        <v>1.4550090773749242</v>
      </c>
      <c r="P116" s="60">
        <f t="shared" si="14"/>
        <v>1.8588895660348732</v>
      </c>
      <c r="Q116" s="60">
        <f t="shared" si="15"/>
        <v>0.0018588895660348731</v>
      </c>
      <c r="R116" s="60">
        <f>Q116/Information!$D$44</f>
        <v>0.1858889566034873</v>
      </c>
      <c r="S116" s="48">
        <f>R116*Information!$D$24</f>
        <v>0.08736780960363903</v>
      </c>
    </row>
    <row r="118" ht="13.5">
      <c r="D118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O18" sqref="O18"/>
    </sheetView>
  </sheetViews>
  <sheetFormatPr defaultColWidth="9.140625" defaultRowHeight="15"/>
  <cols>
    <col min="1" max="1" width="4.28125" style="54" bestFit="1" customWidth="1"/>
    <col min="2" max="2" width="8.7109375" style="54" bestFit="1" customWidth="1"/>
    <col min="3" max="3" width="11.7109375" style="49" bestFit="1" customWidth="1"/>
    <col min="4" max="4" width="10.57421875" style="49" bestFit="1" customWidth="1"/>
    <col min="5" max="5" width="6.57421875" style="54" bestFit="1" customWidth="1"/>
    <col min="6" max="7" width="8.7109375" style="54" customWidth="1"/>
    <col min="8" max="8" width="10.8515625" style="54" customWidth="1"/>
    <col min="9" max="9" width="8.7109375" style="54" customWidth="1"/>
    <col min="10" max="10" width="10.421875" style="54" customWidth="1"/>
    <col min="11" max="11" width="11.57421875" style="54" customWidth="1"/>
    <col min="12" max="13" width="8.7109375" style="54" customWidth="1"/>
  </cols>
  <sheetData>
    <row r="1" spans="1:13" ht="45" customHeight="1">
      <c r="A1" s="35" t="s">
        <v>15</v>
      </c>
      <c r="B1" s="35" t="s">
        <v>108</v>
      </c>
      <c r="C1" s="62" t="s">
        <v>35</v>
      </c>
      <c r="D1" s="62" t="s">
        <v>103</v>
      </c>
      <c r="E1" s="35" t="s">
        <v>8</v>
      </c>
      <c r="F1" s="56" t="s">
        <v>84</v>
      </c>
      <c r="G1" s="56" t="s">
        <v>85</v>
      </c>
      <c r="H1" s="56" t="s">
        <v>86</v>
      </c>
      <c r="I1" s="57" t="s">
        <v>87</v>
      </c>
      <c r="J1" s="56" t="s">
        <v>88</v>
      </c>
      <c r="K1" s="56" t="s">
        <v>89</v>
      </c>
      <c r="L1" s="56" t="s">
        <v>90</v>
      </c>
      <c r="M1" s="56" t="s">
        <v>91</v>
      </c>
    </row>
    <row r="2" spans="1:13" ht="13.5">
      <c r="A2" s="53">
        <v>1</v>
      </c>
      <c r="B2" s="72" t="s">
        <v>109</v>
      </c>
      <c r="C2" s="63" t="s">
        <v>29</v>
      </c>
      <c r="D2" s="63" t="s">
        <v>104</v>
      </c>
      <c r="E2" s="53" t="s">
        <v>48</v>
      </c>
      <c r="F2" s="25"/>
      <c r="G2" s="25"/>
      <c r="H2" s="25"/>
      <c r="I2" s="25"/>
      <c r="J2" s="58">
        <f>F2*I2</f>
        <v>0</v>
      </c>
      <c r="K2" s="59">
        <f>J2/1000000</f>
        <v>0</v>
      </c>
      <c r="L2" s="25">
        <f>K2/Information!$D$45</f>
        <v>0</v>
      </c>
      <c r="M2" s="60">
        <f>L2*Information!$D$24</f>
        <v>0</v>
      </c>
    </row>
    <row r="3" spans="1:13" ht="13.5">
      <c r="A3" s="53">
        <v>2</v>
      </c>
      <c r="B3" s="72" t="s">
        <v>109</v>
      </c>
      <c r="C3" s="63" t="s">
        <v>75</v>
      </c>
      <c r="D3" s="63" t="s">
        <v>104</v>
      </c>
      <c r="E3" s="53" t="s">
        <v>49</v>
      </c>
      <c r="F3" s="25">
        <v>140</v>
      </c>
      <c r="G3" s="25">
        <v>100</v>
      </c>
      <c r="H3" s="25">
        <v>27.7</v>
      </c>
      <c r="I3" s="25">
        <f aca="true" t="shared" si="0" ref="I3:I25">H3/G3</f>
        <v>0.27699999999999997</v>
      </c>
      <c r="J3" s="58">
        <f aca="true" t="shared" si="1" ref="J3:J25">F3*I3</f>
        <v>38.779999999999994</v>
      </c>
      <c r="K3" s="59">
        <f aca="true" t="shared" si="2" ref="K3:K25">J3/1000000</f>
        <v>3.877999999999999E-05</v>
      </c>
      <c r="L3" s="25">
        <f>K3/Information!$D$45</f>
        <v>0.38779999999999987</v>
      </c>
      <c r="M3" s="60">
        <f>L3*Information!$D$24</f>
        <v>0.18226599999999993</v>
      </c>
    </row>
    <row r="4" spans="1:13" ht="13.5">
      <c r="A4" s="53">
        <v>3</v>
      </c>
      <c r="B4" s="72" t="s">
        <v>109</v>
      </c>
      <c r="C4" s="63" t="s">
        <v>75</v>
      </c>
      <c r="D4" s="63" t="s">
        <v>105</v>
      </c>
      <c r="E4" s="53" t="s">
        <v>50</v>
      </c>
      <c r="F4" s="25">
        <v>345</v>
      </c>
      <c r="G4" s="25">
        <v>100</v>
      </c>
      <c r="H4" s="25">
        <v>34.8</v>
      </c>
      <c r="I4" s="25">
        <f t="shared" si="0"/>
        <v>0.348</v>
      </c>
      <c r="J4" s="58">
        <f t="shared" si="1"/>
        <v>120.05999999999999</v>
      </c>
      <c r="K4" s="59">
        <f t="shared" si="2"/>
        <v>0.00012005999999999999</v>
      </c>
      <c r="L4" s="25">
        <f>K4/Information!$D$45</f>
        <v>1.2006</v>
      </c>
      <c r="M4" s="60">
        <f>L4*Information!$D$24</f>
        <v>0.564282</v>
      </c>
    </row>
    <row r="5" spans="1:13" ht="13.5">
      <c r="A5" s="53">
        <v>4</v>
      </c>
      <c r="B5" s="72" t="s">
        <v>109</v>
      </c>
      <c r="C5" s="63" t="s">
        <v>75</v>
      </c>
      <c r="D5" s="63" t="s">
        <v>104</v>
      </c>
      <c r="E5" s="53" t="s">
        <v>48</v>
      </c>
      <c r="F5" s="25"/>
      <c r="G5" s="25"/>
      <c r="H5" s="25"/>
      <c r="I5" s="25"/>
      <c r="J5" s="58">
        <f t="shared" si="1"/>
        <v>0</v>
      </c>
      <c r="K5" s="59">
        <f t="shared" si="2"/>
        <v>0</v>
      </c>
      <c r="L5" s="25">
        <f>K5/Information!$D$45</f>
        <v>0</v>
      </c>
      <c r="M5" s="60">
        <f>L5*Information!$D$24</f>
        <v>0</v>
      </c>
    </row>
    <row r="6" spans="1:16" ht="13.5">
      <c r="A6" s="53">
        <v>5</v>
      </c>
      <c r="B6" s="72" t="s">
        <v>109</v>
      </c>
      <c r="C6" s="63" t="s">
        <v>29</v>
      </c>
      <c r="D6" s="63" t="s">
        <v>104</v>
      </c>
      <c r="E6" s="53" t="s">
        <v>49</v>
      </c>
      <c r="F6" s="25">
        <v>155</v>
      </c>
      <c r="G6" s="25">
        <v>100</v>
      </c>
      <c r="H6" s="25">
        <v>33.2</v>
      </c>
      <c r="I6" s="25">
        <f t="shared" si="0"/>
        <v>0.332</v>
      </c>
      <c r="J6" s="58">
        <f t="shared" si="1"/>
        <v>51.46</v>
      </c>
      <c r="K6" s="59">
        <f t="shared" si="2"/>
        <v>5.146E-05</v>
      </c>
      <c r="L6" s="25">
        <f>K6/Information!$D$45</f>
        <v>0.5146</v>
      </c>
      <c r="M6" s="60">
        <f>L6*Information!$D$24</f>
        <v>0.24186199999999997</v>
      </c>
      <c r="P6" t="s">
        <v>5</v>
      </c>
    </row>
    <row r="7" spans="1:13" ht="13.5">
      <c r="A7" s="53">
        <v>6</v>
      </c>
      <c r="B7" s="72" t="s">
        <v>109</v>
      </c>
      <c r="C7" s="63" t="s">
        <v>29</v>
      </c>
      <c r="D7" s="63" t="s">
        <v>104</v>
      </c>
      <c r="E7" s="53" t="s">
        <v>51</v>
      </c>
      <c r="F7" s="25">
        <v>190</v>
      </c>
      <c r="G7" s="25">
        <v>100</v>
      </c>
      <c r="H7" s="25">
        <v>33.6</v>
      </c>
      <c r="I7" s="25">
        <f t="shared" si="0"/>
        <v>0.336</v>
      </c>
      <c r="J7" s="58">
        <f t="shared" si="1"/>
        <v>63.84</v>
      </c>
      <c r="K7" s="59">
        <f t="shared" si="2"/>
        <v>6.384E-05</v>
      </c>
      <c r="L7" s="25">
        <f>K7/Information!$D$45</f>
        <v>0.6384</v>
      </c>
      <c r="M7" s="60">
        <f>L7*Information!$D$24</f>
        <v>0.300048</v>
      </c>
    </row>
    <row r="8" spans="1:13" ht="13.5">
      <c r="A8" s="53">
        <v>7</v>
      </c>
      <c r="B8" s="72" t="s">
        <v>109</v>
      </c>
      <c r="C8" s="63" t="s">
        <v>29</v>
      </c>
      <c r="D8" s="63" t="s">
        <v>105</v>
      </c>
      <c r="E8" s="53" t="s">
        <v>48</v>
      </c>
      <c r="F8" s="25">
        <v>125</v>
      </c>
      <c r="G8" s="25">
        <v>100</v>
      </c>
      <c r="H8" s="25">
        <v>40.8</v>
      </c>
      <c r="I8" s="25">
        <f t="shared" si="0"/>
        <v>0.408</v>
      </c>
      <c r="J8" s="58">
        <f t="shared" si="1"/>
        <v>51</v>
      </c>
      <c r="K8" s="59">
        <f t="shared" si="2"/>
        <v>5.1E-05</v>
      </c>
      <c r="L8" s="25">
        <f>K8/Information!$D$45</f>
        <v>0.51</v>
      </c>
      <c r="M8" s="60">
        <f>L8*Information!$D$24</f>
        <v>0.2397</v>
      </c>
    </row>
    <row r="9" spans="1:13" ht="13.5">
      <c r="A9" s="53">
        <v>8</v>
      </c>
      <c r="B9" s="72" t="s">
        <v>109</v>
      </c>
      <c r="C9" s="63" t="s">
        <v>75</v>
      </c>
      <c r="D9" s="63" t="s">
        <v>106</v>
      </c>
      <c r="E9" s="53" t="s">
        <v>49</v>
      </c>
      <c r="F9" s="25">
        <v>110</v>
      </c>
      <c r="G9" s="25">
        <v>100</v>
      </c>
      <c r="H9" s="25">
        <v>35.5</v>
      </c>
      <c r="I9" s="25">
        <f t="shared" si="0"/>
        <v>0.355</v>
      </c>
      <c r="J9" s="58">
        <f t="shared" si="1"/>
        <v>39.05</v>
      </c>
      <c r="K9" s="59">
        <f t="shared" si="2"/>
        <v>3.905E-05</v>
      </c>
      <c r="L9" s="25">
        <f>K9/Information!$D$45</f>
        <v>0.3905</v>
      </c>
      <c r="M9" s="60">
        <f>L9*Information!$D$24</f>
        <v>0.183535</v>
      </c>
    </row>
    <row r="10" spans="1:13" ht="13.5">
      <c r="A10" s="53">
        <v>9</v>
      </c>
      <c r="B10" s="72" t="s">
        <v>109</v>
      </c>
      <c r="C10" s="63" t="s">
        <v>75</v>
      </c>
      <c r="D10" s="63" t="s">
        <v>105</v>
      </c>
      <c r="E10" s="53" t="s">
        <v>49</v>
      </c>
      <c r="F10" s="25"/>
      <c r="G10" s="25"/>
      <c r="H10" s="25"/>
      <c r="I10" s="25"/>
      <c r="J10" s="58">
        <f t="shared" si="1"/>
        <v>0</v>
      </c>
      <c r="K10" s="59">
        <f t="shared" si="2"/>
        <v>0</v>
      </c>
      <c r="L10" s="25">
        <f>K10/Information!$D$45</f>
        <v>0</v>
      </c>
      <c r="M10" s="60">
        <f>L10*Information!$D$24</f>
        <v>0</v>
      </c>
    </row>
    <row r="11" spans="1:13" ht="13.5">
      <c r="A11" s="53">
        <v>10</v>
      </c>
      <c r="B11" s="72" t="s">
        <v>110</v>
      </c>
      <c r="C11" s="63" t="s">
        <v>29</v>
      </c>
      <c r="D11" s="63" t="s">
        <v>105</v>
      </c>
      <c r="E11" s="53" t="s">
        <v>50</v>
      </c>
      <c r="F11" s="25">
        <v>315</v>
      </c>
      <c r="G11" s="25">
        <v>100</v>
      </c>
      <c r="H11" s="25">
        <v>28</v>
      </c>
      <c r="I11" s="25">
        <f t="shared" si="0"/>
        <v>0.28</v>
      </c>
      <c r="J11" s="58">
        <f t="shared" si="1"/>
        <v>88.2</v>
      </c>
      <c r="K11" s="59">
        <f t="shared" si="2"/>
        <v>8.82E-05</v>
      </c>
      <c r="L11" s="25">
        <f>K11/Information!$D$45</f>
        <v>0.882</v>
      </c>
      <c r="M11" s="60">
        <f>L11*Information!$D$24</f>
        <v>0.41453999999999996</v>
      </c>
    </row>
    <row r="12" spans="1:13" ht="13.5">
      <c r="A12" s="53">
        <v>11</v>
      </c>
      <c r="B12" s="72" t="s">
        <v>110</v>
      </c>
      <c r="C12" s="63" t="s">
        <v>29</v>
      </c>
      <c r="D12" s="63" t="s">
        <v>105</v>
      </c>
      <c r="E12" s="53" t="s">
        <v>51</v>
      </c>
      <c r="F12" s="25">
        <v>280</v>
      </c>
      <c r="G12" s="25">
        <v>100</v>
      </c>
      <c r="H12" s="25">
        <v>34.6</v>
      </c>
      <c r="I12" s="25">
        <f t="shared" si="0"/>
        <v>0.34600000000000003</v>
      </c>
      <c r="J12" s="58">
        <f t="shared" si="1"/>
        <v>96.88000000000001</v>
      </c>
      <c r="K12" s="59">
        <f t="shared" si="2"/>
        <v>9.688000000000001E-05</v>
      </c>
      <c r="L12" s="25">
        <f>K12/Information!$D$45</f>
        <v>0.9688</v>
      </c>
      <c r="M12" s="60">
        <f>L12*Information!$D$24</f>
        <v>0.45533599999999996</v>
      </c>
    </row>
    <row r="13" spans="1:13" ht="13.5">
      <c r="A13" s="53">
        <v>12</v>
      </c>
      <c r="B13" s="72" t="s">
        <v>110</v>
      </c>
      <c r="C13" s="63" t="s">
        <v>29</v>
      </c>
      <c r="D13" s="63" t="s">
        <v>106</v>
      </c>
      <c r="E13" s="53" t="s">
        <v>51</v>
      </c>
      <c r="F13" s="25">
        <v>205</v>
      </c>
      <c r="G13" s="25">
        <v>100</v>
      </c>
      <c r="H13" s="25">
        <v>36.1</v>
      </c>
      <c r="I13" s="25">
        <f t="shared" si="0"/>
        <v>0.361</v>
      </c>
      <c r="J13" s="58">
        <f t="shared" si="1"/>
        <v>74.005</v>
      </c>
      <c r="K13" s="59">
        <f t="shared" si="2"/>
        <v>7.4005E-05</v>
      </c>
      <c r="L13" s="25">
        <f>K13/Information!$D$45</f>
        <v>0.7400499999999999</v>
      </c>
      <c r="M13" s="60">
        <f>L13*Information!$D$24</f>
        <v>0.3478234999999999</v>
      </c>
    </row>
    <row r="14" spans="1:13" ht="13.5">
      <c r="A14" s="53">
        <v>13</v>
      </c>
      <c r="B14" s="72" t="s">
        <v>110</v>
      </c>
      <c r="C14" s="63" t="s">
        <v>75</v>
      </c>
      <c r="D14" s="63" t="s">
        <v>106</v>
      </c>
      <c r="E14" s="53" t="s">
        <v>51</v>
      </c>
      <c r="F14" s="25">
        <v>130</v>
      </c>
      <c r="G14" s="25">
        <v>100</v>
      </c>
      <c r="H14" s="25">
        <v>33.8</v>
      </c>
      <c r="I14" s="25">
        <f t="shared" si="0"/>
        <v>0.33799999999999997</v>
      </c>
      <c r="J14" s="58">
        <f t="shared" si="1"/>
        <v>43.94</v>
      </c>
      <c r="K14" s="59">
        <f t="shared" si="2"/>
        <v>4.3939999999999996E-05</v>
      </c>
      <c r="L14" s="25">
        <f>K14/Information!$D$45</f>
        <v>0.43939999999999996</v>
      </c>
      <c r="M14" s="60">
        <f>L14*Information!$D$24</f>
        <v>0.20651799999999998</v>
      </c>
    </row>
    <row r="15" spans="1:13" ht="13.5">
      <c r="A15" s="53">
        <v>14</v>
      </c>
      <c r="B15" s="72" t="s">
        <v>110</v>
      </c>
      <c r="C15" s="63" t="s">
        <v>29</v>
      </c>
      <c r="D15" s="63" t="s">
        <v>106</v>
      </c>
      <c r="E15" s="53" t="s">
        <v>48</v>
      </c>
      <c r="F15" s="25">
        <v>210</v>
      </c>
      <c r="G15" s="25">
        <v>100</v>
      </c>
      <c r="H15" s="25">
        <v>42.2</v>
      </c>
      <c r="I15" s="25">
        <f t="shared" si="0"/>
        <v>0.42200000000000004</v>
      </c>
      <c r="J15" s="58">
        <f t="shared" si="1"/>
        <v>88.62</v>
      </c>
      <c r="K15" s="59">
        <f t="shared" si="2"/>
        <v>8.862E-05</v>
      </c>
      <c r="L15" s="25">
        <f>K15/Information!$D$45</f>
        <v>0.8862</v>
      </c>
      <c r="M15" s="60">
        <f>L15*Information!$D$24</f>
        <v>0.416514</v>
      </c>
    </row>
    <row r="16" spans="1:13" ht="13.5">
      <c r="A16" s="53">
        <v>15</v>
      </c>
      <c r="B16" s="72" t="s">
        <v>110</v>
      </c>
      <c r="C16" s="63" t="s">
        <v>29</v>
      </c>
      <c r="D16" s="63" t="s">
        <v>106</v>
      </c>
      <c r="E16" s="53" t="s">
        <v>50</v>
      </c>
      <c r="F16" s="25">
        <v>110</v>
      </c>
      <c r="G16" s="25">
        <v>100</v>
      </c>
      <c r="H16" s="25">
        <v>32.5</v>
      </c>
      <c r="I16" s="25">
        <f t="shared" si="0"/>
        <v>0.325</v>
      </c>
      <c r="J16" s="58">
        <f t="shared" si="1"/>
        <v>35.75</v>
      </c>
      <c r="K16" s="59">
        <f t="shared" si="2"/>
        <v>3.575E-05</v>
      </c>
      <c r="L16" s="25">
        <f>K16/Information!$D$45</f>
        <v>0.3575</v>
      </c>
      <c r="M16" s="60">
        <f>L16*Information!$D$24</f>
        <v>0.16802499999999998</v>
      </c>
    </row>
    <row r="17" spans="1:13" ht="13.5">
      <c r="A17" s="53">
        <v>16</v>
      </c>
      <c r="B17" s="72" t="s">
        <v>110</v>
      </c>
      <c r="C17" s="63" t="s">
        <v>75</v>
      </c>
      <c r="D17" s="63" t="s">
        <v>106</v>
      </c>
      <c r="E17" s="53" t="s">
        <v>50</v>
      </c>
      <c r="F17" s="25">
        <v>120</v>
      </c>
      <c r="G17" s="25">
        <v>100</v>
      </c>
      <c r="H17" s="25">
        <v>35.4</v>
      </c>
      <c r="I17" s="25">
        <f t="shared" si="0"/>
        <v>0.354</v>
      </c>
      <c r="J17" s="58">
        <f t="shared" si="1"/>
        <v>42.48</v>
      </c>
      <c r="K17" s="59">
        <f t="shared" si="2"/>
        <v>4.248E-05</v>
      </c>
      <c r="L17" s="25">
        <f>K17/Information!$D$45</f>
        <v>0.42479999999999996</v>
      </c>
      <c r="M17" s="60">
        <f>L17*Information!$D$24</f>
        <v>0.19965599999999997</v>
      </c>
    </row>
    <row r="18" spans="1:17" ht="13.5">
      <c r="A18" s="53">
        <v>17</v>
      </c>
      <c r="B18" s="72" t="s">
        <v>110</v>
      </c>
      <c r="C18" s="63" t="s">
        <v>75</v>
      </c>
      <c r="D18" s="63" t="s">
        <v>104</v>
      </c>
      <c r="E18" s="53" t="s">
        <v>50</v>
      </c>
      <c r="F18" s="25">
        <v>175</v>
      </c>
      <c r="G18" s="25">
        <v>100</v>
      </c>
      <c r="H18" s="25">
        <v>35.3</v>
      </c>
      <c r="I18" s="25">
        <f t="shared" si="0"/>
        <v>0.353</v>
      </c>
      <c r="J18" s="58">
        <f t="shared" si="1"/>
        <v>61.775</v>
      </c>
      <c r="K18" s="59">
        <f t="shared" si="2"/>
        <v>6.1775E-05</v>
      </c>
      <c r="L18" s="25">
        <f>K18/Information!$D$45</f>
        <v>0.6177499999999999</v>
      </c>
      <c r="M18" s="60">
        <f>L18*Information!$D$24</f>
        <v>0.29034249999999995</v>
      </c>
      <c r="Q18" t="s">
        <v>5</v>
      </c>
    </row>
    <row r="19" spans="1:13" ht="13.5">
      <c r="A19" s="53">
        <v>18</v>
      </c>
      <c r="B19" s="72" t="s">
        <v>110</v>
      </c>
      <c r="C19" s="63" t="s">
        <v>29</v>
      </c>
      <c r="D19" s="63" t="s">
        <v>106</v>
      </c>
      <c r="E19" s="53" t="s">
        <v>49</v>
      </c>
      <c r="F19" s="25">
        <v>220</v>
      </c>
      <c r="G19" s="25">
        <v>100</v>
      </c>
      <c r="H19" s="25">
        <v>32.8</v>
      </c>
      <c r="I19" s="25">
        <f t="shared" si="0"/>
        <v>0.32799999999999996</v>
      </c>
      <c r="J19" s="58">
        <f t="shared" si="1"/>
        <v>72.16</v>
      </c>
      <c r="K19" s="59">
        <f t="shared" si="2"/>
        <v>7.216E-05</v>
      </c>
      <c r="L19" s="25">
        <f>K19/Information!$D$45</f>
        <v>0.7216</v>
      </c>
      <c r="M19" s="60">
        <f>L19*Information!$D$24</f>
        <v>0.339152</v>
      </c>
    </row>
    <row r="20" spans="1:13" ht="13.5">
      <c r="A20" s="53">
        <v>19</v>
      </c>
      <c r="B20" s="72" t="s">
        <v>110</v>
      </c>
      <c r="C20" s="63" t="s">
        <v>29</v>
      </c>
      <c r="D20" s="63" t="s">
        <v>104</v>
      </c>
      <c r="E20" s="53" t="s">
        <v>50</v>
      </c>
      <c r="F20" s="53">
        <v>290</v>
      </c>
      <c r="G20" s="25">
        <v>100</v>
      </c>
      <c r="H20" s="25">
        <v>33</v>
      </c>
      <c r="I20" s="25">
        <f t="shared" si="0"/>
        <v>0.33</v>
      </c>
      <c r="J20" s="58">
        <f t="shared" si="1"/>
        <v>95.7</v>
      </c>
      <c r="K20" s="59">
        <f t="shared" si="2"/>
        <v>9.570000000000001E-05</v>
      </c>
      <c r="L20" s="25">
        <f>K20/Information!$D$45</f>
        <v>0.9570000000000001</v>
      </c>
      <c r="M20" s="60">
        <f>L20*Information!$D$24</f>
        <v>0.44979</v>
      </c>
    </row>
    <row r="21" spans="1:13" ht="13.5">
      <c r="A21" s="53">
        <v>20</v>
      </c>
      <c r="B21" s="72" t="s">
        <v>110</v>
      </c>
      <c r="C21" s="63" t="s">
        <v>29</v>
      </c>
      <c r="D21" s="63" t="s">
        <v>105</v>
      </c>
      <c r="E21" s="53" t="s">
        <v>49</v>
      </c>
      <c r="F21" s="53">
        <v>150</v>
      </c>
      <c r="G21" s="25">
        <v>100</v>
      </c>
      <c r="H21" s="25">
        <v>33.5</v>
      </c>
      <c r="I21" s="25">
        <f t="shared" si="0"/>
        <v>0.335</v>
      </c>
      <c r="J21" s="58">
        <f t="shared" si="1"/>
        <v>50.25</v>
      </c>
      <c r="K21" s="59">
        <f>J21/1000000</f>
        <v>5.025E-05</v>
      </c>
      <c r="L21" s="25">
        <f>K21/Information!$D$45</f>
        <v>0.5025</v>
      </c>
      <c r="M21" s="60">
        <f>L21*Information!$D$24</f>
        <v>0.23617499999999997</v>
      </c>
    </row>
    <row r="22" spans="1:13" ht="13.5">
      <c r="A22" s="53">
        <v>21</v>
      </c>
      <c r="B22" s="72" t="s">
        <v>109</v>
      </c>
      <c r="C22" s="63" t="s">
        <v>75</v>
      </c>
      <c r="D22" s="63" t="s">
        <v>104</v>
      </c>
      <c r="E22" s="53" t="s">
        <v>51</v>
      </c>
      <c r="F22" s="25">
        <v>270</v>
      </c>
      <c r="G22" s="25">
        <v>100</v>
      </c>
      <c r="H22" s="25">
        <v>33.2</v>
      </c>
      <c r="I22" s="25">
        <f t="shared" si="0"/>
        <v>0.332</v>
      </c>
      <c r="J22" s="58">
        <f t="shared" si="1"/>
        <v>89.64</v>
      </c>
      <c r="K22" s="59">
        <f t="shared" si="2"/>
        <v>8.964E-05</v>
      </c>
      <c r="L22" s="25">
        <f>K22/Information!$D$45</f>
        <v>0.8964</v>
      </c>
      <c r="M22" s="60">
        <f>L22*Information!$D$24</f>
        <v>0.42130799999999996</v>
      </c>
    </row>
    <row r="23" spans="1:13" ht="13.5">
      <c r="A23" s="53">
        <v>22</v>
      </c>
      <c r="B23" s="72" t="s">
        <v>109</v>
      </c>
      <c r="C23" s="63" t="s">
        <v>75</v>
      </c>
      <c r="D23" s="63" t="s">
        <v>105</v>
      </c>
      <c r="E23" s="53" t="s">
        <v>51</v>
      </c>
      <c r="F23" s="25">
        <v>270</v>
      </c>
      <c r="G23" s="25">
        <v>100</v>
      </c>
      <c r="H23" s="25">
        <v>35.2</v>
      </c>
      <c r="I23" s="25">
        <f t="shared" si="0"/>
        <v>0.35200000000000004</v>
      </c>
      <c r="J23" s="58">
        <f t="shared" si="1"/>
        <v>95.04</v>
      </c>
      <c r="K23" s="59">
        <f t="shared" si="2"/>
        <v>9.504000000000001E-05</v>
      </c>
      <c r="L23" s="25">
        <f>K23/Information!$D$45</f>
        <v>0.9504</v>
      </c>
      <c r="M23" s="60">
        <f>L23*Information!$D$24</f>
        <v>0.446688</v>
      </c>
    </row>
    <row r="24" spans="1:13" ht="13.5">
      <c r="A24" s="53">
        <v>23</v>
      </c>
      <c r="B24" s="72" t="s">
        <v>110</v>
      </c>
      <c r="C24" s="63" t="s">
        <v>75</v>
      </c>
      <c r="D24" s="63" t="s">
        <v>105</v>
      </c>
      <c r="E24" s="53" t="s">
        <v>48</v>
      </c>
      <c r="F24" s="25">
        <v>115</v>
      </c>
      <c r="G24" s="25">
        <v>100</v>
      </c>
      <c r="H24" s="25">
        <v>33.1</v>
      </c>
      <c r="I24" s="25">
        <f t="shared" si="0"/>
        <v>0.331</v>
      </c>
      <c r="J24" s="58">
        <f t="shared" si="1"/>
        <v>38.065000000000005</v>
      </c>
      <c r="K24" s="59">
        <f t="shared" si="2"/>
        <v>3.8065E-05</v>
      </c>
      <c r="L24" s="25">
        <f>K24/Information!$D$45</f>
        <v>0.38065</v>
      </c>
      <c r="M24" s="60">
        <f>L24*Information!$D$24</f>
        <v>0.1789055</v>
      </c>
    </row>
    <row r="25" spans="1:13" ht="13.5">
      <c r="A25" s="53">
        <v>24</v>
      </c>
      <c r="B25" s="72" t="s">
        <v>109</v>
      </c>
      <c r="C25" s="63" t="s">
        <v>75</v>
      </c>
      <c r="D25" s="63" t="s">
        <v>106</v>
      </c>
      <c r="E25" s="53" t="s">
        <v>48</v>
      </c>
      <c r="F25" s="25">
        <v>125</v>
      </c>
      <c r="G25" s="25">
        <v>100</v>
      </c>
      <c r="H25" s="25">
        <v>34</v>
      </c>
      <c r="I25" s="25">
        <f t="shared" si="0"/>
        <v>0.34</v>
      </c>
      <c r="J25" s="58">
        <f t="shared" si="1"/>
        <v>42.5</v>
      </c>
      <c r="K25" s="59">
        <f t="shared" si="2"/>
        <v>4.25E-05</v>
      </c>
      <c r="L25" s="25">
        <f>K25/Information!$D$45</f>
        <v>0.425</v>
      </c>
      <c r="M25" s="60">
        <f>L25*Information!$D$24</f>
        <v>0.19974999999999998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7.8515625" style="54" bestFit="1" customWidth="1"/>
    <col min="2" max="2" width="11.8515625" style="54" bestFit="1" customWidth="1"/>
    <col min="3" max="3" width="11.8515625" style="0" bestFit="1" customWidth="1"/>
    <col min="4" max="4" width="10.57421875" style="0" bestFit="1" customWidth="1"/>
    <col min="5" max="5" width="6.421875" style="0" bestFit="1" customWidth="1"/>
    <col min="6" max="6" width="10.57421875" style="0" bestFit="1" customWidth="1"/>
    <col min="7" max="7" width="13.140625" style="0" bestFit="1" customWidth="1"/>
    <col min="8" max="8" width="17.28125" style="0" bestFit="1" customWidth="1"/>
    <col min="9" max="9" width="9.421875" style="0" bestFit="1" customWidth="1"/>
  </cols>
  <sheetData>
    <row r="1" spans="1:9" s="4" customFormat="1" ht="14.25">
      <c r="A1" s="73" t="s">
        <v>97</v>
      </c>
      <c r="B1" s="76" t="s">
        <v>107</v>
      </c>
      <c r="C1" s="1" t="s">
        <v>92</v>
      </c>
      <c r="D1" s="79" t="s">
        <v>103</v>
      </c>
      <c r="E1" s="74" t="s">
        <v>8</v>
      </c>
      <c r="F1" s="1" t="s">
        <v>98</v>
      </c>
      <c r="G1" s="1" t="s">
        <v>99</v>
      </c>
      <c r="H1" s="1" t="s">
        <v>100</v>
      </c>
      <c r="I1" s="1" t="s">
        <v>101</v>
      </c>
    </row>
    <row r="2" spans="1:9" ht="14.25">
      <c r="A2" s="72">
        <v>1</v>
      </c>
      <c r="B2" s="72" t="s">
        <v>109</v>
      </c>
      <c r="C2" s="75" t="s">
        <v>29</v>
      </c>
      <c r="D2" s="80" t="s">
        <v>104</v>
      </c>
      <c r="E2" s="75" t="s">
        <v>48</v>
      </c>
      <c r="F2" s="58">
        <v>46.521305651662175</v>
      </c>
      <c r="G2" s="58">
        <v>0.2266032935770826</v>
      </c>
      <c r="H2" s="58">
        <f>G2*Information!$D$24</f>
        <v>0.10650354798122881</v>
      </c>
      <c r="I2" s="58">
        <f>F2+G2+H2</f>
        <v>46.85441249322049</v>
      </c>
    </row>
    <row r="3" spans="1:9" ht="14.25">
      <c r="A3" s="72">
        <v>2</v>
      </c>
      <c r="B3" s="72" t="s">
        <v>109</v>
      </c>
      <c r="C3" s="75" t="s">
        <v>75</v>
      </c>
      <c r="D3" s="80" t="s">
        <v>104</v>
      </c>
      <c r="E3" s="75" t="s">
        <v>49</v>
      </c>
      <c r="F3" s="58">
        <v>101.29541353491896</v>
      </c>
      <c r="G3" s="58">
        <v>0.5071536427767392</v>
      </c>
      <c r="H3" s="58">
        <f>G3*Information!$D$24</f>
        <v>0.23836221210506744</v>
      </c>
      <c r="I3" s="58">
        <f aca="true" t="shared" si="0" ref="I3:I25">F3+G3+H3</f>
        <v>102.04092938980078</v>
      </c>
    </row>
    <row r="4" spans="1:9" ht="14.25">
      <c r="A4" s="72">
        <v>3</v>
      </c>
      <c r="B4" s="72" t="s">
        <v>109</v>
      </c>
      <c r="C4" s="75" t="s">
        <v>75</v>
      </c>
      <c r="D4" s="80" t="s">
        <v>105</v>
      </c>
      <c r="E4" s="75" t="s">
        <v>50</v>
      </c>
      <c r="F4" s="58">
        <v>127.90458079939931</v>
      </c>
      <c r="G4" s="58">
        <v>0.12659803573708384</v>
      </c>
      <c r="H4" s="58">
        <f>G4*Information!$D$24</f>
        <v>0.0595010767964294</v>
      </c>
      <c r="I4" s="58">
        <f t="shared" si="0"/>
        <v>128.09067991193282</v>
      </c>
    </row>
    <row r="5" spans="1:9" ht="14.25">
      <c r="A5" s="72">
        <v>4</v>
      </c>
      <c r="B5" s="72" t="s">
        <v>109</v>
      </c>
      <c r="C5" s="75" t="s">
        <v>75</v>
      </c>
      <c r="D5" s="80" t="s">
        <v>104</v>
      </c>
      <c r="E5" s="75" t="s">
        <v>48</v>
      </c>
      <c r="F5" s="58">
        <v>60.11009247867981</v>
      </c>
      <c r="G5" s="58">
        <v>0.4746032548873018</v>
      </c>
      <c r="H5" s="58">
        <f>G5*Information!$D$24</f>
        <v>0.22306352979703184</v>
      </c>
      <c r="I5" s="58">
        <f t="shared" si="0"/>
        <v>60.80775926336414</v>
      </c>
    </row>
    <row r="6" spans="1:9" ht="14.25">
      <c r="A6" s="72">
        <v>5</v>
      </c>
      <c r="B6" s="72" t="s">
        <v>109</v>
      </c>
      <c r="C6" s="75" t="s">
        <v>29</v>
      </c>
      <c r="D6" s="80" t="s">
        <v>104</v>
      </c>
      <c r="E6" s="75" t="s">
        <v>49</v>
      </c>
      <c r="F6" s="58">
        <v>63.1033233968925</v>
      </c>
      <c r="G6" s="58">
        <v>0.2083504364625946</v>
      </c>
      <c r="H6" s="58">
        <f>G6*Information!$D$24</f>
        <v>0.09792470513741945</v>
      </c>
      <c r="I6" s="58">
        <f t="shared" si="0"/>
        <v>63.40959853849251</v>
      </c>
    </row>
    <row r="7" spans="1:9" ht="14.25">
      <c r="A7" s="72">
        <v>6</v>
      </c>
      <c r="B7" s="72" t="s">
        <v>109</v>
      </c>
      <c r="C7" s="75" t="s">
        <v>29</v>
      </c>
      <c r="D7" s="80" t="s">
        <v>104</v>
      </c>
      <c r="E7" s="75" t="s">
        <v>51</v>
      </c>
      <c r="F7" s="58">
        <v>90.27991001758959</v>
      </c>
      <c r="G7" s="58">
        <v>0.5912515415740534</v>
      </c>
      <c r="H7" s="58">
        <f>G7*Information!$D$24</f>
        <v>0.27788822453980505</v>
      </c>
      <c r="I7" s="58">
        <f t="shared" si="0"/>
        <v>91.14904978370345</v>
      </c>
    </row>
    <row r="8" spans="1:9" ht="14.25">
      <c r="A8" s="72">
        <v>7</v>
      </c>
      <c r="B8" s="72" t="s">
        <v>109</v>
      </c>
      <c r="C8" s="75" t="s">
        <v>29</v>
      </c>
      <c r="D8" s="80" t="s">
        <v>105</v>
      </c>
      <c r="E8" s="75" t="s">
        <v>48</v>
      </c>
      <c r="F8" s="58">
        <v>53.63676322573504</v>
      </c>
      <c r="G8" s="58">
        <v>0.3140924896771855</v>
      </c>
      <c r="H8" s="58">
        <f>G8*Information!$D$24</f>
        <v>0.14762347014827717</v>
      </c>
      <c r="I8" s="58">
        <f t="shared" si="0"/>
        <v>54.0984791855605</v>
      </c>
    </row>
    <row r="9" spans="1:9" ht="14.25">
      <c r="A9" s="72">
        <v>8</v>
      </c>
      <c r="B9" s="72" t="s">
        <v>109</v>
      </c>
      <c r="C9" s="75" t="s">
        <v>75</v>
      </c>
      <c r="D9" s="80" t="s">
        <v>106</v>
      </c>
      <c r="E9" s="75" t="s">
        <v>49</v>
      </c>
      <c r="F9" s="58">
        <v>82.2214420977052</v>
      </c>
      <c r="G9" s="58">
        <v>0.9237309576845406</v>
      </c>
      <c r="H9" s="58">
        <f>G9*Information!$D$24</f>
        <v>0.43415355011173407</v>
      </c>
      <c r="I9" s="58">
        <f t="shared" si="0"/>
        <v>83.57932660550146</v>
      </c>
    </row>
    <row r="10" spans="1:9" ht="14.25">
      <c r="A10" s="72">
        <v>9</v>
      </c>
      <c r="B10" s="72" t="s">
        <v>109</v>
      </c>
      <c r="C10" s="75" t="s">
        <v>75</v>
      </c>
      <c r="D10" s="80" t="s">
        <v>105</v>
      </c>
      <c r="E10" s="75" t="s">
        <v>49</v>
      </c>
      <c r="F10" s="58">
        <v>94.93515718642698</v>
      </c>
      <c r="G10" s="58">
        <v>0.198541286744972</v>
      </c>
      <c r="H10" s="58">
        <f>G10*Information!$D$24</f>
        <v>0.09331440477013685</v>
      </c>
      <c r="I10" s="58">
        <f t="shared" si="0"/>
        <v>95.22701287794209</v>
      </c>
    </row>
    <row r="11" spans="1:9" ht="14.25">
      <c r="A11" s="72">
        <v>10</v>
      </c>
      <c r="B11" s="72" t="s">
        <v>110</v>
      </c>
      <c r="C11" s="75" t="s">
        <v>29</v>
      </c>
      <c r="D11" s="80" t="s">
        <v>105</v>
      </c>
      <c r="E11" s="75" t="s">
        <v>50</v>
      </c>
      <c r="F11" s="58">
        <v>152.3732831570305</v>
      </c>
      <c r="G11" s="58">
        <v>0.11608488423363134</v>
      </c>
      <c r="H11" s="58">
        <f>G11*Information!$D$24</f>
        <v>0.05455989558980672</v>
      </c>
      <c r="I11" s="58">
        <f t="shared" si="0"/>
        <v>152.54392793685395</v>
      </c>
    </row>
    <row r="12" spans="1:9" ht="14.25">
      <c r="A12" s="72">
        <v>11</v>
      </c>
      <c r="B12" s="72" t="s">
        <v>110</v>
      </c>
      <c r="C12" s="75" t="s">
        <v>29</v>
      </c>
      <c r="D12" s="80" t="s">
        <v>105</v>
      </c>
      <c r="E12" s="75" t="s">
        <v>51</v>
      </c>
      <c r="F12" s="58">
        <v>83.5555935786494</v>
      </c>
      <c r="G12" s="58">
        <v>0.3947562884112773</v>
      </c>
      <c r="H12" s="58">
        <f>G12*Information!$D$24</f>
        <v>0.1855354555533003</v>
      </c>
      <c r="I12" s="58">
        <f t="shared" si="0"/>
        <v>84.13588532261397</v>
      </c>
    </row>
    <row r="13" spans="1:9" ht="14.25">
      <c r="A13" s="72">
        <v>12</v>
      </c>
      <c r="B13" s="72" t="s">
        <v>110</v>
      </c>
      <c r="C13" s="75" t="s">
        <v>29</v>
      </c>
      <c r="D13" s="80" t="s">
        <v>106</v>
      </c>
      <c r="E13" s="75" t="s">
        <v>51</v>
      </c>
      <c r="F13" s="58">
        <v>69.92818061912122</v>
      </c>
      <c r="G13" s="58">
        <v>0.35411068813720376</v>
      </c>
      <c r="H13" s="58">
        <f>G13*Information!$D$24</f>
        <v>0.16643202342448576</v>
      </c>
      <c r="I13" s="58">
        <f t="shared" si="0"/>
        <v>70.44872333068291</v>
      </c>
    </row>
    <row r="14" spans="1:12" ht="14.25">
      <c r="A14" s="72">
        <v>13</v>
      </c>
      <c r="B14" s="72" t="s">
        <v>110</v>
      </c>
      <c r="C14" s="75" t="s">
        <v>75</v>
      </c>
      <c r="D14" s="80" t="s">
        <v>106</v>
      </c>
      <c r="E14" s="75" t="s">
        <v>51</v>
      </c>
      <c r="F14" s="58">
        <v>138.37630528720658</v>
      </c>
      <c r="G14" s="58">
        <v>0.7271112448899952</v>
      </c>
      <c r="H14" s="58">
        <f>G14*Information!$D$24</f>
        <v>0.34174228509829774</v>
      </c>
      <c r="I14" s="58">
        <f t="shared" si="0"/>
        <v>139.44515881719485</v>
      </c>
      <c r="L14" t="s">
        <v>5</v>
      </c>
    </row>
    <row r="15" spans="1:10" ht="14.25">
      <c r="A15" s="72">
        <v>14</v>
      </c>
      <c r="B15" s="72" t="s">
        <v>110</v>
      </c>
      <c r="C15" s="75" t="s">
        <v>29</v>
      </c>
      <c r="D15" s="80" t="s">
        <v>106</v>
      </c>
      <c r="E15" s="75" t="s">
        <v>48</v>
      </c>
      <c r="F15" s="58">
        <v>51.82694820205367</v>
      </c>
      <c r="G15" s="58">
        <v>0.8628359669894001</v>
      </c>
      <c r="H15" s="58">
        <f>G15*Information!$D$24</f>
        <v>0.40553290448501805</v>
      </c>
      <c r="I15" s="58">
        <f t="shared" si="0"/>
        <v>53.09531707352809</v>
      </c>
      <c r="J15" t="s">
        <v>5</v>
      </c>
    </row>
    <row r="16" spans="1:9" ht="14.25">
      <c r="A16" s="72">
        <v>15</v>
      </c>
      <c r="B16" s="72" t="s">
        <v>110</v>
      </c>
      <c r="C16" s="75" t="s">
        <v>29</v>
      </c>
      <c r="D16" s="80" t="s">
        <v>106</v>
      </c>
      <c r="E16" s="75" t="s">
        <v>50</v>
      </c>
      <c r="F16" s="58">
        <v>83.12648282196098</v>
      </c>
      <c r="G16" s="58">
        <v>0.4217367464414295</v>
      </c>
      <c r="H16" s="58">
        <f>G16*Information!$D$24</f>
        <v>0.19821627082747184</v>
      </c>
      <c r="I16" s="58">
        <f t="shared" si="0"/>
        <v>83.74643583922987</v>
      </c>
    </row>
    <row r="17" spans="1:9" ht="14.25">
      <c r="A17" s="72">
        <v>16</v>
      </c>
      <c r="B17" s="72" t="s">
        <v>110</v>
      </c>
      <c r="C17" s="75" t="s">
        <v>75</v>
      </c>
      <c r="D17" s="80" t="s">
        <v>106</v>
      </c>
      <c r="E17" s="75" t="s">
        <v>50</v>
      </c>
      <c r="F17" s="58">
        <v>142.05645668623956</v>
      </c>
      <c r="G17" s="58">
        <v>0.12961166081735437</v>
      </c>
      <c r="H17" s="58">
        <f>G17*Information!$D$24</f>
        <v>0.06091748058415655</v>
      </c>
      <c r="I17" s="58">
        <f t="shared" si="0"/>
        <v>142.24698582764105</v>
      </c>
    </row>
    <row r="18" spans="1:9" ht="14.25">
      <c r="A18" s="72">
        <v>17</v>
      </c>
      <c r="B18" s="72" t="s">
        <v>110</v>
      </c>
      <c r="C18" s="75" t="s">
        <v>75</v>
      </c>
      <c r="D18" s="80" t="s">
        <v>104</v>
      </c>
      <c r="E18" s="75" t="s">
        <v>50</v>
      </c>
      <c r="F18" s="58">
        <v>171.6928625221543</v>
      </c>
      <c r="G18" s="58">
        <v>0.0335989342683958</v>
      </c>
      <c r="H18" s="58">
        <f>G18*Information!$D$24</f>
        <v>0.015791499106146027</v>
      </c>
      <c r="I18" s="58">
        <f t="shared" si="0"/>
        <v>171.7422529555288</v>
      </c>
    </row>
    <row r="19" spans="1:12" ht="14.25">
      <c r="A19" s="72">
        <v>18</v>
      </c>
      <c r="B19" s="72" t="s">
        <v>110</v>
      </c>
      <c r="C19" s="75" t="s">
        <v>29</v>
      </c>
      <c r="D19" s="80" t="s">
        <v>106</v>
      </c>
      <c r="E19" s="75" t="s">
        <v>49</v>
      </c>
      <c r="F19" s="58">
        <v>45.21001817389513</v>
      </c>
      <c r="G19" s="58">
        <v>0.49135737542133945</v>
      </c>
      <c r="H19" s="58">
        <f>G19*Information!$D$24</f>
        <v>0.23093796644802952</v>
      </c>
      <c r="I19" s="58">
        <f t="shared" si="0"/>
        <v>45.9323135157645</v>
      </c>
      <c r="L19" t="s">
        <v>5</v>
      </c>
    </row>
    <row r="20" spans="1:11" ht="14.25">
      <c r="A20" s="72">
        <v>19</v>
      </c>
      <c r="B20" s="72" t="s">
        <v>110</v>
      </c>
      <c r="C20" s="75" t="s">
        <v>29</v>
      </c>
      <c r="D20" s="80" t="s">
        <v>104</v>
      </c>
      <c r="E20" s="75" t="s">
        <v>50</v>
      </c>
      <c r="F20" s="58">
        <v>69.33053356728243</v>
      </c>
      <c r="G20" s="58">
        <v>0.7565641810571303</v>
      </c>
      <c r="H20" s="58">
        <f>G20*Information!$D$24</f>
        <v>0.35558516509685123</v>
      </c>
      <c r="I20" s="58">
        <f t="shared" si="0"/>
        <v>70.44268291343641</v>
      </c>
      <c r="K20" t="s">
        <v>5</v>
      </c>
    </row>
    <row r="21" spans="1:13" ht="14.25">
      <c r="A21" s="72">
        <v>20</v>
      </c>
      <c r="B21" s="72" t="s">
        <v>110</v>
      </c>
      <c r="C21" s="75" t="s">
        <v>29</v>
      </c>
      <c r="D21" s="80" t="s">
        <v>105</v>
      </c>
      <c r="E21" s="75" t="s">
        <v>49</v>
      </c>
      <c r="F21" s="58">
        <v>60.46041257868035</v>
      </c>
      <c r="G21" s="58">
        <v>0.7886111810040272</v>
      </c>
      <c r="H21" s="58">
        <f>G21*Information!$D$24</f>
        <v>0.3706472550718927</v>
      </c>
      <c r="I21" s="58">
        <f t="shared" si="0"/>
        <v>61.61967101475627</v>
      </c>
      <c r="L21" t="s">
        <v>5</v>
      </c>
      <c r="M21" t="s">
        <v>5</v>
      </c>
    </row>
    <row r="22" spans="1:12" ht="14.25">
      <c r="A22" s="72">
        <v>21</v>
      </c>
      <c r="B22" s="72" t="s">
        <v>109</v>
      </c>
      <c r="C22" s="75" t="s">
        <v>75</v>
      </c>
      <c r="D22" s="80" t="s">
        <v>104</v>
      </c>
      <c r="E22" s="75" t="s">
        <v>51</v>
      </c>
      <c r="F22" s="58">
        <v>134.17329497351216</v>
      </c>
      <c r="G22" s="58">
        <v>0.639957132976089</v>
      </c>
      <c r="H22" s="58">
        <f>G22*Information!$D$24</f>
        <v>0.3007798524987618</v>
      </c>
      <c r="I22" s="58">
        <f t="shared" si="0"/>
        <v>135.114031958987</v>
      </c>
      <c r="L22" t="s">
        <v>5</v>
      </c>
    </row>
    <row r="23" spans="1:9" ht="14.25">
      <c r="A23" s="72">
        <v>22</v>
      </c>
      <c r="B23" s="72" t="s">
        <v>109</v>
      </c>
      <c r="C23" s="75" t="s">
        <v>75</v>
      </c>
      <c r="D23" s="80" t="s">
        <v>105</v>
      </c>
      <c r="E23" s="75" t="s">
        <v>51</v>
      </c>
      <c r="F23" s="58">
        <v>83.86884749293367</v>
      </c>
      <c r="G23" s="58">
        <v>0.7620686880985568</v>
      </c>
      <c r="H23" s="58">
        <f>G23*Information!$D$24</f>
        <v>0.3581722834063217</v>
      </c>
      <c r="I23" s="58">
        <f t="shared" si="0"/>
        <v>84.98908846443854</v>
      </c>
    </row>
    <row r="24" spans="1:12" ht="14.25">
      <c r="A24" s="72">
        <v>23</v>
      </c>
      <c r="B24" s="72" t="s">
        <v>110</v>
      </c>
      <c r="C24" s="75" t="s">
        <v>75</v>
      </c>
      <c r="D24" s="80" t="s">
        <v>105</v>
      </c>
      <c r="E24" s="75" t="s">
        <v>48</v>
      </c>
      <c r="F24" s="58">
        <v>56.177502629757925</v>
      </c>
      <c r="G24" s="58">
        <v>0.45030483530870247</v>
      </c>
      <c r="H24" s="58">
        <f>G24*Information!$D$24</f>
        <v>0.21164327259509014</v>
      </c>
      <c r="I24" s="58">
        <f t="shared" si="0"/>
        <v>56.839450737661714</v>
      </c>
      <c r="L24" t="s">
        <v>5</v>
      </c>
    </row>
    <row r="25" spans="1:9" ht="14.25">
      <c r="A25" s="72">
        <v>24</v>
      </c>
      <c r="B25" s="72" t="s">
        <v>109</v>
      </c>
      <c r="C25" s="75" t="s">
        <v>75</v>
      </c>
      <c r="D25" s="80" t="s">
        <v>106</v>
      </c>
      <c r="E25" s="75" t="s">
        <v>48</v>
      </c>
      <c r="F25" s="58">
        <v>73.37927064625329</v>
      </c>
      <c r="G25" s="58">
        <v>0.45484518056086504</v>
      </c>
      <c r="H25" s="58">
        <f>G25*Information!$D$24</f>
        <v>0.21377723486360656</v>
      </c>
      <c r="I25" s="58">
        <f t="shared" si="0"/>
        <v>74.04789306167777</v>
      </c>
    </row>
    <row r="26" spans="1:13" ht="13.5">
      <c r="A26" s="88" t="s">
        <v>102</v>
      </c>
      <c r="B26" s="89"/>
      <c r="C26" s="89"/>
      <c r="D26" s="89"/>
      <c r="E26" s="90"/>
      <c r="F26" s="78">
        <f>AVERAGE(F2:F25)</f>
        <v>88.98099922190585</v>
      </c>
      <c r="G26" s="78">
        <f>AVERAGE(G2:G25)</f>
        <v>0.4564366636557063</v>
      </c>
      <c r="H26" s="78">
        <f>AVERAGE(H2:H25)</f>
        <v>0.21452523191818193</v>
      </c>
      <c r="I26" s="78">
        <f>AVERAGE(I2:I25)</f>
        <v>89.65196111747974</v>
      </c>
      <c r="K26" s="77" t="s">
        <v>5</v>
      </c>
      <c r="L26" s="77"/>
      <c r="M26" s="77"/>
    </row>
    <row r="28" ht="14.25">
      <c r="D28" s="81" t="s">
        <v>5</v>
      </c>
    </row>
  </sheetData>
  <sheetProtection/>
  <mergeCells count="1">
    <mergeCell ref="A26:E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 pariyar</dc:creator>
  <cp:keywords/>
  <dc:description/>
  <cp:lastModifiedBy>user</cp:lastModifiedBy>
  <dcterms:created xsi:type="dcterms:W3CDTF">2016-03-30T05:40:35Z</dcterms:created>
  <dcterms:modified xsi:type="dcterms:W3CDTF">2018-12-06T07:55:55Z</dcterms:modified>
  <cp:category/>
  <cp:version/>
  <cp:contentType/>
  <cp:contentStatus/>
</cp:coreProperties>
</file>