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C\레진논문\Peer J_YJ_ver\최종\Resubmission\"/>
    </mc:Choice>
  </mc:AlternateContent>
  <bookViews>
    <workbookView xWindow="0" yWindow="0" windowWidth="23070" windowHeight="11655"/>
  </bookViews>
  <sheets>
    <sheet name="Rabies RFFIT SOP" sheetId="9" r:id="rId1"/>
  </sheets>
  <calcPr calcId="162913"/>
</workbook>
</file>

<file path=xl/calcChain.xml><?xml version="1.0" encoding="utf-8"?>
<calcChain xmlns="http://schemas.openxmlformats.org/spreadsheetml/2006/main">
  <c r="F27" i="9" l="1"/>
  <c r="G27" i="9" s="1"/>
  <c r="H27" i="9" s="1"/>
  <c r="F26" i="9"/>
  <c r="F25" i="9"/>
  <c r="G25" i="9" s="1"/>
  <c r="F24" i="9"/>
  <c r="G24" i="9" s="1"/>
  <c r="J23" i="9"/>
  <c r="F22" i="9"/>
  <c r="G22" i="9" s="1"/>
  <c r="H22" i="9" s="1"/>
  <c r="F21" i="9"/>
  <c r="F20" i="9"/>
  <c r="G20" i="9" s="1"/>
  <c r="F19" i="9"/>
  <c r="G19" i="9" s="1"/>
  <c r="H19" i="9" s="1"/>
  <c r="J18" i="9"/>
  <c r="F17" i="9"/>
  <c r="G17" i="9" s="1"/>
  <c r="F16" i="9"/>
  <c r="F15" i="9"/>
  <c r="G15" i="9" s="1"/>
  <c r="H15" i="9" s="1"/>
  <c r="F14" i="9"/>
  <c r="G14" i="9" s="1"/>
  <c r="J13" i="9"/>
  <c r="F12" i="9"/>
  <c r="F11" i="9"/>
  <c r="F10" i="9"/>
  <c r="F9" i="9"/>
  <c r="G9" i="9" s="1"/>
  <c r="J8" i="9"/>
  <c r="F7" i="9"/>
  <c r="G7" i="9" s="1"/>
  <c r="H7" i="9" s="1"/>
  <c r="F6" i="9"/>
  <c r="F5" i="9"/>
  <c r="G5" i="9" s="1"/>
  <c r="F4" i="9"/>
  <c r="J3" i="9"/>
  <c r="H24" i="9" l="1"/>
  <c r="I24" i="9" s="1"/>
  <c r="H14" i="9"/>
  <c r="I14" i="9" s="1"/>
  <c r="H9" i="9"/>
  <c r="I9" i="9" s="1"/>
  <c r="G4" i="9"/>
  <c r="H4" i="9" s="1"/>
  <c r="I4" i="9" s="1"/>
  <c r="J4" i="9" s="1"/>
  <c r="H17" i="9"/>
  <c r="H25" i="9"/>
  <c r="I25" i="9" s="1"/>
  <c r="J25" i="9" s="1"/>
  <c r="H20" i="9"/>
  <c r="I20" i="9" s="1"/>
  <c r="J20" i="9" s="1"/>
  <c r="G10" i="9"/>
  <c r="H10" i="9" s="1"/>
  <c r="G12" i="9"/>
  <c r="H12" i="9" s="1"/>
  <c r="H5" i="9"/>
  <c r="G6" i="9"/>
  <c r="H6" i="9" s="1"/>
  <c r="G11" i="9"/>
  <c r="H11" i="9" s="1"/>
  <c r="G16" i="9"/>
  <c r="H16" i="9" s="1"/>
  <c r="I19" i="9"/>
  <c r="G21" i="9"/>
  <c r="H21" i="9" s="1"/>
  <c r="G26" i="9"/>
  <c r="H26" i="9" s="1"/>
  <c r="I10" i="9" l="1"/>
  <c r="J10" i="9" s="1"/>
  <c r="I15" i="9"/>
  <c r="J15" i="9" s="1"/>
  <c r="I5" i="9"/>
  <c r="J5" i="9" s="1"/>
  <c r="I21" i="9"/>
  <c r="J21" i="9" s="1"/>
  <c r="I22" i="9"/>
  <c r="J22" i="9" s="1"/>
  <c r="I11" i="9"/>
  <c r="J11" i="9" s="1"/>
  <c r="I12" i="9"/>
  <c r="J12" i="9" s="1"/>
  <c r="I6" i="9"/>
  <c r="J6" i="9" s="1"/>
  <c r="I7" i="9"/>
  <c r="J7" i="9" s="1"/>
  <c r="I26" i="9"/>
  <c r="J26" i="9" s="1"/>
  <c r="I27" i="9"/>
  <c r="J27" i="9" s="1"/>
  <c r="I16" i="9"/>
  <c r="J16" i="9" s="1"/>
  <c r="I17" i="9"/>
  <c r="J17" i="9" s="1"/>
  <c r="J9" i="9"/>
  <c r="J24" i="9"/>
  <c r="J14" i="9"/>
  <c r="J19" i="9"/>
  <c r="K3" i="9" l="1"/>
  <c r="L3" i="9" s="1"/>
  <c r="M3" i="9" s="1"/>
  <c r="K8" i="9"/>
  <c r="K23" i="9"/>
  <c r="K18" i="9"/>
  <c r="K13" i="9"/>
  <c r="L13" i="9" l="1"/>
  <c r="M13" i="9" s="1"/>
  <c r="L18" i="9"/>
  <c r="M18" i="9" s="1"/>
  <c r="L8" i="9"/>
  <c r="M8" i="9" s="1"/>
  <c r="L23" i="9"/>
  <c r="M23" i="9" s="1"/>
</calcChain>
</file>

<file path=xl/sharedStrings.xml><?xml version="1.0" encoding="utf-8"?>
<sst xmlns="http://schemas.openxmlformats.org/spreadsheetml/2006/main" count="46" uniqueCount="25">
  <si>
    <t xml:space="preserve">Percentage
of cells
containing 
infected cells </t>
    <phoneticPr fontId="2" type="noConversion"/>
  </si>
  <si>
    <t>No. of IU/ml 
in the test serum</t>
    <phoneticPr fontId="2" type="noConversion"/>
  </si>
  <si>
    <t xml:space="preserve">Fields containing
infected cells </t>
    <phoneticPr fontId="2" type="noConversion"/>
  </si>
  <si>
    <t xml:space="preserve">Fields containing
no infected cells </t>
    <phoneticPr fontId="2" type="noConversion"/>
  </si>
  <si>
    <t>Cumulative totals</t>
    <phoneticPr fontId="2" type="noConversion"/>
  </si>
  <si>
    <t>difference
 of logarithms
(수식)</t>
    <phoneticPr fontId="2" type="noConversion"/>
  </si>
  <si>
    <t>log
(reciprocal of 50% end-point dilution)</t>
    <phoneticPr fontId="1" type="noConversion"/>
  </si>
  <si>
    <t>50% end-point dilution</t>
    <phoneticPr fontId="2" type="noConversion"/>
  </si>
  <si>
    <t>No.of fields 
containing 
infected cells</t>
    <phoneticPr fontId="2" type="noConversion"/>
  </si>
  <si>
    <t>serum dilution</t>
    <phoneticPr fontId="2" type="noConversion"/>
  </si>
  <si>
    <t>Sample</t>
    <phoneticPr fontId="2" type="noConversion"/>
  </si>
  <si>
    <t>-</t>
    <phoneticPr fontId="1" type="noConversion"/>
  </si>
  <si>
    <r>
      <t>mAb</t>
    </r>
    <r>
      <rPr>
        <vertAlign val="superscript"/>
        <sz val="11"/>
        <color theme="1"/>
        <rFont val="맑은 고딕"/>
        <family val="3"/>
        <charset val="129"/>
        <scheme val="minor"/>
      </rPr>
      <t>H</t>
    </r>
    <phoneticPr fontId="1" type="noConversion"/>
  </si>
  <si>
    <t>GR</t>
    <phoneticPr fontId="1" type="noConversion"/>
  </si>
  <si>
    <t>8.5R</t>
    <phoneticPr fontId="1" type="noConversion"/>
  </si>
  <si>
    <t>9.5R</t>
    <phoneticPr fontId="1" type="noConversion"/>
  </si>
  <si>
    <t>10.5R</t>
    <phoneticPr fontId="1" type="noConversion"/>
  </si>
  <si>
    <r>
      <t>mAb</t>
    </r>
    <r>
      <rPr>
        <vertAlign val="superscript"/>
        <sz val="9"/>
        <color indexed="8"/>
        <rFont val="굴림"/>
        <family val="3"/>
        <charset val="129"/>
      </rPr>
      <t>H</t>
    </r>
    <phoneticPr fontId="2" type="noConversion"/>
  </si>
  <si>
    <t>RFFIT(IU/ml)</t>
    <phoneticPr fontId="1" type="noConversion"/>
  </si>
  <si>
    <t>Result</t>
    <phoneticPr fontId="1" type="noConversion"/>
  </si>
  <si>
    <t>1st</t>
    <phoneticPr fontId="2" type="noConversion"/>
  </si>
  <si>
    <t>2nd</t>
    <phoneticPr fontId="2" type="noConversion"/>
  </si>
  <si>
    <t>A</t>
    <phoneticPr fontId="1" type="noConversion"/>
  </si>
  <si>
    <t>C</t>
    <phoneticPr fontId="1" type="noConversion"/>
  </si>
  <si>
    <t>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</si>
</sst>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00_);[Red]\(0.000\)"/>
    <numFmt numFmtId="177" formatCode="0_);[Red]\(0\)"/>
    <numFmt numFmtId="178" formatCode="0.000;[Red]0.000"/>
    <numFmt numFmtId="179" formatCode="0.000_);\(0.000\)"/>
    <numFmt numFmtId="180" formatCode="0.00;[Red]0.00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sz val="9"/>
      <color indexed="8"/>
      <name val="굴림"/>
      <family val="3"/>
      <charset val="129"/>
    </font>
    <font>
      <vertAlign val="superscript"/>
      <sz val="11"/>
      <color theme="1"/>
      <name val="맑은 고딕"/>
      <family val="3"/>
      <charset val="129"/>
      <scheme val="minor"/>
    </font>
    <font>
      <vertAlign val="superscript"/>
      <sz val="9"/>
      <color indexed="8"/>
      <name val="굴림"/>
      <family val="3"/>
      <charset val="129"/>
    </font>
    <font>
      <b/>
      <sz val="16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176" fontId="4" fillId="0" borderId="5" xfId="0" applyNumberFormat="1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176" fontId="4" fillId="0" borderId="4" xfId="0" applyNumberFormat="1" applyFont="1" applyBorder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177" fontId="4" fillId="0" borderId="13" xfId="0" applyNumberFormat="1" applyFont="1" applyBorder="1">
      <alignment vertical="center"/>
    </xf>
    <xf numFmtId="178" fontId="3" fillId="0" borderId="14" xfId="0" applyNumberFormat="1" applyFont="1" applyBorder="1">
      <alignment vertical="center"/>
    </xf>
    <xf numFmtId="176" fontId="4" fillId="0" borderId="14" xfId="0" applyNumberFormat="1" applyFont="1" applyBorder="1">
      <alignment vertical="center"/>
    </xf>
    <xf numFmtId="177" fontId="4" fillId="0" borderId="2" xfId="0" applyNumberFormat="1" applyFont="1" applyBorder="1">
      <alignment vertical="center"/>
    </xf>
    <xf numFmtId="178" fontId="3" fillId="0" borderId="5" xfId="0" applyNumberFormat="1" applyFont="1" applyBorder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4" fillId="0" borderId="18" xfId="0" applyFont="1" applyBorder="1">
      <alignment vertical="center"/>
    </xf>
    <xf numFmtId="176" fontId="4" fillId="0" borderId="18" xfId="0" applyNumberFormat="1" applyFont="1" applyBorder="1">
      <alignment vertical="center"/>
    </xf>
    <xf numFmtId="0" fontId="0" fillId="3" borderId="0" xfId="0" applyFill="1">
      <alignment vertical="center"/>
    </xf>
    <xf numFmtId="0" fontId="0" fillId="2" borderId="0" xfId="0" applyFill="1" applyProtection="1">
      <alignment vertical="center"/>
      <protection locked="0"/>
    </xf>
    <xf numFmtId="49" fontId="3" fillId="0" borderId="17" xfId="0" applyNumberFormat="1" applyFont="1" applyBorder="1" applyAlignment="1">
      <alignment horizontal="center" vertical="center"/>
    </xf>
    <xf numFmtId="0" fontId="3" fillId="4" borderId="7" xfId="0" applyNumberFormat="1" applyFont="1" applyFill="1" applyBorder="1" applyAlignment="1" applyProtection="1">
      <alignment horizontal="center" vertical="center"/>
      <protection locked="0"/>
    </xf>
    <xf numFmtId="0" fontId="4" fillId="4" borderId="3" xfId="0" applyNumberFormat="1" applyFont="1" applyFill="1" applyBorder="1" applyAlignment="1" applyProtection="1">
      <alignment horizontal="center" vertical="center"/>
      <protection locked="0"/>
    </xf>
    <xf numFmtId="0" fontId="3" fillId="4" borderId="3" xfId="0" applyNumberFormat="1" applyFont="1" applyFill="1" applyBorder="1" applyAlignment="1" applyProtection="1">
      <alignment horizontal="center" vertical="center"/>
      <protection locked="0"/>
    </xf>
    <xf numFmtId="0" fontId="3" fillId="4" borderId="1" xfId="0" applyNumberFormat="1" applyFont="1" applyFill="1" applyBorder="1" applyAlignment="1" applyProtection="1">
      <alignment horizontal="center" vertical="center"/>
      <protection locked="0"/>
    </xf>
    <xf numFmtId="0" fontId="3" fillId="4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>
      <alignment vertical="center"/>
    </xf>
    <xf numFmtId="181" fontId="0" fillId="0" borderId="3" xfId="0" applyNumberFormat="1" applyBorder="1">
      <alignment vertical="center"/>
    </xf>
    <xf numFmtId="0" fontId="0" fillId="0" borderId="3" xfId="0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176" fontId="4" fillId="0" borderId="18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9" fontId="4" fillId="0" borderId="18" xfId="0" applyNumberFormat="1" applyFont="1" applyBorder="1" applyAlignment="1">
      <alignment horizontal="center" vertical="center"/>
    </xf>
    <xf numFmtId="179" fontId="4" fillId="0" borderId="5" xfId="0" applyNumberFormat="1" applyFont="1" applyBorder="1" applyAlignment="1">
      <alignment horizontal="center" vertical="center"/>
    </xf>
    <xf numFmtId="179" fontId="4" fillId="0" borderId="14" xfId="0" applyNumberFormat="1" applyFont="1" applyBorder="1" applyAlignment="1">
      <alignment horizontal="center" vertical="center"/>
    </xf>
    <xf numFmtId="180" fontId="4" fillId="3" borderId="20" xfId="0" applyNumberFormat="1" applyFont="1" applyFill="1" applyBorder="1" applyAlignment="1">
      <alignment horizontal="center" vertical="center"/>
    </xf>
    <xf numFmtId="180" fontId="4" fillId="3" borderId="10" xfId="0" applyNumberFormat="1" applyFont="1" applyFill="1" applyBorder="1" applyAlignment="1">
      <alignment horizontal="center" vertical="center"/>
    </xf>
    <xf numFmtId="180" fontId="4" fillId="3" borderId="15" xfId="0" applyNumberFormat="1" applyFont="1" applyFill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21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/>
    </xf>
    <xf numFmtId="179" fontId="4" fillId="0" borderId="4" xfId="0" applyNumberFormat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79" fontId="3" fillId="0" borderId="17" xfId="0" applyNumberFormat="1" applyFont="1" applyBorder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4" borderId="17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7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1" fontId="0" fillId="0" borderId="0" xfId="0" applyNumberFormat="1" applyBorder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1C74-4DA1-BAF6-71FAB6DFC96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'Rabies RFFIT SOP'!$P$11:$P$15</c:f>
              <c:strCache>
                <c:ptCount val="5"/>
                <c:pt idx="0">
                  <c:v>mAbH</c:v>
                </c:pt>
                <c:pt idx="1">
                  <c:v>GR</c:v>
                </c:pt>
                <c:pt idx="2">
                  <c:v>8.5R</c:v>
                </c:pt>
                <c:pt idx="3">
                  <c:v>9.5R</c:v>
                </c:pt>
                <c:pt idx="4">
                  <c:v>10.5R</c:v>
                </c:pt>
              </c:strCache>
            </c:strRef>
          </c:cat>
          <c:val>
            <c:numRef>
              <c:f>'Rabies RFFIT SOP'!$Q$11:$Q$15</c:f>
              <c:numCache>
                <c:formatCode>0.0_ </c:formatCode>
                <c:ptCount val="5"/>
                <c:pt idx="0">
                  <c:v>2</c:v>
                </c:pt>
                <c:pt idx="1">
                  <c:v>7.16</c:v>
                </c:pt>
                <c:pt idx="2">
                  <c:v>5.5</c:v>
                </c:pt>
                <c:pt idx="3">
                  <c:v>7.29</c:v>
                </c:pt>
                <c:pt idx="4">
                  <c:v>8.2899999999999991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74-4DA1-BAF6-71FAB6DFC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709888"/>
        <c:axId val="56742272"/>
      </c:barChart>
      <c:catAx>
        <c:axId val="56709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6742272"/>
        <c:crosses val="autoZero"/>
        <c:auto val="1"/>
        <c:lblAlgn val="ctr"/>
        <c:lblOffset val="100"/>
        <c:noMultiLvlLbl val="0"/>
      </c:catAx>
      <c:valAx>
        <c:axId val="56742272"/>
        <c:scaling>
          <c:orientation val="minMax"/>
          <c:max val="10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altLang="ko-KR"/>
                  <a:t>RFFIT (IU/ml)</a:t>
                </a:r>
                <a:endParaRPr lang="ko-KR" altLang="en-US"/>
              </a:p>
            </c:rich>
          </c:tx>
          <c:layout/>
          <c:overlay val="0"/>
        </c:title>
        <c:numFmt formatCode="0.0_ " sourceLinked="1"/>
        <c:majorTickMark val="out"/>
        <c:minorTickMark val="none"/>
        <c:tickLblPos val="nextTo"/>
        <c:crossAx val="56709888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8</xdr:row>
      <xdr:rowOff>171450</xdr:rowOff>
    </xdr:from>
    <xdr:to>
      <xdr:col>25</xdr:col>
      <xdr:colOff>111554</xdr:colOff>
      <xdr:row>21</xdr:row>
      <xdr:rowOff>42906</xdr:rowOff>
    </xdr:to>
    <xdr:graphicFrame macro="">
      <xdr:nvGraphicFramePr>
        <xdr:cNvPr id="38" name="차트 3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7"/>
  <sheetViews>
    <sheetView tabSelected="1" zoomScaleNormal="100" workbookViewId="0">
      <pane ySplit="7" topLeftCell="A8" activePane="bottomLeft" state="frozen"/>
      <selection pane="bottomLeft" activeCell="P9" sqref="P9"/>
    </sheetView>
  </sheetViews>
  <sheetFormatPr defaultRowHeight="16.5" x14ac:dyDescent="0.3"/>
  <cols>
    <col min="1" max="1" width="3.625" bestFit="1" customWidth="1"/>
    <col min="2" max="2" width="10.5" bestFit="1" customWidth="1"/>
    <col min="4" max="5" width="9" style="21"/>
    <col min="6" max="7" width="12.625" hidden="1" customWidth="1"/>
    <col min="8" max="8" width="11.25" customWidth="1"/>
    <col min="9" max="10" width="15.625" hidden="1" customWidth="1"/>
    <col min="11" max="11" width="15.625" customWidth="1"/>
    <col min="12" max="12" width="15.625" hidden="1" customWidth="1"/>
    <col min="13" max="13" width="9" style="20"/>
    <col min="15" max="15" width="3.375" bestFit="1" customWidth="1"/>
    <col min="16" max="16" width="13.375" customWidth="1"/>
    <col min="17" max="18" width="14.75" customWidth="1"/>
    <col min="19" max="19" width="3.625" bestFit="1" customWidth="1"/>
  </cols>
  <sheetData>
    <row r="1" spans="1:19" ht="16.5" customHeight="1" x14ac:dyDescent="0.3">
      <c r="A1" s="64" t="s">
        <v>22</v>
      </c>
      <c r="B1" s="53" t="s">
        <v>10</v>
      </c>
      <c r="C1" s="55" t="s">
        <v>9</v>
      </c>
      <c r="D1" s="57" t="s">
        <v>8</v>
      </c>
      <c r="E1" s="57"/>
      <c r="F1" s="59" t="s">
        <v>4</v>
      </c>
      <c r="G1" s="59"/>
      <c r="H1" s="55" t="s">
        <v>0</v>
      </c>
      <c r="I1" s="60" t="s">
        <v>5</v>
      </c>
      <c r="J1" s="62" t="s">
        <v>6</v>
      </c>
      <c r="K1" s="47" t="s">
        <v>7</v>
      </c>
      <c r="L1" s="49" t="s">
        <v>1</v>
      </c>
      <c r="M1" s="51" t="s">
        <v>19</v>
      </c>
    </row>
    <row r="2" spans="1:19" ht="50.1" customHeight="1" thickBot="1" x14ac:dyDescent="0.35">
      <c r="B2" s="54"/>
      <c r="C2" s="56"/>
      <c r="D2" s="58"/>
      <c r="E2" s="58"/>
      <c r="F2" s="9" t="s">
        <v>2</v>
      </c>
      <c r="G2" s="9" t="s">
        <v>3</v>
      </c>
      <c r="H2" s="56"/>
      <c r="I2" s="61"/>
      <c r="J2" s="63"/>
      <c r="K2" s="48"/>
      <c r="L2" s="50"/>
      <c r="M2" s="52"/>
    </row>
    <row r="3" spans="1:19" ht="17.25" customHeight="1" thickTop="1" x14ac:dyDescent="0.3">
      <c r="B3" s="43" t="s">
        <v>17</v>
      </c>
      <c r="C3" s="7" t="s">
        <v>11</v>
      </c>
      <c r="D3" s="23" t="s">
        <v>20</v>
      </c>
      <c r="E3" s="23" t="s">
        <v>21</v>
      </c>
      <c r="F3" s="1"/>
      <c r="G3" s="1"/>
      <c r="H3" s="22" t="s">
        <v>11</v>
      </c>
      <c r="I3" s="5"/>
      <c r="J3" s="8" t="str">
        <f t="shared" ref="J3:J27" si="0">IF(I3="","",IF(H3&lt;50,LOG10(C3)+I3,IF(AND(H3=100,H2=""),LOG10(5)+I3,LOG10(C2)+I3)))</f>
        <v/>
      </c>
      <c r="K3" s="45">
        <f>IF(AND(I3="",I4="",I5="",I6="",I7=""),"",POWER(10,MAX(J3:J7)))</f>
        <v>62.712113827838031</v>
      </c>
      <c r="L3" s="46">
        <f>IF(K3="","",K3/$K$3*2)</f>
        <v>2</v>
      </c>
      <c r="M3" s="41">
        <f>IF(L3="","",IF(L3&lt;0.5,"0.5 미만",IF(I7=LOG10(5)/2,"46.8 이상",L3)))</f>
        <v>2</v>
      </c>
    </row>
    <row r="4" spans="1:19" ht="16.5" customHeight="1" x14ac:dyDescent="0.3">
      <c r="B4" s="32"/>
      <c r="C4" s="2">
        <v>5</v>
      </c>
      <c r="D4" s="24">
        <v>0</v>
      </c>
      <c r="E4" s="24">
        <v>0</v>
      </c>
      <c r="F4" s="2">
        <f>IF(D4="","",AVERAGE(D4:E4))</f>
        <v>0</v>
      </c>
      <c r="G4" s="2">
        <f>IF(D4="","",20-F4)</f>
        <v>20</v>
      </c>
      <c r="H4" s="3">
        <f>IF(D4="","",F4 /(F4+G4)*100)</f>
        <v>0</v>
      </c>
      <c r="I4" s="6">
        <f>IF(H4="","",IF(OR(AND(H4=100,H3&lt;50),H4&gt;=50),(50-H3)/(H4-H3)*LOG10(5),IF(H4&lt;50,(50-H4)/(100-H4)*LOG10(5),IF(H4=100,"",IF(H4=0,LOG10(5)/2,(50-H3)/(100-H4)*LOG10(5))))))</f>
        <v>0.34948500216800943</v>
      </c>
      <c r="J4" s="6">
        <f t="shared" si="0"/>
        <v>1.0484550065040283</v>
      </c>
      <c r="K4" s="35"/>
      <c r="L4" s="38"/>
      <c r="M4" s="41"/>
    </row>
    <row r="5" spans="1:19" ht="16.5" customHeight="1" x14ac:dyDescent="0.3">
      <c r="B5" s="32"/>
      <c r="C5" s="2">
        <v>25</v>
      </c>
      <c r="D5" s="25">
        <v>5</v>
      </c>
      <c r="E5" s="25">
        <v>7</v>
      </c>
      <c r="F5" s="2">
        <f t="shared" ref="F5:F7" si="1">IF(D5="","",AVERAGE(D5:E5))</f>
        <v>6</v>
      </c>
      <c r="G5" s="2">
        <f t="shared" ref="G5:G7" si="2">IF(D5="","",20-F5)</f>
        <v>14</v>
      </c>
      <c r="H5" s="3">
        <f t="shared" ref="H5:H6" si="3">IF(D5="","",F5 /(F5+G5)*100)</f>
        <v>30</v>
      </c>
      <c r="I5" s="6" t="str">
        <f t="shared" ref="I5:I6" si="4">IF(OR(H5="",H5&lt;50,H4&gt;=50),"",((50-H4)/(H5-H4))*LOG10(5))</f>
        <v/>
      </c>
      <c r="J5" s="6" t="str">
        <f t="shared" si="0"/>
        <v/>
      </c>
      <c r="K5" s="35"/>
      <c r="L5" s="38"/>
      <c r="M5" s="41"/>
    </row>
    <row r="6" spans="1:19" x14ac:dyDescent="0.3">
      <c r="B6" s="32"/>
      <c r="C6" s="2">
        <v>125</v>
      </c>
      <c r="D6" s="25">
        <v>12</v>
      </c>
      <c r="E6" s="25">
        <v>14</v>
      </c>
      <c r="F6" s="2">
        <f t="shared" si="1"/>
        <v>13</v>
      </c>
      <c r="G6" s="2">
        <f t="shared" si="2"/>
        <v>7</v>
      </c>
      <c r="H6" s="3">
        <f t="shared" si="3"/>
        <v>65</v>
      </c>
      <c r="I6" s="6">
        <f t="shared" si="4"/>
        <v>0.39941143104915361</v>
      </c>
      <c r="J6" s="6">
        <f t="shared" si="0"/>
        <v>1.7973514397211914</v>
      </c>
      <c r="K6" s="35"/>
      <c r="L6" s="38"/>
      <c r="M6" s="41"/>
    </row>
    <row r="7" spans="1:19" ht="19.5" customHeight="1" thickBot="1" x14ac:dyDescent="0.35">
      <c r="B7" s="44"/>
      <c r="C7" s="4">
        <v>625</v>
      </c>
      <c r="D7" s="26">
        <v>20</v>
      </c>
      <c r="E7" s="26">
        <v>20</v>
      </c>
      <c r="F7" s="4">
        <f t="shared" si="1"/>
        <v>20</v>
      </c>
      <c r="G7" s="4">
        <f t="shared" si="2"/>
        <v>0</v>
      </c>
      <c r="H7" s="14">
        <f>IF(D7="","",F7 /(F7+G7)*100)</f>
        <v>100</v>
      </c>
      <c r="I7" s="15" t="str">
        <f>IF(OR(H7="",AND(H7=100,H6&gt;=50)),"",IF(OR(AND(H7=100,H6&lt;50),H7&gt;=50),(50-H6)/(H7-H6)*LOG10(5),IF(AND(H6=0,0&lt;H7&lt;50),(50-H7)/(100-H7)*LOG10(5),IF(AND(H7=0,H6=0),LOG10(5)/2,(50-H7)/(100-H7)*LOG10(5)))))</f>
        <v/>
      </c>
      <c r="J7" s="6" t="str">
        <f t="shared" si="0"/>
        <v/>
      </c>
      <c r="K7" s="35"/>
      <c r="L7" s="38"/>
      <c r="M7" s="41"/>
    </row>
    <row r="8" spans="1:19" ht="17.25" thickTop="1" x14ac:dyDescent="0.3">
      <c r="B8" s="31" t="s">
        <v>13</v>
      </c>
      <c r="C8" s="16" t="s">
        <v>11</v>
      </c>
      <c r="D8" s="23" t="s">
        <v>20</v>
      </c>
      <c r="E8" s="23" t="s">
        <v>21</v>
      </c>
      <c r="F8" s="17"/>
      <c r="G8" s="17"/>
      <c r="H8" s="22" t="s">
        <v>11</v>
      </c>
      <c r="I8" s="18"/>
      <c r="J8" s="19" t="str">
        <f>IF(I8="","",IF(H8&lt;50,LOG10(C8)+I8,IF(AND(H8=100,#REF!=""),LOG10(5)+I8,LOG10(#REF!)+I8)))</f>
        <v/>
      </c>
      <c r="K8" s="34">
        <f>IF(AND(I8="",I9="",I10="",I11="",I12=""),"",POWER(10,MAX(J8:J12)))</f>
        <v>224.43000734467714</v>
      </c>
      <c r="L8" s="37">
        <f>IF(K8="","",K8/$K$3*2)</f>
        <v>7.1574690644553653</v>
      </c>
      <c r="M8" s="40">
        <f>IF(L8="","",IF(L8&lt;0.5,"0.5 미만",IF(I12=LOG10(5)/2,"46.8 이상",L8)))</f>
        <v>7.1574690644553653</v>
      </c>
    </row>
    <row r="9" spans="1:19" ht="26.25" x14ac:dyDescent="0.3">
      <c r="B9" s="32"/>
      <c r="C9" s="2">
        <v>5</v>
      </c>
      <c r="D9" s="24">
        <v>0</v>
      </c>
      <c r="E9" s="24">
        <v>0</v>
      </c>
      <c r="F9" s="2">
        <f>IF(D9="","",AVERAGE(D9:E9))</f>
        <v>0</v>
      </c>
      <c r="G9" s="2">
        <f>IF(D9="","",20-F9)</f>
        <v>20</v>
      </c>
      <c r="H9" s="3">
        <f>IF(D9="","",F9 /(F9+G9)*100)</f>
        <v>0</v>
      </c>
      <c r="I9" s="6">
        <f>IF(H9="","",IF(OR(AND(H9=100,H8&lt;50),H9&gt;=50),(50-H8)/(H9-H8)*LOG10(5),IF(H9&lt;50,(50-H9)/(100-H9)*LOG10(5),IF(H9=100,"",IF(H9=0,LOG10(5)/2,(50-H8)/(100-H9)*LOG10(5))))))</f>
        <v>0.34948500216800943</v>
      </c>
      <c r="J9" s="6">
        <f t="shared" si="0"/>
        <v>1.0484550065040283</v>
      </c>
      <c r="K9" s="35"/>
      <c r="L9" s="38"/>
      <c r="M9" s="41"/>
      <c r="S9" s="64" t="s">
        <v>23</v>
      </c>
    </row>
    <row r="10" spans="1:19" ht="26.25" x14ac:dyDescent="0.3">
      <c r="B10" s="32"/>
      <c r="C10" s="2">
        <v>25</v>
      </c>
      <c r="D10" s="24">
        <v>0</v>
      </c>
      <c r="E10" s="24">
        <v>0</v>
      </c>
      <c r="F10" s="2">
        <f t="shared" ref="F10:F12" si="5">IF(D10="","",AVERAGE(D10:E10))</f>
        <v>0</v>
      </c>
      <c r="G10" s="2">
        <f t="shared" ref="G10:G12" si="6">IF(D10="","",20-F10)</f>
        <v>20</v>
      </c>
      <c r="H10" s="3">
        <f t="shared" ref="H10:H11" si="7">IF(D10="","",F10 /(F10+G10)*100)</f>
        <v>0</v>
      </c>
      <c r="I10" s="6" t="str">
        <f t="shared" ref="I10:I11" si="8">IF(OR(H10="",H10&lt;50,H9&gt;=50),"",((50-H9)/(H10-H9))*LOG10(5))</f>
        <v/>
      </c>
      <c r="J10" s="6" t="str">
        <f t="shared" si="0"/>
        <v/>
      </c>
      <c r="K10" s="35"/>
      <c r="L10" s="38"/>
      <c r="M10" s="41"/>
      <c r="O10" s="64" t="s">
        <v>24</v>
      </c>
      <c r="P10" s="30"/>
      <c r="Q10" s="30" t="s">
        <v>18</v>
      </c>
      <c r="R10" s="65"/>
    </row>
    <row r="11" spans="1:19" x14ac:dyDescent="0.3">
      <c r="B11" s="32"/>
      <c r="C11" s="2">
        <v>125</v>
      </c>
      <c r="D11" s="25">
        <v>5</v>
      </c>
      <c r="E11" s="25">
        <v>7</v>
      </c>
      <c r="F11" s="2">
        <f t="shared" si="5"/>
        <v>6</v>
      </c>
      <c r="G11" s="2">
        <f t="shared" si="6"/>
        <v>14</v>
      </c>
      <c r="H11" s="3">
        <f t="shared" si="7"/>
        <v>30</v>
      </c>
      <c r="I11" s="6" t="str">
        <f t="shared" si="8"/>
        <v/>
      </c>
      <c r="J11" s="6" t="str">
        <f t="shared" si="0"/>
        <v/>
      </c>
      <c r="K11" s="35"/>
      <c r="L11" s="38"/>
      <c r="M11" s="41"/>
      <c r="P11" s="28" t="s">
        <v>12</v>
      </c>
      <c r="Q11" s="29">
        <v>2</v>
      </c>
      <c r="R11" s="66"/>
    </row>
    <row r="12" spans="1:19" ht="17.25" thickBot="1" x14ac:dyDescent="0.35">
      <c r="B12" s="33"/>
      <c r="C12" s="10">
        <v>625</v>
      </c>
      <c r="D12" s="27">
        <v>15</v>
      </c>
      <c r="E12" s="27">
        <v>19</v>
      </c>
      <c r="F12" s="10">
        <f t="shared" si="5"/>
        <v>17</v>
      </c>
      <c r="G12" s="10">
        <f t="shared" si="6"/>
        <v>3</v>
      </c>
      <c r="H12" s="11">
        <f>IF(D12="","",F12 /(F12+G12)*100)</f>
        <v>85</v>
      </c>
      <c r="I12" s="12">
        <f>IF(OR(H12="",AND(H12=100,H11&gt;=50)),"",IF(OR(AND(H12=100,H11&lt;50),H12&gt;=50),(50-H11)/(H12-H11)*LOG10(5),IF(AND(H11=0,0&lt;H12&lt;50),(50-H12)/(100-H12)*LOG10(5),IF(AND(H12=0,H11=0),LOG10(5)/2,(50-H12)/(100-H12)*LOG10(5)))))</f>
        <v>0.25417091066764325</v>
      </c>
      <c r="J12" s="13">
        <f t="shared" si="0"/>
        <v>2.3510809236756995</v>
      </c>
      <c r="K12" s="36"/>
      <c r="L12" s="39"/>
      <c r="M12" s="42"/>
      <c r="P12" s="28" t="s">
        <v>13</v>
      </c>
      <c r="Q12" s="29">
        <v>7.16</v>
      </c>
      <c r="R12" s="66"/>
    </row>
    <row r="13" spans="1:19" ht="16.5" customHeight="1" thickTop="1" x14ac:dyDescent="0.3">
      <c r="B13" s="31" t="s">
        <v>14</v>
      </c>
      <c r="C13" s="16" t="s">
        <v>11</v>
      </c>
      <c r="D13" s="23" t="s">
        <v>20</v>
      </c>
      <c r="E13" s="23" t="s">
        <v>21</v>
      </c>
      <c r="F13" s="17"/>
      <c r="G13" s="17"/>
      <c r="H13" s="22" t="s">
        <v>11</v>
      </c>
      <c r="I13" s="18"/>
      <c r="J13" s="19" t="str">
        <f t="shared" si="0"/>
        <v/>
      </c>
      <c r="K13" s="34">
        <f>IF(AND(I13="",I14="",I15="",I16="",I17=""),"",POWER(10,MAX(J13:J17)))</f>
        <v>172.46620768265188</v>
      </c>
      <c r="L13" s="37">
        <f>IF(K13="","",K13/$K$3*2)</f>
        <v>5.5002517745174071</v>
      </c>
      <c r="M13" s="40">
        <f>IF(L13="","",IF(L13&lt;0.5,"0.5 미만",IF(I17=LOG10(5)/2,"46.8 이상",L13)))</f>
        <v>5.5002517745174071</v>
      </c>
      <c r="P13" s="28" t="s">
        <v>14</v>
      </c>
      <c r="Q13" s="29">
        <v>5.5</v>
      </c>
      <c r="R13" s="66"/>
    </row>
    <row r="14" spans="1:19" x14ac:dyDescent="0.3">
      <c r="B14" s="32"/>
      <c r="C14" s="2">
        <v>5</v>
      </c>
      <c r="D14" s="24">
        <v>0</v>
      </c>
      <c r="E14" s="24">
        <v>0</v>
      </c>
      <c r="F14" s="2">
        <f>IF(D14="","",AVERAGE(D14:E14))</f>
        <v>0</v>
      </c>
      <c r="G14" s="2">
        <f>IF(D14="","",20-F14)</f>
        <v>20</v>
      </c>
      <c r="H14" s="3">
        <f>IF(D14="","",F14 /(F14+G14)*100)</f>
        <v>0</v>
      </c>
      <c r="I14" s="6">
        <f>IF(H14="","",IF(OR(AND(H14=100,H13&lt;50),H14&gt;=50),(50-H13)/(H14-H13)*LOG10(5),IF(H14&lt;50,(50-H14)/(100-H14)*LOG10(5),IF(H14=100,"",IF(H14=0,LOG10(5)/2,(50-H13)/(100-H14)*LOG10(5))))))</f>
        <v>0.34948500216800943</v>
      </c>
      <c r="J14" s="6">
        <f t="shared" si="0"/>
        <v>1.0484550065040283</v>
      </c>
      <c r="K14" s="35"/>
      <c r="L14" s="38"/>
      <c r="M14" s="41"/>
      <c r="P14" s="28" t="s">
        <v>15</v>
      </c>
      <c r="Q14" s="29">
        <v>7.29</v>
      </c>
      <c r="R14" s="66"/>
    </row>
    <row r="15" spans="1:19" x14ac:dyDescent="0.3">
      <c r="B15" s="32"/>
      <c r="C15" s="2">
        <v>25</v>
      </c>
      <c r="D15" s="24">
        <v>0</v>
      </c>
      <c r="E15" s="24">
        <v>0</v>
      </c>
      <c r="F15" s="2">
        <f t="shared" ref="F15:F17" si="9">IF(D15="","",AVERAGE(D15:E15))</f>
        <v>0</v>
      </c>
      <c r="G15" s="2">
        <f t="shared" ref="G15:G17" si="10">IF(D15="","",20-F15)</f>
        <v>20</v>
      </c>
      <c r="H15" s="3">
        <f t="shared" ref="H15:H16" si="11">IF(D15="","",F15 /(F15+G15)*100)</f>
        <v>0</v>
      </c>
      <c r="I15" s="6" t="str">
        <f t="shared" ref="I15:I16" si="12">IF(OR(H15="",H15&lt;50,H14&gt;=50),"",((50-H14)/(H15-H14))*LOG10(5))</f>
        <v/>
      </c>
      <c r="J15" s="6" t="str">
        <f t="shared" si="0"/>
        <v/>
      </c>
      <c r="K15" s="35"/>
      <c r="L15" s="38"/>
      <c r="M15" s="41"/>
      <c r="P15" s="28" t="s">
        <v>16</v>
      </c>
      <c r="Q15" s="29">
        <v>8.2899999999999991</v>
      </c>
      <c r="R15" s="66"/>
    </row>
    <row r="16" spans="1:19" x14ac:dyDescent="0.3">
      <c r="B16" s="32"/>
      <c r="C16" s="2">
        <v>125</v>
      </c>
      <c r="D16" s="25">
        <v>7</v>
      </c>
      <c r="E16" s="25">
        <v>8</v>
      </c>
      <c r="F16" s="2">
        <f t="shared" si="9"/>
        <v>7.5</v>
      </c>
      <c r="G16" s="2">
        <f t="shared" si="10"/>
        <v>12.5</v>
      </c>
      <c r="H16" s="3">
        <f t="shared" si="11"/>
        <v>37.5</v>
      </c>
      <c r="I16" s="6" t="str">
        <f t="shared" si="12"/>
        <v/>
      </c>
      <c r="J16" s="6" t="str">
        <f t="shared" si="0"/>
        <v/>
      </c>
      <c r="K16" s="35"/>
      <c r="L16" s="38"/>
      <c r="M16" s="41"/>
    </row>
    <row r="17" spans="2:13" ht="17.25" thickBot="1" x14ac:dyDescent="0.35">
      <c r="B17" s="33"/>
      <c r="C17" s="10">
        <v>625</v>
      </c>
      <c r="D17" s="27">
        <v>20</v>
      </c>
      <c r="E17" s="27">
        <v>20</v>
      </c>
      <c r="F17" s="10">
        <f t="shared" si="9"/>
        <v>20</v>
      </c>
      <c r="G17" s="10">
        <f t="shared" si="10"/>
        <v>0</v>
      </c>
      <c r="H17" s="11">
        <f>IF(D17="","",F17 /(F17+G17)*100)</f>
        <v>100</v>
      </c>
      <c r="I17" s="12">
        <f>IF(OR(H17="",AND(H17=100,H16&gt;=50)),"",IF(OR(AND(H17=100,H16&lt;50),H17&gt;=50),(50-H16)/(H17-H16)*LOG10(5),IF(AND(H16=0,0&lt;H17&lt;50),(50-H17)/(100-H17)*LOG10(5),IF(AND(H17=0,H16=0),LOG10(5)/2,(50-H17)/(100-H17)*LOG10(5)))))</f>
        <v>0.13979400086720378</v>
      </c>
      <c r="J17" s="13">
        <f t="shared" si="0"/>
        <v>2.2367040138752601</v>
      </c>
      <c r="K17" s="36"/>
      <c r="L17" s="39"/>
      <c r="M17" s="42"/>
    </row>
    <row r="18" spans="2:13" ht="16.5" customHeight="1" thickTop="1" x14ac:dyDescent="0.3">
      <c r="B18" s="31" t="s">
        <v>15</v>
      </c>
      <c r="C18" s="16" t="s">
        <v>11</v>
      </c>
      <c r="D18" s="23" t="s">
        <v>20</v>
      </c>
      <c r="E18" s="23" t="s">
        <v>21</v>
      </c>
      <c r="F18" s="17"/>
      <c r="G18" s="17"/>
      <c r="H18" s="22" t="s">
        <v>11</v>
      </c>
      <c r="I18" s="18"/>
      <c r="J18" s="19" t="str">
        <f t="shared" si="0"/>
        <v/>
      </c>
      <c r="K18" s="34">
        <f>IF(AND(I18="",I19="",I20="",I21="",I22=""),"",POWER(10,MAX(J18:J22)))</f>
        <v>228.57238749744673</v>
      </c>
      <c r="L18" s="37">
        <f>IF(K18="","",K18/$K$3*2)</f>
        <v>7.2895768790361837</v>
      </c>
      <c r="M18" s="40">
        <f>IF(L18="","",IF(L18&lt;0.5,"0.5 미만",IF(I22=LOG10(5)/2,"46.8 이상",L18)))</f>
        <v>7.2895768790361837</v>
      </c>
    </row>
    <row r="19" spans="2:13" x14ac:dyDescent="0.3">
      <c r="B19" s="32"/>
      <c r="C19" s="2">
        <v>5</v>
      </c>
      <c r="D19" s="24">
        <v>0</v>
      </c>
      <c r="E19" s="24">
        <v>0</v>
      </c>
      <c r="F19" s="2">
        <f>IF(D19="","",AVERAGE(D19:E19))</f>
        <v>0</v>
      </c>
      <c r="G19" s="2">
        <f>IF(D19="","",20-F19)</f>
        <v>20</v>
      </c>
      <c r="H19" s="3">
        <f>IF(D19="","",F19 /(F19+G19)*100)</f>
        <v>0</v>
      </c>
      <c r="I19" s="6">
        <f>IF(H19="","",IF(OR(AND(H19=100,H18&lt;50),H19&gt;=50),(50-H18)/(H19-H18)*LOG10(5),IF(H19&lt;50,(50-H19)/(100-H19)*LOG10(5),IF(H19=100,"",IF(H19=0,LOG10(5)/2,(50-H18)/(100-H19)*LOG10(5))))))</f>
        <v>0.34948500216800943</v>
      </c>
      <c r="J19" s="6">
        <f t="shared" si="0"/>
        <v>1.0484550065040283</v>
      </c>
      <c r="K19" s="35"/>
      <c r="L19" s="38"/>
      <c r="M19" s="41"/>
    </row>
    <row r="20" spans="2:13" x14ac:dyDescent="0.3">
      <c r="B20" s="32"/>
      <c r="C20" s="2">
        <v>25</v>
      </c>
      <c r="D20" s="24">
        <v>0</v>
      </c>
      <c r="E20" s="24">
        <v>0</v>
      </c>
      <c r="F20" s="2">
        <f t="shared" ref="F20:F22" si="13">IF(D20="","",AVERAGE(D20:E20))</f>
        <v>0</v>
      </c>
      <c r="G20" s="2">
        <f t="shared" ref="G20:G22" si="14">IF(D20="","",20-F20)</f>
        <v>20</v>
      </c>
      <c r="H20" s="3">
        <f t="shared" ref="H20:H21" si="15">IF(D20="","",F20 /(F20+G20)*100)</f>
        <v>0</v>
      </c>
      <c r="I20" s="6" t="str">
        <f t="shared" ref="I20:I21" si="16">IF(OR(H20="",H20&lt;50,H19&gt;=50),"",((50-H19)/(H20-H19))*LOG10(5))</f>
        <v/>
      </c>
      <c r="J20" s="6" t="str">
        <f t="shared" si="0"/>
        <v/>
      </c>
      <c r="K20" s="35"/>
      <c r="L20" s="38"/>
      <c r="M20" s="41"/>
    </row>
    <row r="21" spans="2:13" x14ac:dyDescent="0.3">
      <c r="B21" s="32"/>
      <c r="C21" s="2">
        <v>125</v>
      </c>
      <c r="D21" s="25">
        <v>8</v>
      </c>
      <c r="E21" s="25">
        <v>6</v>
      </c>
      <c r="F21" s="2">
        <f t="shared" si="13"/>
        <v>7</v>
      </c>
      <c r="G21" s="2">
        <f t="shared" si="14"/>
        <v>13</v>
      </c>
      <c r="H21" s="3">
        <f t="shared" si="15"/>
        <v>35</v>
      </c>
      <c r="I21" s="6" t="str">
        <f t="shared" si="16"/>
        <v/>
      </c>
      <c r="J21" s="6" t="str">
        <f t="shared" si="0"/>
        <v/>
      </c>
      <c r="K21" s="35"/>
      <c r="L21" s="38"/>
      <c r="M21" s="41"/>
    </row>
    <row r="22" spans="2:13" ht="17.25" thickBot="1" x14ac:dyDescent="0.35">
      <c r="B22" s="33"/>
      <c r="C22" s="10">
        <v>625</v>
      </c>
      <c r="D22" s="27">
        <v>16</v>
      </c>
      <c r="E22" s="27">
        <v>14</v>
      </c>
      <c r="F22" s="10">
        <f t="shared" si="13"/>
        <v>15</v>
      </c>
      <c r="G22" s="10">
        <f t="shared" si="14"/>
        <v>5</v>
      </c>
      <c r="H22" s="11">
        <f>IF(D22="","",F22 /(F22+G22)*100)</f>
        <v>75</v>
      </c>
      <c r="I22" s="12">
        <f>IF(OR(H22="",AND(H22=100,H21&gt;=50)),"",IF(OR(AND(H22=100,H21&lt;50),H22&gt;=50),(50-H21)/(H22-H21)*LOG10(5),IF(AND(H21=0,0&lt;H22&lt;50),(50-H22)/(100-H22)*LOG10(5),IF(AND(H22=0,H21=0),LOG10(5)/2,(50-H22)/(100-H22)*LOG10(5)))))</f>
        <v>0.26211375162600709</v>
      </c>
      <c r="J22" s="13">
        <f t="shared" si="0"/>
        <v>2.3590237646340633</v>
      </c>
      <c r="K22" s="36"/>
      <c r="L22" s="39"/>
      <c r="M22" s="42"/>
    </row>
    <row r="23" spans="2:13" ht="16.5" customHeight="1" thickTop="1" x14ac:dyDescent="0.3">
      <c r="B23" s="31" t="s">
        <v>16</v>
      </c>
      <c r="C23" s="16" t="s">
        <v>11</v>
      </c>
      <c r="D23" s="23" t="s">
        <v>20</v>
      </c>
      <c r="E23" s="23" t="s">
        <v>21</v>
      </c>
      <c r="F23" s="17"/>
      <c r="G23" s="17"/>
      <c r="H23" s="22" t="s">
        <v>11</v>
      </c>
      <c r="I23" s="18"/>
      <c r="J23" s="19" t="str">
        <f t="shared" si="0"/>
        <v/>
      </c>
      <c r="K23" s="34">
        <f>IF(AND(I23="",I24="",I25="",I26="",I27=""),"",POWER(10,MAX(J23:J27)))</f>
        <v>259.79073064057718</v>
      </c>
      <c r="L23" s="37">
        <f>IF(K23="","",K23/$K$3*2)</f>
        <v>8.2851849438140146</v>
      </c>
      <c r="M23" s="40">
        <f>IF(L23="","",IF(L23&lt;0.5,"0.5 미만",IF(I27=LOG10(5)/2,"46.8 이상",L23)))</f>
        <v>8.2851849438140146</v>
      </c>
    </row>
    <row r="24" spans="2:13" x14ac:dyDescent="0.3">
      <c r="B24" s="32"/>
      <c r="C24" s="2">
        <v>5</v>
      </c>
      <c r="D24" s="24">
        <v>0</v>
      </c>
      <c r="E24" s="24">
        <v>0</v>
      </c>
      <c r="F24" s="2">
        <f>IF(D24="","",AVERAGE(D24:E24))</f>
        <v>0</v>
      </c>
      <c r="G24" s="2">
        <f>IF(D24="","",20-F24)</f>
        <v>20</v>
      </c>
      <c r="H24" s="3">
        <f>IF(D24="","",F24 /(F24+G24)*100)</f>
        <v>0</v>
      </c>
      <c r="I24" s="6">
        <f>IF(H24="","",IF(OR(AND(H24=100,H23&lt;50),H24&gt;=50),(50-H23)/(H24-H23)*LOG10(5),IF(H24&lt;50,(50-H24)/(100-H24)*LOG10(5),IF(H24=100,"",IF(H24=0,LOG10(5)/2,(50-H23)/(100-H24)*LOG10(5))))))</f>
        <v>0.34948500216800943</v>
      </c>
      <c r="J24" s="6">
        <f t="shared" si="0"/>
        <v>1.0484550065040283</v>
      </c>
      <c r="K24" s="35"/>
      <c r="L24" s="38"/>
      <c r="M24" s="41"/>
    </row>
    <row r="25" spans="2:13" x14ac:dyDescent="0.3">
      <c r="B25" s="32"/>
      <c r="C25" s="2">
        <v>25</v>
      </c>
      <c r="D25" s="24">
        <v>1</v>
      </c>
      <c r="E25" s="24">
        <v>0</v>
      </c>
      <c r="F25" s="2">
        <f t="shared" ref="F25:F27" si="17">IF(D25="","",AVERAGE(D25:E25))</f>
        <v>0.5</v>
      </c>
      <c r="G25" s="2">
        <f t="shared" ref="G25:G27" si="18">IF(D25="","",20-F25)</f>
        <v>19.5</v>
      </c>
      <c r="H25" s="3">
        <f t="shared" ref="H25:H26" si="19">IF(D25="","",F25 /(F25+G25)*100)</f>
        <v>2.5</v>
      </c>
      <c r="I25" s="6" t="str">
        <f t="shared" ref="I25:I26" si="20">IF(OR(H25="",H25&lt;50,H24&gt;=50),"",((50-H24)/(H25-H24))*LOG10(5))</f>
        <v/>
      </c>
      <c r="J25" s="6" t="str">
        <f t="shared" si="0"/>
        <v/>
      </c>
      <c r="K25" s="35"/>
      <c r="L25" s="38"/>
      <c r="M25" s="41"/>
    </row>
    <row r="26" spans="2:13" x14ac:dyDescent="0.3">
      <c r="B26" s="32"/>
      <c r="C26" s="2">
        <v>125</v>
      </c>
      <c r="D26" s="25">
        <v>6</v>
      </c>
      <c r="E26" s="25">
        <v>9</v>
      </c>
      <c r="F26" s="2">
        <f t="shared" si="17"/>
        <v>7.5</v>
      </c>
      <c r="G26" s="2">
        <f t="shared" si="18"/>
        <v>12.5</v>
      </c>
      <c r="H26" s="3">
        <f t="shared" si="19"/>
        <v>37.5</v>
      </c>
      <c r="I26" s="6" t="str">
        <f t="shared" si="20"/>
        <v/>
      </c>
      <c r="J26" s="6" t="str">
        <f t="shared" si="0"/>
        <v/>
      </c>
      <c r="K26" s="35"/>
      <c r="L26" s="38"/>
      <c r="M26" s="41"/>
    </row>
    <row r="27" spans="2:13" ht="17.25" thickBot="1" x14ac:dyDescent="0.35">
      <c r="B27" s="33"/>
      <c r="C27" s="10">
        <v>625</v>
      </c>
      <c r="D27" s="27">
        <v>12</v>
      </c>
      <c r="E27" s="27">
        <v>14</v>
      </c>
      <c r="F27" s="10">
        <f t="shared" si="17"/>
        <v>13</v>
      </c>
      <c r="G27" s="10">
        <f t="shared" si="18"/>
        <v>7</v>
      </c>
      <c r="H27" s="11">
        <f>IF(D27="","",F27 /(F27+G27)*100)</f>
        <v>65</v>
      </c>
      <c r="I27" s="12">
        <f>IF(OR(H27="",AND(H27=100,H26&gt;=50)),"",IF(OR(AND(H27=100,H26&lt;50),H27&gt;=50),(50-H26)/(H27-H26)*LOG10(5),IF(AND(H26=0,0&lt;H27&lt;50),(50-H27)/(100-H27)*LOG10(5),IF(AND(H27=0,H26=0),LOG10(5)/2,(50-H27)/(100-H27)*LOG10(5)))))</f>
        <v>0.31771363833455402</v>
      </c>
      <c r="J27" s="13">
        <f t="shared" si="0"/>
        <v>2.4146236513426103</v>
      </c>
      <c r="K27" s="36"/>
      <c r="L27" s="39"/>
      <c r="M27" s="42"/>
    </row>
  </sheetData>
  <sheetProtection selectLockedCells="1"/>
  <mergeCells count="30">
    <mergeCell ref="K1:K2"/>
    <mergeCell ref="L1:L2"/>
    <mergeCell ref="M1:M2"/>
    <mergeCell ref="B8:B12"/>
    <mergeCell ref="K8:K12"/>
    <mergeCell ref="L8:L12"/>
    <mergeCell ref="M8:M12"/>
    <mergeCell ref="B1:B2"/>
    <mergeCell ref="C1:C2"/>
    <mergeCell ref="D1:E2"/>
    <mergeCell ref="F1:G1"/>
    <mergeCell ref="H1:H2"/>
    <mergeCell ref="I1:I2"/>
    <mergeCell ref="J1:J2"/>
    <mergeCell ref="B13:B17"/>
    <mergeCell ref="B3:B7"/>
    <mergeCell ref="K3:K7"/>
    <mergeCell ref="L3:L7"/>
    <mergeCell ref="M3:M7"/>
    <mergeCell ref="K13:K17"/>
    <mergeCell ref="L13:L17"/>
    <mergeCell ref="M13:M17"/>
    <mergeCell ref="B18:B22"/>
    <mergeCell ref="K18:K22"/>
    <mergeCell ref="L18:L22"/>
    <mergeCell ref="M18:M22"/>
    <mergeCell ref="B23:B27"/>
    <mergeCell ref="K23:K27"/>
    <mergeCell ref="L23:L27"/>
    <mergeCell ref="M23:M27"/>
  </mergeCells>
  <phoneticPr fontId="1" type="noConversion"/>
  <pageMargins left="0.7" right="0.7" top="0.75" bottom="0.75" header="0.3" footer="0.3"/>
  <pageSetup paperSize="9"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Rabies RFFIT SOP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박준선</dc:creator>
  <cp:lastModifiedBy>TPEL</cp:lastModifiedBy>
  <cp:lastPrinted>2018-08-13T09:39:12Z</cp:lastPrinted>
  <dcterms:created xsi:type="dcterms:W3CDTF">2011-12-20T06:10:44Z</dcterms:created>
  <dcterms:modified xsi:type="dcterms:W3CDTF">2018-09-14T09:03:45Z</dcterms:modified>
</cp:coreProperties>
</file>