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Qing\Desktop\20190209 PeerJ revision\"/>
    </mc:Choice>
  </mc:AlternateContent>
  <xr:revisionPtr revIDLastSave="0" documentId="13_ncr:1_{24796596-0FC2-4A31-8824-392E38EF0180}" xr6:coauthVersionLast="40" xr6:coauthVersionMax="40" xr10:uidLastSave="{00000000-0000-0000-0000-000000000000}"/>
  <bookViews>
    <workbookView xWindow="-108" yWindow="-108" windowWidth="30936" windowHeight="16896" activeTab="6" xr2:uid="{F1FB2CAF-098F-4BCA-A808-B0643128CB8D}"/>
  </bookViews>
  <sheets>
    <sheet name="Diet test1" sheetId="2" r:id="rId1"/>
    <sheet name="Diet test2" sheetId="3" r:id="rId2"/>
    <sheet name="Diet test3" sheetId="4" r:id="rId3"/>
    <sheet name="1st generation" sheetId="1" r:id="rId4"/>
    <sheet name="2nd generation(CT)" sheetId="7" r:id="rId5"/>
    <sheet name="2nd generation(BT)" sheetId="5" r:id="rId6"/>
    <sheet name="3rd generation" sheetId="6" r:id="rId7"/>
  </sheets>
  <externalReferences>
    <externalReference r:id="rId8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7" l="1"/>
  <c r="N5" i="7" s="1"/>
  <c r="O5" i="7" s="1"/>
  <c r="P5" i="7" s="1"/>
  <c r="M4" i="7"/>
  <c r="N4" i="7" s="1"/>
  <c r="O4" i="7" s="1"/>
  <c r="P4" i="7" s="1"/>
  <c r="F7" i="7"/>
  <c r="F6" i="7"/>
  <c r="F5" i="7"/>
  <c r="F4" i="7"/>
  <c r="F10" i="6" l="1"/>
  <c r="N9" i="6"/>
  <c r="O9" i="6" s="1"/>
  <c r="F9" i="6"/>
  <c r="O8" i="6"/>
  <c r="N8" i="6"/>
  <c r="F8" i="6"/>
  <c r="O7" i="6"/>
  <c r="N7" i="6"/>
  <c r="F7" i="6"/>
  <c r="N6" i="6"/>
  <c r="F6" i="6"/>
  <c r="N5" i="6"/>
  <c r="F5" i="6"/>
  <c r="N4" i="6"/>
  <c r="F4" i="6"/>
  <c r="F7" i="5"/>
  <c r="F6" i="5"/>
  <c r="N5" i="5"/>
  <c r="O5" i="5" s="1"/>
  <c r="F5" i="5"/>
  <c r="N4" i="5"/>
  <c r="O4" i="5" s="1"/>
  <c r="F4" i="5"/>
  <c r="F11" i="1"/>
  <c r="F10" i="1"/>
  <c r="N9" i="1"/>
  <c r="O9" i="1" s="1"/>
  <c r="F9" i="1"/>
  <c r="N8" i="1"/>
  <c r="O8" i="1" s="1"/>
  <c r="F8" i="1"/>
  <c r="N7" i="1"/>
  <c r="O7" i="1" s="1"/>
  <c r="F7" i="1"/>
  <c r="N6" i="1"/>
  <c r="F6" i="1"/>
  <c r="N5" i="1"/>
  <c r="F5" i="1"/>
  <c r="N4" i="1"/>
  <c r="O4" i="1" s="1"/>
  <c r="F4" i="1"/>
  <c r="F7" i="4"/>
  <c r="F6" i="4"/>
  <c r="F5" i="4"/>
  <c r="N4" i="4"/>
  <c r="O4" i="4" s="1"/>
  <c r="F4" i="4"/>
  <c r="F7" i="3"/>
  <c r="M6" i="3"/>
  <c r="N6" i="3" s="1"/>
  <c r="F6" i="3"/>
  <c r="M5" i="3"/>
  <c r="N5" i="3" s="1"/>
  <c r="F5" i="3"/>
  <c r="M4" i="3"/>
  <c r="N4" i="3" s="1"/>
  <c r="O4" i="3" s="1"/>
  <c r="P4" i="3" s="1"/>
  <c r="F4" i="3"/>
  <c r="M7" i="2"/>
  <c r="N7" i="2" s="1"/>
  <c r="M6" i="2"/>
  <c r="N6" i="2" s="1"/>
  <c r="M5" i="2"/>
  <c r="P9" i="6" l="1"/>
  <c r="Q9" i="6" s="1"/>
  <c r="P8" i="6"/>
  <c r="Q8" i="6" s="1"/>
  <c r="P7" i="6"/>
  <c r="Q7" i="6" s="1"/>
  <c r="O6" i="6"/>
  <c r="P6" i="6" s="1"/>
  <c r="Q6" i="6" s="1"/>
  <c r="O5" i="6"/>
  <c r="P5" i="6" s="1"/>
  <c r="Q5" i="6" s="1"/>
  <c r="O4" i="6"/>
  <c r="P4" i="6" s="1"/>
  <c r="Q4" i="6" s="1"/>
  <c r="B5" i="6"/>
  <c r="B6" i="6" s="1"/>
  <c r="B7" i="6" s="1"/>
  <c r="B8" i="6" s="1"/>
  <c r="B9" i="6" s="1"/>
  <c r="P5" i="5"/>
  <c r="Q5" i="5" s="1"/>
  <c r="P4" i="5"/>
  <c r="Q4" i="5" s="1"/>
  <c r="P4" i="4" l="1"/>
  <c r="Q4" i="4" s="1"/>
  <c r="O6" i="3"/>
  <c r="P6" i="3" s="1"/>
  <c r="O5" i="3"/>
  <c r="P5" i="3" s="1"/>
  <c r="N5" i="2"/>
  <c r="O5" i="2" s="1"/>
  <c r="P5" i="2" s="1"/>
  <c r="O7" i="2"/>
  <c r="P7" i="2" s="1"/>
  <c r="O6" i="2"/>
  <c r="P6" i="2" s="1"/>
  <c r="O6" i="1" l="1"/>
  <c r="P6" i="1" s="1"/>
  <c r="Q6" i="1" s="1"/>
  <c r="O5" i="1"/>
  <c r="P5" i="1" s="1"/>
  <c r="Q5" i="1" s="1"/>
  <c r="P4" i="1"/>
  <c r="Q4" i="1" s="1"/>
  <c r="P9" i="1"/>
  <c r="Q9" i="1" s="1"/>
  <c r="P8" i="1"/>
  <c r="Q8" i="1" s="1"/>
  <c r="P7" i="1"/>
  <c r="Q7" i="1" s="1"/>
  <c r="B5" i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<sst xmlns="http://schemas.openxmlformats.org/spreadsheetml/2006/main" count="164" uniqueCount="46">
  <si>
    <t>BL</t>
    <phoneticPr fontId="1" type="noConversion"/>
  </si>
  <si>
    <t>OD3</t>
  </si>
  <si>
    <t>OD2</t>
  </si>
  <si>
    <t>OD1</t>
    <phoneticPr fontId="1" type="noConversion"/>
  </si>
  <si>
    <t>Cal1</t>
    <phoneticPr fontId="1" type="noConversion"/>
  </si>
  <si>
    <t>Cal2</t>
  </si>
  <si>
    <t>Cal3</t>
  </si>
  <si>
    <t>Yeast</t>
    <phoneticPr fontId="1" type="noConversion"/>
  </si>
  <si>
    <t>CT2</t>
  </si>
  <si>
    <t>CT3</t>
  </si>
  <si>
    <t>BT1</t>
    <phoneticPr fontId="1" type="noConversion"/>
  </si>
  <si>
    <t>BT2</t>
  </si>
  <si>
    <t>BT3</t>
  </si>
  <si>
    <t>BT1</t>
    <phoneticPr fontId="1" type="noConversion"/>
  </si>
  <si>
    <t>BT2</t>
    <phoneticPr fontId="1" type="noConversion"/>
  </si>
  <si>
    <t>Cal4</t>
  </si>
  <si>
    <t>Cal5</t>
  </si>
  <si>
    <t>Cal6</t>
  </si>
  <si>
    <t>Calibrator and blank control</t>
    <phoneticPr fontId="1" type="noConversion"/>
  </si>
  <si>
    <t>Cal</t>
    <phoneticPr fontId="1" type="noConversion"/>
  </si>
  <si>
    <t>OD(mean)</t>
  </si>
  <si>
    <t>ppb(ng/ml)</t>
  </si>
  <si>
    <t>Concentration(ppb)</t>
  </si>
  <si>
    <t>Weight(mg)</t>
  </si>
  <si>
    <r>
      <t>CT1</t>
    </r>
    <r>
      <rPr>
        <vertAlign val="superscript"/>
        <sz val="11"/>
        <color theme="1"/>
        <rFont val="等线"/>
        <family val="2"/>
        <charset val="134"/>
        <scheme val="minor"/>
      </rPr>
      <t>*</t>
    </r>
    <phoneticPr fontId="1" type="noConversion"/>
  </si>
  <si>
    <r>
      <rPr>
        <i/>
        <sz val="11"/>
        <color theme="1"/>
        <rFont val="等线"/>
        <family val="3"/>
        <charset val="134"/>
        <scheme val="minor"/>
      </rPr>
      <t>Bt</t>
    </r>
    <r>
      <rPr>
        <sz val="11"/>
        <color theme="1"/>
        <rFont val="等线"/>
        <family val="2"/>
        <charset val="134"/>
        <scheme val="minor"/>
      </rPr>
      <t xml:space="preserve"> contcentration(μg/g)</t>
    </r>
    <phoneticPr fontId="1" type="noConversion"/>
  </si>
  <si>
    <r>
      <t>Yeast+</t>
    </r>
    <r>
      <rPr>
        <i/>
        <sz val="11"/>
        <color theme="1"/>
        <rFont val="等线"/>
        <family val="3"/>
        <charset val="134"/>
        <scheme val="minor"/>
      </rPr>
      <t>Bt</t>
    </r>
    <r>
      <rPr>
        <sz val="11"/>
        <color theme="1"/>
        <rFont val="等线"/>
        <family val="2"/>
        <charset val="134"/>
        <scheme val="minor"/>
      </rPr>
      <t>(2 days)</t>
    </r>
    <phoneticPr fontId="1" type="noConversion"/>
  </si>
  <si>
    <r>
      <t>Yeast+</t>
    </r>
    <r>
      <rPr>
        <i/>
        <sz val="11"/>
        <color theme="1"/>
        <rFont val="等线"/>
        <family val="3"/>
        <charset val="134"/>
        <scheme val="minor"/>
      </rPr>
      <t>Bt</t>
    </r>
    <r>
      <rPr>
        <sz val="11"/>
        <color theme="1"/>
        <rFont val="等线"/>
        <family val="2"/>
        <charset val="134"/>
        <scheme val="minor"/>
      </rPr>
      <t>(fresh)</t>
    </r>
    <r>
      <rPr>
        <vertAlign val="superscript"/>
        <sz val="11"/>
        <color theme="1"/>
        <rFont val="等线"/>
        <family val="3"/>
        <charset val="134"/>
        <scheme val="minor"/>
      </rPr>
      <t>*</t>
    </r>
    <phoneticPr fontId="1" type="noConversion"/>
  </si>
  <si>
    <r>
      <rPr>
        <i/>
        <sz val="11"/>
        <color theme="1"/>
        <rFont val="等线"/>
        <family val="3"/>
        <charset val="134"/>
        <scheme val="minor"/>
      </rPr>
      <t xml:space="preserve">Bt </t>
    </r>
    <r>
      <rPr>
        <sz val="11"/>
        <color theme="1"/>
        <rFont val="等线"/>
        <family val="3"/>
        <charset val="134"/>
        <scheme val="minor"/>
      </rPr>
      <t>contcentration(μg/g)</t>
    </r>
    <phoneticPr fontId="1" type="noConversion"/>
  </si>
  <si>
    <r>
      <rPr>
        <i/>
        <sz val="11"/>
        <color theme="1"/>
        <rFont val="等线"/>
        <family val="3"/>
        <charset val="134"/>
        <scheme val="minor"/>
      </rPr>
      <t>Bt</t>
    </r>
    <r>
      <rPr>
        <sz val="11"/>
        <color theme="1"/>
        <rFont val="等线"/>
        <family val="3"/>
        <charset val="134"/>
        <scheme val="minor"/>
      </rPr>
      <t xml:space="preserve"> contcentration(μg/g)</t>
    </r>
    <phoneticPr fontId="1" type="noConversion"/>
  </si>
  <si>
    <r>
      <t>Yeast+</t>
    </r>
    <r>
      <rPr>
        <i/>
        <sz val="11"/>
        <color theme="1"/>
        <rFont val="等线"/>
        <family val="3"/>
        <charset val="134"/>
        <scheme val="minor"/>
      </rPr>
      <t>Bt</t>
    </r>
    <r>
      <rPr>
        <sz val="11"/>
        <color theme="1"/>
        <rFont val="等线"/>
        <family val="2"/>
        <charset val="134"/>
        <scheme val="minor"/>
      </rPr>
      <t>(2 days)</t>
    </r>
    <r>
      <rPr>
        <vertAlign val="superscript"/>
        <sz val="11"/>
        <color theme="1"/>
        <rFont val="等线"/>
        <family val="3"/>
        <charset val="134"/>
        <scheme val="minor"/>
      </rPr>
      <t>*</t>
    </r>
    <phoneticPr fontId="1" type="noConversion"/>
  </si>
  <si>
    <r>
      <rPr>
        <i/>
        <sz val="11"/>
        <color theme="1"/>
        <rFont val="等线"/>
        <family val="3"/>
        <charset val="134"/>
        <scheme val="minor"/>
      </rPr>
      <t xml:space="preserve">Bt </t>
    </r>
    <r>
      <rPr>
        <sz val="11"/>
        <color theme="1"/>
        <rFont val="等线"/>
        <family val="2"/>
        <charset val="134"/>
        <scheme val="minor"/>
      </rPr>
      <t>contcentration(μg/g)</t>
    </r>
    <phoneticPr fontId="1" type="noConversion"/>
  </si>
  <si>
    <r>
      <rPr>
        <i/>
        <sz val="11"/>
        <color theme="1"/>
        <rFont val="等线"/>
        <family val="3"/>
        <charset val="134"/>
        <scheme val="minor"/>
      </rPr>
      <t>Bt</t>
    </r>
    <r>
      <rPr>
        <sz val="11"/>
        <color theme="1"/>
        <rFont val="等线"/>
        <family val="2"/>
        <charset val="134"/>
        <scheme val="minor"/>
      </rPr>
      <t xml:space="preserve"> contcentration(μg/g)</t>
    </r>
    <phoneticPr fontId="1" type="noConversion"/>
  </si>
  <si>
    <r>
      <t xml:space="preserve">Total </t>
    </r>
    <r>
      <rPr>
        <i/>
        <sz val="11"/>
        <color theme="1"/>
        <rFont val="等线"/>
        <family val="3"/>
        <charset val="134"/>
        <scheme val="minor"/>
      </rPr>
      <t>Bt</t>
    </r>
    <r>
      <rPr>
        <sz val="11"/>
        <color theme="1"/>
        <rFont val="等线"/>
        <family val="2"/>
        <charset val="134"/>
        <scheme val="minor"/>
      </rPr>
      <t>(ng)</t>
    </r>
    <phoneticPr fontId="1" type="noConversion"/>
  </si>
  <si>
    <t>OD（mean）</t>
    <phoneticPr fontId="1" type="noConversion"/>
  </si>
  <si>
    <t>OD(mean)</t>
    <phoneticPr fontId="1" type="noConversion"/>
  </si>
  <si>
    <t>ppb(ng/ml)</t>
    <phoneticPr fontId="1" type="noConversion"/>
  </si>
  <si>
    <t>CT2</t>
    <phoneticPr fontId="1" type="noConversion"/>
  </si>
  <si>
    <r>
      <t>CT1</t>
    </r>
    <r>
      <rPr>
        <vertAlign val="superscript"/>
        <sz val="11"/>
        <color theme="1"/>
        <rFont val="等线"/>
        <family val="3"/>
        <charset val="134"/>
        <scheme val="minor"/>
      </rPr>
      <t>*</t>
    </r>
    <phoneticPr fontId="1" type="noConversion"/>
  </si>
  <si>
    <r>
      <t>BT1</t>
    </r>
    <r>
      <rPr>
        <vertAlign val="superscript"/>
        <sz val="11"/>
        <color theme="1"/>
        <rFont val="等线"/>
        <family val="3"/>
        <charset val="134"/>
        <scheme val="minor"/>
      </rPr>
      <t>*</t>
    </r>
    <phoneticPr fontId="1" type="noConversion"/>
  </si>
  <si>
    <r>
      <t xml:space="preserve">Data S1. Raw data for the concentrations of Cry1F in the diets and in </t>
    </r>
    <r>
      <rPr>
        <b/>
        <i/>
        <sz val="12"/>
        <color theme="1"/>
        <rFont val="Times New Roman"/>
        <family val="1"/>
      </rPr>
      <t xml:space="preserve">F. candida </t>
    </r>
    <r>
      <rPr>
        <b/>
        <sz val="12"/>
        <color theme="1"/>
        <rFont val="Times New Roman"/>
        <family val="1"/>
      </rPr>
      <t>fed in groups measured by ELISA.</t>
    </r>
    <phoneticPr fontId="1" type="noConversion"/>
  </si>
  <si>
    <r>
      <rPr>
        <vertAlign val="superscript"/>
        <sz val="11"/>
        <color theme="1"/>
        <rFont val="等线"/>
        <family val="3"/>
        <charset val="134"/>
        <scheme val="minor"/>
      </rPr>
      <t>*</t>
    </r>
    <r>
      <rPr>
        <sz val="11"/>
        <color theme="1"/>
        <rFont val="等线"/>
        <family val="2"/>
        <charset val="134"/>
        <scheme val="minor"/>
      </rPr>
      <t>All samples were add 1ml extraction buffer, independently. Yeast+</t>
    </r>
    <r>
      <rPr>
        <i/>
        <sz val="11"/>
        <color theme="1"/>
        <rFont val="等线"/>
        <family val="3"/>
        <charset val="134"/>
        <scheme val="minor"/>
      </rPr>
      <t>Bt</t>
    </r>
    <r>
      <rPr>
        <sz val="11"/>
        <color theme="1"/>
        <rFont val="等线"/>
        <family val="2"/>
        <charset val="134"/>
        <scheme val="minor"/>
      </rPr>
      <t xml:space="preserve"> samples were 9 times diluted for test.</t>
    </r>
    <phoneticPr fontId="1" type="noConversion"/>
  </si>
  <si>
    <r>
      <rPr>
        <vertAlign val="superscript"/>
        <sz val="11"/>
        <color theme="1"/>
        <rFont val="等线"/>
        <family val="3"/>
        <charset val="134"/>
        <scheme val="minor"/>
      </rPr>
      <t>*</t>
    </r>
    <r>
      <rPr>
        <sz val="11"/>
        <color theme="1"/>
        <rFont val="等线"/>
        <family val="2"/>
        <charset val="134"/>
        <scheme val="minor"/>
      </rPr>
      <t>All samples were add 700μl extraction buffer, independently. Yeast+</t>
    </r>
    <r>
      <rPr>
        <i/>
        <sz val="11"/>
        <color theme="1"/>
        <rFont val="等线"/>
        <family val="3"/>
        <charset val="134"/>
        <scheme val="minor"/>
      </rPr>
      <t>Bt</t>
    </r>
    <r>
      <rPr>
        <sz val="11"/>
        <color theme="1"/>
        <rFont val="等线"/>
        <family val="2"/>
        <charset val="134"/>
        <scheme val="minor"/>
      </rPr>
      <t xml:space="preserve"> samples were 10 times diluted for test.</t>
    </r>
    <phoneticPr fontId="1" type="noConversion"/>
  </si>
  <si>
    <r>
      <rPr>
        <vertAlign val="superscript"/>
        <sz val="11"/>
        <color theme="1"/>
        <rFont val="等线"/>
        <family val="3"/>
        <charset val="134"/>
        <scheme val="minor"/>
      </rPr>
      <t>*</t>
    </r>
    <r>
      <rPr>
        <sz val="11"/>
        <color theme="1"/>
        <rFont val="等线"/>
        <family val="3"/>
        <charset val="134"/>
        <scheme val="minor"/>
      </rPr>
      <t>Diet s</t>
    </r>
    <r>
      <rPr>
        <sz val="11"/>
        <color theme="1"/>
        <rFont val="等线"/>
        <family val="2"/>
        <charset val="134"/>
        <scheme val="minor"/>
      </rPr>
      <t>ample was add 700μl extraction buffer and 100 times diluted for test.</t>
    </r>
    <phoneticPr fontId="1" type="noConversion"/>
  </si>
  <si>
    <r>
      <rPr>
        <vertAlign val="superscript"/>
        <sz val="11"/>
        <color theme="1"/>
        <rFont val="等线"/>
        <family val="3"/>
        <charset val="134"/>
        <scheme val="minor"/>
      </rPr>
      <t>*</t>
    </r>
    <r>
      <rPr>
        <sz val="11"/>
        <color theme="1"/>
        <rFont val="等线"/>
        <family val="2"/>
        <charset val="134"/>
        <scheme val="minor"/>
      </rPr>
      <t>All samples were add 700μl extraction buffer, independently. BT samples were 2 times diluted for test.</t>
    </r>
    <phoneticPr fontId="1" type="noConversion"/>
  </si>
  <si>
    <r>
      <rPr>
        <vertAlign val="superscript"/>
        <sz val="11"/>
        <color theme="1"/>
        <rFont val="等线"/>
        <family val="3"/>
        <charset val="134"/>
        <scheme val="minor"/>
      </rPr>
      <t>*</t>
    </r>
    <r>
      <rPr>
        <sz val="11"/>
        <color theme="1"/>
        <rFont val="等线"/>
        <family val="2"/>
        <charset val="134"/>
        <scheme val="minor"/>
      </rPr>
      <t>All samples were add 700μl extraction buffer, independently.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</si>
</sst>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_);[Red]\(0.000000\)"/>
    <numFmt numFmtId="177" formatCode="0.00000_);[Red]\(0.00000\)"/>
  </numFmts>
  <fonts count="10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name val="Arial"/>
      <family val="2"/>
    </font>
    <font>
      <sz val="11"/>
      <name val="等线"/>
      <family val="3"/>
      <charset val="134"/>
      <scheme val="minor"/>
    </font>
    <font>
      <i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vertAlign val="superscript"/>
      <sz val="11"/>
      <color theme="1"/>
      <name val="等线"/>
      <family val="3"/>
      <charset val="134"/>
      <scheme val="minor"/>
    </font>
    <font>
      <vertAlign val="superscript"/>
      <sz val="11"/>
      <color theme="1"/>
      <name val="等线"/>
      <family val="2"/>
      <charset val="134"/>
      <scheme val="minor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13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6" fontId="3" fillId="0" borderId="0" xfId="1" applyNumberFormat="1" applyFont="1"/>
    <xf numFmtId="49" fontId="0" fillId="0" borderId="0" xfId="0" applyNumberFormat="1">
      <alignment vertical="center"/>
    </xf>
    <xf numFmtId="176" fontId="0" fillId="0" borderId="0" xfId="0" applyNumberFormat="1" applyFill="1">
      <alignment vertical="center"/>
    </xf>
    <xf numFmtId="176" fontId="5" fillId="0" borderId="0" xfId="0" applyNumberFormat="1" applyFont="1">
      <alignment vertical="center"/>
    </xf>
    <xf numFmtId="0" fontId="0" fillId="0" borderId="0" xfId="0" applyFill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</cellXfs>
  <cellStyles count="2">
    <cellStyle name="常规" xfId="0" builtinId="0"/>
    <cellStyle name="常规 2" xfId="1" xr:uid="{449CBE80-A321-4EFF-B8D2-E0691E064D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'[1]second(国产试剂盒)'!$F$3</c:f>
              <c:strCache>
                <c:ptCount val="1"/>
                <c:pt idx="0">
                  <c:v>浓度（ppb）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</c:trendlineLbl>
          </c:trendline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xVal>
            <c:numRef>
              <c:f>'[1]second(国产试剂盒)'!$E$4:$E$7</c:f>
              <c:numCache>
                <c:formatCode>General</c:formatCode>
                <c:ptCount val="4"/>
                <c:pt idx="0">
                  <c:v>0.29799999999999999</c:v>
                </c:pt>
                <c:pt idx="1">
                  <c:v>0.189</c:v>
                </c:pt>
                <c:pt idx="2">
                  <c:v>0.129</c:v>
                </c:pt>
                <c:pt idx="3">
                  <c:v>8.7999999999999995E-2</c:v>
                </c:pt>
              </c:numCache>
            </c:numRef>
          </c:xVal>
          <c:yVal>
            <c:numRef>
              <c:f>'[1]second(国产试剂盒)'!$F$4:$F$7</c:f>
              <c:numCache>
                <c:formatCode>General</c:formatCode>
                <c:ptCount val="4"/>
                <c:pt idx="0">
                  <c:v>45</c:v>
                </c:pt>
                <c:pt idx="1">
                  <c:v>15</c:v>
                </c:pt>
                <c:pt idx="2">
                  <c:v>5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37B-4C31-A05C-CCFCD9943DB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594244336"/>
        <c:axId val="1594245968"/>
      </c:scatterChart>
      <c:valAx>
        <c:axId val="15942443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OD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594245968"/>
        <c:crosses val="autoZero"/>
        <c:crossBetween val="midCat"/>
      </c:valAx>
      <c:valAx>
        <c:axId val="15942459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Concentration(ppb)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594244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'[1]third(国产试剂盒 450)'!$F$2</c:f>
              <c:strCache>
                <c:ptCount val="1"/>
                <c:pt idx="0">
                  <c:v>浓度（ppb）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elete val="1"/>
          </c:dLbls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</c:trendlineLbl>
          </c:trendline>
          <c:xVal>
            <c:numRef>
              <c:f>'[1]third(国产试剂盒 450)'!$E$3:$E$6</c:f>
              <c:numCache>
                <c:formatCode>General</c:formatCode>
                <c:ptCount val="4"/>
                <c:pt idx="0">
                  <c:v>2.2281</c:v>
                </c:pt>
                <c:pt idx="1">
                  <c:v>1.0988533333333335</c:v>
                </c:pt>
                <c:pt idx="2">
                  <c:v>0.67979400000000012</c:v>
                </c:pt>
                <c:pt idx="3">
                  <c:v>0.37190366666666669</c:v>
                </c:pt>
              </c:numCache>
            </c:numRef>
          </c:xVal>
          <c:yVal>
            <c:numRef>
              <c:f>'[1]third(国产试剂盒 450)'!$F$3:$F$6</c:f>
              <c:numCache>
                <c:formatCode>General</c:formatCode>
                <c:ptCount val="4"/>
                <c:pt idx="0">
                  <c:v>45</c:v>
                </c:pt>
                <c:pt idx="1">
                  <c:v>15</c:v>
                </c:pt>
                <c:pt idx="2">
                  <c:v>5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8BA-47A6-9950-6535F026EEB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1594246512"/>
        <c:axId val="1594241616"/>
      </c:scatterChart>
      <c:valAx>
        <c:axId val="1594246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OD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594241616"/>
        <c:crosses val="autoZero"/>
        <c:crossBetween val="midCat"/>
      </c:valAx>
      <c:valAx>
        <c:axId val="159424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Concentration(ppb)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5942465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'[1]fouth 450'!$F$2</c:f>
              <c:strCache>
                <c:ptCount val="1"/>
                <c:pt idx="0">
                  <c:v>浓度（ppb）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</c:trendlineLbl>
          </c:trendline>
          <c:xVal>
            <c:numRef>
              <c:f>'[1]fouth 450'!$E$3:$E$6</c:f>
              <c:numCache>
                <c:formatCode>General</c:formatCode>
                <c:ptCount val="4"/>
                <c:pt idx="0">
                  <c:v>1.6985333333333335</c:v>
                </c:pt>
                <c:pt idx="1">
                  <c:v>0.84908433333333322</c:v>
                </c:pt>
                <c:pt idx="2">
                  <c:v>0.47913633333333339</c:v>
                </c:pt>
                <c:pt idx="3">
                  <c:v>0.29017500000000002</c:v>
                </c:pt>
              </c:numCache>
            </c:numRef>
          </c:xVal>
          <c:yVal>
            <c:numRef>
              <c:f>'[1]fouth 450'!$F$3:$F$6</c:f>
              <c:numCache>
                <c:formatCode>General</c:formatCode>
                <c:ptCount val="4"/>
                <c:pt idx="0">
                  <c:v>45</c:v>
                </c:pt>
                <c:pt idx="1">
                  <c:v>15</c:v>
                </c:pt>
                <c:pt idx="2">
                  <c:v>5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3F0-4A4D-99B9-068EE0368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4240528"/>
        <c:axId val="1594249776"/>
      </c:scatterChart>
      <c:valAx>
        <c:axId val="1594240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OD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594249776"/>
        <c:crosses val="autoZero"/>
        <c:crossBetween val="midCat"/>
      </c:valAx>
      <c:valAx>
        <c:axId val="1594249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Concentration(ppb)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594240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'[1]first(进口试剂盒)'!$F$3</c:f>
              <c:strCache>
                <c:ptCount val="1"/>
                <c:pt idx="0">
                  <c:v>浓度（ppb）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</c:trendlineLbl>
          </c:trendline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xVal>
            <c:numRef>
              <c:f>'[1]first(进口试剂盒)'!$E$4:$E$11</c:f>
              <c:numCache>
                <c:formatCode>General</c:formatCode>
                <c:ptCount val="8"/>
                <c:pt idx="0">
                  <c:v>2.6832766666666665</c:v>
                </c:pt>
                <c:pt idx="1">
                  <c:v>1.417176666666667</c:v>
                </c:pt>
                <c:pt idx="2">
                  <c:v>0.79505866666666669</c:v>
                </c:pt>
                <c:pt idx="3">
                  <c:v>0.46929599999999999</c:v>
                </c:pt>
                <c:pt idx="4">
                  <c:v>0.32836766666666667</c:v>
                </c:pt>
                <c:pt idx="5">
                  <c:v>0.2459273333333333</c:v>
                </c:pt>
                <c:pt idx="6">
                  <c:v>0.20860800000000002</c:v>
                </c:pt>
                <c:pt idx="7">
                  <c:v>0.16813766666666666</c:v>
                </c:pt>
              </c:numCache>
            </c:numRef>
          </c:xVal>
          <c:yVal>
            <c:numRef>
              <c:f>'[1]first(进口试剂盒)'!$F$4:$F$11</c:f>
              <c:numCache>
                <c:formatCode>General</c:formatCode>
                <c:ptCount val="8"/>
                <c:pt idx="0">
                  <c:v>50.904249999999998</c:v>
                </c:pt>
                <c:pt idx="1">
                  <c:v>25.452124999999999</c:v>
                </c:pt>
                <c:pt idx="2">
                  <c:v>12.726062499999999</c:v>
                </c:pt>
                <c:pt idx="3">
                  <c:v>6.3630312499999997</c:v>
                </c:pt>
                <c:pt idx="4">
                  <c:v>3.1815156249999998</c:v>
                </c:pt>
                <c:pt idx="5">
                  <c:v>1.5907578124999999</c:v>
                </c:pt>
                <c:pt idx="6">
                  <c:v>0.79537890624999996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87F-406C-B420-21AF706D2B2E}"/>
            </c:ext>
          </c:extLst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axId val="1594244880"/>
        <c:axId val="1594247600"/>
      </c:scatterChart>
      <c:valAx>
        <c:axId val="1594244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OD</a:t>
                </a:r>
                <a:endParaRPr lang="zh-CN" altLang="en-US"/>
              </a:p>
            </c:rich>
          </c:tx>
          <c:layout>
            <c:manualLayout>
              <c:xMode val="edge"/>
              <c:yMode val="edge"/>
              <c:x val="0.49400172595566122"/>
              <c:y val="0.924475617724883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594247600"/>
        <c:crosses val="autoZero"/>
        <c:crossBetween val="midCat"/>
      </c:valAx>
      <c:valAx>
        <c:axId val="1594247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Concentration(ppb)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5942448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'[1]third(国产试剂盒 450)'!$F$2</c:f>
              <c:strCache>
                <c:ptCount val="1"/>
                <c:pt idx="0">
                  <c:v>浓度（ppb）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elete val="1"/>
          </c:dLbls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</c:trendlineLbl>
          </c:trendline>
          <c:xVal>
            <c:numRef>
              <c:f>'[1]third(国产试剂盒 450)'!$E$3:$E$6</c:f>
              <c:numCache>
                <c:formatCode>General</c:formatCode>
                <c:ptCount val="4"/>
                <c:pt idx="0">
                  <c:v>2.2281</c:v>
                </c:pt>
                <c:pt idx="1">
                  <c:v>1.0988533333333335</c:v>
                </c:pt>
                <c:pt idx="2">
                  <c:v>0.67979400000000012</c:v>
                </c:pt>
                <c:pt idx="3">
                  <c:v>0.37190366666666669</c:v>
                </c:pt>
              </c:numCache>
            </c:numRef>
          </c:xVal>
          <c:yVal>
            <c:numRef>
              <c:f>'[1]third(国产试剂盒 450)'!$F$3:$F$6</c:f>
              <c:numCache>
                <c:formatCode>General</c:formatCode>
                <c:ptCount val="4"/>
                <c:pt idx="0">
                  <c:v>45</c:v>
                </c:pt>
                <c:pt idx="1">
                  <c:v>15</c:v>
                </c:pt>
                <c:pt idx="2">
                  <c:v>5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552-4612-9123-648387ACF5B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1594246512"/>
        <c:axId val="1594241616"/>
      </c:scatterChart>
      <c:valAx>
        <c:axId val="1594246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594241616"/>
        <c:crosses val="autoZero"/>
        <c:crossBetween val="midCat"/>
      </c:valAx>
      <c:valAx>
        <c:axId val="159424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5942465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'[1]fouth 450'!$F$2</c:f>
              <c:strCache>
                <c:ptCount val="1"/>
                <c:pt idx="0">
                  <c:v>浓度（ppb）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</c:trendlineLbl>
          </c:trendline>
          <c:xVal>
            <c:numRef>
              <c:f>'[1]fouth 450'!$E$3:$E$6</c:f>
              <c:numCache>
                <c:formatCode>General</c:formatCode>
                <c:ptCount val="4"/>
                <c:pt idx="0">
                  <c:v>1.6985333333333335</c:v>
                </c:pt>
                <c:pt idx="1">
                  <c:v>0.84908433333333322</c:v>
                </c:pt>
                <c:pt idx="2">
                  <c:v>0.47913633333333339</c:v>
                </c:pt>
                <c:pt idx="3">
                  <c:v>0.29017500000000002</c:v>
                </c:pt>
              </c:numCache>
            </c:numRef>
          </c:xVal>
          <c:yVal>
            <c:numRef>
              <c:f>'[1]fouth 450'!$F$3:$F$6</c:f>
              <c:numCache>
                <c:formatCode>General</c:formatCode>
                <c:ptCount val="4"/>
                <c:pt idx="0">
                  <c:v>45</c:v>
                </c:pt>
                <c:pt idx="1">
                  <c:v>15</c:v>
                </c:pt>
                <c:pt idx="2">
                  <c:v>5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D6C-40CF-9AB6-8268F7910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4240528"/>
        <c:axId val="1594249776"/>
      </c:scatterChart>
      <c:valAx>
        <c:axId val="1594240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OD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594249776"/>
        <c:crosses val="autoZero"/>
        <c:crossBetween val="midCat"/>
      </c:valAx>
      <c:valAx>
        <c:axId val="1594249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Concentration(ppb)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594240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'[1]fifth(进口试剂盒 450）'!$F$2</c:f>
              <c:strCache>
                <c:ptCount val="1"/>
                <c:pt idx="0">
                  <c:v>浓度（ppb）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</c:trendlineLbl>
          </c:trendline>
          <c:xVal>
            <c:numRef>
              <c:f>'[1]fifth(进口试剂盒 450）'!$E$3:$E$9</c:f>
              <c:numCache>
                <c:formatCode>General</c:formatCode>
                <c:ptCount val="7"/>
                <c:pt idx="0">
                  <c:v>2.1731466666666663</c:v>
                </c:pt>
                <c:pt idx="1">
                  <c:v>1.1969900000000002</c:v>
                </c:pt>
                <c:pt idx="2">
                  <c:v>0.70825700000000003</c:v>
                </c:pt>
                <c:pt idx="3">
                  <c:v>0.45311533333333331</c:v>
                </c:pt>
                <c:pt idx="4">
                  <c:v>0.3169683333333333</c:v>
                </c:pt>
                <c:pt idx="5">
                  <c:v>0.26122533333333331</c:v>
                </c:pt>
                <c:pt idx="6">
                  <c:v>0.1926036666666667</c:v>
                </c:pt>
              </c:numCache>
            </c:numRef>
          </c:xVal>
          <c:yVal>
            <c:numRef>
              <c:f>'[1]fifth(进口试剂盒 450）'!$F$3:$F$9</c:f>
              <c:numCache>
                <c:formatCode>General</c:formatCode>
                <c:ptCount val="7"/>
                <c:pt idx="0">
                  <c:v>46.793790700000002</c:v>
                </c:pt>
                <c:pt idx="1">
                  <c:v>23.396895350000001</c:v>
                </c:pt>
                <c:pt idx="2">
                  <c:v>11.698447675000001</c:v>
                </c:pt>
                <c:pt idx="3">
                  <c:v>5.8492238375000003</c:v>
                </c:pt>
                <c:pt idx="4">
                  <c:v>2.9246119187500002</c:v>
                </c:pt>
                <c:pt idx="5">
                  <c:v>1.4623059593750001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48D-472E-A15F-03A953D45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336784"/>
        <c:axId val="1765343856"/>
      </c:scatterChart>
      <c:valAx>
        <c:axId val="1765336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OD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765343856"/>
        <c:crosses val="autoZero"/>
        <c:crossBetween val="midCat"/>
      </c:valAx>
      <c:valAx>
        <c:axId val="176534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Concentration(ppb)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765336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320040</xdr:colOff>
      <xdr:row>10</xdr:row>
      <xdr:rowOff>99060</xdr:rowOff>
    </xdr:from>
    <xdr:to>
      <xdr:col>6</xdr:col>
      <xdr:colOff>297180</xdr:colOff>
      <xdr:row>42</xdr:row>
      <xdr:rowOff>71439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B0132D78-E6D1-490D-BD81-3897E3791C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6</xdr:col>
      <xdr:colOff>215265</xdr:colOff>
      <xdr:row>36</xdr:row>
      <xdr:rowOff>157163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C6F73EDA-5729-422B-8DBA-BEE881110D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9</xdr:row>
      <xdr:rowOff>137160</xdr:rowOff>
    </xdr:from>
    <xdr:to>
      <xdr:col>7</xdr:col>
      <xdr:colOff>579120</xdr:colOff>
      <xdr:row>40</xdr:row>
      <xdr:rowOff>144780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1B4C6CB-9A1D-4535-B34E-682AC64203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</xdr:colOff>
      <xdr:row>15</xdr:row>
      <xdr:rowOff>0</xdr:rowOff>
    </xdr:from>
    <xdr:to>
      <xdr:col>6</xdr:col>
      <xdr:colOff>1295400</xdr:colOff>
      <xdr:row>42</xdr:row>
      <xdr:rowOff>7509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C3F9FACF-DC03-4956-8CC4-923FCAE123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6</xdr:col>
      <xdr:colOff>436245</xdr:colOff>
      <xdr:row>35</xdr:row>
      <xdr:rowOff>157163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AFDB4489-632E-46CB-867D-8E24B79E58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10</xdr:row>
      <xdr:rowOff>38100</xdr:rowOff>
    </xdr:from>
    <xdr:to>
      <xdr:col>8</xdr:col>
      <xdr:colOff>563880</xdr:colOff>
      <xdr:row>41</xdr:row>
      <xdr:rowOff>45720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FDBDAB9D-AE54-422F-9758-756E6332FB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7</xdr:col>
      <xdr:colOff>125730</xdr:colOff>
      <xdr:row>41</xdr:row>
      <xdr:rowOff>21908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C405A3A9-64A0-4614-A8F3-5683BD5CA6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uang\&#35838;&#39064;&#30740;&#31350;\&#36716;&#22522;&#22240;&#35838;&#39064;(&#26686;&#20113;&#38686;%202014-2016)\FcDK%20Cry1F%20&#27979;&#35797;\FcDK%20Cry1F%20&#27987;&#24230;&#25442;&#316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rst(进口试剂盒)"/>
      <sheetName val="second(国产试剂盒)"/>
      <sheetName val="third(国产试剂盒 450)"/>
      <sheetName val="fouth 450"/>
      <sheetName val="fifth(国产试剂盒 450）"/>
      <sheetName val="fifth(进口试剂盒 450）"/>
      <sheetName val="sixth（国产试剂盒 450）"/>
    </sheetNames>
    <sheetDataSet>
      <sheetData sheetId="0">
        <row r="3">
          <cell r="F3" t="str">
            <v>浓度（ppb）</v>
          </cell>
        </row>
        <row r="4">
          <cell r="E4">
            <v>2.6832766666666665</v>
          </cell>
          <cell r="F4">
            <v>50.904249999999998</v>
          </cell>
        </row>
        <row r="5">
          <cell r="E5">
            <v>1.417176666666667</v>
          </cell>
          <cell r="F5">
            <v>25.452124999999999</v>
          </cell>
        </row>
        <row r="6">
          <cell r="E6">
            <v>0.79505866666666669</v>
          </cell>
          <cell r="F6">
            <v>12.726062499999999</v>
          </cell>
        </row>
        <row r="7">
          <cell r="E7">
            <v>0.46929599999999999</v>
          </cell>
          <cell r="F7">
            <v>6.3630312499999997</v>
          </cell>
        </row>
        <row r="8">
          <cell r="E8">
            <v>0.32836766666666667</v>
          </cell>
          <cell r="F8">
            <v>3.1815156249999998</v>
          </cell>
        </row>
        <row r="9">
          <cell r="E9">
            <v>0.2459273333333333</v>
          </cell>
          <cell r="F9">
            <v>1.5907578124999999</v>
          </cell>
        </row>
        <row r="10">
          <cell r="E10">
            <v>0.20860800000000002</v>
          </cell>
          <cell r="F10">
            <v>0.79537890624999996</v>
          </cell>
        </row>
        <row r="11">
          <cell r="E11">
            <v>0.16813766666666666</v>
          </cell>
          <cell r="F11">
            <v>0</v>
          </cell>
        </row>
      </sheetData>
      <sheetData sheetId="1">
        <row r="3">
          <cell r="F3" t="str">
            <v>浓度（ppb）</v>
          </cell>
        </row>
        <row r="4">
          <cell r="E4">
            <v>0.29799999999999999</v>
          </cell>
          <cell r="F4">
            <v>45</v>
          </cell>
        </row>
        <row r="5">
          <cell r="E5">
            <v>0.189</v>
          </cell>
          <cell r="F5">
            <v>15</v>
          </cell>
        </row>
        <row r="6">
          <cell r="E6">
            <v>0.129</v>
          </cell>
          <cell r="F6">
            <v>5</v>
          </cell>
        </row>
        <row r="7">
          <cell r="E7">
            <v>8.7999999999999995E-2</v>
          </cell>
          <cell r="F7">
            <v>0</v>
          </cell>
        </row>
      </sheetData>
      <sheetData sheetId="2">
        <row r="2">
          <cell r="F2" t="str">
            <v>浓度（ppb）</v>
          </cell>
        </row>
        <row r="3">
          <cell r="E3">
            <v>2.2281</v>
          </cell>
          <cell r="F3">
            <v>45</v>
          </cell>
        </row>
        <row r="4">
          <cell r="E4">
            <v>1.0988533333333335</v>
          </cell>
          <cell r="F4">
            <v>15</v>
          </cell>
        </row>
        <row r="5">
          <cell r="E5">
            <v>0.67979400000000012</v>
          </cell>
          <cell r="F5">
            <v>5</v>
          </cell>
        </row>
        <row r="6">
          <cell r="E6">
            <v>0.37190366666666669</v>
          </cell>
          <cell r="F6">
            <v>0</v>
          </cell>
        </row>
      </sheetData>
      <sheetData sheetId="3">
        <row r="2">
          <cell r="F2" t="str">
            <v>浓度（ppb）</v>
          </cell>
        </row>
        <row r="3">
          <cell r="E3">
            <v>1.6985333333333335</v>
          </cell>
          <cell r="F3">
            <v>45</v>
          </cell>
        </row>
        <row r="4">
          <cell r="E4">
            <v>0.84908433333333322</v>
          </cell>
          <cell r="F4">
            <v>15</v>
          </cell>
        </row>
        <row r="5">
          <cell r="E5">
            <v>0.47913633333333339</v>
          </cell>
          <cell r="F5">
            <v>5</v>
          </cell>
        </row>
        <row r="6">
          <cell r="E6">
            <v>0.29017500000000002</v>
          </cell>
          <cell r="F6">
            <v>0</v>
          </cell>
        </row>
      </sheetData>
      <sheetData sheetId="4"/>
      <sheetData sheetId="5">
        <row r="2">
          <cell r="F2" t="str">
            <v>浓度（ppb）</v>
          </cell>
        </row>
        <row r="3">
          <cell r="E3">
            <v>2.1731466666666663</v>
          </cell>
          <cell r="F3">
            <v>46.793790700000002</v>
          </cell>
        </row>
        <row r="4">
          <cell r="E4">
            <v>1.1969900000000002</v>
          </cell>
          <cell r="F4">
            <v>23.396895350000001</v>
          </cell>
        </row>
        <row r="5">
          <cell r="E5">
            <v>0.70825700000000003</v>
          </cell>
          <cell r="F5">
            <v>11.698447675000001</v>
          </cell>
        </row>
        <row r="6">
          <cell r="E6">
            <v>0.45311533333333331</v>
          </cell>
          <cell r="F6">
            <v>5.8492238375000003</v>
          </cell>
        </row>
        <row r="7">
          <cell r="E7">
            <v>0.3169683333333333</v>
          </cell>
          <cell r="F7">
            <v>2.9246119187500002</v>
          </cell>
        </row>
        <row r="8">
          <cell r="E8">
            <v>0.26122533333333331</v>
          </cell>
          <cell r="F8">
            <v>1.4623059593750001</v>
          </cell>
        </row>
        <row r="9">
          <cell r="E9">
            <v>0.1926036666666667</v>
          </cell>
          <cell r="F9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6E402-8FD5-4B40-AF84-C1182D14DE6A}">
  <dimension ref="A2:P12"/>
  <sheetViews>
    <sheetView workbookViewId="0">
      <selection activeCell="J12" sqref="J12"/>
    </sheetView>
  </sheetViews>
  <sheetFormatPr defaultRowHeight="13.8" x14ac:dyDescent="0.25"/>
  <cols>
    <col min="2" max="2" width="19.6640625" customWidth="1"/>
    <col min="3" max="7" width="13.6640625" customWidth="1"/>
    <col min="8" max="8" width="16.21875" bestFit="1" customWidth="1"/>
    <col min="9" max="9" width="14.88671875" bestFit="1" customWidth="1"/>
    <col min="10" max="12" width="9.44140625" bestFit="1" customWidth="1"/>
    <col min="13" max="13" width="10.33203125" bestFit="1" customWidth="1"/>
    <col min="14" max="15" width="11.6640625" bestFit="1" customWidth="1"/>
    <col min="16" max="16" width="22.6640625" bestFit="1" customWidth="1"/>
    <col min="17" max="17" width="16.77734375" bestFit="1" customWidth="1"/>
  </cols>
  <sheetData>
    <row r="2" spans="1:16" ht="16.2" x14ac:dyDescent="0.25">
      <c r="A2" s="10" t="s">
        <v>40</v>
      </c>
      <c r="B2" s="10"/>
      <c r="C2" s="10"/>
      <c r="D2" s="10"/>
      <c r="E2" s="10"/>
      <c r="F2" s="10"/>
      <c r="G2" s="10"/>
      <c r="H2" s="10"/>
    </row>
    <row r="3" spans="1:16" x14ac:dyDescent="0.25">
      <c r="A3" s="9" t="s">
        <v>18</v>
      </c>
      <c r="B3" s="9"/>
      <c r="C3" s="9"/>
      <c r="D3" s="9"/>
      <c r="E3" s="9"/>
      <c r="F3" s="9"/>
    </row>
    <row r="4" spans="1:16" x14ac:dyDescent="0.25">
      <c r="A4" s="1"/>
      <c r="B4" s="1" t="s">
        <v>22</v>
      </c>
      <c r="C4" s="1" t="s">
        <v>3</v>
      </c>
      <c r="D4" s="1" t="s">
        <v>2</v>
      </c>
      <c r="E4" s="1" t="s">
        <v>1</v>
      </c>
      <c r="F4" s="1" t="s">
        <v>20</v>
      </c>
      <c r="H4" s="1"/>
      <c r="I4" s="1" t="s">
        <v>23</v>
      </c>
      <c r="J4" s="1" t="s">
        <v>3</v>
      </c>
      <c r="K4" s="1" t="s">
        <v>2</v>
      </c>
      <c r="L4" s="1" t="s">
        <v>1</v>
      </c>
      <c r="M4" s="1" t="s">
        <v>20</v>
      </c>
      <c r="N4" s="1" t="s">
        <v>21</v>
      </c>
      <c r="O4" s="1" t="s">
        <v>33</v>
      </c>
      <c r="P4" s="6" t="s">
        <v>28</v>
      </c>
    </row>
    <row r="5" spans="1:16" x14ac:dyDescent="0.25">
      <c r="A5" s="1" t="s">
        <v>4</v>
      </c>
      <c r="B5" s="1">
        <v>45</v>
      </c>
      <c r="C5" s="1">
        <v>0.28448699999999999</v>
      </c>
      <c r="D5" s="1">
        <v>0.30132999999999999</v>
      </c>
      <c r="E5" s="1">
        <v>0.30945499999999998</v>
      </c>
      <c r="F5" s="1">
        <v>0.29799999999999999</v>
      </c>
      <c r="H5" s="5" t="s">
        <v>7</v>
      </c>
      <c r="I5" s="5">
        <v>1.1000000000000001</v>
      </c>
      <c r="J5" s="5">
        <v>9.7891300000000001E-2</v>
      </c>
      <c r="K5" s="5">
        <v>0.10184799999999999</v>
      </c>
      <c r="L5" s="5">
        <v>0.109038</v>
      </c>
      <c r="M5" s="5">
        <f>AVERAGE(J5:L5)</f>
        <v>0.10292576666666668</v>
      </c>
      <c r="N5" s="5">
        <f t="shared" ref="N5" si="0">217.95*M5-22.109</f>
        <v>0.32367084499999876</v>
      </c>
      <c r="O5" s="5">
        <f>N5*1</f>
        <v>0.32367084499999876</v>
      </c>
      <c r="P5" s="5">
        <f>O5/I5</f>
        <v>0.29424622272727158</v>
      </c>
    </row>
    <row r="6" spans="1:16" ht="16.2" x14ac:dyDescent="0.25">
      <c r="A6" s="1" t="s">
        <v>5</v>
      </c>
      <c r="B6" s="1">
        <v>15</v>
      </c>
      <c r="C6" s="1">
        <v>0.187414</v>
      </c>
      <c r="D6" s="1">
        <v>0.18968699999999999</v>
      </c>
      <c r="E6" s="1">
        <v>0.18974099999999999</v>
      </c>
      <c r="F6" s="1">
        <v>0.189</v>
      </c>
      <c r="H6" s="5" t="s">
        <v>27</v>
      </c>
      <c r="I6" s="5">
        <v>2.1</v>
      </c>
      <c r="J6" s="5">
        <v>0.57469300000000001</v>
      </c>
      <c r="K6" s="5">
        <v>0.48487200000000003</v>
      </c>
      <c r="L6" s="5">
        <v>0.52942199999999995</v>
      </c>
      <c r="M6" s="5">
        <f>AVERAGE(J6:L6)</f>
        <v>0.52966233333333335</v>
      </c>
      <c r="N6" s="5">
        <f>(217.95*M6-22.109)*9</f>
        <v>839.97814994999987</v>
      </c>
      <c r="O6" s="5">
        <f>N6*1</f>
        <v>839.97814994999987</v>
      </c>
      <c r="P6" s="5">
        <f>O6/I6</f>
        <v>399.98959521428566</v>
      </c>
    </row>
    <row r="7" spans="1:16" x14ac:dyDescent="0.25">
      <c r="A7" s="1" t="s">
        <v>6</v>
      </c>
      <c r="B7" s="1">
        <v>5</v>
      </c>
      <c r="C7" s="1">
        <v>0.13233</v>
      </c>
      <c r="D7" s="1">
        <v>0.124934</v>
      </c>
      <c r="E7" s="1">
        <v>0.12856799999999999</v>
      </c>
      <c r="F7" s="1">
        <v>0.129</v>
      </c>
      <c r="H7" s="5" t="s">
        <v>26</v>
      </c>
      <c r="I7" s="5">
        <v>3.1</v>
      </c>
      <c r="J7" s="5">
        <v>0.461011</v>
      </c>
      <c r="K7" s="5">
        <v>0.56013900000000005</v>
      </c>
      <c r="L7" s="5">
        <v>0.47627199999999997</v>
      </c>
      <c r="M7" s="5">
        <f>AVERAGE(J7:L7)</f>
        <v>0.49914066666666668</v>
      </c>
      <c r="N7" s="5">
        <f>(217.95*M7-22.109)*9</f>
        <v>780.10837469999979</v>
      </c>
      <c r="O7" s="5">
        <f>N7*1</f>
        <v>780.10837469999979</v>
      </c>
      <c r="P7" s="5">
        <f>O7/I7</f>
        <v>251.64786280645154</v>
      </c>
    </row>
    <row r="8" spans="1:16" x14ac:dyDescent="0.25">
      <c r="A8" s="1" t="s">
        <v>0</v>
      </c>
      <c r="B8" s="1">
        <v>0</v>
      </c>
      <c r="C8" s="1">
        <v>8.6548E-2</v>
      </c>
      <c r="D8" s="1">
        <v>8.6707999999999993E-2</v>
      </c>
      <c r="E8" s="1">
        <v>9.0959999999999999E-2</v>
      </c>
      <c r="F8" s="1">
        <v>8.7999999999999995E-2</v>
      </c>
    </row>
    <row r="10" spans="1:16" ht="16.2" x14ac:dyDescent="0.25">
      <c r="H10" s="11" t="s">
        <v>41</v>
      </c>
      <c r="I10" s="11"/>
      <c r="J10" s="11"/>
      <c r="K10" s="11"/>
      <c r="L10" s="11"/>
      <c r="M10" s="11"/>
      <c r="N10" s="11"/>
      <c r="O10" s="11"/>
    </row>
    <row r="12" spans="1:16" x14ac:dyDescent="0.25">
      <c r="H12" s="4"/>
    </row>
  </sheetData>
  <mergeCells count="3">
    <mergeCell ref="A3:F3"/>
    <mergeCell ref="A2:H2"/>
    <mergeCell ref="H10:O10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4706C-B7E7-457D-9577-051E6D192979}">
  <dimension ref="A2:P18"/>
  <sheetViews>
    <sheetView workbookViewId="0">
      <selection activeCell="J14" sqref="J14"/>
    </sheetView>
  </sheetViews>
  <sheetFormatPr defaultRowHeight="13.8" x14ac:dyDescent="0.25"/>
  <cols>
    <col min="1" max="1" width="5.21875" bestFit="1" customWidth="1"/>
    <col min="2" max="2" width="22.109375" bestFit="1" customWidth="1"/>
    <col min="3" max="5" width="9.44140625" bestFit="1" customWidth="1"/>
    <col min="6" max="6" width="13.44140625" bestFit="1" customWidth="1"/>
    <col min="7" max="7" width="19.88671875" customWidth="1"/>
    <col min="8" max="8" width="16.21875" bestFit="1" customWidth="1"/>
    <col min="9" max="9" width="14.88671875" bestFit="1" customWidth="1"/>
    <col min="10" max="12" width="9.44140625" bestFit="1" customWidth="1"/>
    <col min="13" max="13" width="10.33203125" bestFit="1" customWidth="1"/>
    <col min="14" max="14" width="12.77734375" bestFit="1" customWidth="1"/>
    <col min="15" max="15" width="11.6640625" bestFit="1" customWidth="1"/>
    <col min="16" max="16" width="22.6640625" bestFit="1" customWidth="1"/>
  </cols>
  <sheetData>
    <row r="2" spans="1:16" x14ac:dyDescent="0.25">
      <c r="A2" s="9" t="s">
        <v>18</v>
      </c>
      <c r="B2" s="9"/>
      <c r="C2" s="9"/>
      <c r="D2" s="9"/>
      <c r="E2" s="9"/>
      <c r="F2" s="9"/>
    </row>
    <row r="3" spans="1:16" x14ac:dyDescent="0.25">
      <c r="A3" s="1"/>
      <c r="B3" s="1" t="s">
        <v>22</v>
      </c>
      <c r="C3" s="1" t="s">
        <v>3</v>
      </c>
      <c r="D3" s="1" t="s">
        <v>2</v>
      </c>
      <c r="E3" s="1" t="s">
        <v>1</v>
      </c>
      <c r="F3" s="1" t="s">
        <v>20</v>
      </c>
      <c r="H3" s="1"/>
      <c r="I3" s="1" t="s">
        <v>23</v>
      </c>
      <c r="J3" s="1" t="s">
        <v>3</v>
      </c>
      <c r="K3" s="1" t="s">
        <v>2</v>
      </c>
      <c r="L3" s="1" t="s">
        <v>1</v>
      </c>
      <c r="M3" s="1" t="s">
        <v>20</v>
      </c>
      <c r="N3" s="1" t="s">
        <v>21</v>
      </c>
      <c r="O3" s="1" t="s">
        <v>33</v>
      </c>
      <c r="P3" s="6" t="s">
        <v>29</v>
      </c>
    </row>
    <row r="4" spans="1:16" x14ac:dyDescent="0.25">
      <c r="A4" s="1" t="s">
        <v>4</v>
      </c>
      <c r="B4" s="1">
        <v>45</v>
      </c>
      <c r="C4" s="1">
        <v>2.2157900000000001</v>
      </c>
      <c r="D4" s="1">
        <v>2.1249099999999999</v>
      </c>
      <c r="E4" s="1">
        <v>2.3435999999999999</v>
      </c>
      <c r="F4" s="1">
        <f>AVERAGE(C4:E4)</f>
        <v>2.2281</v>
      </c>
      <c r="H4" s="5" t="s">
        <v>7</v>
      </c>
      <c r="I4" s="1">
        <v>0.8</v>
      </c>
      <c r="J4" s="1">
        <v>0.40213900000000002</v>
      </c>
      <c r="K4" s="1">
        <v>0.34837299999999999</v>
      </c>
      <c r="L4" s="1">
        <v>0.33726400000000001</v>
      </c>
      <c r="M4" s="1">
        <f>AVERAGE(J4:L4)</f>
        <v>0.36259200000000003</v>
      </c>
      <c r="N4" s="1">
        <f>24.754*M4-10.847</f>
        <v>-1.871397631999999</v>
      </c>
      <c r="O4" s="1">
        <f t="shared" ref="O4" si="0">N4*0.7</f>
        <v>-1.3099783423999991</v>
      </c>
      <c r="P4" s="1">
        <f>O4/I4</f>
        <v>-1.6374729279999989</v>
      </c>
    </row>
    <row r="5" spans="1:16" ht="16.2" x14ac:dyDescent="0.25">
      <c r="A5" s="1" t="s">
        <v>5</v>
      </c>
      <c r="B5" s="1">
        <v>15</v>
      </c>
      <c r="C5" s="1">
        <v>1.0861400000000001</v>
      </c>
      <c r="D5" s="1">
        <v>1.08124</v>
      </c>
      <c r="E5" s="1">
        <v>1.1291800000000001</v>
      </c>
      <c r="F5" s="1">
        <f>AVERAGE(C5:E5)</f>
        <v>1.0988533333333335</v>
      </c>
      <c r="H5" s="5" t="s">
        <v>27</v>
      </c>
      <c r="I5" s="5">
        <v>1.9</v>
      </c>
      <c r="J5" s="5">
        <v>5.2581499999999997</v>
      </c>
      <c r="K5" s="5">
        <v>5.25807</v>
      </c>
      <c r="L5" s="5">
        <v>4.9515500000000001</v>
      </c>
      <c r="M5" s="5">
        <f>AVERAGE(J5:L5)</f>
        <v>5.1559233333333339</v>
      </c>
      <c r="N5" s="5">
        <f>(24.754*M5-10.847)*10</f>
        <v>1167.8272619333336</v>
      </c>
      <c r="O5" s="5">
        <f t="shared" ref="O5:O6" si="1">N5*0.7</f>
        <v>817.47908335333352</v>
      </c>
      <c r="P5" s="1">
        <f t="shared" ref="P5:P6" si="2">O5/I5</f>
        <v>430.25214913333343</v>
      </c>
    </row>
    <row r="6" spans="1:16" x14ac:dyDescent="0.25">
      <c r="A6" s="1" t="s">
        <v>6</v>
      </c>
      <c r="B6" s="1">
        <v>5</v>
      </c>
      <c r="C6" s="1">
        <v>0.70274300000000001</v>
      </c>
      <c r="D6" s="1">
        <v>0.65132699999999999</v>
      </c>
      <c r="E6" s="1">
        <v>0.68531200000000003</v>
      </c>
      <c r="F6" s="1">
        <f>AVERAGE(C6:E6)</f>
        <v>0.67979400000000012</v>
      </c>
      <c r="H6" s="5" t="s">
        <v>26</v>
      </c>
      <c r="I6" s="5">
        <v>1.6</v>
      </c>
      <c r="J6" s="5">
        <v>4.7633700000000001</v>
      </c>
      <c r="K6" s="5">
        <v>4.3163799999999997</v>
      </c>
      <c r="L6" s="5">
        <v>4.5682099999999997</v>
      </c>
      <c r="M6" s="5">
        <f>AVERAGE(J6:L6)</f>
        <v>4.5493200000000007</v>
      </c>
      <c r="N6" s="5">
        <f>(24.754*M6-10.847)*10</f>
        <v>1017.6686728000003</v>
      </c>
      <c r="O6" s="5">
        <f t="shared" si="1"/>
        <v>712.36807096000018</v>
      </c>
      <c r="P6" s="1">
        <f t="shared" si="2"/>
        <v>445.23004435000007</v>
      </c>
    </row>
    <row r="7" spans="1:16" x14ac:dyDescent="0.25">
      <c r="A7" s="1" t="s">
        <v>0</v>
      </c>
      <c r="B7" s="1">
        <v>0</v>
      </c>
      <c r="C7" s="1">
        <v>0.36774000000000001</v>
      </c>
      <c r="D7" s="1">
        <v>0.35711399999999999</v>
      </c>
      <c r="E7" s="1">
        <v>0.39085700000000001</v>
      </c>
      <c r="F7" s="1">
        <f>AVERAGE(C7:E7)</f>
        <v>0.37190366666666669</v>
      </c>
    </row>
    <row r="10" spans="1:16" ht="16.2" x14ac:dyDescent="0.25">
      <c r="H10" s="12" t="s">
        <v>42</v>
      </c>
      <c r="I10" s="12"/>
      <c r="J10" s="12"/>
      <c r="K10" s="12"/>
      <c r="L10" s="12"/>
      <c r="M10" s="12"/>
      <c r="N10" s="12"/>
      <c r="O10" s="12"/>
    </row>
    <row r="11" spans="1:16" x14ac:dyDescent="0.25">
      <c r="H11" s="4"/>
    </row>
    <row r="18" spans="8:15" x14ac:dyDescent="0.25">
      <c r="H18" s="1"/>
      <c r="O18" s="1"/>
    </row>
  </sheetData>
  <mergeCells count="2">
    <mergeCell ref="A2:F2"/>
    <mergeCell ref="H10:O10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34484-F18B-448E-9D84-EE5EE17A441F}">
  <dimension ref="A2:Q8"/>
  <sheetViews>
    <sheetView workbookViewId="0">
      <selection activeCell="K10" sqref="K10"/>
    </sheetView>
  </sheetViews>
  <sheetFormatPr defaultRowHeight="13.8" x14ac:dyDescent="0.25"/>
  <cols>
    <col min="1" max="1" width="5.21875" bestFit="1" customWidth="1"/>
    <col min="2" max="2" width="22.109375" bestFit="1" customWidth="1"/>
    <col min="3" max="5" width="9.44140625" bestFit="1" customWidth="1"/>
    <col min="6" max="6" width="13.44140625" bestFit="1" customWidth="1"/>
    <col min="7" max="7" width="22.109375" bestFit="1" customWidth="1"/>
    <col min="9" max="9" width="16.21875" bestFit="1" customWidth="1"/>
    <col min="10" max="10" width="14.88671875" bestFit="1" customWidth="1"/>
    <col min="11" max="13" width="9.44140625" bestFit="1" customWidth="1"/>
    <col min="14" max="14" width="10.33203125" bestFit="1" customWidth="1"/>
    <col min="15" max="15" width="12.77734375" bestFit="1" customWidth="1"/>
    <col min="16" max="16" width="11.88671875" bestFit="1" customWidth="1"/>
    <col min="17" max="17" width="23" bestFit="1" customWidth="1"/>
  </cols>
  <sheetData>
    <row r="2" spans="1:17" x14ac:dyDescent="0.25">
      <c r="A2" s="9" t="s">
        <v>18</v>
      </c>
      <c r="B2" s="9"/>
      <c r="C2" s="9"/>
      <c r="D2" s="9"/>
      <c r="E2" s="9"/>
      <c r="F2" s="9"/>
    </row>
    <row r="3" spans="1:17" x14ac:dyDescent="0.25">
      <c r="A3" s="1"/>
      <c r="B3" s="1" t="s">
        <v>22</v>
      </c>
      <c r="C3" s="1" t="s">
        <v>3</v>
      </c>
      <c r="D3" s="1" t="s">
        <v>2</v>
      </c>
      <c r="E3" s="1" t="s">
        <v>1</v>
      </c>
      <c r="F3" s="1" t="s">
        <v>20</v>
      </c>
      <c r="J3" s="1" t="s">
        <v>23</v>
      </c>
      <c r="K3" s="1" t="s">
        <v>3</v>
      </c>
      <c r="L3" s="1" t="s">
        <v>2</v>
      </c>
      <c r="M3" s="1" t="s">
        <v>1</v>
      </c>
      <c r="N3" s="1" t="s">
        <v>20</v>
      </c>
      <c r="O3" s="1" t="s">
        <v>21</v>
      </c>
      <c r="P3" s="1" t="s">
        <v>33</v>
      </c>
      <c r="Q3" s="6" t="s">
        <v>29</v>
      </c>
    </row>
    <row r="4" spans="1:17" ht="16.2" x14ac:dyDescent="0.25">
      <c r="A4" s="1" t="s">
        <v>4</v>
      </c>
      <c r="B4" s="1">
        <v>45</v>
      </c>
      <c r="C4" s="1">
        <v>1.7734700000000001</v>
      </c>
      <c r="D4" s="1">
        <v>1.4301699999999999</v>
      </c>
      <c r="E4" s="1">
        <v>1.8919600000000001</v>
      </c>
      <c r="F4" s="1">
        <f>AVERAGE(C4:E4)</f>
        <v>1.6985333333333335</v>
      </c>
      <c r="I4" s="5" t="s">
        <v>30</v>
      </c>
      <c r="J4" s="1">
        <v>6</v>
      </c>
      <c r="K4" s="1">
        <v>1.3743799999999999</v>
      </c>
      <c r="L4" s="1">
        <v>1.24194</v>
      </c>
      <c r="M4" s="1">
        <v>1.3626499999999999</v>
      </c>
      <c r="N4" s="1">
        <f>AVERAGE(K4:M4)</f>
        <v>1.3263233333333333</v>
      </c>
      <c r="O4">
        <f>(32.214*N4-10.463)*100</f>
        <v>3226.3179859999996</v>
      </c>
      <c r="P4">
        <f t="shared" ref="P4" si="0">O4*0.7</f>
        <v>2258.4225901999994</v>
      </c>
      <c r="Q4">
        <f>P4/J4</f>
        <v>376.40376503333323</v>
      </c>
    </row>
    <row r="5" spans="1:17" x14ac:dyDescent="0.25">
      <c r="A5" s="1" t="s">
        <v>5</v>
      </c>
      <c r="B5" s="1">
        <v>15</v>
      </c>
      <c r="C5" s="1">
        <v>0.91403999999999996</v>
      </c>
      <c r="D5" s="1">
        <v>0.72343199999999996</v>
      </c>
      <c r="E5" s="1">
        <v>0.90978099999999995</v>
      </c>
      <c r="F5" s="1">
        <f>AVERAGE(C5:E5)</f>
        <v>0.84908433333333322</v>
      </c>
    </row>
    <row r="6" spans="1:17" x14ac:dyDescent="0.25">
      <c r="A6" s="1" t="s">
        <v>6</v>
      </c>
      <c r="B6" s="1">
        <v>5</v>
      </c>
      <c r="C6" s="1">
        <v>0.464306</v>
      </c>
      <c r="D6" s="1">
        <v>0.435006</v>
      </c>
      <c r="E6" s="1">
        <v>0.53809700000000005</v>
      </c>
      <c r="F6" s="1">
        <f>AVERAGE(C6:E6)</f>
        <v>0.47913633333333339</v>
      </c>
    </row>
    <row r="7" spans="1:17" ht="16.2" x14ac:dyDescent="0.25">
      <c r="A7" s="1" t="s">
        <v>0</v>
      </c>
      <c r="B7" s="1">
        <v>0</v>
      </c>
      <c r="C7" s="1">
        <v>0.29824000000000001</v>
      </c>
      <c r="D7" s="1">
        <v>0.26412400000000003</v>
      </c>
      <c r="E7" s="1">
        <v>0.30816100000000002</v>
      </c>
      <c r="F7" s="1">
        <f>AVERAGE(C7:E7)</f>
        <v>0.29017500000000002</v>
      </c>
      <c r="I7" s="12" t="s">
        <v>43</v>
      </c>
      <c r="J7" s="12"/>
      <c r="K7" s="12"/>
      <c r="L7" s="12"/>
      <c r="M7" s="12"/>
      <c r="N7" s="12"/>
    </row>
    <row r="8" spans="1:17" x14ac:dyDescent="0.25">
      <c r="I8" s="4"/>
    </row>
  </sheetData>
  <mergeCells count="2">
    <mergeCell ref="A2:F2"/>
    <mergeCell ref="I7:N7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75AF6-23EB-4B71-8E49-F8BB285CEC85}">
  <dimension ref="A2:R16"/>
  <sheetViews>
    <sheetView workbookViewId="0">
      <selection activeCell="L16" sqref="L16"/>
    </sheetView>
  </sheetViews>
  <sheetFormatPr defaultRowHeight="13.8" x14ac:dyDescent="0.25"/>
  <cols>
    <col min="1" max="1" width="4.88671875" bestFit="1" customWidth="1"/>
    <col min="2" max="2" width="22.109375" bestFit="1" customWidth="1"/>
    <col min="3" max="5" width="9.44140625" bestFit="1" customWidth="1"/>
    <col min="6" max="6" width="13.44140625" bestFit="1" customWidth="1"/>
    <col min="7" max="7" width="20.6640625" customWidth="1"/>
    <col min="10" max="10" width="13.44140625" customWidth="1"/>
    <col min="11" max="18" width="17.88671875" customWidth="1"/>
  </cols>
  <sheetData>
    <row r="2" spans="1:18" x14ac:dyDescent="0.25">
      <c r="A2" s="9" t="s">
        <v>18</v>
      </c>
      <c r="B2" s="9"/>
      <c r="C2" s="9"/>
      <c r="D2" s="9"/>
      <c r="E2" s="9"/>
      <c r="F2" s="9"/>
    </row>
    <row r="3" spans="1:18" x14ac:dyDescent="0.25">
      <c r="A3" s="2"/>
      <c r="B3" s="1" t="s">
        <v>22</v>
      </c>
      <c r="C3" s="1" t="s">
        <v>3</v>
      </c>
      <c r="D3" s="1" t="s">
        <v>2</v>
      </c>
      <c r="E3" s="1" t="s">
        <v>1</v>
      </c>
      <c r="F3" s="1" t="s">
        <v>20</v>
      </c>
      <c r="J3" s="1" t="s">
        <v>23</v>
      </c>
      <c r="K3" s="1" t="s">
        <v>3</v>
      </c>
      <c r="L3" s="1" t="s">
        <v>2</v>
      </c>
      <c r="M3" s="1" t="s">
        <v>1</v>
      </c>
      <c r="N3" s="1" t="s">
        <v>20</v>
      </c>
      <c r="O3" s="1" t="s">
        <v>21</v>
      </c>
      <c r="P3" s="1" t="s">
        <v>33</v>
      </c>
      <c r="Q3" s="6" t="s">
        <v>31</v>
      </c>
    </row>
    <row r="4" spans="1:18" ht="16.2" x14ac:dyDescent="0.25">
      <c r="A4" s="2" t="s">
        <v>19</v>
      </c>
      <c r="B4" s="1">
        <v>50.904249999999998</v>
      </c>
      <c r="C4" s="1">
        <v>2.7019500000000001</v>
      </c>
      <c r="D4" s="1">
        <v>2.6732800000000001</v>
      </c>
      <c r="E4" s="1">
        <v>2.6745999999999999</v>
      </c>
      <c r="F4" s="1">
        <f t="shared" ref="F4:F11" si="0">AVERAGE(C4:E4)</f>
        <v>2.6832766666666665</v>
      </c>
      <c r="I4" t="s">
        <v>24</v>
      </c>
      <c r="J4" s="1">
        <v>1.5</v>
      </c>
      <c r="K4" s="1">
        <v>0.114717</v>
      </c>
      <c r="L4" s="1">
        <v>0.11743199999999999</v>
      </c>
      <c r="M4" s="1">
        <v>0.109888</v>
      </c>
      <c r="N4" s="1">
        <f t="shared" ref="N4:N9" si="1">AVERAGE(K4:M4)</f>
        <v>0.11401233333333333</v>
      </c>
      <c r="O4" s="1">
        <f>N4*20.25-3.3601</f>
        <v>-1.05135025</v>
      </c>
      <c r="P4" s="1">
        <f t="shared" ref="P4:P9" si="2">O4*0.7</f>
        <v>-0.73594517500000001</v>
      </c>
      <c r="Q4" s="1">
        <f t="shared" ref="Q4:Q9" si="3">P4/J4</f>
        <v>-0.49063011666666667</v>
      </c>
    </row>
    <row r="5" spans="1:18" x14ac:dyDescent="0.25">
      <c r="A5" s="1" t="s">
        <v>4</v>
      </c>
      <c r="B5" s="1">
        <f t="shared" ref="B5:B10" si="4">B4/2</f>
        <v>25.452124999999999</v>
      </c>
      <c r="C5" s="1">
        <v>1.4101300000000001</v>
      </c>
      <c r="D5" s="1">
        <v>1.4152800000000001</v>
      </c>
      <c r="E5" s="1">
        <v>1.4261200000000001</v>
      </c>
      <c r="F5" s="1">
        <f t="shared" si="0"/>
        <v>1.417176666666667</v>
      </c>
      <c r="I5" t="s">
        <v>8</v>
      </c>
      <c r="J5" s="1">
        <v>1.8</v>
      </c>
      <c r="K5" s="1">
        <v>0.118254</v>
      </c>
      <c r="L5" s="1">
        <v>0.1153</v>
      </c>
      <c r="M5" s="1">
        <v>0.108055</v>
      </c>
      <c r="N5" s="1">
        <f t="shared" si="1"/>
        <v>0.11386966666666666</v>
      </c>
      <c r="O5" s="1">
        <f t="shared" ref="O5:O6" si="5">N5*20.25-3.3601</f>
        <v>-1.0542392500000002</v>
      </c>
      <c r="P5" s="1">
        <f t="shared" si="2"/>
        <v>-0.73796747500000004</v>
      </c>
      <c r="Q5" s="1">
        <f t="shared" si="3"/>
        <v>-0.40998193055555554</v>
      </c>
    </row>
    <row r="6" spans="1:18" x14ac:dyDescent="0.25">
      <c r="A6" s="1" t="s">
        <v>5</v>
      </c>
      <c r="B6" s="1">
        <f t="shared" si="4"/>
        <v>12.726062499999999</v>
      </c>
      <c r="C6" s="1">
        <v>0.78721600000000003</v>
      </c>
      <c r="D6" s="1">
        <v>0.80968099999999998</v>
      </c>
      <c r="E6" s="1">
        <v>0.78827899999999995</v>
      </c>
      <c r="F6" s="1">
        <f t="shared" si="0"/>
        <v>0.79505866666666669</v>
      </c>
      <c r="I6" t="s">
        <v>9</v>
      </c>
      <c r="J6" s="1">
        <v>1.4</v>
      </c>
      <c r="K6" s="1">
        <v>9.5715499999999995E-2</v>
      </c>
      <c r="L6" s="1">
        <v>9.5636499999999999E-2</v>
      </c>
      <c r="M6" s="1">
        <v>9.2557799999999996E-2</v>
      </c>
      <c r="N6" s="1">
        <f t="shared" si="1"/>
        <v>9.4636600000000001E-2</v>
      </c>
      <c r="O6" s="1">
        <f t="shared" si="5"/>
        <v>-1.4437088500000002</v>
      </c>
      <c r="P6" s="1">
        <f t="shared" si="2"/>
        <v>-1.010596195</v>
      </c>
      <c r="Q6" s="1">
        <f t="shared" si="3"/>
        <v>-0.72185442500000008</v>
      </c>
    </row>
    <row r="7" spans="1:18" x14ac:dyDescent="0.25">
      <c r="A7" s="1" t="s">
        <v>6</v>
      </c>
      <c r="B7" s="1">
        <f t="shared" si="4"/>
        <v>6.3630312499999997</v>
      </c>
      <c r="C7" s="1">
        <v>0.49273099999999997</v>
      </c>
      <c r="D7" s="1">
        <v>0.45647700000000002</v>
      </c>
      <c r="E7" s="1">
        <v>0.45867999999999998</v>
      </c>
      <c r="F7" s="1">
        <f t="shared" si="0"/>
        <v>0.46929599999999999</v>
      </c>
      <c r="I7" t="s">
        <v>10</v>
      </c>
      <c r="J7" s="1">
        <v>2.7</v>
      </c>
      <c r="K7" s="3">
        <v>0.38932299999999997</v>
      </c>
      <c r="L7" s="3">
        <v>0.41398699999999999</v>
      </c>
      <c r="M7" s="3">
        <v>0.41382000000000002</v>
      </c>
      <c r="N7" s="1">
        <f t="shared" si="1"/>
        <v>0.40571000000000002</v>
      </c>
      <c r="O7" s="1">
        <f>(N7*20.25-3.3601)*2</f>
        <v>9.711055</v>
      </c>
      <c r="P7" s="1">
        <f t="shared" si="2"/>
        <v>6.7977384999999995</v>
      </c>
      <c r="Q7" s="1">
        <f t="shared" si="3"/>
        <v>2.5176809259259256</v>
      </c>
    </row>
    <row r="8" spans="1:18" x14ac:dyDescent="0.25">
      <c r="A8" s="1" t="s">
        <v>15</v>
      </c>
      <c r="B8" s="1">
        <f t="shared" si="4"/>
        <v>3.1815156249999998</v>
      </c>
      <c r="C8" s="1">
        <v>0.351051</v>
      </c>
      <c r="D8" s="1">
        <v>0.31604700000000002</v>
      </c>
      <c r="E8" s="1">
        <v>0.31800499999999998</v>
      </c>
      <c r="F8" s="1">
        <f t="shared" si="0"/>
        <v>0.32836766666666667</v>
      </c>
      <c r="I8" t="s">
        <v>11</v>
      </c>
      <c r="J8" s="1">
        <v>2.8</v>
      </c>
      <c r="K8" s="3">
        <v>0.35265999999999997</v>
      </c>
      <c r="L8" s="3">
        <v>0.35821799999999998</v>
      </c>
      <c r="M8" s="3">
        <v>0.353794</v>
      </c>
      <c r="N8" s="1">
        <f t="shared" si="1"/>
        <v>0.35489066666666663</v>
      </c>
      <c r="O8" s="1">
        <f>(N8*20.25-3.3601)*2</f>
        <v>7.6528719999999986</v>
      </c>
      <c r="P8" s="1">
        <f t="shared" si="2"/>
        <v>5.3570103999999983</v>
      </c>
      <c r="Q8" s="1">
        <f t="shared" si="3"/>
        <v>1.9132179999999994</v>
      </c>
    </row>
    <row r="9" spans="1:18" x14ac:dyDescent="0.25">
      <c r="A9" s="1" t="s">
        <v>16</v>
      </c>
      <c r="B9" s="1">
        <f t="shared" si="4"/>
        <v>1.5907578124999999</v>
      </c>
      <c r="C9" s="1">
        <v>0.26242599999999999</v>
      </c>
      <c r="D9" s="1">
        <v>0.236371</v>
      </c>
      <c r="E9" s="1">
        <v>0.238985</v>
      </c>
      <c r="F9" s="1">
        <f t="shared" si="0"/>
        <v>0.2459273333333333</v>
      </c>
      <c r="I9" t="s">
        <v>12</v>
      </c>
      <c r="J9" s="1">
        <v>1.9</v>
      </c>
      <c r="K9" s="3">
        <v>0.53695000000000004</v>
      </c>
      <c r="L9" s="3">
        <v>0.55528</v>
      </c>
      <c r="M9" s="3">
        <v>0.62510299999999996</v>
      </c>
      <c r="N9" s="1">
        <f t="shared" si="1"/>
        <v>0.57244433333333333</v>
      </c>
      <c r="O9" s="1">
        <f>(N9*20.25-3.3601)*2</f>
        <v>16.463795500000003</v>
      </c>
      <c r="P9" s="1">
        <f t="shared" si="2"/>
        <v>11.524656850000001</v>
      </c>
      <c r="Q9" s="1">
        <f t="shared" si="3"/>
        <v>6.0656088684210534</v>
      </c>
    </row>
    <row r="10" spans="1:18" x14ac:dyDescent="0.25">
      <c r="A10" s="1" t="s">
        <v>17</v>
      </c>
      <c r="B10" s="1">
        <f t="shared" si="4"/>
        <v>0.79537890624999996</v>
      </c>
      <c r="C10" s="1">
        <v>0.229074</v>
      </c>
      <c r="D10" s="1">
        <v>0.20094500000000001</v>
      </c>
      <c r="E10" s="1">
        <v>0.19580500000000001</v>
      </c>
      <c r="F10" s="1">
        <f t="shared" si="0"/>
        <v>0.20860800000000002</v>
      </c>
    </row>
    <row r="11" spans="1:18" x14ac:dyDescent="0.25">
      <c r="A11" s="2" t="s">
        <v>0</v>
      </c>
      <c r="B11" s="1">
        <v>0</v>
      </c>
      <c r="C11" s="1">
        <v>0.18401500000000001</v>
      </c>
      <c r="D11" s="1">
        <v>0.15948599999999999</v>
      </c>
      <c r="E11" s="1">
        <v>0.160912</v>
      </c>
      <c r="F11" s="1">
        <f t="shared" si="0"/>
        <v>0.16813766666666666</v>
      </c>
      <c r="I11" s="2"/>
      <c r="J11" s="2"/>
      <c r="K11" s="1"/>
      <c r="L11" s="1"/>
      <c r="M11" s="1"/>
      <c r="N11" s="1"/>
      <c r="O11" s="1"/>
      <c r="P11" s="1"/>
      <c r="Q11" s="1"/>
      <c r="R11" s="1"/>
    </row>
    <row r="12" spans="1:18" ht="16.2" x14ac:dyDescent="0.25">
      <c r="I12" s="12" t="s">
        <v>44</v>
      </c>
      <c r="J12" s="12"/>
      <c r="K12" s="12"/>
      <c r="L12" s="12"/>
      <c r="M12" s="12"/>
      <c r="N12" s="12"/>
      <c r="O12" s="1"/>
      <c r="P12" s="1"/>
      <c r="Q12" s="1"/>
      <c r="R12" s="1"/>
    </row>
    <row r="13" spans="1:18" x14ac:dyDescent="0.25">
      <c r="I13" s="2"/>
      <c r="J13" s="2"/>
    </row>
    <row r="14" spans="1:18" x14ac:dyDescent="0.25">
      <c r="I14" s="2"/>
      <c r="J14" s="2"/>
    </row>
    <row r="15" spans="1:18" x14ac:dyDescent="0.25">
      <c r="I15" s="2"/>
      <c r="J15" s="2"/>
    </row>
    <row r="16" spans="1:18" x14ac:dyDescent="0.25">
      <c r="I16" s="2"/>
      <c r="J16" s="2"/>
      <c r="K16" s="3"/>
      <c r="L16" s="3"/>
      <c r="M16" s="3"/>
      <c r="N16" s="1"/>
      <c r="O16" s="1"/>
      <c r="P16" s="1"/>
      <c r="Q16" s="1"/>
      <c r="R16" s="1"/>
    </row>
  </sheetData>
  <mergeCells count="2">
    <mergeCell ref="A2:F2"/>
    <mergeCell ref="I12:N12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58395-6E12-49DB-94E7-D6CAE697E9F1}">
  <dimension ref="A2:W22"/>
  <sheetViews>
    <sheetView workbookViewId="0">
      <selection activeCell="K13" sqref="K13"/>
    </sheetView>
  </sheetViews>
  <sheetFormatPr defaultRowHeight="13.8" x14ac:dyDescent="0.25"/>
  <cols>
    <col min="1" max="1" width="5.21875" bestFit="1" customWidth="1"/>
    <col min="2" max="2" width="18.88671875" bestFit="1" customWidth="1"/>
    <col min="3" max="5" width="9.44140625" bestFit="1" customWidth="1"/>
    <col min="6" max="6" width="13.44140625" bestFit="1" customWidth="1"/>
    <col min="7" max="7" width="13.6640625" customWidth="1"/>
    <col min="9" max="9" width="11.6640625" bestFit="1" customWidth="1"/>
    <col min="10" max="12" width="9.44140625" bestFit="1" customWidth="1"/>
    <col min="13" max="13" width="10.33203125" bestFit="1" customWidth="1"/>
    <col min="14" max="14" width="11.21875" bestFit="1" customWidth="1"/>
    <col min="15" max="15" width="11.88671875" bestFit="1" customWidth="1"/>
    <col min="16" max="16" width="23" bestFit="1" customWidth="1"/>
  </cols>
  <sheetData>
    <row r="2" spans="1:16" x14ac:dyDescent="0.25">
      <c r="A2" s="9" t="s">
        <v>18</v>
      </c>
      <c r="B2" s="9"/>
      <c r="C2" s="9"/>
      <c r="D2" s="9"/>
      <c r="E2" s="9"/>
      <c r="F2" s="9"/>
      <c r="G2" s="8"/>
    </row>
    <row r="3" spans="1:16" x14ac:dyDescent="0.25">
      <c r="A3" s="1"/>
      <c r="B3" s="1" t="s">
        <v>22</v>
      </c>
      <c r="C3" s="1" t="s">
        <v>3</v>
      </c>
      <c r="D3" s="1" t="s">
        <v>2</v>
      </c>
      <c r="E3" s="1" t="s">
        <v>1</v>
      </c>
      <c r="F3" s="1" t="s">
        <v>34</v>
      </c>
      <c r="G3" s="1"/>
      <c r="I3" s="1" t="s">
        <v>23</v>
      </c>
      <c r="J3" s="1" t="s">
        <v>3</v>
      </c>
      <c r="K3" s="1" t="s">
        <v>2</v>
      </c>
      <c r="L3" s="1" t="s">
        <v>1</v>
      </c>
      <c r="M3" s="1" t="s">
        <v>35</v>
      </c>
      <c r="N3" s="1" t="s">
        <v>36</v>
      </c>
      <c r="O3" s="1" t="s">
        <v>33</v>
      </c>
      <c r="P3" s="6" t="s">
        <v>25</v>
      </c>
    </row>
    <row r="4" spans="1:16" ht="16.2" x14ac:dyDescent="0.25">
      <c r="A4" s="1" t="s">
        <v>4</v>
      </c>
      <c r="B4" s="1">
        <v>45</v>
      </c>
      <c r="C4" s="1">
        <v>2.2157900000000001</v>
      </c>
      <c r="D4" s="1">
        <v>2.1249099999999999</v>
      </c>
      <c r="E4" s="1">
        <v>2.3435999999999999</v>
      </c>
      <c r="F4" s="1">
        <f>AVERAGE(C4:E4)</f>
        <v>2.2281</v>
      </c>
      <c r="H4" t="s">
        <v>38</v>
      </c>
      <c r="I4" s="1">
        <v>2.4</v>
      </c>
      <c r="J4" s="1">
        <v>0.38263000000000003</v>
      </c>
      <c r="K4" s="1">
        <v>0.421788</v>
      </c>
      <c r="L4" s="1">
        <v>0.39803100000000002</v>
      </c>
      <c r="M4" s="1">
        <f>AVERAGE(J4:L4)</f>
        <v>0.40081633333333339</v>
      </c>
      <c r="N4" s="1">
        <f t="shared" ref="N4:N5" si="0">24.754*M4-10.847</f>
        <v>-0.92519248466666504</v>
      </c>
      <c r="O4" s="1">
        <f t="shared" ref="O4:O5" si="1">N4*0.7</f>
        <v>-0.64763473926666548</v>
      </c>
      <c r="P4" s="1">
        <f>O4/I4</f>
        <v>-0.2698478080277773</v>
      </c>
    </row>
    <row r="5" spans="1:16" x14ac:dyDescent="0.25">
      <c r="A5" s="1" t="s">
        <v>5</v>
      </c>
      <c r="B5" s="1">
        <v>15</v>
      </c>
      <c r="C5" s="1">
        <v>1.0861400000000001</v>
      </c>
      <c r="D5" s="1">
        <v>1.08124</v>
      </c>
      <c r="E5" s="1">
        <v>1.1291800000000001</v>
      </c>
      <c r="F5" s="1">
        <f>AVERAGE(C5:E5)</f>
        <v>1.0988533333333335</v>
      </c>
      <c r="H5" t="s">
        <v>37</v>
      </c>
      <c r="I5" s="1">
        <v>2.1</v>
      </c>
      <c r="J5" s="1">
        <v>0.36368299999999998</v>
      </c>
      <c r="K5" s="1">
        <v>0.36883700000000003</v>
      </c>
      <c r="L5" s="1">
        <v>0.38807700000000001</v>
      </c>
      <c r="M5" s="1">
        <f>AVERAGE(J5:L5)</f>
        <v>0.37353233333333336</v>
      </c>
      <c r="N5" s="1">
        <f t="shared" si="0"/>
        <v>-1.6005806206666655</v>
      </c>
      <c r="O5" s="1">
        <f t="shared" si="1"/>
        <v>-1.1204064344666658</v>
      </c>
      <c r="P5" s="1">
        <f>O5/I5</f>
        <v>-0.53352687355555506</v>
      </c>
    </row>
    <row r="6" spans="1:16" x14ac:dyDescent="0.25">
      <c r="A6" s="1" t="s">
        <v>6</v>
      </c>
      <c r="B6" s="1">
        <v>5</v>
      </c>
      <c r="C6" s="1">
        <v>0.70274300000000001</v>
      </c>
      <c r="D6" s="1">
        <v>0.65132699999999999</v>
      </c>
      <c r="E6" s="1">
        <v>0.68531200000000003</v>
      </c>
      <c r="F6" s="1">
        <f>AVERAGE(C6:E6)</f>
        <v>0.67979400000000012</v>
      </c>
    </row>
    <row r="7" spans="1:16" x14ac:dyDescent="0.25">
      <c r="A7" s="1" t="s">
        <v>0</v>
      </c>
      <c r="B7" s="1">
        <v>0</v>
      </c>
      <c r="C7" s="1">
        <v>0.36774000000000001</v>
      </c>
      <c r="D7" s="1">
        <v>0.35711399999999999</v>
      </c>
      <c r="E7" s="1">
        <v>0.39085700000000001</v>
      </c>
      <c r="F7" s="1">
        <f>AVERAGE(C7:E7)</f>
        <v>0.37190366666666669</v>
      </c>
    </row>
    <row r="8" spans="1:16" ht="16.2" x14ac:dyDescent="0.25">
      <c r="H8" s="11" t="s">
        <v>45</v>
      </c>
      <c r="I8" s="11"/>
      <c r="J8" s="11"/>
      <c r="K8" s="11"/>
      <c r="L8" s="11"/>
      <c r="M8" s="11"/>
    </row>
    <row r="19" spans="15:23" x14ac:dyDescent="0.25">
      <c r="O19" s="1"/>
      <c r="W19" s="1"/>
    </row>
    <row r="20" spans="15:23" x14ac:dyDescent="0.25">
      <c r="O20" s="1"/>
      <c r="P20" s="1"/>
      <c r="Q20" s="1"/>
      <c r="R20" s="1"/>
      <c r="S20" s="1"/>
      <c r="T20" s="1"/>
      <c r="U20" s="1"/>
      <c r="V20" s="1"/>
      <c r="W20" s="1"/>
    </row>
    <row r="21" spans="15:23" x14ac:dyDescent="0.25">
      <c r="O21" s="1"/>
    </row>
    <row r="22" spans="15:23" x14ac:dyDescent="0.25">
      <c r="O22" s="1"/>
    </row>
  </sheetData>
  <mergeCells count="2">
    <mergeCell ref="A2:F2"/>
    <mergeCell ref="H8:M8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B96A9-7822-44A4-A8E9-B3685518FAD6}">
  <dimension ref="A2:V22"/>
  <sheetViews>
    <sheetView workbookViewId="0">
      <selection activeCell="L16" sqref="L16"/>
    </sheetView>
  </sheetViews>
  <sheetFormatPr defaultRowHeight="13.8" x14ac:dyDescent="0.25"/>
  <cols>
    <col min="2" max="2" width="22.109375" bestFit="1" customWidth="1"/>
    <col min="3" max="5" width="9.44140625" bestFit="1" customWidth="1"/>
    <col min="6" max="6" width="13.44140625" bestFit="1" customWidth="1"/>
    <col min="10" max="10" width="14.88671875" bestFit="1" customWidth="1"/>
    <col min="11" max="13" width="9.44140625" bestFit="1" customWidth="1"/>
    <col min="14" max="14" width="10.33203125" bestFit="1" customWidth="1"/>
    <col min="15" max="15" width="11.21875" bestFit="1" customWidth="1"/>
    <col min="16" max="16" width="11.44140625" bestFit="1" customWidth="1"/>
    <col min="17" max="17" width="22.6640625" bestFit="1" customWidth="1"/>
    <col min="19" max="22" width="19.6640625" customWidth="1"/>
  </cols>
  <sheetData>
    <row r="2" spans="1:22" x14ac:dyDescent="0.25">
      <c r="A2" s="9" t="s">
        <v>18</v>
      </c>
      <c r="B2" s="9"/>
      <c r="C2" s="9"/>
      <c r="D2" s="9"/>
      <c r="E2" s="9"/>
      <c r="F2" s="9"/>
    </row>
    <row r="3" spans="1:22" x14ac:dyDescent="0.25">
      <c r="A3" s="1"/>
      <c r="B3" s="1" t="s">
        <v>22</v>
      </c>
      <c r="C3" s="1" t="s">
        <v>3</v>
      </c>
      <c r="D3" s="1" t="s">
        <v>2</v>
      </c>
      <c r="E3" s="1" t="s">
        <v>1</v>
      </c>
      <c r="F3" s="1" t="s">
        <v>20</v>
      </c>
      <c r="J3" s="1" t="s">
        <v>23</v>
      </c>
      <c r="K3" s="1" t="s">
        <v>3</v>
      </c>
      <c r="L3" s="1" t="s">
        <v>2</v>
      </c>
      <c r="M3" s="1" t="s">
        <v>1</v>
      </c>
      <c r="N3" s="1" t="s">
        <v>20</v>
      </c>
      <c r="O3" s="1" t="s">
        <v>21</v>
      </c>
      <c r="P3" s="1" t="s">
        <v>33</v>
      </c>
      <c r="Q3" s="6" t="s">
        <v>25</v>
      </c>
    </row>
    <row r="4" spans="1:22" ht="16.2" x14ac:dyDescent="0.25">
      <c r="A4" s="1" t="s">
        <v>4</v>
      </c>
      <c r="B4" s="1">
        <v>45</v>
      </c>
      <c r="C4" s="1">
        <v>1.7734700000000001</v>
      </c>
      <c r="D4" s="1">
        <v>1.4301699999999999</v>
      </c>
      <c r="E4" s="1">
        <v>1.8919600000000001</v>
      </c>
      <c r="F4" s="1">
        <f>AVERAGE(C4:E4)</f>
        <v>1.6985333333333335</v>
      </c>
      <c r="I4" t="s">
        <v>39</v>
      </c>
      <c r="J4" s="1">
        <v>4.3</v>
      </c>
      <c r="K4" s="1">
        <v>0.46880500000000003</v>
      </c>
      <c r="L4" s="1">
        <v>0.44448300000000002</v>
      </c>
      <c r="M4" s="1">
        <v>0.42495500000000003</v>
      </c>
      <c r="N4" s="1">
        <f>AVERAGE(K4:M4)</f>
        <v>0.44608100000000001</v>
      </c>
      <c r="O4" s="1">
        <f>(32.214*N4-10.463)*2</f>
        <v>7.8141066680000009</v>
      </c>
      <c r="P4" s="5">
        <f>O4*0.7</f>
        <v>5.4698746676000001</v>
      </c>
      <c r="Q4" s="5">
        <f>P4/J4</f>
        <v>1.2720638761860465</v>
      </c>
    </row>
    <row r="5" spans="1:22" x14ac:dyDescent="0.25">
      <c r="A5" s="1" t="s">
        <v>5</v>
      </c>
      <c r="B5" s="1">
        <v>15</v>
      </c>
      <c r="C5" s="1">
        <v>0.91403999999999996</v>
      </c>
      <c r="D5" s="1">
        <v>0.72343199999999996</v>
      </c>
      <c r="E5" s="1">
        <v>0.90978099999999995</v>
      </c>
      <c r="F5" s="1">
        <f>AVERAGE(C5:E5)</f>
        <v>0.84908433333333322</v>
      </c>
      <c r="I5" t="s">
        <v>14</v>
      </c>
      <c r="J5" s="1">
        <v>4.4000000000000004</v>
      </c>
      <c r="K5" s="1">
        <v>0.70253299999999996</v>
      </c>
      <c r="L5" s="1">
        <v>0.75549999999999995</v>
      </c>
      <c r="M5" s="1">
        <v>0.73688200000000004</v>
      </c>
      <c r="N5" s="1">
        <f>AVERAGE(K5:M5)</f>
        <v>0.73163833333333328</v>
      </c>
      <c r="O5" s="1">
        <f>(32.214*N5-10.463)*2</f>
        <v>26.211994539999996</v>
      </c>
      <c r="P5" s="5">
        <f>O5*0.7</f>
        <v>18.348396177999994</v>
      </c>
      <c r="Q5" s="5">
        <f>P5/J5</f>
        <v>4.1700900404545438</v>
      </c>
    </row>
    <row r="6" spans="1:22" x14ac:dyDescent="0.25">
      <c r="A6" s="1" t="s">
        <v>6</v>
      </c>
      <c r="B6" s="1">
        <v>5</v>
      </c>
      <c r="C6" s="1">
        <v>0.464306</v>
      </c>
      <c r="D6" s="1">
        <v>0.435006</v>
      </c>
      <c r="E6" s="1">
        <v>0.53809700000000005</v>
      </c>
      <c r="F6" s="1">
        <f>AVERAGE(C6:E6)</f>
        <v>0.47913633333333339</v>
      </c>
    </row>
    <row r="7" spans="1:22" x14ac:dyDescent="0.25">
      <c r="A7" s="1" t="s">
        <v>0</v>
      </c>
      <c r="B7" s="1">
        <v>0</v>
      </c>
      <c r="C7" s="1">
        <v>0.29824000000000001</v>
      </c>
      <c r="D7" s="1">
        <v>0.26412400000000003</v>
      </c>
      <c r="E7" s="1">
        <v>0.30816100000000002</v>
      </c>
      <c r="F7" s="1">
        <f>AVERAGE(C7:E7)</f>
        <v>0.29017500000000002</v>
      </c>
    </row>
    <row r="8" spans="1:22" ht="16.2" x14ac:dyDescent="0.25">
      <c r="I8" s="11" t="s">
        <v>44</v>
      </c>
      <c r="J8" s="11"/>
      <c r="K8" s="11"/>
      <c r="L8" s="11"/>
      <c r="M8" s="11"/>
      <c r="N8" s="11"/>
      <c r="O8" s="11"/>
      <c r="P8" s="11"/>
      <c r="Q8" s="11"/>
    </row>
    <row r="13" spans="1:22" x14ac:dyDescent="0.25">
      <c r="N13" s="5"/>
      <c r="O13" s="5"/>
      <c r="P13" s="5"/>
      <c r="Q13" s="5"/>
      <c r="R13" s="5"/>
      <c r="S13" s="5"/>
      <c r="T13" s="5"/>
      <c r="U13" s="5"/>
      <c r="V13" s="5"/>
    </row>
    <row r="14" spans="1:22" x14ac:dyDescent="0.25">
      <c r="N14" s="5"/>
      <c r="O14" s="5"/>
      <c r="P14" s="5"/>
      <c r="Q14" s="5"/>
      <c r="R14" s="5"/>
      <c r="S14" s="5"/>
      <c r="T14" s="5"/>
      <c r="U14" s="5"/>
      <c r="V14" s="5"/>
    </row>
    <row r="15" spans="1:22" x14ac:dyDescent="0.25">
      <c r="N15" s="5"/>
      <c r="O15" s="5"/>
      <c r="P15" s="5"/>
      <c r="Q15" s="5"/>
      <c r="R15" s="5"/>
      <c r="S15" s="5"/>
      <c r="T15" s="5"/>
      <c r="U15" s="5"/>
      <c r="V15" s="5"/>
    </row>
    <row r="16" spans="1:22" x14ac:dyDescent="0.25">
      <c r="N16" s="5"/>
      <c r="O16" s="5"/>
      <c r="P16" s="5"/>
      <c r="Q16" s="5"/>
      <c r="R16" s="5"/>
      <c r="S16" s="5"/>
      <c r="T16" s="5"/>
      <c r="U16" s="5"/>
      <c r="V16" s="5"/>
    </row>
    <row r="17" spans="14:22" x14ac:dyDescent="0.25">
      <c r="N17" s="5"/>
      <c r="O17" s="5"/>
      <c r="P17" s="5"/>
      <c r="Q17" s="5"/>
      <c r="R17" s="5"/>
      <c r="S17" s="5"/>
      <c r="T17" s="5"/>
      <c r="U17" s="5"/>
      <c r="V17" s="5"/>
    </row>
    <row r="18" spans="14:22" x14ac:dyDescent="0.25">
      <c r="N18" s="5"/>
      <c r="O18" s="5"/>
      <c r="P18" s="5"/>
      <c r="Q18" s="5"/>
      <c r="R18" s="5"/>
      <c r="S18" s="5"/>
      <c r="T18" s="5"/>
      <c r="U18" s="7"/>
      <c r="V18" s="5"/>
    </row>
    <row r="19" spans="14:22" x14ac:dyDescent="0.25">
      <c r="N19" s="5"/>
      <c r="O19" s="7"/>
      <c r="P19" s="7"/>
      <c r="Q19" s="7"/>
      <c r="R19" s="7"/>
      <c r="S19" s="7"/>
      <c r="T19" s="7"/>
      <c r="U19" s="7"/>
      <c r="V19" s="7"/>
    </row>
    <row r="20" spans="14:22" x14ac:dyDescent="0.25">
      <c r="N20" s="5"/>
      <c r="O20" s="5"/>
      <c r="P20" s="5"/>
      <c r="Q20" s="5"/>
      <c r="R20" s="5"/>
      <c r="S20" s="5"/>
      <c r="T20" s="5"/>
      <c r="U20" s="5"/>
      <c r="V20" s="5"/>
    </row>
    <row r="21" spans="14:22" x14ac:dyDescent="0.25">
      <c r="N21" s="5"/>
      <c r="O21" s="7"/>
      <c r="P21" s="7"/>
      <c r="Q21" s="7"/>
      <c r="R21" s="7"/>
      <c r="S21" s="7"/>
      <c r="T21" s="7"/>
      <c r="U21" s="7"/>
      <c r="V21" s="7"/>
    </row>
    <row r="22" spans="14:22" x14ac:dyDescent="0.25">
      <c r="N22" s="7"/>
      <c r="O22" s="7"/>
      <c r="P22" s="7"/>
      <c r="Q22" s="7"/>
      <c r="R22" s="7"/>
      <c r="S22" s="7"/>
      <c r="T22" s="7"/>
      <c r="U22" s="7"/>
      <c r="V22" s="7"/>
    </row>
  </sheetData>
  <mergeCells count="2">
    <mergeCell ref="A2:F2"/>
    <mergeCell ref="I8:Q8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2D1A3-927F-43F4-97FF-D6E63F51D694}">
  <dimension ref="A2:Q21"/>
  <sheetViews>
    <sheetView tabSelected="1" workbookViewId="0">
      <selection activeCell="K43" sqref="K43"/>
    </sheetView>
  </sheetViews>
  <sheetFormatPr defaultRowHeight="13.8" x14ac:dyDescent="0.25"/>
  <cols>
    <col min="2" max="2" width="18.88671875" bestFit="1" customWidth="1"/>
    <col min="3" max="5" width="9.44140625" bestFit="1" customWidth="1"/>
    <col min="6" max="6" width="10.33203125" bestFit="1" customWidth="1"/>
    <col min="10" max="10" width="14.88671875" bestFit="1" customWidth="1"/>
    <col min="11" max="12" width="9.44140625" bestFit="1" customWidth="1"/>
    <col min="13" max="13" width="10.33203125" bestFit="1" customWidth="1"/>
    <col min="14" max="14" width="11.21875" bestFit="1" customWidth="1"/>
    <col min="15" max="15" width="17.44140625" bestFit="1" customWidth="1"/>
    <col min="16" max="16" width="19.109375" bestFit="1" customWidth="1"/>
    <col min="17" max="17" width="22.6640625" bestFit="1" customWidth="1"/>
  </cols>
  <sheetData>
    <row r="2" spans="1:17" x14ac:dyDescent="0.25">
      <c r="A2" s="9" t="s">
        <v>18</v>
      </c>
      <c r="B2" s="9"/>
      <c r="C2" s="9"/>
      <c r="D2" s="9"/>
      <c r="E2" s="9"/>
      <c r="F2" s="9"/>
    </row>
    <row r="3" spans="1:17" x14ac:dyDescent="0.25">
      <c r="A3" s="1"/>
      <c r="B3" s="1" t="s">
        <v>22</v>
      </c>
      <c r="C3" s="1" t="s">
        <v>3</v>
      </c>
      <c r="D3" s="1" t="s">
        <v>2</v>
      </c>
      <c r="E3" s="1" t="s">
        <v>1</v>
      </c>
      <c r="F3" s="1" t="s">
        <v>20</v>
      </c>
      <c r="J3" s="1" t="s">
        <v>23</v>
      </c>
      <c r="K3" s="1" t="s">
        <v>3</v>
      </c>
      <c r="L3" s="1" t="s">
        <v>2</v>
      </c>
      <c r="M3" s="1" t="s">
        <v>1</v>
      </c>
      <c r="N3" s="1" t="s">
        <v>20</v>
      </c>
      <c r="O3" s="1" t="s">
        <v>21</v>
      </c>
      <c r="P3" s="1" t="s">
        <v>33</v>
      </c>
      <c r="Q3" s="6" t="s">
        <v>32</v>
      </c>
    </row>
    <row r="4" spans="1:17" ht="16.2" x14ac:dyDescent="0.25">
      <c r="A4" s="1" t="s">
        <v>4</v>
      </c>
      <c r="B4" s="1">
        <v>46.793790700000002</v>
      </c>
      <c r="C4" s="1">
        <v>2.1505700000000001</v>
      </c>
      <c r="D4" s="1">
        <v>2.1757399999999998</v>
      </c>
      <c r="E4" s="1">
        <v>2.19313</v>
      </c>
      <c r="F4" s="1">
        <f t="shared" ref="F4:F10" si="0">AVERAGE(C4:E4)</f>
        <v>2.1731466666666663</v>
      </c>
      <c r="I4" t="s">
        <v>38</v>
      </c>
      <c r="J4" s="1">
        <v>2.9</v>
      </c>
      <c r="K4" s="1">
        <v>0.171343</v>
      </c>
      <c r="L4" s="1">
        <v>0.16567200000000001</v>
      </c>
      <c r="M4" s="1">
        <v>0.160164</v>
      </c>
      <c r="N4" s="1">
        <f t="shared" ref="N4:N9" si="1">AVERAGE(K4:M4)</f>
        <v>0.16572633333333334</v>
      </c>
      <c r="O4" s="1">
        <f>23.645*N4-4.7496</f>
        <v>-0.83100084833333332</v>
      </c>
      <c r="P4" s="1">
        <f t="shared" ref="P4:P9" si="2">O4*0.7</f>
        <v>-0.58170059383333328</v>
      </c>
      <c r="Q4" s="1">
        <f t="shared" ref="Q4:Q9" si="3">P4/J4</f>
        <v>-0.20058641166666666</v>
      </c>
    </row>
    <row r="5" spans="1:17" x14ac:dyDescent="0.25">
      <c r="A5" s="1" t="s">
        <v>5</v>
      </c>
      <c r="B5" s="1">
        <f>B4/2</f>
        <v>23.396895350000001</v>
      </c>
      <c r="C5" s="1">
        <v>1.23604</v>
      </c>
      <c r="D5" s="1">
        <v>1.16178</v>
      </c>
      <c r="E5" s="1">
        <v>1.1931499999999999</v>
      </c>
      <c r="F5" s="1">
        <f t="shared" si="0"/>
        <v>1.1969900000000002</v>
      </c>
      <c r="I5" t="s">
        <v>8</v>
      </c>
      <c r="J5" s="1">
        <v>2.4</v>
      </c>
      <c r="K5" s="1">
        <v>0.141093</v>
      </c>
      <c r="L5" s="1">
        <v>0.146147</v>
      </c>
      <c r="M5" s="1">
        <v>0.13878099999999999</v>
      </c>
      <c r="N5" s="1">
        <f t="shared" si="1"/>
        <v>0.14200699999999999</v>
      </c>
      <c r="O5" s="1">
        <f>23.645*N5-4.7496</f>
        <v>-1.391844485</v>
      </c>
      <c r="P5" s="1">
        <f t="shared" si="2"/>
        <v>-0.9742911394999999</v>
      </c>
      <c r="Q5" s="1">
        <f t="shared" si="3"/>
        <v>-0.40595464145833332</v>
      </c>
    </row>
    <row r="6" spans="1:17" x14ac:dyDescent="0.25">
      <c r="A6" s="1" t="s">
        <v>6</v>
      </c>
      <c r="B6" s="1">
        <f>B5/2</f>
        <v>11.698447675000001</v>
      </c>
      <c r="C6" s="1">
        <v>0.737703</v>
      </c>
      <c r="D6" s="1">
        <v>0.69380500000000001</v>
      </c>
      <c r="E6" s="1">
        <v>0.69326299999999996</v>
      </c>
      <c r="F6" s="1">
        <f t="shared" si="0"/>
        <v>0.70825700000000003</v>
      </c>
      <c r="I6" t="s">
        <v>9</v>
      </c>
      <c r="J6" s="1">
        <v>2.6</v>
      </c>
      <c r="K6" s="1">
        <v>0.13529099999999999</v>
      </c>
      <c r="L6" s="1">
        <v>0.32689000000000001</v>
      </c>
      <c r="M6" s="1">
        <v>0.14042499999999999</v>
      </c>
      <c r="N6" s="1">
        <f t="shared" si="1"/>
        <v>0.20086866666666667</v>
      </c>
      <c r="O6" s="1">
        <f>23.645*N6-4.7496</f>
        <v>-6.0376666667139034E-5</v>
      </c>
      <c r="P6" s="1">
        <f t="shared" si="2"/>
        <v>-4.2263666666997321E-5</v>
      </c>
      <c r="Q6" s="1">
        <f t="shared" si="3"/>
        <v>-1.6255256410383583E-5</v>
      </c>
    </row>
    <row r="7" spans="1:17" x14ac:dyDescent="0.25">
      <c r="A7" s="1" t="s">
        <v>15</v>
      </c>
      <c r="B7" s="1">
        <f>B6/2</f>
        <v>5.8492238375000003</v>
      </c>
      <c r="C7" s="1">
        <v>0.46439999999999998</v>
      </c>
      <c r="D7" s="1">
        <v>0.44847399999999998</v>
      </c>
      <c r="E7" s="1">
        <v>0.44647199999999998</v>
      </c>
      <c r="F7" s="1">
        <f t="shared" si="0"/>
        <v>0.45311533333333331</v>
      </c>
      <c r="I7" t="s">
        <v>13</v>
      </c>
      <c r="J7" s="1">
        <v>4.4000000000000004</v>
      </c>
      <c r="K7" s="1">
        <v>1.0040800000000001</v>
      </c>
      <c r="L7" s="1">
        <v>1.05708</v>
      </c>
      <c r="M7" s="1">
        <v>1.0961700000000001</v>
      </c>
      <c r="N7" s="1">
        <f t="shared" si="1"/>
        <v>1.0524433333333334</v>
      </c>
      <c r="O7" s="1">
        <f>(23.645*N7-4.7496)*2</f>
        <v>40.270845233333333</v>
      </c>
      <c r="P7" s="1">
        <f t="shared" si="2"/>
        <v>28.189591663333331</v>
      </c>
      <c r="Q7" s="1">
        <f t="shared" si="3"/>
        <v>6.406725378030302</v>
      </c>
    </row>
    <row r="8" spans="1:17" x14ac:dyDescent="0.25">
      <c r="A8" s="1" t="s">
        <v>16</v>
      </c>
      <c r="B8" s="1">
        <f>B7/2</f>
        <v>2.9246119187500002</v>
      </c>
      <c r="C8" s="1">
        <v>0.32624399999999998</v>
      </c>
      <c r="D8" s="1">
        <v>0.30953199999999997</v>
      </c>
      <c r="E8" s="1">
        <v>0.31512899999999999</v>
      </c>
      <c r="F8" s="1">
        <f t="shared" si="0"/>
        <v>0.3169683333333333</v>
      </c>
      <c r="I8" t="s">
        <v>11</v>
      </c>
      <c r="J8" s="1">
        <v>5</v>
      </c>
      <c r="K8" s="1">
        <v>1.0682700000000001</v>
      </c>
      <c r="L8" s="1">
        <v>1.1415200000000001</v>
      </c>
      <c r="M8" s="1">
        <v>1.1458999999999999</v>
      </c>
      <c r="N8" s="1">
        <f t="shared" si="1"/>
        <v>1.1185633333333334</v>
      </c>
      <c r="O8" s="1">
        <f>(23.645*N8-4.7496)*2</f>
        <v>43.397660033333331</v>
      </c>
      <c r="P8" s="1">
        <f t="shared" si="2"/>
        <v>30.378362023333331</v>
      </c>
      <c r="Q8" s="1">
        <f t="shared" si="3"/>
        <v>6.0756724046666664</v>
      </c>
    </row>
    <row r="9" spans="1:17" x14ac:dyDescent="0.25">
      <c r="A9" s="1" t="s">
        <v>17</v>
      </c>
      <c r="B9" s="1">
        <f>B8/2</f>
        <v>1.4623059593750001</v>
      </c>
      <c r="C9" s="1">
        <v>0.26253599999999999</v>
      </c>
      <c r="D9" s="1">
        <v>0.27001599999999998</v>
      </c>
      <c r="E9" s="1">
        <v>0.25112400000000001</v>
      </c>
      <c r="F9" s="1">
        <f t="shared" si="0"/>
        <v>0.26122533333333331</v>
      </c>
      <c r="I9" t="s">
        <v>12</v>
      </c>
      <c r="J9" s="1">
        <v>4</v>
      </c>
      <c r="K9" s="1">
        <v>0.58288899999999999</v>
      </c>
      <c r="L9" s="1">
        <v>0.56983399999999995</v>
      </c>
      <c r="M9" s="1">
        <v>0.58697299999999997</v>
      </c>
      <c r="N9" s="1">
        <f t="shared" si="1"/>
        <v>0.57989866666666667</v>
      </c>
      <c r="O9" s="1">
        <f>(23.645*N9-4.7496)*2</f>
        <v>17.924207946666669</v>
      </c>
      <c r="P9" s="1">
        <f t="shared" si="2"/>
        <v>12.546945562666668</v>
      </c>
      <c r="Q9" s="1">
        <f t="shared" si="3"/>
        <v>3.136736390666667</v>
      </c>
    </row>
    <row r="10" spans="1:17" x14ac:dyDescent="0.25">
      <c r="A10" s="1" t="s">
        <v>0</v>
      </c>
      <c r="B10" s="1">
        <v>0</v>
      </c>
      <c r="C10" s="1">
        <v>0.19924900000000001</v>
      </c>
      <c r="D10" s="1">
        <v>0.197411</v>
      </c>
      <c r="E10" s="1">
        <v>0.18115100000000001</v>
      </c>
      <c r="F10" s="1">
        <f t="shared" si="0"/>
        <v>0.1926036666666667</v>
      </c>
    </row>
    <row r="12" spans="1:17" ht="16.2" x14ac:dyDescent="0.25">
      <c r="I12" s="11" t="s">
        <v>44</v>
      </c>
      <c r="J12" s="11"/>
      <c r="K12" s="11"/>
      <c r="L12" s="11"/>
      <c r="M12" s="11"/>
      <c r="N12" s="11"/>
      <c r="O12" s="11"/>
      <c r="P12" s="11"/>
    </row>
    <row r="13" spans="1:17" x14ac:dyDescent="0.25">
      <c r="J13" s="1"/>
      <c r="K13" s="1"/>
      <c r="L13" s="1"/>
      <c r="M13" s="1"/>
      <c r="N13" s="1"/>
      <c r="O13" s="1"/>
      <c r="P13" s="1"/>
      <c r="Q13" s="1"/>
    </row>
    <row r="17" spans="10:17" x14ac:dyDescent="0.25">
      <c r="J17" s="1"/>
      <c r="K17" s="1"/>
      <c r="L17" s="1"/>
      <c r="M17" s="1"/>
      <c r="N17" s="1"/>
      <c r="O17" s="1"/>
      <c r="P17" s="1"/>
      <c r="Q17" s="1"/>
    </row>
    <row r="19" spans="10:17" x14ac:dyDescent="0.25">
      <c r="J19" s="1"/>
      <c r="K19" s="1"/>
      <c r="L19" s="1"/>
      <c r="M19" s="1"/>
      <c r="N19" s="1"/>
      <c r="O19" s="1"/>
      <c r="P19" s="1"/>
      <c r="Q19" s="1"/>
    </row>
    <row r="21" spans="10:17" x14ac:dyDescent="0.25">
      <c r="J21" s="1"/>
      <c r="K21" s="1"/>
      <c r="L21" s="1"/>
      <c r="M21" s="1"/>
      <c r="N21" s="1"/>
      <c r="O21" s="1"/>
      <c r="P21" s="1"/>
      <c r="Q21" s="1"/>
    </row>
  </sheetData>
  <mergeCells count="2">
    <mergeCell ref="A2:F2"/>
    <mergeCell ref="I12:P12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Diet test1</vt:lpstr>
      <vt:lpstr>Diet test2</vt:lpstr>
      <vt:lpstr>Diet test3</vt:lpstr>
      <vt:lpstr>1st generation</vt:lpstr>
      <vt:lpstr>2nd generation(CT)</vt:lpstr>
      <vt:lpstr>2nd generation(BT)</vt:lpstr>
      <vt:lpstr>3rd generation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Todd</dc:creator>
  <cp:lastModifiedBy>Qing</cp:lastModifiedBy>
  <dcterms:created xsi:type="dcterms:W3CDTF">2018-11-16T07:15:38Z</dcterms:created>
  <dcterms:modified xsi:type="dcterms:W3CDTF">2019-02-09T16:33:42Z</dcterms:modified>
</cp:coreProperties>
</file>