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13_ncr:1_{A5158954-F9FA-497F-8E3C-7435130736B8}" xr6:coauthVersionLast="34" xr6:coauthVersionMax="34" xr10:uidLastSave="{00000000-0000-0000-0000-000000000000}"/>
  <bookViews>
    <workbookView xWindow="0" yWindow="0" windowWidth="11265" windowHeight="4470" xr2:uid="{E4F069EF-66A7-42F1-8D36-59A38882366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B9" i="1" l="1"/>
  <c r="C9" i="1"/>
  <c r="D9" i="1"/>
  <c r="K14" i="1" l="1"/>
  <c r="K19" i="1" s="1"/>
  <c r="B14" i="1"/>
  <c r="B19" i="1" s="1"/>
  <c r="S9" i="1"/>
  <c r="E9" i="1"/>
  <c r="G9" i="1"/>
  <c r="H9" i="1"/>
  <c r="I9" i="1"/>
  <c r="J9" i="1"/>
  <c r="K9" i="1"/>
  <c r="N14" i="1" s="1"/>
  <c r="N19" i="1" s="1"/>
  <c r="L9" i="1"/>
  <c r="M9" i="1"/>
  <c r="N9" i="1"/>
  <c r="O9" i="1"/>
  <c r="P9" i="1"/>
  <c r="Q9" i="1"/>
  <c r="R9" i="1"/>
  <c r="O4" i="1"/>
  <c r="P4" i="1"/>
  <c r="N4" i="1"/>
  <c r="J4" i="1"/>
  <c r="I4" i="1"/>
  <c r="H4" i="1"/>
  <c r="F14" i="1" l="1"/>
  <c r="F19" i="1" s="1"/>
  <c r="O14" i="1"/>
  <c r="O19" i="1" s="1"/>
  <c r="E14" i="1"/>
  <c r="E19" i="1" s="1"/>
  <c r="M14" i="1"/>
  <c r="M19" i="1" s="1"/>
  <c r="L23" i="1" s="1"/>
  <c r="D14" i="1"/>
  <c r="D19" i="1" s="1"/>
  <c r="L14" i="1"/>
  <c r="C14" i="1"/>
  <c r="P14" i="1"/>
  <c r="G14" i="1"/>
  <c r="C23" i="1" l="1"/>
  <c r="P19" i="1"/>
  <c r="M23" i="1" s="1"/>
  <c r="C19" i="1"/>
  <c r="B23" i="1" s="1"/>
  <c r="L19" i="1"/>
  <c r="K23" i="1" s="1"/>
  <c r="G19" i="1"/>
  <c r="D23" i="1" s="1"/>
</calcChain>
</file>

<file path=xl/sharedStrings.xml><?xml version="1.0" encoding="utf-8"?>
<sst xmlns="http://schemas.openxmlformats.org/spreadsheetml/2006/main" count="144" uniqueCount="25">
  <si>
    <t>AAT S99G</t>
  </si>
  <si>
    <t>S1</t>
  </si>
  <si>
    <t>S2</t>
  </si>
  <si>
    <t>S3</t>
  </si>
  <si>
    <t>P1</t>
  </si>
  <si>
    <t>P2</t>
  </si>
  <si>
    <t>P3</t>
  </si>
  <si>
    <t>24h</t>
  </si>
  <si>
    <t>48h</t>
  </si>
  <si>
    <t>Butyl Octanoate</t>
  </si>
  <si>
    <t>OD600</t>
  </si>
  <si>
    <t>SLOPE</t>
  </si>
  <si>
    <t>Y-INT</t>
  </si>
  <si>
    <t>S</t>
  </si>
  <si>
    <t>P</t>
  </si>
  <si>
    <t>DLBO3 24h</t>
  </si>
  <si>
    <t>DLBO3 48h</t>
  </si>
  <si>
    <t>DLBO1 24h</t>
  </si>
  <si>
    <t>mg/L sample</t>
  </si>
  <si>
    <t>average</t>
  </si>
  <si>
    <t>mg/L total</t>
  </si>
  <si>
    <t>area</t>
  </si>
  <si>
    <t>stndev</t>
  </si>
  <si>
    <t xml:space="preserve">mg/L </t>
  </si>
  <si>
    <t>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</si>
</sst>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Butyl Octanoate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Sheet1!$K$23:$M$23</c:f>
                <c:numCache>
                  <c:formatCode>General</c:formatCode>
                  <c:ptCount val="3"/>
                  <c:pt idx="0">
                    <c:v>1.6499330629981882E-2</c:v>
                  </c:pt>
                  <c:pt idx="1">
                    <c:v>9.5760868988567616E-2</c:v>
                  </c:pt>
                  <c:pt idx="2">
                    <c:v>0.11424692292709318</c:v>
                  </c:pt>
                </c:numCache>
              </c:numRef>
            </c:plus>
            <c:minus>
              <c:numRef>
                <c:f>Sheet1!$K$23:$M$23</c:f>
                <c:numCache>
                  <c:formatCode>General</c:formatCode>
                  <c:ptCount val="3"/>
                  <c:pt idx="0">
                    <c:v>1.6499330629981882E-2</c:v>
                  </c:pt>
                  <c:pt idx="1">
                    <c:v>9.5760868988567616E-2</c:v>
                  </c:pt>
                  <c:pt idx="2">
                    <c:v>0.11424692292709318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Sheet1!$B$22:$D$22</c:f>
              <c:strCache>
                <c:ptCount val="3"/>
                <c:pt idx="0">
                  <c:v>DLBO1 24h</c:v>
                </c:pt>
                <c:pt idx="1">
                  <c:v>DLBO3 24h</c:v>
                </c:pt>
                <c:pt idx="2">
                  <c:v>DLBO3 48h</c:v>
                </c:pt>
              </c:strCache>
            </c:strRef>
          </c:cat>
          <c:val>
            <c:numRef>
              <c:f>Sheet1!$B$23:$D$23</c:f>
              <c:numCache>
                <c:formatCode>General</c:formatCode>
                <c:ptCount val="3"/>
                <c:pt idx="0">
                  <c:v>0.13851410966554173</c:v>
                </c:pt>
                <c:pt idx="1">
                  <c:v>1.4098833897104024</c:v>
                </c:pt>
                <c:pt idx="2">
                  <c:v>3.2634183151881082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A-49A3-86CD-4A53A372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215176"/>
        <c:axId val="506212880"/>
      </c:barChart>
      <c:catAx>
        <c:axId val="50621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212880"/>
        <c:crosses val="autoZero"/>
        <c:auto val="1"/>
        <c:lblAlgn val="ctr"/>
        <c:lblOffset val="100"/>
        <c:noMultiLvlLbl val="0"/>
      </c:catAx>
      <c:valAx>
        <c:axId val="506212880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62151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161926</xdr:colOff>
      <xdr:row>24</xdr:row>
      <xdr:rowOff>28574</xdr:rowOff>
    </xdr:from>
    <xdr:to>
      <xdr:col>11</xdr:col>
      <xdr:colOff>600076</xdr:colOff>
      <xdr:row>38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4A63D6-4365-4134-8262-6019C75B6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64F6-A2F8-4FAC-A083-750B4D2F55C0}">
  <dimension ref="A1:V23"/>
  <sheetViews>
    <sheetView tabSelected="1" topLeftCell="A18" workbookViewId="0">
      <selection activeCell="S16" sqref="S16"/>
    </sheetView>
  </sheetViews>
  <sheetFormatPr defaultRowHeight="15" x14ac:dyDescent="0.25"/>
  <cols>
    <col min="1" max="1" width="9.140625" style="1"/>
    <col min="4" max="4" width="9.140625" style="1"/>
  </cols>
  <sheetData>
    <row r="1" spans="1:22" x14ac:dyDescent="0.25">
      <c r="A1" s="1" t="s">
        <v>21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V1" s="1" t="s">
        <v>24</v>
      </c>
    </row>
    <row r="2" spans="1:22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S2" s="1" t="s">
        <v>6</v>
      </c>
      <c r="U2" s="1" t="s">
        <v>11</v>
      </c>
      <c r="V2">
        <v>3006</v>
      </c>
    </row>
    <row r="3" spans="1:22" x14ac:dyDescent="0.25">
      <c r="A3" s="1" t="s">
        <v>9</v>
      </c>
      <c r="B3">
        <v>2392</v>
      </c>
      <c r="C3">
        <v>3076</v>
      </c>
      <c r="D3">
        <v>2967</v>
      </c>
      <c r="E3">
        <v>10566</v>
      </c>
      <c r="F3">
        <v>13256</v>
      </c>
      <c r="G3">
        <v>11434</v>
      </c>
      <c r="H3">
        <v>42272</v>
      </c>
      <c r="I3">
        <v>36831</v>
      </c>
      <c r="J3">
        <v>41276</v>
      </c>
      <c r="K3">
        <v>142356</v>
      </c>
      <c r="L3">
        <v>162157</v>
      </c>
      <c r="M3">
        <v>149336</v>
      </c>
      <c r="N3">
        <v>49264</v>
      </c>
      <c r="O3">
        <v>49609</v>
      </c>
      <c r="P3">
        <v>49077</v>
      </c>
      <c r="Q3">
        <v>408102</v>
      </c>
      <c r="R3">
        <v>439394</v>
      </c>
      <c r="S3">
        <v>400714</v>
      </c>
      <c r="U3" s="1" t="s">
        <v>12</v>
      </c>
      <c r="V3">
        <v>-149</v>
      </c>
    </row>
    <row r="4" spans="1:22" x14ac:dyDescent="0.25">
      <c r="A4" s="1" t="s">
        <v>10</v>
      </c>
      <c r="B4">
        <v>17.100000000000001</v>
      </c>
      <c r="C4">
        <v>17.3</v>
      </c>
      <c r="D4" s="2">
        <v>17.600000000000001</v>
      </c>
      <c r="H4">
        <f>0.428*20</f>
        <v>8.56</v>
      </c>
      <c r="I4">
        <f>0.492*20</f>
        <v>9.84</v>
      </c>
      <c r="J4">
        <f>0.487*20</f>
        <v>9.74</v>
      </c>
      <c r="N4">
        <f>0.577*50</f>
        <v>28.849999999999998</v>
      </c>
      <c r="O4">
        <f>0.534*50</f>
        <v>26.700000000000003</v>
      </c>
      <c r="P4">
        <f>0.582*50</f>
        <v>29.099999999999998</v>
      </c>
    </row>
    <row r="7" spans="1:22" x14ac:dyDescent="0.25">
      <c r="A7" s="1" t="s">
        <v>18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8</v>
      </c>
      <c r="O7" s="1" t="s">
        <v>8</v>
      </c>
      <c r="P7" s="1" t="s">
        <v>8</v>
      </c>
      <c r="Q7" s="1" t="s">
        <v>8</v>
      </c>
      <c r="R7" s="1" t="s">
        <v>8</v>
      </c>
      <c r="S7" s="1" t="s">
        <v>8</v>
      </c>
    </row>
    <row r="8" spans="1:22" x14ac:dyDescent="0.25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1</v>
      </c>
      <c r="I8" s="1" t="s">
        <v>2</v>
      </c>
      <c r="J8" s="1" t="s">
        <v>3</v>
      </c>
      <c r="K8" s="1" t="s">
        <v>4</v>
      </c>
      <c r="L8" s="1" t="s">
        <v>5</v>
      </c>
      <c r="M8" s="1" t="s">
        <v>6</v>
      </c>
      <c r="N8" s="1" t="s">
        <v>1</v>
      </c>
      <c r="O8" s="1" t="s">
        <v>2</v>
      </c>
      <c r="P8" s="1" t="s">
        <v>3</v>
      </c>
      <c r="Q8" s="1" t="s">
        <v>4</v>
      </c>
      <c r="R8" s="1" t="s">
        <v>5</v>
      </c>
      <c r="S8" s="1" t="s">
        <v>6</v>
      </c>
    </row>
    <row r="9" spans="1:22" x14ac:dyDescent="0.25">
      <c r="A9" s="1" t="s">
        <v>9</v>
      </c>
      <c r="B9">
        <f t="shared" ref="B9:R9" si="0">(B3-$V$3)/$V$2</f>
        <v>0.84530938123752497</v>
      </c>
      <c r="C9">
        <f t="shared" si="0"/>
        <v>1.0728542914171657</v>
      </c>
      <c r="D9">
        <f t="shared" si="0"/>
        <v>1.0365934797072522</v>
      </c>
      <c r="E9">
        <f t="shared" si="0"/>
        <v>3.5645375914836994</v>
      </c>
      <c r="F9">
        <f>(F3-$V$3)/$V$2</f>
        <v>4.459414504324684</v>
      </c>
      <c r="G9">
        <f t="shared" si="0"/>
        <v>3.8532934131736525</v>
      </c>
      <c r="H9">
        <f t="shared" si="0"/>
        <v>14.112109115103127</v>
      </c>
      <c r="I9">
        <f t="shared" si="0"/>
        <v>12.302062541583499</v>
      </c>
      <c r="J9">
        <f t="shared" si="0"/>
        <v>13.780771789753826</v>
      </c>
      <c r="K9">
        <f t="shared" si="0"/>
        <v>47.406852960745177</v>
      </c>
      <c r="L9">
        <f t="shared" si="0"/>
        <v>53.994011976047901</v>
      </c>
      <c r="M9">
        <f t="shared" si="0"/>
        <v>49.728875582168996</v>
      </c>
      <c r="N9">
        <f t="shared" si="0"/>
        <v>16.438123752495009</v>
      </c>
      <c r="O9">
        <f t="shared" si="0"/>
        <v>16.552894211576845</v>
      </c>
      <c r="P9">
        <f t="shared" si="0"/>
        <v>16.375914836992681</v>
      </c>
      <c r="Q9">
        <f t="shared" si="0"/>
        <v>135.81204258150365</v>
      </c>
      <c r="R9">
        <f t="shared" si="0"/>
        <v>146.22188955422487</v>
      </c>
      <c r="S9">
        <f>(S3-$V$3)/$V$2</f>
        <v>133.35429141716565</v>
      </c>
    </row>
    <row r="12" spans="1:22" x14ac:dyDescent="0.25">
      <c r="A12" s="1" t="s">
        <v>19</v>
      </c>
      <c r="B12" s="1" t="s">
        <v>0</v>
      </c>
      <c r="C12" s="1" t="s">
        <v>0</v>
      </c>
      <c r="D12" s="1" t="s">
        <v>7</v>
      </c>
      <c r="E12" s="1" t="s">
        <v>7</v>
      </c>
      <c r="F12" s="1" t="s">
        <v>8</v>
      </c>
      <c r="G12" s="1" t="s">
        <v>8</v>
      </c>
      <c r="J12" s="1" t="s">
        <v>22</v>
      </c>
      <c r="K12" s="1" t="s">
        <v>0</v>
      </c>
      <c r="L12" s="1" t="s">
        <v>0</v>
      </c>
      <c r="M12" s="1" t="s">
        <v>7</v>
      </c>
      <c r="N12" s="1" t="s">
        <v>7</v>
      </c>
      <c r="O12" s="1" t="s">
        <v>8</v>
      </c>
      <c r="P12" s="1" t="s">
        <v>8</v>
      </c>
    </row>
    <row r="13" spans="1:22" x14ac:dyDescent="0.25">
      <c r="B13" s="1" t="s">
        <v>13</v>
      </c>
      <c r="C13" s="1" t="s">
        <v>14</v>
      </c>
      <c r="D13" s="1" t="s">
        <v>13</v>
      </c>
      <c r="E13" s="1" t="s">
        <v>14</v>
      </c>
      <c r="F13" s="1" t="s">
        <v>13</v>
      </c>
      <c r="G13" s="1" t="s">
        <v>14</v>
      </c>
      <c r="K13" s="1" t="s">
        <v>13</v>
      </c>
      <c r="L13" s="1" t="s">
        <v>14</v>
      </c>
      <c r="M13" s="1" t="s">
        <v>13</v>
      </c>
      <c r="N13" s="1" t="s">
        <v>14</v>
      </c>
      <c r="O13" s="1" t="s">
        <v>13</v>
      </c>
      <c r="P13" s="1" t="s">
        <v>14</v>
      </c>
    </row>
    <row r="14" spans="1:22" x14ac:dyDescent="0.25">
      <c r="A14" s="1" t="s">
        <v>9</v>
      </c>
      <c r="B14">
        <f>AVERAGE(B9:D9)</f>
        <v>0.98491905078731434</v>
      </c>
      <c r="C14">
        <f>AVERAGE(E9:G9)</f>
        <v>3.959081836327345</v>
      </c>
      <c r="D14" s="2">
        <f>AVERAGE(H9:J9)</f>
        <v>13.398314482146818</v>
      </c>
      <c r="E14">
        <f>AVERAGE(K9:M9)</f>
        <v>50.37658017298736</v>
      </c>
      <c r="F14">
        <f>AVERAGE(N9:P9)</f>
        <v>16.455644267021512</v>
      </c>
      <c r="G14">
        <f>AVERAGE(Q9:S9)</f>
        <v>138.46274118429804</v>
      </c>
      <c r="J14" s="1" t="s">
        <v>9</v>
      </c>
      <c r="K14">
        <f>STDEV(B9:D9)</f>
        <v>0.12225733716352803</v>
      </c>
      <c r="L14">
        <f>STDEV(E9:G9)</f>
        <v>0.45672154004268439</v>
      </c>
      <c r="M14" s="2">
        <f>STDEV(H9:J9)</f>
        <v>0.96372835575385984</v>
      </c>
      <c r="N14">
        <f>STDEV(K9:M9)</f>
        <v>3.3410038762243865</v>
      </c>
      <c r="O14">
        <f>STDEV(N9:P9)</f>
        <v>8.9781128746555028E-2</v>
      </c>
      <c r="P14">
        <f>STDEVPA(Q9:S9)</f>
        <v>5.5775396467352074</v>
      </c>
    </row>
    <row r="17" spans="1:16" x14ac:dyDescent="0.25">
      <c r="A17" s="1" t="s">
        <v>23</v>
      </c>
      <c r="B17" s="1" t="s">
        <v>0</v>
      </c>
      <c r="C17" s="1" t="s">
        <v>0</v>
      </c>
      <c r="D17" s="1" t="s">
        <v>7</v>
      </c>
      <c r="E17" s="1" t="s">
        <v>7</v>
      </c>
      <c r="F17" s="1" t="s">
        <v>8</v>
      </c>
      <c r="G17" s="1" t="s">
        <v>8</v>
      </c>
      <c r="K17" s="1" t="s">
        <v>0</v>
      </c>
      <c r="L17" s="1" t="s">
        <v>0</v>
      </c>
      <c r="M17" s="1" t="s">
        <v>7</v>
      </c>
      <c r="N17" s="1" t="s">
        <v>7</v>
      </c>
      <c r="O17" s="1" t="s">
        <v>8</v>
      </c>
      <c r="P17" s="1" t="s">
        <v>8</v>
      </c>
    </row>
    <row r="18" spans="1:16" x14ac:dyDescent="0.25">
      <c r="B18" s="1" t="s">
        <v>13</v>
      </c>
      <c r="C18" s="1" t="s">
        <v>14</v>
      </c>
      <c r="D18" s="1" t="s">
        <v>13</v>
      </c>
      <c r="E18" s="1" t="s">
        <v>14</v>
      </c>
      <c r="F18" s="1" t="s">
        <v>13</v>
      </c>
      <c r="G18" s="1" t="s">
        <v>14</v>
      </c>
      <c r="K18" s="1" t="s">
        <v>13</v>
      </c>
      <c r="L18" s="1" t="s">
        <v>14</v>
      </c>
      <c r="M18" s="1" t="s">
        <v>13</v>
      </c>
      <c r="N18" s="1" t="s">
        <v>14</v>
      </c>
      <c r="O18" s="1" t="s">
        <v>13</v>
      </c>
      <c r="P18" s="1" t="s">
        <v>14</v>
      </c>
    </row>
    <row r="19" spans="1:16" x14ac:dyDescent="0.25">
      <c r="A19" s="1" t="s">
        <v>9</v>
      </c>
      <c r="B19">
        <f>B14/16.6</f>
        <v>5.9332472938994837E-2</v>
      </c>
      <c r="C19">
        <f>C14/50</f>
        <v>7.9181636726546906E-2</v>
      </c>
      <c r="D19" s="2">
        <f>D14/33.3</f>
        <v>0.40235178625065521</v>
      </c>
      <c r="E19">
        <f>E14/50</f>
        <v>1.0075316034597472</v>
      </c>
      <c r="F19">
        <f>F14/33.3</f>
        <v>0.49416349150214756</v>
      </c>
      <c r="G19">
        <f>G14/50</f>
        <v>2.7692548236859609</v>
      </c>
      <c r="J19" s="1" t="s">
        <v>9</v>
      </c>
      <c r="K19">
        <f>K14/16.6</f>
        <v>7.3648998291281943E-3</v>
      </c>
      <c r="L19">
        <f>L14/50</f>
        <v>9.1344308008536879E-3</v>
      </c>
      <c r="M19" s="2">
        <f>M14/33.3</f>
        <v>2.8940791464079879E-2</v>
      </c>
      <c r="N19">
        <f>N14/50</f>
        <v>6.6820077524487737E-2</v>
      </c>
      <c r="O19">
        <f>O14/33.3</f>
        <v>2.6961299923890401E-3</v>
      </c>
      <c r="P19">
        <f>P14/50</f>
        <v>0.11155079293470414</v>
      </c>
    </row>
    <row r="21" spans="1:16" x14ac:dyDescent="0.25">
      <c r="D21" s="2"/>
    </row>
    <row r="22" spans="1:16" x14ac:dyDescent="0.25">
      <c r="A22" s="1" t="s">
        <v>20</v>
      </c>
      <c r="B22" s="1" t="s">
        <v>17</v>
      </c>
      <c r="C22" s="1" t="s">
        <v>15</v>
      </c>
      <c r="D22" s="1" t="s">
        <v>16</v>
      </c>
      <c r="K22" s="1" t="s">
        <v>0</v>
      </c>
      <c r="L22" s="1" t="s">
        <v>7</v>
      </c>
      <c r="M22" s="1" t="s">
        <v>8</v>
      </c>
    </row>
    <row r="23" spans="1:16" x14ac:dyDescent="0.25">
      <c r="A23" s="1" t="s">
        <v>9</v>
      </c>
      <c r="B23">
        <f>B19+C19</f>
        <v>0.13851410966554173</v>
      </c>
      <c r="C23">
        <f>D19+E19</f>
        <v>1.4098833897104024</v>
      </c>
      <c r="D23" s="2">
        <f>F19+G19</f>
        <v>3.2634183151881082</v>
      </c>
      <c r="J23" s="1" t="s">
        <v>9</v>
      </c>
      <c r="K23">
        <f>K19+L19</f>
        <v>1.6499330629981882E-2</v>
      </c>
      <c r="L23">
        <f>M19+N19</f>
        <v>9.5760868988567616E-2</v>
      </c>
      <c r="M23" s="2">
        <f>O19+P19</f>
        <v>0.11424692292709318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Chacon</dc:creator>
  <cp:lastModifiedBy>MIcaela Chacon</cp:lastModifiedBy>
  <dcterms:created xsi:type="dcterms:W3CDTF">2018-07-20T08:08:44Z</dcterms:created>
  <dcterms:modified xsi:type="dcterms:W3CDTF">2018-08-24T12:06:30Z</dcterms:modified>
</cp:coreProperties>
</file>