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\PhD data\Butanol paper\raw data\"/>
    </mc:Choice>
  </mc:AlternateContent>
  <xr:revisionPtr revIDLastSave="0" documentId="13_ncr:1_{E1285378-BFFA-4A54-B8C4-8B3618C49D04}" xr6:coauthVersionLast="34" xr6:coauthVersionMax="34" xr10:uidLastSave="{00000000-0000-0000-0000-000000000000}"/>
  <bookViews>
    <workbookView xWindow="480" yWindow="90" windowWidth="27795" windowHeight="12330" activeTab="1" xr2:uid="{00000000-000D-0000-FFFF-FFFF00000000}"/>
  </bookViews>
  <sheets>
    <sheet name="Bradford - all samples (2)" sheetId="1" r:id="rId1"/>
    <sheet name="BO ACTIVITY" sheetId="2" r:id="rId2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5" i="2" l="1"/>
  <c r="H32" i="2" s="1"/>
  <c r="H39" i="2" s="1"/>
  <c r="H46" i="2" s="1"/>
  <c r="G25" i="2"/>
  <c r="G32" i="2" s="1"/>
  <c r="G39" i="2" s="1"/>
  <c r="G46" i="2" s="1"/>
  <c r="B21" i="2"/>
  <c r="C13" i="2"/>
  <c r="C21" i="2" s="1"/>
  <c r="D13" i="2"/>
  <c r="D21" i="2" s="1"/>
  <c r="B13" i="2"/>
  <c r="E21" i="1"/>
  <c r="F21" i="1" s="1"/>
  <c r="G21" i="1" s="1"/>
  <c r="C29" i="2" l="1"/>
  <c r="B29" i="2"/>
  <c r="G22" i="2"/>
  <c r="G29" i="2" s="1"/>
  <c r="H24" i="2" l="1"/>
  <c r="H31" i="2" s="1"/>
  <c r="H23" i="2"/>
  <c r="H30" i="2" s="1"/>
  <c r="H37" i="2" s="1"/>
  <c r="H22" i="2"/>
  <c r="H29" i="2" s="1"/>
  <c r="E19" i="1" l="1"/>
  <c r="F19" i="1" s="1"/>
  <c r="B9" i="2" l="1"/>
  <c r="H38" i="2" l="1"/>
  <c r="H44" i="2" l="1"/>
  <c r="H45" i="2"/>
  <c r="G35" i="2" l="1"/>
  <c r="G42" i="2" s="1"/>
  <c r="G24" i="2"/>
  <c r="G23" i="2"/>
  <c r="G30" i="2" s="1"/>
  <c r="G37" i="2" s="1"/>
  <c r="B10" i="2"/>
  <c r="B18" i="2" s="1"/>
  <c r="C12" i="2"/>
  <c r="C20" i="2" s="1"/>
  <c r="D12" i="2"/>
  <c r="D20" i="2" s="1"/>
  <c r="C11" i="2"/>
  <c r="C19" i="2" s="1"/>
  <c r="D11" i="2"/>
  <c r="D19" i="2" s="1"/>
  <c r="B11" i="2"/>
  <c r="B12" i="2"/>
  <c r="B20" i="2" s="1"/>
  <c r="H21" i="2"/>
  <c r="G21" i="2"/>
  <c r="D10" i="2"/>
  <c r="D18" i="2" s="1"/>
  <c r="C10" i="2"/>
  <c r="C18" i="2" s="1"/>
  <c r="D9" i="2"/>
  <c r="C9" i="2"/>
  <c r="G31" i="2" l="1"/>
  <c r="G38" i="2" s="1"/>
  <c r="G45" i="2" s="1"/>
  <c r="H36" i="2"/>
  <c r="H43" i="2" s="1"/>
  <c r="B19" i="2"/>
  <c r="C27" i="2" s="1"/>
  <c r="B26" i="2"/>
  <c r="C28" i="2"/>
  <c r="C25" i="2"/>
  <c r="C26" i="2"/>
  <c r="G36" i="2" l="1"/>
  <c r="G43" i="2" s="1"/>
  <c r="G44" i="2"/>
  <c r="B27" i="2"/>
  <c r="B28" i="2"/>
  <c r="E20" i="1" l="1"/>
  <c r="F20" i="1" s="1"/>
  <c r="E18" i="1"/>
  <c r="F18" i="1" s="1"/>
  <c r="E17" i="1"/>
  <c r="F17" i="1" s="1"/>
  <c r="E2" i="1" l="1"/>
  <c r="D2" i="1" s="1"/>
  <c r="D3" i="1" l="1"/>
  <c r="G17" i="1"/>
  <c r="G18" i="1"/>
  <c r="G19" i="1"/>
  <c r="G20" i="1"/>
  <c r="D6" i="1" l="1"/>
  <c r="D5" i="1"/>
  <c r="D4" i="1"/>
  <c r="D7" i="1"/>
  <c r="H35" i="2" l="1"/>
</calcChain>
</file>

<file path=xl/sharedStrings.xml><?xml version="1.0" encoding="utf-8"?>
<sst xmlns="http://schemas.openxmlformats.org/spreadsheetml/2006/main" count="97" uniqueCount="34">
  <si>
    <t>mg/ml</t>
  </si>
  <si>
    <t>ug in sample</t>
  </si>
  <si>
    <t>Autoclave in 0.1M NaOH for 1hr?</t>
  </si>
  <si>
    <t>ug BSA</t>
  </si>
  <si>
    <t>Reading 1</t>
  </si>
  <si>
    <t>Reading 2</t>
  </si>
  <si>
    <t>Average</t>
  </si>
  <si>
    <t>Dilution</t>
  </si>
  <si>
    <t>Reading1</t>
  </si>
  <si>
    <t>Background</t>
  </si>
  <si>
    <t>Sample</t>
  </si>
  <si>
    <t>C43 WT</t>
  </si>
  <si>
    <t>AAT</t>
  </si>
  <si>
    <t>AAT S99G</t>
  </si>
  <si>
    <t>AAT L178F</t>
  </si>
  <si>
    <t>slope</t>
  </si>
  <si>
    <t>yint</t>
  </si>
  <si>
    <t>average</t>
  </si>
  <si>
    <t>stndev</t>
  </si>
  <si>
    <t>mg/L</t>
  </si>
  <si>
    <t>nmol in 500ul</t>
  </si>
  <si>
    <t>nmol/mg protein</t>
  </si>
  <si>
    <t>c43</t>
  </si>
  <si>
    <t>Protein conc.</t>
  </si>
  <si>
    <t>20mM butanol</t>
  </si>
  <si>
    <t>in 500ul + 100 ul 10% SDS and extracted with 150ul</t>
  </si>
  <si>
    <t>umol/min/mg crude protein</t>
  </si>
  <si>
    <t xml:space="preserve">reaction run for 1 h at 30C in shaker </t>
  </si>
  <si>
    <t>nmol/ml reaction volume</t>
  </si>
  <si>
    <t>nmol/min/mg crude protein</t>
  </si>
  <si>
    <t>0.5mM octanoyl CoA</t>
  </si>
  <si>
    <t>area for BO</t>
  </si>
  <si>
    <t>BO</t>
  </si>
  <si>
    <t>AAT S99G L178F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</si>
</sst>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0" fillId="0" borderId="0" xfId="1" applyNumberFormat="1" applyFont="1"/>
    <xf numFmtId="2" fontId="0" fillId="0" borderId="0" xfId="0" applyNumberFormat="1"/>
    <xf numFmtId="9" fontId="0" fillId="0" borderId="0" xfId="1" applyFont="1"/>
    <xf numFmtId="9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0" borderId="0" xfId="0" applyFont="1"/>
    <xf numFmtId="2" fontId="0" fillId="0" borderId="0" xfId="0" applyNumberFormat="1" applyFont="1" applyAlignment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2 2" xfId="3" xr:uid="{00000000-0005-0000-0000-000002000000}"/>
    <cellStyle name="Normal 2 2 2" xfId="4" xr:uid="{00000000-0005-0000-0000-000003000000}"/>
    <cellStyle name="Normal 2 3" xfId="5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38522594314265"/>
          <c:y val="5.1400554097404488E-2"/>
          <c:w val="0.78897574550169181"/>
          <c:h val="0.7631751239428404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44771695706711362"/>
                  <c:y val="1.8043890347039952E-2"/>
                </c:manualLayout>
              </c:layout>
              <c:numFmt formatCode="General" sourceLinked="0"/>
            </c:trendlineLbl>
          </c:trendline>
          <c:xVal>
            <c:numRef>
              <c:f>'Bradford - all samples (2)'!$A$2:$A$7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</c:numCache>
            </c:numRef>
          </c:xVal>
          <c:yVal>
            <c:numRef>
              <c:f>'Bradford - all samples (2)'!$D$2:$D$7</c:f>
              <c:numCache>
                <c:formatCode>0.000</c:formatCode>
                <c:ptCount val="6"/>
                <c:pt idx="0">
                  <c:v>0</c:v>
                </c:pt>
                <c:pt idx="1">
                  <c:v>0.10899999999999999</c:v>
                </c:pt>
                <c:pt idx="2">
                  <c:v>0.22599999999999998</c:v>
                </c:pt>
                <c:pt idx="3">
                  <c:v>0.30649999999999999</c:v>
                </c:pt>
                <c:pt idx="4">
                  <c:v>0.39950000000000008</c:v>
                </c:pt>
                <c:pt idx="5">
                  <c:v>0.47050000000000003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53-48E3-BEAB-B39A250E2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0237592"/>
        <c:axId val="389676504"/>
      </c:scatterChart>
      <c:valAx>
        <c:axId val="39023759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ug BSA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89676504"/>
        <c:crosses val="autoZero"/>
        <c:crossBetween val="midCat"/>
      </c:valAx>
      <c:valAx>
        <c:axId val="3896765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Absorbance at 595nm</a:t>
                </a:r>
              </a:p>
            </c:rich>
          </c:tx>
          <c:layout>
            <c:manualLayout>
              <c:xMode val="edge"/>
              <c:yMode val="edge"/>
              <c:x val="2.256754050322023E-2"/>
              <c:y val="0.20877515310586175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3902375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23812</xdr:rowOff>
    </xdr:from>
    <xdr:to>
      <xdr:col>10</xdr:col>
      <xdr:colOff>1085850</xdr:colOff>
      <xdr:row>14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2"/>
  <sheetViews>
    <sheetView workbookViewId="0">
      <selection activeCell="G21" sqref="G21"/>
    </sheetView>
  </sheetViews>
  <sheetFormatPr defaultRowHeight="15" x14ac:dyDescent="0.25"/>
  <cols>
    <col min="1" max="1" width="18.28515625" bestFit="1" customWidth="1"/>
    <col min="2" max="2" width="9.5703125" style="1" bestFit="1" customWidth="1"/>
    <col min="3" max="4" width="9.140625" style="1"/>
    <col min="5" max="6" width="12.140625" style="1" bestFit="1" customWidth="1"/>
    <col min="7" max="7" width="10.5703125" style="1" bestFit="1" customWidth="1"/>
    <col min="8" max="8" width="12.42578125" style="1" bestFit="1" customWidth="1"/>
    <col min="9" max="9" width="9.7109375" bestFit="1" customWidth="1"/>
    <col min="10" max="10" width="10.7109375" bestFit="1" customWidth="1"/>
    <col min="11" max="11" width="23.85546875" bestFit="1" customWidth="1"/>
    <col min="12" max="12" width="11.140625" bestFit="1" customWidth="1"/>
  </cols>
  <sheetData>
    <row r="1" spans="1:10" x14ac:dyDescent="0.25">
      <c r="A1" s="1" t="s">
        <v>3</v>
      </c>
      <c r="B1" s="1" t="s">
        <v>8</v>
      </c>
      <c r="C1" s="1" t="s">
        <v>5</v>
      </c>
      <c r="D1" s="1" t="s">
        <v>6</v>
      </c>
      <c r="E1" s="1" t="s">
        <v>9</v>
      </c>
    </row>
    <row r="2" spans="1:10" x14ac:dyDescent="0.25">
      <c r="A2" s="1">
        <v>0</v>
      </c>
      <c r="B2" s="1">
        <v>0.377</v>
      </c>
      <c r="C2" s="13">
        <v>0.39100000000000001</v>
      </c>
      <c r="D2" s="13">
        <f>AVERAGE(B2,C2)-$E$2</f>
        <v>0</v>
      </c>
      <c r="E2" s="13">
        <f>AVERAGE(C2,B2)</f>
        <v>0.38400000000000001</v>
      </c>
    </row>
    <row r="3" spans="1:10" x14ac:dyDescent="0.25">
      <c r="A3" s="1">
        <v>2</v>
      </c>
      <c r="B3" s="1">
        <v>0.49199999999999999</v>
      </c>
      <c r="C3" s="13">
        <v>0.49399999999999999</v>
      </c>
      <c r="D3" s="13">
        <f t="shared" ref="D3:D7" si="0">AVERAGE(B3,C3)-$E$2</f>
        <v>0.10899999999999999</v>
      </c>
      <c r="E3" s="13"/>
    </row>
    <row r="4" spans="1:10" x14ac:dyDescent="0.25">
      <c r="A4" s="1">
        <v>4</v>
      </c>
      <c r="B4" s="1">
        <v>0.60299999999999998</v>
      </c>
      <c r="C4" s="13">
        <v>0.61699999999999999</v>
      </c>
      <c r="D4" s="13">
        <f t="shared" si="0"/>
        <v>0.22599999999999998</v>
      </c>
      <c r="E4" s="13"/>
    </row>
    <row r="5" spans="1:10" x14ac:dyDescent="0.25">
      <c r="A5" s="1">
        <v>6</v>
      </c>
      <c r="B5" s="1">
        <v>0.69899999999999995</v>
      </c>
      <c r="C5" s="13">
        <v>0.68200000000000005</v>
      </c>
      <c r="D5" s="13">
        <f t="shared" si="0"/>
        <v>0.30649999999999999</v>
      </c>
      <c r="E5" s="13"/>
    </row>
    <row r="6" spans="1:10" x14ac:dyDescent="0.25">
      <c r="A6" s="1">
        <v>8</v>
      </c>
      <c r="B6" s="1">
        <v>0.78900000000000003</v>
      </c>
      <c r="C6" s="13">
        <v>0.77800000000000002</v>
      </c>
      <c r="D6" s="13">
        <f t="shared" si="0"/>
        <v>0.39950000000000008</v>
      </c>
      <c r="E6" s="13"/>
    </row>
    <row r="7" spans="1:10" x14ac:dyDescent="0.25">
      <c r="A7" s="1">
        <v>10</v>
      </c>
      <c r="B7" s="1">
        <v>0.82799999999999996</v>
      </c>
      <c r="C7" s="13">
        <v>0.88100000000000001</v>
      </c>
      <c r="D7" s="13">
        <f t="shared" si="0"/>
        <v>0.47050000000000003</v>
      </c>
      <c r="E7" s="13"/>
    </row>
    <row r="8" spans="1:10" x14ac:dyDescent="0.25">
      <c r="A8" s="1"/>
      <c r="C8" s="13"/>
      <c r="D8" s="13"/>
      <c r="E8" s="13"/>
      <c r="H8" s="1" t="s">
        <v>2</v>
      </c>
    </row>
    <row r="9" spans="1:10" x14ac:dyDescent="0.25">
      <c r="A9" s="1"/>
      <c r="C9" s="13"/>
      <c r="D9" s="13"/>
    </row>
    <row r="10" spans="1:10" x14ac:dyDescent="0.25">
      <c r="A10" s="1"/>
      <c r="C10" s="13"/>
      <c r="D10" s="13"/>
    </row>
    <row r="11" spans="1:10" x14ac:dyDescent="0.25">
      <c r="A11" s="1"/>
      <c r="C11" s="13"/>
      <c r="D11" s="13"/>
    </row>
    <row r="12" spans="1:10" x14ac:dyDescent="0.25">
      <c r="A12" s="1"/>
      <c r="C12" s="13"/>
      <c r="D12" s="13"/>
    </row>
    <row r="13" spans="1:10" x14ac:dyDescent="0.25">
      <c r="A13" s="1"/>
      <c r="C13" s="13"/>
      <c r="D13" s="13"/>
    </row>
    <row r="16" spans="1:10" x14ac:dyDescent="0.25">
      <c r="A16" t="s">
        <v>10</v>
      </c>
      <c r="B16" s="1" t="s">
        <v>7</v>
      </c>
      <c r="C16" s="1" t="s">
        <v>4</v>
      </c>
      <c r="D16" s="1" t="s">
        <v>5</v>
      </c>
      <c r="E16" s="1" t="s">
        <v>6</v>
      </c>
      <c r="F16" s="12" t="s">
        <v>1</v>
      </c>
      <c r="G16" s="12" t="s">
        <v>0</v>
      </c>
      <c r="J16" s="11"/>
    </row>
    <row r="17" spans="1:15" x14ac:dyDescent="0.25">
      <c r="A17" s="11" t="s">
        <v>11</v>
      </c>
      <c r="B17" s="1">
        <v>1000</v>
      </c>
      <c r="C17" s="1">
        <v>0.61499999999999999</v>
      </c>
      <c r="D17" s="1">
        <v>0.624</v>
      </c>
      <c r="E17" s="1">
        <f>AVERAGE(C17,D17)-0.384</f>
        <v>0.23549999999999993</v>
      </c>
      <c r="F17" s="5">
        <f>((E17-0.0159)/0.0472)*B17</f>
        <v>4652.5423728813548</v>
      </c>
      <c r="G17" s="4">
        <f>(F17)/1000</f>
        <v>4.6525423728813546</v>
      </c>
      <c r="I17" s="8"/>
      <c r="J17" s="7"/>
      <c r="L17" s="10"/>
    </row>
    <row r="18" spans="1:15" x14ac:dyDescent="0.25">
      <c r="A18" s="11" t="s">
        <v>12</v>
      </c>
      <c r="B18" s="1">
        <v>1000</v>
      </c>
      <c r="C18" s="1">
        <v>0.64700000000000002</v>
      </c>
      <c r="D18" s="1">
        <v>0.63600000000000001</v>
      </c>
      <c r="E18" s="1">
        <f>AVERAGE(C18,D18)-0.384</f>
        <v>0.25749999999999995</v>
      </c>
      <c r="F18" s="5">
        <f t="shared" ref="F18:F21" si="1">((E18-0.0159)/0.0472)*B18</f>
        <v>5118.6440677966093</v>
      </c>
      <c r="G18" s="4">
        <f>(F18)/1000</f>
        <v>5.118644067796609</v>
      </c>
      <c r="I18" s="8"/>
      <c r="J18" s="7"/>
      <c r="L18" s="10"/>
    </row>
    <row r="19" spans="1:15" x14ac:dyDescent="0.25">
      <c r="A19" s="11" t="s">
        <v>13</v>
      </c>
      <c r="B19" s="1">
        <v>1000</v>
      </c>
      <c r="C19" s="1">
        <v>0.55600000000000005</v>
      </c>
      <c r="D19" s="1">
        <v>0.54500000000000004</v>
      </c>
      <c r="E19" s="1">
        <f>AVERAGE(C19,D19)-0.384</f>
        <v>0.16649999999999998</v>
      </c>
      <c r="F19" s="5">
        <f t="shared" si="1"/>
        <v>3190.6779661016944</v>
      </c>
      <c r="G19" s="4">
        <f>(F19)/1000</f>
        <v>3.1906779661016946</v>
      </c>
      <c r="I19" s="8"/>
      <c r="J19" s="7"/>
      <c r="L19" s="10"/>
    </row>
    <row r="20" spans="1:15" x14ac:dyDescent="0.25">
      <c r="A20" s="11" t="s">
        <v>14</v>
      </c>
      <c r="B20" s="1">
        <v>1000</v>
      </c>
      <c r="C20" s="1">
        <v>0.57499999999999996</v>
      </c>
      <c r="D20" s="1">
        <v>0.57599999999999996</v>
      </c>
      <c r="E20" s="1">
        <f>AVERAGE(C20,D20)-0.384</f>
        <v>0.19149999999999989</v>
      </c>
      <c r="F20" s="5">
        <f t="shared" si="1"/>
        <v>3720.3389830508454</v>
      </c>
      <c r="G20" s="4">
        <f>(F20)/1000</f>
        <v>3.7203389830508455</v>
      </c>
      <c r="I20" s="8"/>
      <c r="J20" s="7"/>
      <c r="L20" s="10"/>
      <c r="O20" s="9"/>
    </row>
    <row r="21" spans="1:15" x14ac:dyDescent="0.25">
      <c r="A21" s="11" t="s">
        <v>33</v>
      </c>
      <c r="B21" s="1">
        <v>1000</v>
      </c>
      <c r="C21" s="1">
        <v>0.56899999999999995</v>
      </c>
      <c r="D21" s="1">
        <v>0.56100000000000005</v>
      </c>
      <c r="E21" s="1">
        <f>AVERAGE(C21,D21)-0.384</f>
        <v>0.18099999999999994</v>
      </c>
      <c r="F21" s="5">
        <f t="shared" si="1"/>
        <v>3497.8813559322025</v>
      </c>
      <c r="G21" s="4">
        <f>(F21)/1000</f>
        <v>3.4978813559322024</v>
      </c>
      <c r="I21" s="8"/>
      <c r="J21" s="7"/>
      <c r="N21" s="9"/>
    </row>
    <row r="22" spans="1:15" x14ac:dyDescent="0.25">
      <c r="A22" s="2"/>
      <c r="F22" s="5"/>
      <c r="G22" s="4"/>
      <c r="I22" s="8"/>
      <c r="J22" s="7"/>
      <c r="N22" s="9"/>
    </row>
    <row r="23" spans="1:15" x14ac:dyDescent="0.25">
      <c r="A23" s="2"/>
      <c r="F23" s="5"/>
      <c r="G23" s="4"/>
      <c r="I23" s="8"/>
      <c r="J23" s="7"/>
      <c r="N23" s="9"/>
    </row>
    <row r="24" spans="1:15" x14ac:dyDescent="0.25">
      <c r="A24" s="6"/>
      <c r="F24" s="5"/>
      <c r="G24" s="4"/>
      <c r="I24" s="8"/>
      <c r="J24" s="7"/>
      <c r="N24" s="9"/>
    </row>
    <row r="25" spans="1:15" x14ac:dyDescent="0.25">
      <c r="A25" s="6"/>
      <c r="F25" s="5"/>
      <c r="G25" s="4"/>
      <c r="I25" s="8"/>
      <c r="J25" s="7"/>
    </row>
    <row r="26" spans="1:15" x14ac:dyDescent="0.25">
      <c r="A26" s="6"/>
      <c r="F26" s="5"/>
      <c r="G26" s="4"/>
      <c r="I26" s="8"/>
      <c r="J26" s="7"/>
    </row>
    <row r="27" spans="1:15" x14ac:dyDescent="0.25">
      <c r="A27" s="6"/>
      <c r="F27" s="5"/>
      <c r="G27" s="4"/>
      <c r="I27" s="8"/>
      <c r="J27" s="7"/>
    </row>
    <row r="28" spans="1:15" x14ac:dyDescent="0.25">
      <c r="A28" s="6"/>
      <c r="F28" s="5"/>
      <c r="G28" s="4"/>
    </row>
    <row r="29" spans="1:15" x14ac:dyDescent="0.25">
      <c r="A29" s="6"/>
      <c r="F29" s="5"/>
      <c r="G29" s="4"/>
    </row>
    <row r="30" spans="1:15" x14ac:dyDescent="0.25">
      <c r="A30" s="6"/>
      <c r="F30" s="5"/>
      <c r="G30" s="4"/>
    </row>
    <row r="31" spans="1:15" x14ac:dyDescent="0.25">
      <c r="A31" s="6"/>
      <c r="F31" s="5"/>
      <c r="G31" s="4"/>
    </row>
    <row r="32" spans="1:15" x14ac:dyDescent="0.25">
      <c r="A32" s="6"/>
      <c r="F32" s="5"/>
      <c r="G32" s="4"/>
    </row>
    <row r="33" spans="1:7" s="1" customFormat="1" x14ac:dyDescent="0.25">
      <c r="A33" s="6"/>
      <c r="F33" s="5"/>
      <c r="G33" s="4"/>
    </row>
    <row r="34" spans="1:7" s="1" customFormat="1" x14ac:dyDescent="0.25">
      <c r="A34" s="6"/>
      <c r="F34" s="5"/>
      <c r="G34" s="4"/>
    </row>
    <row r="35" spans="1:7" s="1" customFormat="1" x14ac:dyDescent="0.25">
      <c r="A35" s="6"/>
      <c r="F35" s="5"/>
      <c r="G35" s="4"/>
    </row>
    <row r="36" spans="1:7" s="1" customFormat="1" x14ac:dyDescent="0.25">
      <c r="A36" s="6"/>
      <c r="F36" s="5"/>
      <c r="G36" s="4"/>
    </row>
    <row r="37" spans="1:7" s="1" customFormat="1" x14ac:dyDescent="0.25">
      <c r="A37" s="6"/>
      <c r="F37" s="5"/>
      <c r="G37" s="4"/>
    </row>
    <row r="38" spans="1:7" s="1" customFormat="1" x14ac:dyDescent="0.25">
      <c r="A38" s="6"/>
      <c r="F38" s="5"/>
      <c r="G38" s="4"/>
    </row>
    <row r="39" spans="1:7" s="1" customFormat="1" x14ac:dyDescent="0.25">
      <c r="A39" s="6"/>
      <c r="F39" s="5"/>
      <c r="G39" s="4"/>
    </row>
    <row r="40" spans="1:7" s="1" customFormat="1" x14ac:dyDescent="0.25">
      <c r="A40" s="6"/>
      <c r="F40" s="5"/>
      <c r="G40" s="4"/>
    </row>
    <row r="41" spans="1:7" s="1" customFormat="1" x14ac:dyDescent="0.25">
      <c r="A41" s="6"/>
      <c r="F41" s="5"/>
      <c r="G41" s="4"/>
    </row>
    <row r="42" spans="1:7" s="1" customFormat="1" x14ac:dyDescent="0.25">
      <c r="A42" s="6"/>
      <c r="F42" s="5"/>
      <c r="G42" s="4"/>
    </row>
    <row r="43" spans="1:7" s="1" customFormat="1" x14ac:dyDescent="0.25">
      <c r="A43" s="6"/>
      <c r="F43" s="5"/>
      <c r="G43" s="4"/>
    </row>
    <row r="44" spans="1:7" s="1" customFormat="1" x14ac:dyDescent="0.25">
      <c r="A44" s="6"/>
      <c r="F44" s="5"/>
      <c r="G44" s="4"/>
    </row>
    <row r="45" spans="1:7" s="1" customFormat="1" x14ac:dyDescent="0.25">
      <c r="A45" s="6"/>
      <c r="F45" s="5"/>
      <c r="G45" s="4"/>
    </row>
    <row r="46" spans="1:7" s="1" customFormat="1" x14ac:dyDescent="0.25">
      <c r="A46" s="2"/>
      <c r="F46" s="5"/>
      <c r="G46" s="4"/>
    </row>
    <row r="47" spans="1:7" s="1" customFormat="1" x14ac:dyDescent="0.25">
      <c r="A47" s="2"/>
      <c r="F47" s="5"/>
      <c r="G47" s="4"/>
    </row>
    <row r="48" spans="1:7" s="1" customFormat="1" x14ac:dyDescent="0.25">
      <c r="A48" s="2"/>
      <c r="F48" s="5"/>
      <c r="G48" s="4"/>
    </row>
    <row r="49" spans="1:9" x14ac:dyDescent="0.25">
      <c r="A49" s="6"/>
      <c r="F49" s="5"/>
      <c r="G49" s="4"/>
    </row>
    <row r="50" spans="1:9" x14ac:dyDescent="0.25">
      <c r="A50" s="6"/>
      <c r="F50" s="5"/>
      <c r="G50" s="4"/>
    </row>
    <row r="51" spans="1:9" x14ac:dyDescent="0.25">
      <c r="A51" s="6"/>
      <c r="F51" s="5"/>
      <c r="G51" s="4"/>
      <c r="I51" s="2"/>
    </row>
    <row r="52" spans="1:9" x14ac:dyDescent="0.25">
      <c r="A52" s="6"/>
      <c r="F52" s="5"/>
      <c r="G52" s="4"/>
    </row>
    <row r="53" spans="1:9" x14ac:dyDescent="0.25">
      <c r="A53" s="2"/>
      <c r="F53" s="5"/>
      <c r="G53" s="4"/>
    </row>
    <row r="54" spans="1:9" x14ac:dyDescent="0.25">
      <c r="A54" s="2"/>
      <c r="F54" s="5"/>
      <c r="G54" s="4"/>
    </row>
    <row r="55" spans="1:9" x14ac:dyDescent="0.25">
      <c r="A55" s="2"/>
      <c r="F55" s="5"/>
      <c r="G55" s="4"/>
    </row>
    <row r="56" spans="1:9" x14ac:dyDescent="0.25">
      <c r="A56" s="2"/>
      <c r="F56" s="5"/>
      <c r="G56" s="4"/>
      <c r="I56" s="2"/>
    </row>
    <row r="64" spans="1:9" x14ac:dyDescent="0.25">
      <c r="D64" s="3"/>
    </row>
    <row r="69" spans="4:9" x14ac:dyDescent="0.25">
      <c r="I69" s="2"/>
    </row>
    <row r="70" spans="4:9" x14ac:dyDescent="0.25">
      <c r="I70" s="2"/>
    </row>
    <row r="71" spans="4:9" x14ac:dyDescent="0.25">
      <c r="D71" s="3"/>
      <c r="I71" s="2"/>
    </row>
    <row r="72" spans="4:9" x14ac:dyDescent="0.25">
      <c r="I72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EBDA2-0992-43A7-AB9A-2FBC03EF258F}">
  <dimension ref="A1:L46"/>
  <sheetViews>
    <sheetView tabSelected="1" topLeftCell="A25" workbookViewId="0">
      <selection activeCell="P43" sqref="P43"/>
    </sheetView>
  </sheetViews>
  <sheetFormatPr defaultRowHeight="15" x14ac:dyDescent="0.25"/>
  <cols>
    <col min="8" max="8" width="9.85546875" customWidth="1"/>
    <col min="11" max="11" width="12" bestFit="1" customWidth="1"/>
  </cols>
  <sheetData>
    <row r="1" spans="1:10" x14ac:dyDescent="0.25">
      <c r="A1" s="11" t="s">
        <v>31</v>
      </c>
      <c r="B1" s="11">
        <v>1</v>
      </c>
      <c r="C1" s="11">
        <v>2</v>
      </c>
      <c r="D1" s="11">
        <v>3</v>
      </c>
      <c r="E1" s="11"/>
      <c r="F1" s="11"/>
      <c r="G1" s="11"/>
      <c r="H1" s="11" t="s">
        <v>32</v>
      </c>
      <c r="I1" s="11"/>
      <c r="J1" s="11"/>
    </row>
    <row r="2" spans="1:10" x14ac:dyDescent="0.25">
      <c r="A2" s="11" t="s">
        <v>22</v>
      </c>
      <c r="B2">
        <v>0</v>
      </c>
      <c r="C2">
        <v>0</v>
      </c>
      <c r="D2">
        <v>0</v>
      </c>
      <c r="G2" s="11" t="s">
        <v>15</v>
      </c>
      <c r="H2">
        <v>4544</v>
      </c>
    </row>
    <row r="3" spans="1:10" x14ac:dyDescent="0.25">
      <c r="A3" s="11" t="s">
        <v>12</v>
      </c>
      <c r="B3">
        <v>21944</v>
      </c>
      <c r="C3">
        <v>21096</v>
      </c>
      <c r="D3">
        <v>10939</v>
      </c>
      <c r="G3" s="11" t="s">
        <v>16</v>
      </c>
      <c r="H3">
        <v>-1572</v>
      </c>
    </row>
    <row r="4" spans="1:10" x14ac:dyDescent="0.25">
      <c r="A4" s="11" t="s">
        <v>13</v>
      </c>
      <c r="B4">
        <v>53837</v>
      </c>
      <c r="C4">
        <v>48754</v>
      </c>
      <c r="D4">
        <v>45633</v>
      </c>
    </row>
    <row r="5" spans="1:10" x14ac:dyDescent="0.25">
      <c r="A5" s="11" t="s">
        <v>14</v>
      </c>
      <c r="B5">
        <v>26723</v>
      </c>
      <c r="C5">
        <v>28666</v>
      </c>
      <c r="D5">
        <v>21357</v>
      </c>
    </row>
    <row r="6" spans="1:10" x14ac:dyDescent="0.25">
      <c r="A6" s="11" t="s">
        <v>33</v>
      </c>
      <c r="B6">
        <v>56961</v>
      </c>
      <c r="C6">
        <v>58378</v>
      </c>
      <c r="D6">
        <v>52313</v>
      </c>
      <c r="E6" s="11"/>
      <c r="G6" s="14" t="s">
        <v>24</v>
      </c>
    </row>
    <row r="7" spans="1:10" x14ac:dyDescent="0.25">
      <c r="G7" s="14" t="s">
        <v>30</v>
      </c>
    </row>
    <row r="8" spans="1:10" x14ac:dyDescent="0.25">
      <c r="A8" s="11"/>
      <c r="B8" s="11">
        <v>1</v>
      </c>
      <c r="C8" s="11">
        <v>2</v>
      </c>
      <c r="D8" s="11">
        <v>3</v>
      </c>
      <c r="G8" s="14" t="s">
        <v>25</v>
      </c>
    </row>
    <row r="9" spans="1:10" x14ac:dyDescent="0.25">
      <c r="A9" s="11" t="s">
        <v>22</v>
      </c>
      <c r="B9">
        <f>(B2-$H$3)/$H$2</f>
        <v>0.34595070422535212</v>
      </c>
      <c r="C9">
        <f>(C2-$H$3)/$H$2</f>
        <v>0.34595070422535212</v>
      </c>
      <c r="D9">
        <f>(D2-$H$3)/$H$2</f>
        <v>0.34595070422535212</v>
      </c>
      <c r="G9" s="14" t="s">
        <v>27</v>
      </c>
    </row>
    <row r="10" spans="1:10" x14ac:dyDescent="0.25">
      <c r="A10" s="11" t="s">
        <v>12</v>
      </c>
      <c r="B10">
        <f>(B3-$H$3)/$H$2</f>
        <v>5.175176056338028</v>
      </c>
      <c r="C10">
        <f>(C3-$H$3)/$H$2</f>
        <v>4.988556338028169</v>
      </c>
      <c r="D10">
        <f>(D3-$H$3)/$H$2</f>
        <v>2.753301056338028</v>
      </c>
    </row>
    <row r="11" spans="1:10" x14ac:dyDescent="0.25">
      <c r="A11" s="11" t="s">
        <v>13</v>
      </c>
      <c r="B11">
        <f>(B4-$H$3)/$H$2</f>
        <v>12.193882042253522</v>
      </c>
      <c r="C11">
        <f>(C4-$H$3)/$H$2</f>
        <v>11.075264084507042</v>
      </c>
      <c r="D11">
        <f>(D4-$H$3)/$H$2</f>
        <v>10.388424295774648</v>
      </c>
    </row>
    <row r="12" spans="1:10" x14ac:dyDescent="0.25">
      <c r="A12" s="11" t="s">
        <v>14</v>
      </c>
      <c r="B12">
        <f>(B5-$H$3)/$H$2</f>
        <v>6.226892605633803</v>
      </c>
      <c r="C12">
        <f>(C5-$H$3)/$H$2</f>
        <v>6.654489436619718</v>
      </c>
      <c r="D12">
        <f>(D5-$H$3)/$H$2</f>
        <v>5.045994718309859</v>
      </c>
      <c r="G12" s="11" t="s">
        <v>17</v>
      </c>
      <c r="H12" s="11" t="s">
        <v>18</v>
      </c>
      <c r="I12" s="11" t="s">
        <v>20</v>
      </c>
    </row>
    <row r="13" spans="1:10" x14ac:dyDescent="0.25">
      <c r="A13" s="11" t="s">
        <v>33</v>
      </c>
      <c r="B13">
        <f>(B6-$H$3)/$H$2</f>
        <v>12.881382042253522</v>
      </c>
      <c r="C13">
        <f t="shared" ref="C13:D13" si="0">(C6-$H$3)/$H$2</f>
        <v>13.193221830985916</v>
      </c>
      <c r="D13">
        <f t="shared" si="0"/>
        <v>11.85849471830986</v>
      </c>
      <c r="F13" s="11" t="s">
        <v>22</v>
      </c>
      <c r="G13">
        <v>0</v>
      </c>
      <c r="H13">
        <v>0</v>
      </c>
    </row>
    <row r="14" spans="1:10" x14ac:dyDescent="0.25">
      <c r="F14" s="11" t="s">
        <v>12</v>
      </c>
      <c r="G14">
        <v>3.232491</v>
      </c>
      <c r="H14">
        <v>1.011736</v>
      </c>
    </row>
    <row r="15" spans="1:10" x14ac:dyDescent="0.25">
      <c r="F15" s="11" t="s">
        <v>13</v>
      </c>
      <c r="G15">
        <v>8.4101999999999997</v>
      </c>
      <c r="H15">
        <v>0.68312899999999999</v>
      </c>
    </row>
    <row r="16" spans="1:10" x14ac:dyDescent="0.25">
      <c r="A16" s="11" t="s">
        <v>19</v>
      </c>
      <c r="B16" s="11">
        <v>1</v>
      </c>
      <c r="C16" s="11">
        <v>2</v>
      </c>
      <c r="D16" s="11">
        <v>3</v>
      </c>
      <c r="F16" s="11" t="s">
        <v>14</v>
      </c>
      <c r="G16">
        <v>4.4863309999999998</v>
      </c>
      <c r="H16">
        <v>0.62547200000000003</v>
      </c>
    </row>
    <row r="17" spans="1:12" x14ac:dyDescent="0.25">
      <c r="A17" s="11" t="s">
        <v>22</v>
      </c>
      <c r="B17">
        <v>0</v>
      </c>
      <c r="C17">
        <v>0</v>
      </c>
      <c r="D17">
        <v>0</v>
      </c>
      <c r="F17" s="11" t="s">
        <v>33</v>
      </c>
      <c r="G17">
        <v>9.4927670000000006</v>
      </c>
      <c r="H17">
        <v>0.52418699999999996</v>
      </c>
    </row>
    <row r="18" spans="1:12" x14ac:dyDescent="0.25">
      <c r="A18" s="11" t="s">
        <v>12</v>
      </c>
      <c r="B18">
        <f>B10/3.33</f>
        <v>1.5541069238252336</v>
      </c>
      <c r="C18">
        <f>C10/3.33</f>
        <v>1.4980649663748256</v>
      </c>
      <c r="D18">
        <f>D10/3.33</f>
        <v>0.82681713403544388</v>
      </c>
      <c r="L18" s="11"/>
    </row>
    <row r="19" spans="1:12" x14ac:dyDescent="0.25">
      <c r="A19" s="11" t="s">
        <v>13</v>
      </c>
      <c r="B19">
        <f>B11/3.33</f>
        <v>3.6618264391151718</v>
      </c>
      <c r="C19">
        <f>C11/3.33</f>
        <v>3.3259051304825951</v>
      </c>
      <c r="D19">
        <f>D11/3.33</f>
        <v>3.1196469356680625</v>
      </c>
    </row>
    <row r="20" spans="1:12" x14ac:dyDescent="0.25">
      <c r="A20" s="11" t="s">
        <v>14</v>
      </c>
      <c r="B20">
        <f>B12/3.33</f>
        <v>1.8699377194095503</v>
      </c>
      <c r="C20">
        <f>C12/3.33</f>
        <v>1.9983451761620774</v>
      </c>
      <c r="D20">
        <f>D12/3.33</f>
        <v>1.5153137292221799</v>
      </c>
      <c r="G20" s="11" t="s">
        <v>17</v>
      </c>
      <c r="H20" s="11" t="s">
        <v>18</v>
      </c>
      <c r="I20" s="11" t="s">
        <v>28</v>
      </c>
    </row>
    <row r="21" spans="1:12" x14ac:dyDescent="0.25">
      <c r="A21" s="11" t="s">
        <v>33</v>
      </c>
      <c r="B21">
        <f>B13/3.33</f>
        <v>3.8682828955716282</v>
      </c>
      <c r="C21">
        <f t="shared" ref="C21:D21" si="1">C13/3.33</f>
        <v>3.9619284777735482</v>
      </c>
      <c r="D21">
        <f t="shared" si="1"/>
        <v>3.5611095250179758</v>
      </c>
      <c r="F21" s="11" t="s">
        <v>22</v>
      </c>
      <c r="G21">
        <f>G13*2</f>
        <v>0</v>
      </c>
      <c r="H21">
        <f>H13*2</f>
        <v>0</v>
      </c>
    </row>
    <row r="22" spans="1:12" x14ac:dyDescent="0.25">
      <c r="F22" s="11" t="s">
        <v>12</v>
      </c>
      <c r="G22">
        <f>G14*2</f>
        <v>6.464982</v>
      </c>
      <c r="H22">
        <f>H14*2</f>
        <v>2.0234719999999999</v>
      </c>
    </row>
    <row r="23" spans="1:12" x14ac:dyDescent="0.25">
      <c r="F23" s="11" t="s">
        <v>13</v>
      </c>
      <c r="G23">
        <f>G15*2</f>
        <v>16.820399999999999</v>
      </c>
      <c r="H23">
        <f>H15*2</f>
        <v>1.366258</v>
      </c>
    </row>
    <row r="24" spans="1:12" x14ac:dyDescent="0.25">
      <c r="A24" s="11" t="s">
        <v>19</v>
      </c>
      <c r="B24" s="11" t="s">
        <v>17</v>
      </c>
      <c r="C24" s="11" t="s">
        <v>18</v>
      </c>
      <c r="F24" s="11" t="s">
        <v>14</v>
      </c>
      <c r="G24">
        <f>G16*2</f>
        <v>8.9726619999999997</v>
      </c>
      <c r="H24">
        <f>H16*2</f>
        <v>1.2509440000000001</v>
      </c>
      <c r="K24" s="11"/>
    </row>
    <row r="25" spans="1:12" x14ac:dyDescent="0.25">
      <c r="A25" s="11" t="s">
        <v>22</v>
      </c>
      <c r="B25">
        <v>0</v>
      </c>
      <c r="C25">
        <f>STDEV(B17:D17)</f>
        <v>0</v>
      </c>
      <c r="F25" s="11" t="s">
        <v>33</v>
      </c>
      <c r="G25">
        <f>G17*2</f>
        <v>18.985534000000001</v>
      </c>
      <c r="H25">
        <f>H17*2</f>
        <v>1.0483739999999999</v>
      </c>
    </row>
    <row r="26" spans="1:12" x14ac:dyDescent="0.25">
      <c r="A26" s="11" t="s">
        <v>12</v>
      </c>
      <c r="B26">
        <f>AVERAGE(B18:D18)</f>
        <v>1.2929963414118342</v>
      </c>
      <c r="C26">
        <f>STDEV(B18:D18)</f>
        <v>0.40469428621031817</v>
      </c>
    </row>
    <row r="27" spans="1:12" x14ac:dyDescent="0.25">
      <c r="A27" s="11" t="s">
        <v>13</v>
      </c>
      <c r="B27">
        <f>AVERAGE(B19:D19)</f>
        <v>3.3691261684219427</v>
      </c>
      <c r="C27">
        <f>STDEV(B19:D19)</f>
        <v>0.27366164707527874</v>
      </c>
      <c r="G27" s="11" t="s">
        <v>17</v>
      </c>
      <c r="H27" s="11" t="s">
        <v>18</v>
      </c>
      <c r="I27" s="11" t="s">
        <v>21</v>
      </c>
    </row>
    <row r="28" spans="1:12" x14ac:dyDescent="0.25">
      <c r="A28" s="11" t="s">
        <v>14</v>
      </c>
      <c r="B28">
        <f>AVERAGE(B20:D20)</f>
        <v>1.7945322082646025</v>
      </c>
      <c r="C28">
        <f>STDEV(B20:D20)</f>
        <v>0.2501886048893629</v>
      </c>
      <c r="F28" s="11" t="s">
        <v>22</v>
      </c>
      <c r="G28">
        <v>0</v>
      </c>
      <c r="H28">
        <v>0</v>
      </c>
    </row>
    <row r="29" spans="1:12" x14ac:dyDescent="0.25">
      <c r="A29" s="11" t="s">
        <v>33</v>
      </c>
      <c r="B29">
        <f>AVERAGE(B21:D21)</f>
        <v>3.7971069661210506</v>
      </c>
      <c r="C29">
        <f>STDEV(B21:D21)</f>
        <v>0.20967467162698411</v>
      </c>
      <c r="F29" s="11" t="s">
        <v>12</v>
      </c>
      <c r="G29">
        <f>(G22*50)/B33</f>
        <v>63.151314238410613</v>
      </c>
      <c r="H29">
        <f>(H22*50)/B33</f>
        <v>19.765703311258282</v>
      </c>
    </row>
    <row r="30" spans="1:12" x14ac:dyDescent="0.25">
      <c r="F30" s="11" t="s">
        <v>13</v>
      </c>
      <c r="G30">
        <f>(G23*50)/B34</f>
        <v>263.58661354581676</v>
      </c>
      <c r="H30">
        <f>(H23*50)/B34</f>
        <v>21.41015192563081</v>
      </c>
    </row>
    <row r="31" spans="1:12" x14ac:dyDescent="0.25">
      <c r="A31" s="11" t="s">
        <v>23</v>
      </c>
      <c r="B31" s="12" t="s">
        <v>0</v>
      </c>
      <c r="F31" s="11" t="s">
        <v>14</v>
      </c>
      <c r="G31">
        <f>(G24*50)/B35</f>
        <v>120.58930706150348</v>
      </c>
      <c r="H31">
        <f>(H24*50)/B35</f>
        <v>16.812231435079735</v>
      </c>
    </row>
    <row r="32" spans="1:12" x14ac:dyDescent="0.25">
      <c r="A32" s="11" t="s">
        <v>11</v>
      </c>
      <c r="B32">
        <v>4.6525423728813546</v>
      </c>
      <c r="F32" s="11" t="s">
        <v>33</v>
      </c>
      <c r="G32">
        <f>(G25*50)/B36</f>
        <v>271.38619164142955</v>
      </c>
      <c r="H32">
        <f>(H25*50)/B36</f>
        <v>14.98584276196245</v>
      </c>
    </row>
    <row r="33" spans="1:9" x14ac:dyDescent="0.25">
      <c r="A33" s="11" t="s">
        <v>12</v>
      </c>
      <c r="B33">
        <v>5.118644067796609</v>
      </c>
      <c r="I33" s="11"/>
    </row>
    <row r="34" spans="1:9" x14ac:dyDescent="0.25">
      <c r="A34" s="11" t="s">
        <v>13</v>
      </c>
      <c r="B34">
        <v>3.1906779661016946</v>
      </c>
      <c r="G34" s="11" t="s">
        <v>17</v>
      </c>
      <c r="H34" s="11" t="s">
        <v>18</v>
      </c>
      <c r="I34" s="11" t="s">
        <v>29</v>
      </c>
    </row>
    <row r="35" spans="1:9" x14ac:dyDescent="0.25">
      <c r="A35" s="11" t="s">
        <v>14</v>
      </c>
      <c r="B35">
        <v>3.7203389830508455</v>
      </c>
      <c r="F35" s="11" t="s">
        <v>22</v>
      </c>
      <c r="G35">
        <f>G28/60</f>
        <v>0</v>
      </c>
      <c r="H35">
        <f>H28/30</f>
        <v>0</v>
      </c>
    </row>
    <row r="36" spans="1:9" x14ac:dyDescent="0.25">
      <c r="A36" s="11" t="s">
        <v>33</v>
      </c>
      <c r="B36" s="15">
        <v>3.4978813559322024</v>
      </c>
      <c r="F36" s="11" t="s">
        <v>12</v>
      </c>
      <c r="G36">
        <f>G29/60</f>
        <v>1.0525219039735103</v>
      </c>
      <c r="H36">
        <f>H29/60</f>
        <v>0.32942838852097134</v>
      </c>
    </row>
    <row r="37" spans="1:9" x14ac:dyDescent="0.25">
      <c r="F37" s="11" t="s">
        <v>13</v>
      </c>
      <c r="G37">
        <f>G30/60</f>
        <v>4.3931102257636123</v>
      </c>
      <c r="H37">
        <f>H30/60</f>
        <v>0.35683586542718015</v>
      </c>
    </row>
    <row r="38" spans="1:9" x14ac:dyDescent="0.25">
      <c r="F38" s="11" t="s">
        <v>14</v>
      </c>
      <c r="G38">
        <f>G31/60</f>
        <v>2.0098217843583912</v>
      </c>
      <c r="H38">
        <f>H31/60</f>
        <v>0.2802038572513289</v>
      </c>
    </row>
    <row r="39" spans="1:9" x14ac:dyDescent="0.25">
      <c r="F39" s="11" t="s">
        <v>33</v>
      </c>
      <c r="G39">
        <f>G32/60</f>
        <v>4.5231031940238262</v>
      </c>
      <c r="H39">
        <f>H32/60</f>
        <v>0.24976404603270749</v>
      </c>
    </row>
    <row r="41" spans="1:9" x14ac:dyDescent="0.25">
      <c r="G41" s="11" t="s">
        <v>17</v>
      </c>
      <c r="H41" s="11" t="s">
        <v>18</v>
      </c>
      <c r="I41" s="11" t="s">
        <v>26</v>
      </c>
    </row>
    <row r="42" spans="1:9" x14ac:dyDescent="0.25">
      <c r="F42" s="11" t="s">
        <v>22</v>
      </c>
      <c r="G42">
        <f>G35/1000</f>
        <v>0</v>
      </c>
      <c r="H42">
        <v>0</v>
      </c>
    </row>
    <row r="43" spans="1:9" x14ac:dyDescent="0.25">
      <c r="F43" s="11" t="s">
        <v>12</v>
      </c>
      <c r="G43">
        <f>G36/1000</f>
        <v>1.0525219039735103E-3</v>
      </c>
      <c r="H43">
        <f>H36/1000</f>
        <v>3.2942838852097135E-4</v>
      </c>
    </row>
    <row r="44" spans="1:9" x14ac:dyDescent="0.25">
      <c r="F44" s="11" t="s">
        <v>13</v>
      </c>
      <c r="G44">
        <f>G37/1000</f>
        <v>4.3931102257636122E-3</v>
      </c>
      <c r="H44">
        <f>H37/1000</f>
        <v>3.5683586542718018E-4</v>
      </c>
    </row>
    <row r="45" spans="1:9" x14ac:dyDescent="0.25">
      <c r="F45" s="11" t="s">
        <v>14</v>
      </c>
      <c r="G45">
        <f>G38/1000</f>
        <v>2.0098217843583913E-3</v>
      </c>
      <c r="H45">
        <f>H38/1000</f>
        <v>2.8020385725132892E-4</v>
      </c>
    </row>
    <row r="46" spans="1:9" x14ac:dyDescent="0.25">
      <c r="F46" s="11" t="s">
        <v>33</v>
      </c>
      <c r="G46">
        <f>G39/1000</f>
        <v>4.5231031940238262E-3</v>
      </c>
      <c r="H46">
        <f>H39/1000</f>
        <v>2.4976404603270752E-4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Bradford - all samples (2)</vt:lpstr>
      <vt:lpstr>BO ACTIVITY</vt:lpstr>
    </vt:vector>
  </TitlesOfParts>
  <Company>University of Bath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Nunn</dc:creator>
  <cp:lastModifiedBy>MIcaela Chacon</cp:lastModifiedBy>
  <dcterms:created xsi:type="dcterms:W3CDTF">2014-06-19T11:40:04Z</dcterms:created>
  <dcterms:modified xsi:type="dcterms:W3CDTF">2018-08-15T10:06:21Z</dcterms:modified>
</cp:coreProperties>
</file>