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F:\USB\PhD data\Butanol paper\"/>
    </mc:Choice>
  </mc:AlternateContent>
  <xr:revisionPtr revIDLastSave="0" documentId="13_ncr:1_{4E2838FA-ECD8-4DA0-9D2D-9D180C5C1D09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calcPr calcId="179017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  <c r="L16" i="1" s="1"/>
  <c r="B9" i="1"/>
  <c r="B16" i="1"/>
  <c r="S5" i="1" l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E9" i="1" s="1"/>
  <c r="P9" i="1" l="1"/>
  <c r="H9" i="1"/>
  <c r="O9" i="1"/>
  <c r="G9" i="1"/>
  <c r="L9" i="1"/>
  <c r="D9" i="1"/>
  <c r="S9" i="1"/>
  <c r="K9" i="1"/>
  <c r="C9" i="1"/>
  <c r="O13" i="1"/>
  <c r="L13" i="1"/>
  <c r="R9" i="1"/>
  <c r="N9" i="1"/>
  <c r="J9" i="1"/>
  <c r="F9" i="1"/>
  <c r="M13" i="1" s="1"/>
  <c r="Q9" i="1"/>
  <c r="M9" i="1"/>
  <c r="I9" i="1"/>
  <c r="N13" i="1" s="1"/>
  <c r="P13" i="1"/>
  <c r="D16" i="1" l="1"/>
  <c r="Q13" i="1"/>
  <c r="O16" i="1" s="1"/>
  <c r="C16" i="1" l="1"/>
  <c r="N16" i="1"/>
  <c r="E16" i="1"/>
  <c r="M16" i="1"/>
</calcChain>
</file>

<file path=xl/sharedStrings.xml><?xml version="1.0" encoding="utf-8"?>
<sst xmlns="http://schemas.openxmlformats.org/spreadsheetml/2006/main" count="70" uniqueCount="28">
  <si>
    <t>WT</t>
  </si>
  <si>
    <t>FAT C43</t>
  </si>
  <si>
    <t>FAT C43 cer</t>
  </si>
  <si>
    <t>FAT fadE</t>
  </si>
  <si>
    <t>FAT fadE cer</t>
  </si>
  <si>
    <t xml:space="preserve">C8 </t>
  </si>
  <si>
    <t>OD</t>
  </si>
  <si>
    <t>fadE</t>
  </si>
  <si>
    <t>C43</t>
  </si>
  <si>
    <t>FATB1 C43</t>
  </si>
  <si>
    <t>FATB1 C43 cerulenin</t>
  </si>
  <si>
    <t>FATB1 fadE</t>
  </si>
  <si>
    <t>FATB2 fadE cerulenin</t>
  </si>
  <si>
    <t>C8</t>
  </si>
  <si>
    <t>FATB1 in C43</t>
  </si>
  <si>
    <t>FATB1 in C43 + cerulenin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</si>
  <si>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fadE</t>
    </r>
  </si>
  <si>
    <t>FATB1 in ΔfadE</t>
  </si>
  <si>
    <t>FATB1 in ΔfadE + cerulenin</t>
  </si>
  <si>
    <t>S002</t>
  </si>
  <si>
    <t>DLBO2</t>
  </si>
  <si>
    <t>DLBO2 + cerulenin</t>
  </si>
  <si>
    <t>area</t>
  </si>
  <si>
    <t>ug/OD600</t>
  </si>
  <si>
    <t>average</t>
  </si>
  <si>
    <t>stndev</t>
  </si>
  <si>
    <t>C11 (intstnd)</t>
  </si>
  <si>
    <t>relative 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</si>
</sst>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C8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Sheet1!$L$13:$Q$13</c:f>
                <c:numCache>
                  <c:formatCode>General</c:formatCode>
                  <c:ptCount val="6"/>
                  <c:pt idx="0">
                    <c:v>4.437883484734742E-3</c:v>
                  </c:pt>
                  <c:pt idx="1">
                    <c:v>3.8811417515224315E-2</c:v>
                  </c:pt>
                  <c:pt idx="2">
                    <c:v>6.7952859405068303E-2</c:v>
                  </c:pt>
                  <c:pt idx="3">
                    <c:v>4.9865398053543881E-3</c:v>
                  </c:pt>
                  <c:pt idx="4">
                    <c:v>7.5154669046973599E-2</c:v>
                  </c:pt>
                  <c:pt idx="5">
                    <c:v>3.8456905078540368E-2</c:v>
                  </c:pt>
                </c:numCache>
              </c:numRef>
            </c:plus>
            <c:minus>
              <c:numRef>
                <c:f>Sheet1!$L$13:$Q$13</c:f>
                <c:numCache>
                  <c:formatCode>General</c:formatCode>
                  <c:ptCount val="6"/>
                  <c:pt idx="0">
                    <c:v>4.437883484734742E-3</c:v>
                  </c:pt>
                  <c:pt idx="1">
                    <c:v>3.8811417515224315E-2</c:v>
                  </c:pt>
                  <c:pt idx="2">
                    <c:v>6.7952859405068303E-2</c:v>
                  </c:pt>
                  <c:pt idx="3">
                    <c:v>4.9865398053543881E-3</c:v>
                  </c:pt>
                  <c:pt idx="4">
                    <c:v>7.5154669046973599E-2</c:v>
                  </c:pt>
                  <c:pt idx="5">
                    <c:v>3.8456905078540368E-2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Sheet1!$B$12:$G$12</c:f>
              <c:strCache>
                <c:ptCount val="6"/>
                <c:pt idx="0">
                  <c:v>C43</c:v>
                </c:pt>
                <c:pt idx="1">
                  <c:v>FATB1 in C43</c:v>
                </c:pt>
                <c:pt idx="2">
                  <c:v>FATB1 in C43 + cerulenin</c:v>
                </c:pt>
                <c:pt idx="3">
                  <c:v>ΔfadE</c:v>
                </c:pt>
                <c:pt idx="4">
                  <c:v>FATB1 in ΔfadE</c:v>
                </c:pt>
                <c:pt idx="5">
                  <c:v>FATB1 in ΔfadE + cerulenin</c:v>
                </c:pt>
              </c:strCache>
            </c:strRef>
          </c:cat>
          <c:val>
            <c:numRef>
              <c:f>Sheet1!$B$13:$G$13</c:f>
              <c:numCache>
                <c:formatCode>General</c:formatCode>
                <c:ptCount val="6"/>
                <c:pt idx="0">
                  <c:v>0.11750147484042602</c:v>
                </c:pt>
                <c:pt idx="1">
                  <c:v>0.25919305191970071</c:v>
                </c:pt>
                <c:pt idx="2">
                  <c:v>0.45446181188846207</c:v>
                </c:pt>
                <c:pt idx="3">
                  <c:v>0.12207277536249456</c:v>
                </c:pt>
                <c:pt idx="4">
                  <c:v>0.58732622952191138</c:v>
                </c:pt>
                <c:pt idx="5">
                  <c:v>1.1412833186125173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509-974B-92E19F07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878912"/>
        <c:axId val="429880088"/>
      </c:barChart>
      <c:catAx>
        <c:axId val="42987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880088"/>
        <c:crosses val="autoZero"/>
        <c:auto val="1"/>
        <c:lblAlgn val="ctr"/>
        <c:lblOffset val="100"/>
        <c:noMultiLvlLbl val="0"/>
      </c:catAx>
      <c:valAx>
        <c:axId val="429880088"/>
        <c:scaling>
          <c:orientation val="minMax"/>
          <c:max val="1.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878912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C8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Sheet1!$L$16:$O$16</c:f>
                <c:numCache>
                  <c:formatCode>General</c:formatCode>
                  <c:ptCount val="4"/>
                  <c:pt idx="0">
                    <c:v>3.7768747079657099E-2</c:v>
                  </c:pt>
                  <c:pt idx="1">
                    <c:v>4.2438103965302607E-2</c:v>
                  </c:pt>
                  <c:pt idx="2">
                    <c:v>0.63960617642491813</c:v>
                  </c:pt>
                  <c:pt idx="3">
                    <c:v>0.32728870110581276</c:v>
                  </c:pt>
                </c:numCache>
              </c:numRef>
            </c:plus>
            <c:minus>
              <c:numRef>
                <c:f>Sheet1!$L$16:$O$16</c:f>
                <c:numCache>
                  <c:formatCode>General</c:formatCode>
                  <c:ptCount val="4"/>
                  <c:pt idx="0">
                    <c:v>3.7768747079657099E-2</c:v>
                  </c:pt>
                  <c:pt idx="1">
                    <c:v>4.2438103965302607E-2</c:v>
                  </c:pt>
                  <c:pt idx="2">
                    <c:v>0.63960617642491813</c:v>
                  </c:pt>
                  <c:pt idx="3">
                    <c:v>0.32728870110581276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Sheet1!$B$15:$E$15</c:f>
              <c:strCache>
                <c:ptCount val="4"/>
                <c:pt idx="0">
                  <c:v>C43</c:v>
                </c:pt>
                <c:pt idx="1">
                  <c:v>S002</c:v>
                </c:pt>
                <c:pt idx="2">
                  <c:v>DLBO2</c:v>
                </c:pt>
                <c:pt idx="3">
                  <c:v>DLBO2 + cerulenin</c:v>
                </c:pt>
              </c:strCache>
            </c:strRef>
          </c:cat>
          <c:val>
            <c:numRef>
              <c:f>Sheet1!$B$16:$E$16</c:f>
              <c:numCache>
                <c:formatCode>General</c:formatCode>
                <c:ptCount val="4"/>
                <c:pt idx="0">
                  <c:v>1</c:v>
                </c:pt>
                <c:pt idx="1">
                  <c:v>1.0389041969752009</c:v>
                </c:pt>
                <c:pt idx="2">
                  <c:v>4.9984583624974519</c:v>
                </c:pt>
                <c:pt idx="3">
                  <c:v>9.7129276050572795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3-4F2E-AEA6-24E83FE1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575224"/>
        <c:axId val="631576536"/>
      </c:barChart>
      <c:catAx>
        <c:axId val="63157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576536"/>
        <c:crosses val="autoZero"/>
        <c:auto val="1"/>
        <c:lblAlgn val="ctr"/>
        <c:lblOffset val="100"/>
        <c:noMultiLvlLbl val="0"/>
      </c:catAx>
      <c:valAx>
        <c:axId val="63157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575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18</xdr:row>
      <xdr:rowOff>85725</xdr:rowOff>
    </xdr:from>
    <xdr:to>
      <xdr:col>10</xdr:col>
      <xdr:colOff>590550</xdr:colOff>
      <xdr:row>32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171450</xdr:colOff>
      <xdr:row>18</xdr:row>
      <xdr:rowOff>114300</xdr:rowOff>
    </xdr:from>
    <xdr:to>
      <xdr:col>19</xdr:col>
      <xdr:colOff>476250</xdr:colOff>
      <xdr:row>33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D419A0-F799-4D35-95A3-B983DC0B2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workbookViewId="0">
      <selection activeCell="G14" sqref="G14"/>
    </sheetView>
  </sheetViews>
  <sheetFormatPr defaultRowHeight="15" x14ac:dyDescent="0.25"/>
  <sheetData>
    <row r="1" spans="1:19" x14ac:dyDescent="0.25">
      <c r="A1" s="1" t="s">
        <v>22</v>
      </c>
      <c r="B1" s="1" t="s">
        <v>0</v>
      </c>
      <c r="C1" s="1" t="s">
        <v>0</v>
      </c>
      <c r="D1" s="1" t="s">
        <v>0</v>
      </c>
      <c r="E1" s="1" t="s">
        <v>1</v>
      </c>
      <c r="F1" s="1" t="s">
        <v>1</v>
      </c>
      <c r="G1" s="1" t="s">
        <v>1</v>
      </c>
      <c r="H1" s="1" t="s">
        <v>2</v>
      </c>
      <c r="I1" s="1" t="s">
        <v>2</v>
      </c>
      <c r="J1" s="1" t="s">
        <v>2</v>
      </c>
      <c r="K1" s="1" t="s">
        <v>7</v>
      </c>
      <c r="L1" s="1" t="s">
        <v>7</v>
      </c>
      <c r="M1" s="1" t="s">
        <v>7</v>
      </c>
      <c r="N1" s="1" t="s">
        <v>3</v>
      </c>
      <c r="O1" s="1" t="s">
        <v>3</v>
      </c>
      <c r="P1" s="1" t="s">
        <v>3</v>
      </c>
      <c r="Q1" s="1" t="s">
        <v>4</v>
      </c>
      <c r="R1" s="1" t="s">
        <v>4</v>
      </c>
      <c r="S1" s="1" t="s">
        <v>4</v>
      </c>
    </row>
    <row r="2" spans="1:19" x14ac:dyDescent="0.25">
      <c r="A2" s="1"/>
      <c r="B2" s="1">
        <v>1</v>
      </c>
      <c r="C2" s="1">
        <v>2</v>
      </c>
      <c r="D2" s="1">
        <v>3</v>
      </c>
      <c r="E2" s="1">
        <v>1</v>
      </c>
      <c r="F2" s="1">
        <v>2</v>
      </c>
      <c r="G2" s="1">
        <v>3</v>
      </c>
      <c r="H2" s="1">
        <v>1</v>
      </c>
      <c r="I2" s="1">
        <v>2</v>
      </c>
      <c r="J2" s="1">
        <v>3</v>
      </c>
      <c r="K2" s="1">
        <v>1</v>
      </c>
      <c r="L2" s="1">
        <v>2</v>
      </c>
      <c r="M2" s="1">
        <v>3</v>
      </c>
      <c r="N2" s="1">
        <v>1</v>
      </c>
      <c r="O2" s="1">
        <v>2</v>
      </c>
      <c r="P2" s="1">
        <v>3</v>
      </c>
      <c r="Q2" s="1">
        <v>1</v>
      </c>
      <c r="R2" s="1">
        <v>2</v>
      </c>
      <c r="S2" s="1">
        <v>3</v>
      </c>
    </row>
    <row r="3" spans="1:19" x14ac:dyDescent="0.25">
      <c r="A3" s="1" t="s">
        <v>5</v>
      </c>
      <c r="B3">
        <v>36330</v>
      </c>
      <c r="C3">
        <v>37393</v>
      </c>
      <c r="D3">
        <v>39144</v>
      </c>
      <c r="E3">
        <v>85399</v>
      </c>
      <c r="F3">
        <v>94036</v>
      </c>
      <c r="G3">
        <v>69535</v>
      </c>
      <c r="H3">
        <v>167825</v>
      </c>
      <c r="I3">
        <v>124356</v>
      </c>
      <c r="J3">
        <v>144356</v>
      </c>
      <c r="K3">
        <v>37319</v>
      </c>
      <c r="L3">
        <v>40425</v>
      </c>
      <c r="M3">
        <v>39514</v>
      </c>
      <c r="N3">
        <v>173026</v>
      </c>
      <c r="O3">
        <v>175327</v>
      </c>
      <c r="P3">
        <v>215808</v>
      </c>
      <c r="Q3">
        <v>352581</v>
      </c>
      <c r="R3">
        <v>377129</v>
      </c>
      <c r="S3">
        <v>366559</v>
      </c>
    </row>
    <row r="4" spans="1:19" x14ac:dyDescent="0.25">
      <c r="A4" s="1" t="s">
        <v>26</v>
      </c>
      <c r="B4">
        <v>1013247</v>
      </c>
      <c r="C4">
        <v>1056648</v>
      </c>
      <c r="D4">
        <v>1105678</v>
      </c>
      <c r="E4">
        <v>936694</v>
      </c>
      <c r="F4">
        <v>1238917</v>
      </c>
      <c r="G4">
        <v>1158632</v>
      </c>
      <c r="H4">
        <v>1176930</v>
      </c>
      <c r="I4">
        <v>450114</v>
      </c>
      <c r="J4">
        <v>1078818</v>
      </c>
      <c r="K4">
        <v>1214021</v>
      </c>
      <c r="L4">
        <v>1213664</v>
      </c>
      <c r="M4">
        <v>1295228</v>
      </c>
      <c r="N4">
        <v>1440129</v>
      </c>
      <c r="O4">
        <v>1299935</v>
      </c>
      <c r="P4">
        <v>2044137</v>
      </c>
      <c r="Q4">
        <v>976135</v>
      </c>
      <c r="R4">
        <v>1420901</v>
      </c>
      <c r="S4">
        <v>1239388</v>
      </c>
    </row>
    <row r="5" spans="1:19" x14ac:dyDescent="0.25">
      <c r="A5" s="1" t="s">
        <v>6</v>
      </c>
      <c r="B5">
        <f>0.158*20</f>
        <v>3.16</v>
      </c>
      <c r="C5">
        <f>0.157*20</f>
        <v>3.14</v>
      </c>
      <c r="D5">
        <f>0.166*20</f>
        <v>3.3200000000000003</v>
      </c>
      <c r="E5">
        <f>0.272*20</f>
        <v>5.44</v>
      </c>
      <c r="F5">
        <f>0.224*20</f>
        <v>4.4800000000000004</v>
      </c>
      <c r="G5">
        <f>0.287*20</f>
        <v>5.7399999999999993</v>
      </c>
      <c r="H5">
        <f>0.252*20</f>
        <v>5.04</v>
      </c>
      <c r="I5">
        <f>0.281*20</f>
        <v>5.620000000000001</v>
      </c>
      <c r="J5">
        <f>0.271*20</f>
        <v>5.42</v>
      </c>
      <c r="K5">
        <f>0.416*20</f>
        <v>8.32</v>
      </c>
      <c r="L5">
        <f>0.418*20</f>
        <v>8.36</v>
      </c>
      <c r="M5">
        <f>0.421*20</f>
        <v>8.42</v>
      </c>
      <c r="N5">
        <f>0.395*20</f>
        <v>7.9</v>
      </c>
      <c r="O5">
        <f>0.406*20</f>
        <v>8.120000000000001</v>
      </c>
      <c r="P5">
        <f>0.404*20</f>
        <v>8.08</v>
      </c>
      <c r="Q5">
        <f>0.362*20</f>
        <v>7.24</v>
      </c>
      <c r="R5">
        <f>0.366*20</f>
        <v>7.32</v>
      </c>
      <c r="S5">
        <f>0.372*20</f>
        <v>7.4399999999999995</v>
      </c>
    </row>
    <row r="7" spans="1:19" s="1" customFormat="1" x14ac:dyDescent="0.25">
      <c r="A7" s="1" t="s">
        <v>23</v>
      </c>
      <c r="B7" s="1" t="s">
        <v>0</v>
      </c>
      <c r="C7" s="1" t="s">
        <v>0</v>
      </c>
      <c r="D7" s="1" t="s">
        <v>0</v>
      </c>
      <c r="E7" s="1" t="s">
        <v>1</v>
      </c>
      <c r="F7" s="1" t="s">
        <v>1</v>
      </c>
      <c r="G7" s="1" t="s">
        <v>1</v>
      </c>
      <c r="H7" s="1" t="s">
        <v>2</v>
      </c>
      <c r="I7" s="1" t="s">
        <v>2</v>
      </c>
      <c r="J7" s="1" t="s">
        <v>2</v>
      </c>
      <c r="K7" s="1" t="s">
        <v>7</v>
      </c>
      <c r="L7" s="1" t="s">
        <v>7</v>
      </c>
      <c r="M7" s="1" t="s">
        <v>7</v>
      </c>
      <c r="N7" s="1" t="s">
        <v>3</v>
      </c>
      <c r="O7" s="1" t="s">
        <v>3</v>
      </c>
      <c r="P7" s="1" t="s">
        <v>3</v>
      </c>
      <c r="Q7" s="1" t="s">
        <v>4</v>
      </c>
      <c r="R7" s="1" t="s">
        <v>4</v>
      </c>
      <c r="S7" s="1" t="s">
        <v>4</v>
      </c>
    </row>
    <row r="8" spans="1:19" s="1" customFormat="1" x14ac:dyDescent="0.25">
      <c r="B8" s="1">
        <v>1</v>
      </c>
      <c r="C8" s="1">
        <v>2</v>
      </c>
      <c r="D8" s="1">
        <v>3</v>
      </c>
      <c r="E8" s="1">
        <v>1</v>
      </c>
      <c r="F8" s="1">
        <v>2</v>
      </c>
      <c r="G8" s="1">
        <v>3</v>
      </c>
      <c r="H8" s="1">
        <v>1</v>
      </c>
      <c r="I8" s="1">
        <v>2</v>
      </c>
      <c r="J8" s="1">
        <v>3</v>
      </c>
      <c r="K8" s="1">
        <v>1</v>
      </c>
      <c r="L8" s="1">
        <v>2</v>
      </c>
      <c r="M8" s="1">
        <v>3</v>
      </c>
      <c r="N8" s="1">
        <v>1</v>
      </c>
      <c r="O8" s="1">
        <v>2</v>
      </c>
      <c r="P8" s="1">
        <v>3</v>
      </c>
      <c r="Q8" s="1">
        <v>1</v>
      </c>
      <c r="R8" s="1">
        <v>2</v>
      </c>
      <c r="S8" s="1">
        <v>3</v>
      </c>
    </row>
    <row r="9" spans="1:19" x14ac:dyDescent="0.25">
      <c r="A9" s="1" t="s">
        <v>5</v>
      </c>
      <c r="B9">
        <f>(B3*10)/($B$4*$B$5)</f>
        <v>0.11346527986796877</v>
      </c>
      <c r="C9">
        <f t="shared" ref="C9:S9" si="0">(C3*10)/($B$4*$B$5)</f>
        <v>0.11678522461059609</v>
      </c>
      <c r="D9">
        <f t="shared" si="0"/>
        <v>0.12225392004271317</v>
      </c>
      <c r="E9">
        <f t="shared" si="0"/>
        <v>0.26671680251705654</v>
      </c>
      <c r="F9">
        <f t="shared" si="0"/>
        <v>0.29369174394892128</v>
      </c>
      <c r="G9">
        <f t="shared" si="0"/>
        <v>0.21717060929312437</v>
      </c>
      <c r="H9">
        <f t="shared" si="0"/>
        <v>0.5241483785808384</v>
      </c>
      <c r="I9">
        <f t="shared" si="0"/>
        <v>0.3883866871252718</v>
      </c>
      <c r="J9">
        <f t="shared" si="0"/>
        <v>0.45085036995927608</v>
      </c>
      <c r="K9">
        <f t="shared" si="0"/>
        <v>0.11655410898411027</v>
      </c>
      <c r="L9">
        <f t="shared" si="0"/>
        <v>0.12625471892823115</v>
      </c>
      <c r="M9">
        <f t="shared" si="0"/>
        <v>0.12340949817514224</v>
      </c>
      <c r="N9">
        <f t="shared" si="0"/>
        <v>0.54039205930182121</v>
      </c>
      <c r="O9">
        <f t="shared" si="0"/>
        <v>0.54757850601187341</v>
      </c>
      <c r="P9">
        <f t="shared" si="0"/>
        <v>0.67400812325203974</v>
      </c>
      <c r="Q9">
        <f t="shared" si="0"/>
        <v>1.101175387864803</v>
      </c>
      <c r="R9">
        <f t="shared" si="0"/>
        <v>1.1778433121752598</v>
      </c>
      <c r="S9">
        <f t="shared" si="0"/>
        <v>1.1448312557974887</v>
      </c>
    </row>
    <row r="12" spans="1:19" s="1" customFormat="1" x14ac:dyDescent="0.25">
      <c r="A12" s="1" t="s">
        <v>24</v>
      </c>
      <c r="B12" s="1" t="s">
        <v>8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K12" s="1" t="s">
        <v>25</v>
      </c>
      <c r="L12" s="1" t="s">
        <v>8</v>
      </c>
      <c r="M12" s="1" t="s">
        <v>9</v>
      </c>
      <c r="N12" s="1" t="s">
        <v>10</v>
      </c>
      <c r="O12" s="1" t="s">
        <v>7</v>
      </c>
      <c r="P12" s="1" t="s">
        <v>11</v>
      </c>
      <c r="Q12" s="1" t="s">
        <v>12</v>
      </c>
    </row>
    <row r="13" spans="1:19" x14ac:dyDescent="0.25">
      <c r="A13" s="1" t="s">
        <v>13</v>
      </c>
      <c r="B13">
        <f>AVERAGE(B9:D9)</f>
        <v>0.11750147484042602</v>
      </c>
      <c r="C13">
        <f>AVERAGE(E9:G9)</f>
        <v>0.25919305191970071</v>
      </c>
      <c r="D13">
        <f>AVERAGE(H9:J9)</f>
        <v>0.45446181188846207</v>
      </c>
      <c r="E13">
        <f>AVERAGE(K9:M9)</f>
        <v>0.12207277536249456</v>
      </c>
      <c r="F13">
        <f>AVERAGE(N9:P9)</f>
        <v>0.58732622952191138</v>
      </c>
      <c r="G13">
        <f>AVERAGE(Q9:S9)</f>
        <v>1.1412833186125173</v>
      </c>
      <c r="K13" s="1" t="s">
        <v>13</v>
      </c>
      <c r="L13">
        <f>STDEV(B9:D9)</f>
        <v>4.437883484734742E-3</v>
      </c>
      <c r="M13">
        <f>STDEV(E9:G9)</f>
        <v>3.8811417515224315E-2</v>
      </c>
      <c r="N13">
        <f>STDEV(H9:J9)</f>
        <v>6.7952859405068303E-2</v>
      </c>
      <c r="O13">
        <f>STDEV(K9:M9)</f>
        <v>4.9865398053543881E-3</v>
      </c>
      <c r="P13">
        <f>STDEV(N9:P9)</f>
        <v>7.5154669046973599E-2</v>
      </c>
      <c r="Q13">
        <f>STDEV(Q9:S9)</f>
        <v>3.8456905078540368E-2</v>
      </c>
    </row>
    <row r="15" spans="1:19" x14ac:dyDescent="0.25">
      <c r="A15" s="1" t="s">
        <v>27</v>
      </c>
      <c r="B15" s="1" t="s">
        <v>8</v>
      </c>
      <c r="C15" s="2" t="s">
        <v>19</v>
      </c>
      <c r="D15" s="1" t="s">
        <v>20</v>
      </c>
      <c r="E15" s="1" t="s">
        <v>21</v>
      </c>
      <c r="K15" s="1" t="s">
        <v>27</v>
      </c>
      <c r="L15" s="1" t="s">
        <v>8</v>
      </c>
      <c r="M15" s="2" t="s">
        <v>19</v>
      </c>
      <c r="N15" s="1" t="s">
        <v>20</v>
      </c>
      <c r="O15" s="1" t="s">
        <v>21</v>
      </c>
    </row>
    <row r="16" spans="1:19" x14ac:dyDescent="0.25">
      <c r="A16" s="1" t="s">
        <v>13</v>
      </c>
      <c r="B16">
        <f>1</f>
        <v>1</v>
      </c>
      <c r="C16">
        <f>E13/B13</f>
        <v>1.0389041969752009</v>
      </c>
      <c r="D16">
        <f>F13/B13</f>
        <v>4.9984583624974519</v>
      </c>
      <c r="E16">
        <f>G13/B13</f>
        <v>9.7129276050572795</v>
      </c>
      <c r="J16" s="1"/>
      <c r="K16" s="1" t="s">
        <v>13</v>
      </c>
      <c r="L16">
        <f>L13/B13</f>
        <v>3.7768747079657099E-2</v>
      </c>
      <c r="M16">
        <f>O13/B13</f>
        <v>4.2438103965302607E-2</v>
      </c>
      <c r="N16">
        <f>P13/B13</f>
        <v>0.63960617642491813</v>
      </c>
      <c r="O16">
        <f>Q13/B13</f>
        <v>0.32728870110581276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MIcaela Chacon</cp:lastModifiedBy>
  <dcterms:created xsi:type="dcterms:W3CDTF">2017-01-14T16:56:26Z</dcterms:created>
  <dcterms:modified xsi:type="dcterms:W3CDTF">2018-08-05T16:48:02Z</dcterms:modified>
</cp:coreProperties>
</file>