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G29" i="4" l="1"/>
  <c r="J42" i="4" l="1"/>
  <c r="J43" i="4"/>
  <c r="J44" i="4"/>
  <c r="J45" i="4"/>
  <c r="J46" i="4"/>
  <c r="J47" i="4"/>
  <c r="J48" i="4"/>
  <c r="J49" i="4"/>
  <c r="H48" i="4"/>
  <c r="G3" i="4"/>
  <c r="F63" i="4"/>
  <c r="F25" i="4"/>
  <c r="H56" i="4"/>
  <c r="H57" i="4"/>
  <c r="H58" i="4"/>
  <c r="H59" i="4"/>
  <c r="H60" i="4"/>
  <c r="H61" i="4"/>
  <c r="H62" i="4"/>
  <c r="H55" i="4"/>
  <c r="H43" i="4"/>
  <c r="H44" i="4"/>
  <c r="H45" i="4"/>
  <c r="H46" i="4"/>
  <c r="H47" i="4"/>
  <c r="H49" i="4"/>
  <c r="H42" i="4"/>
  <c r="H30" i="4"/>
  <c r="H31" i="4"/>
  <c r="H32" i="4"/>
  <c r="H33" i="4"/>
  <c r="H34" i="4"/>
  <c r="H35" i="4"/>
  <c r="H36" i="4"/>
  <c r="H29" i="4"/>
  <c r="H17" i="4"/>
  <c r="H18" i="4"/>
  <c r="H19" i="4"/>
  <c r="H20" i="4"/>
  <c r="H21" i="4"/>
  <c r="H22" i="4"/>
  <c r="H23" i="4"/>
  <c r="H16" i="4"/>
  <c r="H4" i="4"/>
  <c r="H5" i="4"/>
  <c r="H6" i="4"/>
  <c r="H7" i="4"/>
  <c r="H8" i="4"/>
  <c r="H9" i="4"/>
  <c r="H10" i="4"/>
  <c r="H3" i="4"/>
  <c r="H11" i="4" s="1"/>
  <c r="D50" i="4"/>
  <c r="D51" i="4" l="1"/>
  <c r="D63" i="4"/>
  <c r="E16" i="4"/>
  <c r="E25" i="4" s="1"/>
  <c r="E17" i="4"/>
  <c r="E18" i="4"/>
  <c r="E19" i="4"/>
  <c r="G19" i="4" s="1"/>
  <c r="E20" i="4"/>
  <c r="E21" i="4"/>
  <c r="E22" i="4"/>
  <c r="E23" i="4"/>
  <c r="H50" i="4"/>
  <c r="H64" i="4"/>
  <c r="D64" i="4"/>
  <c r="H38" i="4"/>
  <c r="H25" i="4"/>
  <c r="C12" i="4"/>
  <c r="C25" i="4"/>
  <c r="H51" i="4" l="1"/>
  <c r="I56" i="4" l="1"/>
  <c r="I57" i="4"/>
  <c r="I58" i="4"/>
  <c r="I59" i="4"/>
  <c r="I60" i="4"/>
  <c r="I61" i="4"/>
  <c r="I62" i="4"/>
  <c r="I55" i="4"/>
  <c r="I43" i="4"/>
  <c r="I44" i="4"/>
  <c r="I45" i="4"/>
  <c r="I46" i="4"/>
  <c r="I47" i="4"/>
  <c r="I48" i="4"/>
  <c r="I49" i="4"/>
  <c r="I42" i="4"/>
  <c r="I30" i="4"/>
  <c r="I31" i="4"/>
  <c r="I32" i="4"/>
  <c r="I33" i="4"/>
  <c r="I34" i="4"/>
  <c r="I35" i="4"/>
  <c r="I36" i="4"/>
  <c r="I29" i="4"/>
  <c r="I17" i="4"/>
  <c r="I18" i="4"/>
  <c r="I19" i="4"/>
  <c r="I20" i="4"/>
  <c r="I21" i="4"/>
  <c r="I22" i="4"/>
  <c r="I23" i="4"/>
  <c r="I16" i="4"/>
  <c r="I4" i="4"/>
  <c r="I5" i="4"/>
  <c r="I6" i="4"/>
  <c r="I7" i="4"/>
  <c r="I8" i="4"/>
  <c r="I9" i="4"/>
  <c r="I10" i="4"/>
  <c r="C50" i="4"/>
  <c r="J56" i="4"/>
  <c r="J57" i="4"/>
  <c r="J58" i="4"/>
  <c r="J59" i="4"/>
  <c r="J60" i="4"/>
  <c r="J61" i="4"/>
  <c r="J62" i="4"/>
  <c r="J55" i="4"/>
  <c r="J17" i="4"/>
  <c r="J18" i="4"/>
  <c r="J19" i="4"/>
  <c r="J20" i="4"/>
  <c r="J21" i="4"/>
  <c r="J22" i="4"/>
  <c r="J23" i="4"/>
  <c r="J16" i="4"/>
  <c r="J4" i="4"/>
  <c r="J5" i="4"/>
  <c r="J6" i="4"/>
  <c r="J7" i="4"/>
  <c r="J8" i="4"/>
  <c r="J9" i="4"/>
  <c r="J10" i="4"/>
  <c r="I38" i="4" l="1"/>
  <c r="I37" i="4"/>
  <c r="I24" i="4"/>
  <c r="J25" i="4"/>
  <c r="I25" i="4"/>
  <c r="J51" i="4"/>
  <c r="I51" i="4"/>
  <c r="I50" i="4"/>
  <c r="I64" i="4"/>
  <c r="I63" i="4"/>
  <c r="J64" i="4"/>
  <c r="J63" i="4"/>
  <c r="J50" i="4"/>
  <c r="J24" i="4"/>
  <c r="H24" i="4" l="1"/>
  <c r="C51" i="4"/>
  <c r="C38" i="4"/>
  <c r="H63" i="4"/>
  <c r="C63" i="4"/>
  <c r="C64" i="4"/>
  <c r="H37" i="4" l="1"/>
  <c r="E64" i="4"/>
  <c r="E51" i="4" l="1"/>
  <c r="E50" i="4"/>
  <c r="E63" i="4"/>
  <c r="C24" i="4"/>
  <c r="C37" i="4"/>
  <c r="C11" i="4"/>
  <c r="G22" i="4" l="1"/>
  <c r="J30" i="4"/>
  <c r="J31" i="4"/>
  <c r="J32" i="4"/>
  <c r="J33" i="4"/>
  <c r="J34" i="4"/>
  <c r="J35" i="4"/>
  <c r="J36" i="4"/>
  <c r="D25" i="4"/>
  <c r="D38" i="4" l="1"/>
  <c r="J29" i="4"/>
  <c r="J38" i="4" s="1"/>
  <c r="D24" i="4"/>
  <c r="K22" i="4"/>
  <c r="D37" i="4"/>
  <c r="J37" i="4" l="1"/>
  <c r="F4" i="4"/>
  <c r="F3" i="4"/>
  <c r="G4" i="4" l="1"/>
  <c r="G42" i="4"/>
  <c r="G43" i="4"/>
  <c r="G44" i="4"/>
  <c r="G47" i="4"/>
  <c r="G56" i="4"/>
  <c r="G60" i="4"/>
  <c r="K4" i="4" l="1"/>
  <c r="K47" i="4"/>
  <c r="K44" i="4"/>
  <c r="K43" i="4"/>
  <c r="K42" i="4"/>
  <c r="K56" i="4"/>
  <c r="K60" i="4"/>
  <c r="E36" i="4" l="1"/>
  <c r="E35" i="4"/>
  <c r="E34" i="4"/>
  <c r="E33" i="4"/>
  <c r="E32" i="4"/>
  <c r="E31" i="4"/>
  <c r="E30" i="4"/>
  <c r="E29" i="4"/>
  <c r="G23" i="4"/>
  <c r="E10" i="4"/>
  <c r="E9" i="4"/>
  <c r="E8" i="4"/>
  <c r="E7" i="4"/>
  <c r="E6" i="4"/>
  <c r="E5" i="4"/>
  <c r="E38" i="4" l="1"/>
  <c r="E12" i="4"/>
  <c r="E37" i="4"/>
  <c r="E24" i="4"/>
  <c r="E11" i="4"/>
  <c r="F7" i="4"/>
  <c r="G7" i="4"/>
  <c r="F31" i="4"/>
  <c r="G31" i="4"/>
  <c r="F9" i="4"/>
  <c r="G9" i="4"/>
  <c r="G18" i="4"/>
  <c r="F30" i="4"/>
  <c r="G30" i="4"/>
  <c r="F36" i="4"/>
  <c r="G36" i="4"/>
  <c r="G46" i="4"/>
  <c r="G62" i="4"/>
  <c r="F8" i="4"/>
  <c r="G8" i="4"/>
  <c r="F5" i="4"/>
  <c r="G5" i="4"/>
  <c r="F10" i="4"/>
  <c r="G10" i="4"/>
  <c r="G17" i="4"/>
  <c r="G21" i="4"/>
  <c r="F32" i="4"/>
  <c r="G32" i="4"/>
  <c r="F35" i="4"/>
  <c r="G35" i="4"/>
  <c r="G45" i="4"/>
  <c r="G51" i="4" s="1"/>
  <c r="G57" i="4"/>
  <c r="F6" i="4"/>
  <c r="G6" i="4"/>
  <c r="F33" i="4"/>
  <c r="G33" i="4"/>
  <c r="F34" i="4"/>
  <c r="G34" i="4"/>
  <c r="G49" i="4"/>
  <c r="G55" i="4"/>
  <c r="G59" i="4"/>
  <c r="G61" i="4"/>
  <c r="G16" i="4"/>
  <c r="G20" i="4"/>
  <c r="F29" i="4"/>
  <c r="G48" i="4"/>
  <c r="G58" i="4"/>
  <c r="F38" i="4" l="1"/>
  <c r="F12" i="4"/>
  <c r="G38" i="4"/>
  <c r="G12" i="4"/>
  <c r="G25" i="4"/>
  <c r="G24" i="4"/>
  <c r="F64" i="4"/>
  <c r="G64" i="4"/>
  <c r="F51" i="4"/>
  <c r="F37" i="4"/>
  <c r="F24" i="4"/>
  <c r="G50" i="4"/>
  <c r="F50" i="4"/>
  <c r="F11" i="4"/>
  <c r="G63" i="4"/>
  <c r="G37" i="4"/>
  <c r="K58" i="4"/>
  <c r="K61" i="4"/>
  <c r="K45" i="4"/>
  <c r="K35" i="4"/>
  <c r="K21" i="4"/>
  <c r="K8" i="4"/>
  <c r="K62" i="4"/>
  <c r="K18" i="4"/>
  <c r="K48" i="4"/>
  <c r="K29" i="4"/>
  <c r="K49" i="4"/>
  <c r="K6" i="4"/>
  <c r="K23" i="4"/>
  <c r="G11" i="4"/>
  <c r="K5" i="4"/>
  <c r="K16" i="4"/>
  <c r="K33" i="4"/>
  <c r="K32" i="4"/>
  <c r="K17" i="4"/>
  <c r="K46" i="4"/>
  <c r="K30" i="4"/>
  <c r="K9" i="4"/>
  <c r="K31" i="4"/>
  <c r="K7" i="4"/>
  <c r="K20" i="4"/>
  <c r="K59" i="4"/>
  <c r="K55" i="4"/>
  <c r="K34" i="4"/>
  <c r="K57" i="4"/>
  <c r="K19" i="4"/>
  <c r="K10" i="4"/>
  <c r="K36" i="4"/>
  <c r="K38" i="4" l="1"/>
  <c r="K24" i="4"/>
  <c r="K25" i="4"/>
  <c r="K51" i="4"/>
  <c r="K64" i="4"/>
  <c r="K63" i="4"/>
  <c r="K50" i="4"/>
  <c r="K37" i="4"/>
  <c r="K3" i="4" l="1"/>
  <c r="K12" i="4" s="1"/>
  <c r="J3" i="4"/>
  <c r="J11" i="4" s="1"/>
  <c r="H12" i="4"/>
  <c r="D11" i="4"/>
  <c r="I3" i="4"/>
  <c r="I12" i="4" s="1"/>
  <c r="K11" i="4" l="1"/>
  <c r="I11" i="4"/>
  <c r="D12" i="4"/>
  <c r="J12" i="4"/>
</calcChain>
</file>

<file path=xl/sharedStrings.xml><?xml version="1.0" encoding="utf-8"?>
<sst xmlns="http://schemas.openxmlformats.org/spreadsheetml/2006/main" count="66" uniqueCount="25">
  <si>
    <t>xxxx</t>
    <phoneticPr fontId="1" type="noConversion"/>
  </si>
  <si>
    <t>DMI(Kg)</t>
    <phoneticPr fontId="1" type="noConversion"/>
  </si>
  <si>
    <t>Number</t>
    <phoneticPr fontId="1" type="noConversion"/>
  </si>
  <si>
    <t>Average</t>
    <phoneticPr fontId="1" type="noConversion"/>
  </si>
  <si>
    <t>Std</t>
    <phoneticPr fontId="1" type="noConversion"/>
  </si>
  <si>
    <t>HS1(0:100)</t>
    <phoneticPr fontId="1" type="noConversion"/>
  </si>
  <si>
    <t>HS2 (15:85)</t>
    <phoneticPr fontId="1" type="noConversion"/>
  </si>
  <si>
    <t>HS4(45:55)</t>
    <phoneticPr fontId="1" type="noConversion"/>
  </si>
  <si>
    <t>HS5(60:40)</t>
    <phoneticPr fontId="1" type="noConversion"/>
  </si>
  <si>
    <t>DMI(g)</t>
    <phoneticPr fontId="1" type="noConversion"/>
  </si>
  <si>
    <t>HS3(30:70)</t>
    <phoneticPr fontId="1" type="noConversion"/>
  </si>
  <si>
    <t>Std</t>
    <phoneticPr fontId="1" type="noConversion"/>
  </si>
  <si>
    <t>BW gain (Kg)</t>
    <phoneticPr fontId="1" type="noConversion"/>
  </si>
  <si>
    <t>Initial BW(Kg)</t>
    <phoneticPr fontId="1" type="noConversion"/>
  </si>
  <si>
    <t>Final BW (Kg)</t>
    <phoneticPr fontId="1" type="noConversion"/>
  </si>
  <si>
    <t>FCR (%)</t>
    <phoneticPr fontId="1" type="noConversion"/>
  </si>
  <si>
    <t>Gain rate</t>
  </si>
  <si>
    <t>Ggin rate (%)</t>
    <phoneticPr fontId="1" type="noConversion"/>
  </si>
  <si>
    <t>Gain rate (%)</t>
    <phoneticPr fontId="1" type="noConversion"/>
  </si>
  <si>
    <t>ADG(g/d)</t>
  </si>
  <si>
    <t>ADG(g/d)</t>
    <phoneticPr fontId="1" type="noConversion"/>
  </si>
  <si>
    <t>DMI(g/d)</t>
    <phoneticPr fontId="1" type="noConversion"/>
  </si>
  <si>
    <t>Gain rate(%)</t>
    <phoneticPr fontId="1" type="noConversion"/>
  </si>
  <si>
    <t>DM consume(Kg)</t>
  </si>
  <si>
    <t>DM consume(Kg)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</si>
</sst>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abSelected="1" topLeftCell="A22" workbookViewId="0">
      <selection activeCell="P38" sqref="P38"/>
    </sheetView>
  </sheetViews>
  <sheetFormatPr defaultRowHeight="13.5" x14ac:dyDescent="0.15"/>
  <cols>
    <col min="2" max="2" width="9.5" bestFit="1" customWidth="1"/>
    <col min="3" max="3" width="12.125" customWidth="1"/>
    <col min="4" max="4" width="12.75" customWidth="1"/>
    <col min="7" max="7" width="16.625" customWidth="1"/>
    <col min="8" max="10" width="13" customWidth="1"/>
    <col min="11" max="11" width="9.875" customWidth="1"/>
  </cols>
  <sheetData>
    <row r="1" spans="2:11" x14ac:dyDescent="0.1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x14ac:dyDescent="0.15">
      <c r="B2" s="1" t="s">
        <v>2</v>
      </c>
      <c r="C2" s="2" t="s">
        <v>13</v>
      </c>
      <c r="D2" s="2" t="s">
        <v>14</v>
      </c>
      <c r="E2" s="2" t="s">
        <v>1</v>
      </c>
      <c r="F2" s="2" t="s">
        <v>21</v>
      </c>
      <c r="G2" s="3" t="s">
        <v>24</v>
      </c>
      <c r="H2" s="3" t="s">
        <v>12</v>
      </c>
      <c r="I2" s="3" t="s">
        <v>20</v>
      </c>
      <c r="J2" s="3" t="s">
        <v>17</v>
      </c>
      <c r="K2" s="2" t="s">
        <v>15</v>
      </c>
    </row>
    <row r="3" spans="2:11" x14ac:dyDescent="0.15">
      <c r="B3" s="1">
        <v>8666</v>
      </c>
      <c r="C3" s="2">
        <v>21</v>
      </c>
      <c r="D3" s="2">
        <v>22.5</v>
      </c>
      <c r="E3" s="2">
        <v>0.75</v>
      </c>
      <c r="F3" s="2">
        <f>E3*1000</f>
        <v>750</v>
      </c>
      <c r="G3" s="2">
        <f>E3*80</f>
        <v>60</v>
      </c>
      <c r="H3" s="2">
        <f>D3-C3</f>
        <v>1.5</v>
      </c>
      <c r="I3" s="2">
        <f>H3/80*1000</f>
        <v>18.75</v>
      </c>
      <c r="J3" s="2">
        <f t="shared" ref="J3:J10" si="0">H3/C3*100</f>
        <v>7.1428571428571423</v>
      </c>
      <c r="K3" s="2">
        <f>G3/H3</f>
        <v>40</v>
      </c>
    </row>
    <row r="4" spans="2:11" x14ac:dyDescent="0.15">
      <c r="B4" s="1">
        <v>8646</v>
      </c>
      <c r="C4" s="2">
        <v>22</v>
      </c>
      <c r="D4" s="2">
        <v>24.5</v>
      </c>
      <c r="E4" s="2">
        <v>0.67</v>
      </c>
      <c r="F4" s="2">
        <f t="shared" ref="F4:F10" si="1">E4*1000</f>
        <v>670</v>
      </c>
      <c r="G4" s="2">
        <f t="shared" ref="G4:G10" si="2">E4*80</f>
        <v>53.6</v>
      </c>
      <c r="H4" s="2">
        <f t="shared" ref="H4:H10" si="3">D4-C4</f>
        <v>2.5</v>
      </c>
      <c r="I4" s="2">
        <f t="shared" ref="I4:I10" si="4">H4/80*1000</f>
        <v>31.25</v>
      </c>
      <c r="J4" s="2">
        <f t="shared" si="0"/>
        <v>11.363636363636363</v>
      </c>
      <c r="K4" s="2">
        <f>G4/H4</f>
        <v>21.44</v>
      </c>
    </row>
    <row r="5" spans="2:11" x14ac:dyDescent="0.15">
      <c r="B5" s="1">
        <v>8628</v>
      </c>
      <c r="C5" s="2">
        <v>22.5</v>
      </c>
      <c r="D5" s="2">
        <v>26</v>
      </c>
      <c r="E5" s="2">
        <f>C5*0.0297</f>
        <v>0.66825000000000001</v>
      </c>
      <c r="F5" s="2">
        <f t="shared" si="1"/>
        <v>668.25</v>
      </c>
      <c r="G5" s="2">
        <f t="shared" si="2"/>
        <v>53.46</v>
      </c>
      <c r="H5" s="2">
        <f t="shared" si="3"/>
        <v>3.5</v>
      </c>
      <c r="I5" s="2">
        <f t="shared" si="4"/>
        <v>43.75</v>
      </c>
      <c r="J5" s="2">
        <f t="shared" si="0"/>
        <v>15.555555555555555</v>
      </c>
      <c r="K5" s="2">
        <f t="shared" ref="K5:K62" si="5">G5/H5</f>
        <v>15.274285714285714</v>
      </c>
    </row>
    <row r="6" spans="2:11" x14ac:dyDescent="0.15">
      <c r="B6" s="1">
        <v>8645</v>
      </c>
      <c r="C6" s="2">
        <v>21</v>
      </c>
      <c r="D6" s="2">
        <v>23.5</v>
      </c>
      <c r="E6" s="2">
        <f>C6*0.028768</f>
        <v>0.604128</v>
      </c>
      <c r="F6" s="2">
        <f t="shared" si="1"/>
        <v>604.12800000000004</v>
      </c>
      <c r="G6" s="2">
        <f t="shared" si="2"/>
        <v>48.330240000000003</v>
      </c>
      <c r="H6" s="2">
        <f t="shared" si="3"/>
        <v>2.5</v>
      </c>
      <c r="I6" s="2">
        <f t="shared" si="4"/>
        <v>31.25</v>
      </c>
      <c r="J6" s="2">
        <f t="shared" si="0"/>
        <v>11.904761904761903</v>
      </c>
      <c r="K6" s="2">
        <f t="shared" si="5"/>
        <v>19.332096</v>
      </c>
    </row>
    <row r="7" spans="2:11" x14ac:dyDescent="0.15">
      <c r="B7" s="1">
        <v>8632</v>
      </c>
      <c r="C7" s="2">
        <v>21</v>
      </c>
      <c r="D7" s="2">
        <v>24.5</v>
      </c>
      <c r="E7" s="2">
        <f>C7*0.0305</f>
        <v>0.64049999999999996</v>
      </c>
      <c r="F7" s="2">
        <f t="shared" si="1"/>
        <v>640.5</v>
      </c>
      <c r="G7" s="2">
        <f t="shared" si="2"/>
        <v>51.239999999999995</v>
      </c>
      <c r="H7" s="2">
        <f t="shared" si="3"/>
        <v>3.5</v>
      </c>
      <c r="I7" s="2">
        <f t="shared" si="4"/>
        <v>43.75</v>
      </c>
      <c r="J7" s="2">
        <f t="shared" si="0"/>
        <v>16.666666666666664</v>
      </c>
      <c r="K7" s="2">
        <f t="shared" si="5"/>
        <v>14.639999999999999</v>
      </c>
    </row>
    <row r="8" spans="2:11" x14ac:dyDescent="0.15">
      <c r="B8" s="1">
        <v>8630</v>
      </c>
      <c r="C8" s="2">
        <v>22</v>
      </c>
      <c r="D8" s="2">
        <v>23.5</v>
      </c>
      <c r="E8" s="2">
        <f>C8*0.0325</f>
        <v>0.71500000000000008</v>
      </c>
      <c r="F8" s="2">
        <f t="shared" si="1"/>
        <v>715.00000000000011</v>
      </c>
      <c r="G8" s="2">
        <f t="shared" si="2"/>
        <v>57.2</v>
      </c>
      <c r="H8" s="2">
        <f t="shared" si="3"/>
        <v>1.5</v>
      </c>
      <c r="I8" s="2">
        <f t="shared" si="4"/>
        <v>18.75</v>
      </c>
      <c r="J8" s="2">
        <f t="shared" si="0"/>
        <v>6.8181818181818175</v>
      </c>
      <c r="K8" s="2">
        <f t="shared" si="5"/>
        <v>38.133333333333333</v>
      </c>
    </row>
    <row r="9" spans="2:11" x14ac:dyDescent="0.15">
      <c r="B9" s="1">
        <v>8647</v>
      </c>
      <c r="C9" s="2">
        <v>21.5</v>
      </c>
      <c r="D9" s="2">
        <v>24</v>
      </c>
      <c r="E9" s="2">
        <f>C9*0.03121</f>
        <v>0.67101500000000003</v>
      </c>
      <c r="F9" s="2">
        <f t="shared" si="1"/>
        <v>671.01499999999999</v>
      </c>
      <c r="G9" s="2">
        <f t="shared" si="2"/>
        <v>53.681200000000004</v>
      </c>
      <c r="H9" s="2">
        <f t="shared" si="3"/>
        <v>2.5</v>
      </c>
      <c r="I9" s="2">
        <f t="shared" si="4"/>
        <v>31.25</v>
      </c>
      <c r="J9" s="2">
        <f t="shared" si="0"/>
        <v>11.627906976744185</v>
      </c>
      <c r="K9" s="2">
        <f t="shared" si="5"/>
        <v>21.472480000000001</v>
      </c>
    </row>
    <row r="10" spans="2:11" x14ac:dyDescent="0.15">
      <c r="B10" s="4" t="s">
        <v>0</v>
      </c>
      <c r="C10" s="2">
        <v>19.5</v>
      </c>
      <c r="D10" s="2">
        <v>22</v>
      </c>
      <c r="E10" s="2">
        <f>C10*0.033</f>
        <v>0.64350000000000007</v>
      </c>
      <c r="F10" s="2">
        <f t="shared" si="1"/>
        <v>643.50000000000011</v>
      </c>
      <c r="G10" s="2">
        <f t="shared" si="2"/>
        <v>51.480000000000004</v>
      </c>
      <c r="H10" s="2">
        <f t="shared" si="3"/>
        <v>2.5</v>
      </c>
      <c r="I10" s="2">
        <f t="shared" si="4"/>
        <v>31.25</v>
      </c>
      <c r="J10" s="2">
        <f t="shared" si="0"/>
        <v>12.820512820512819</v>
      </c>
      <c r="K10" s="2">
        <f t="shared" si="5"/>
        <v>20.592000000000002</v>
      </c>
    </row>
    <row r="11" spans="2:11" x14ac:dyDescent="0.15">
      <c r="B11" s="1" t="s">
        <v>3</v>
      </c>
      <c r="C11" s="2">
        <f>AVERAGE(C3:C10)</f>
        <v>21.3125</v>
      </c>
      <c r="D11" s="2">
        <f>AVERAGE(D3:D10)</f>
        <v>23.8125</v>
      </c>
      <c r="E11" s="2">
        <f>AVERAGE(E3:E10)</f>
        <v>0.670299125</v>
      </c>
      <c r="F11" s="2">
        <f>AVERAGE(F3:F10)</f>
        <v>670.299125</v>
      </c>
      <c r="G11" s="2">
        <f t="shared" ref="G11" si="6">AVERAGE(G3:G10)</f>
        <v>53.623930000000001</v>
      </c>
      <c r="H11" s="2">
        <f>AVERAGE(H3:H10)</f>
        <v>2.5</v>
      </c>
      <c r="I11" s="7">
        <f>AVERAGE(I3:I10)</f>
        <v>31.25</v>
      </c>
      <c r="J11" s="2">
        <f>AVERAGE(J3:J10)</f>
        <v>11.737509906114557</v>
      </c>
      <c r="K11" s="2">
        <f>AVERAGE(K3:K10)</f>
        <v>23.860524380952381</v>
      </c>
    </row>
    <row r="12" spans="2:11" x14ac:dyDescent="0.15">
      <c r="B12" s="5" t="s">
        <v>4</v>
      </c>
      <c r="C12" s="6">
        <f>STDEV(C3:C10)</f>
        <v>0.92340596241770678</v>
      </c>
      <c r="D12" s="6">
        <f t="shared" ref="D12:J12" si="7">STDEV(D3:D10)</f>
        <v>1.2517844405944203</v>
      </c>
      <c r="E12" s="6">
        <f t="shared" si="7"/>
        <v>4.526114275256269E-2</v>
      </c>
      <c r="F12" s="6">
        <f t="shared" si="7"/>
        <v>45.26114275256267</v>
      </c>
      <c r="G12" s="6">
        <f t="shared" si="7"/>
        <v>3.6208914202050138</v>
      </c>
      <c r="H12" s="6">
        <f t="shared" si="7"/>
        <v>0.7559289460184544</v>
      </c>
      <c r="I12" s="6">
        <f t="shared" si="7"/>
        <v>9.4491118252306805</v>
      </c>
      <c r="J12" s="6">
        <f t="shared" si="7"/>
        <v>3.4956573993310065</v>
      </c>
      <c r="K12" s="6">
        <f>STDEV(K3:K10)</f>
        <v>9.7518417485707793</v>
      </c>
    </row>
    <row r="14" spans="2:11" x14ac:dyDescent="0.15">
      <c r="B14" s="8" t="s">
        <v>6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15">
      <c r="B15" s="1" t="s">
        <v>2</v>
      </c>
      <c r="C15" s="2" t="s">
        <v>13</v>
      </c>
      <c r="D15" s="2" t="s">
        <v>14</v>
      </c>
      <c r="E15" s="2" t="s">
        <v>1</v>
      </c>
      <c r="F15" s="2" t="s">
        <v>9</v>
      </c>
      <c r="G15" s="3" t="s">
        <v>23</v>
      </c>
      <c r="H15" s="3" t="s">
        <v>12</v>
      </c>
      <c r="I15" s="3" t="s">
        <v>20</v>
      </c>
      <c r="J15" s="3" t="s">
        <v>18</v>
      </c>
      <c r="K15" s="2" t="s">
        <v>15</v>
      </c>
    </row>
    <row r="16" spans="2:11" x14ac:dyDescent="0.15">
      <c r="B16" s="1">
        <v>8663</v>
      </c>
      <c r="C16" s="2">
        <v>26</v>
      </c>
      <c r="D16" s="2">
        <v>30.5</v>
      </c>
      <c r="E16" s="2">
        <f>C16*0.0345</f>
        <v>0.89700000000000002</v>
      </c>
      <c r="F16" s="2">
        <v>897</v>
      </c>
      <c r="G16" s="2">
        <f t="shared" ref="G16:G22" si="8">E16*80</f>
        <v>71.760000000000005</v>
      </c>
      <c r="H16" s="2">
        <f>D16-C16</f>
        <v>4.5</v>
      </c>
      <c r="I16" s="2">
        <f>H16/80*1000</f>
        <v>56.25</v>
      </c>
      <c r="J16" s="2">
        <f t="shared" ref="J16:J23" si="9">H16/C16*100</f>
        <v>17.307692307692307</v>
      </c>
      <c r="K16" s="2">
        <f t="shared" si="5"/>
        <v>15.946666666666667</v>
      </c>
    </row>
    <row r="17" spans="2:11" x14ac:dyDescent="0.15">
      <c r="B17" s="1">
        <v>8664</v>
      </c>
      <c r="C17" s="2">
        <v>21.5</v>
      </c>
      <c r="D17" s="2">
        <v>25.5</v>
      </c>
      <c r="E17" s="2">
        <f>C17*0.0333</f>
        <v>0.71595000000000009</v>
      </c>
      <c r="F17" s="2">
        <v>715.95</v>
      </c>
      <c r="G17" s="2">
        <f t="shared" si="8"/>
        <v>57.27600000000001</v>
      </c>
      <c r="H17" s="2">
        <f t="shared" ref="H17:H23" si="10">D17-C17</f>
        <v>4</v>
      </c>
      <c r="I17" s="2">
        <f t="shared" ref="I17:I23" si="11">H17/80*1000</f>
        <v>50</v>
      </c>
      <c r="J17" s="2">
        <f t="shared" si="9"/>
        <v>18.604651162790699</v>
      </c>
      <c r="K17" s="2">
        <f t="shared" si="5"/>
        <v>14.319000000000003</v>
      </c>
    </row>
    <row r="18" spans="2:11" x14ac:dyDescent="0.15">
      <c r="B18" s="1">
        <v>8657</v>
      </c>
      <c r="C18" s="2">
        <v>21.5</v>
      </c>
      <c r="D18" s="2">
        <v>26</v>
      </c>
      <c r="E18" s="2">
        <f>C18*0.033</f>
        <v>0.70950000000000002</v>
      </c>
      <c r="F18" s="2">
        <v>709.5</v>
      </c>
      <c r="G18" s="2">
        <f t="shared" si="8"/>
        <v>56.760000000000005</v>
      </c>
      <c r="H18" s="2">
        <f t="shared" si="10"/>
        <v>4.5</v>
      </c>
      <c r="I18" s="2">
        <f t="shared" si="11"/>
        <v>56.25</v>
      </c>
      <c r="J18" s="2">
        <f t="shared" si="9"/>
        <v>20.930232558139537</v>
      </c>
      <c r="K18" s="2">
        <f t="shared" si="5"/>
        <v>12.613333333333335</v>
      </c>
    </row>
    <row r="19" spans="2:11" x14ac:dyDescent="0.15">
      <c r="B19" s="1">
        <v>8652</v>
      </c>
      <c r="C19" s="2">
        <v>19.5</v>
      </c>
      <c r="D19" s="2">
        <v>23.5</v>
      </c>
      <c r="E19" s="2">
        <f>C19*0.0312</f>
        <v>0.60839999999999994</v>
      </c>
      <c r="F19" s="2">
        <v>608.4</v>
      </c>
      <c r="G19" s="2">
        <f>E19*80</f>
        <v>48.671999999999997</v>
      </c>
      <c r="H19" s="2">
        <f t="shared" si="10"/>
        <v>4</v>
      </c>
      <c r="I19" s="2">
        <f t="shared" si="11"/>
        <v>50</v>
      </c>
      <c r="J19" s="2">
        <f t="shared" si="9"/>
        <v>20.512820512820511</v>
      </c>
      <c r="K19" s="2">
        <f t="shared" si="5"/>
        <v>12.167999999999999</v>
      </c>
    </row>
    <row r="20" spans="2:11" x14ac:dyDescent="0.15">
      <c r="B20" s="1">
        <v>8661</v>
      </c>
      <c r="C20" s="2">
        <v>26.5</v>
      </c>
      <c r="D20" s="2">
        <v>31</v>
      </c>
      <c r="E20" s="2">
        <f>C20*0.03213</f>
        <v>0.85144500000000001</v>
      </c>
      <c r="F20" s="2">
        <v>851.44500000000005</v>
      </c>
      <c r="G20" s="2">
        <f t="shared" si="8"/>
        <v>68.115600000000001</v>
      </c>
      <c r="H20" s="2">
        <f t="shared" si="10"/>
        <v>4.5</v>
      </c>
      <c r="I20" s="2">
        <f t="shared" si="11"/>
        <v>56.25</v>
      </c>
      <c r="J20" s="2">
        <f t="shared" si="9"/>
        <v>16.981132075471699</v>
      </c>
      <c r="K20" s="2">
        <f t="shared" si="5"/>
        <v>15.136800000000001</v>
      </c>
    </row>
    <row r="21" spans="2:11" x14ac:dyDescent="0.15">
      <c r="B21" s="1">
        <v>8655</v>
      </c>
      <c r="C21" s="2">
        <v>24</v>
      </c>
      <c r="D21" s="2">
        <v>27.5</v>
      </c>
      <c r="E21" s="2">
        <f>C21*0.033</f>
        <v>0.79200000000000004</v>
      </c>
      <c r="F21" s="2">
        <v>792</v>
      </c>
      <c r="G21" s="2">
        <f t="shared" si="8"/>
        <v>63.36</v>
      </c>
      <c r="H21" s="2">
        <f t="shared" si="10"/>
        <v>3.5</v>
      </c>
      <c r="I21" s="2">
        <f t="shared" si="11"/>
        <v>43.75</v>
      </c>
      <c r="J21" s="2">
        <f t="shared" si="9"/>
        <v>14.583333333333334</v>
      </c>
      <c r="K21" s="2">
        <f t="shared" si="5"/>
        <v>18.102857142857143</v>
      </c>
    </row>
    <row r="22" spans="2:11" x14ac:dyDescent="0.15">
      <c r="B22" s="1">
        <v>8651</v>
      </c>
      <c r="C22" s="2">
        <v>19.5</v>
      </c>
      <c r="D22" s="2">
        <v>22.5</v>
      </c>
      <c r="E22" s="2">
        <f>C22*0.03105</f>
        <v>0.60547499999999999</v>
      </c>
      <c r="F22" s="2">
        <v>605.47500000000002</v>
      </c>
      <c r="G22" s="2">
        <f t="shared" si="8"/>
        <v>48.438000000000002</v>
      </c>
      <c r="H22" s="2">
        <f t="shared" si="10"/>
        <v>3</v>
      </c>
      <c r="I22" s="2">
        <f t="shared" si="11"/>
        <v>37.5</v>
      </c>
      <c r="J22" s="2">
        <f t="shared" si="9"/>
        <v>15.384615384615385</v>
      </c>
      <c r="K22" s="2">
        <f t="shared" si="5"/>
        <v>16.146000000000001</v>
      </c>
    </row>
    <row r="23" spans="2:11" x14ac:dyDescent="0.15">
      <c r="B23" s="1">
        <v>8635</v>
      </c>
      <c r="C23" s="2">
        <v>18.5</v>
      </c>
      <c r="D23" s="2">
        <v>25</v>
      </c>
      <c r="E23" s="2">
        <f>C23*0.031</f>
        <v>0.57350000000000001</v>
      </c>
      <c r="F23" s="2">
        <v>573.5</v>
      </c>
      <c r="G23" s="2">
        <f>E23*80</f>
        <v>45.88</v>
      </c>
      <c r="H23" s="2">
        <f t="shared" si="10"/>
        <v>6.5</v>
      </c>
      <c r="I23" s="2">
        <f t="shared" si="11"/>
        <v>81.25</v>
      </c>
      <c r="J23" s="2">
        <f t="shared" si="9"/>
        <v>35.135135135135137</v>
      </c>
      <c r="K23" s="2">
        <f t="shared" si="5"/>
        <v>7.0584615384615388</v>
      </c>
    </row>
    <row r="24" spans="2:11" x14ac:dyDescent="0.15">
      <c r="B24" s="1" t="s">
        <v>3</v>
      </c>
      <c r="C24" s="2">
        <f t="shared" ref="C24:K24" si="12">AVERAGE(C16:C23)</f>
        <v>22.125</v>
      </c>
      <c r="D24" s="2">
        <f t="shared" si="12"/>
        <v>26.4375</v>
      </c>
      <c r="E24" s="2">
        <f t="shared" si="12"/>
        <v>0.71915875000000007</v>
      </c>
      <c r="F24" s="2">
        <f t="shared" si="12"/>
        <v>719.15875000000005</v>
      </c>
      <c r="G24" s="2">
        <f t="shared" si="12"/>
        <v>57.532699999999998</v>
      </c>
      <c r="H24" s="2">
        <f t="shared" si="12"/>
        <v>4.3125</v>
      </c>
      <c r="I24" s="7">
        <f t="shared" si="12"/>
        <v>53.90625</v>
      </c>
      <c r="J24" s="2">
        <f t="shared" si="12"/>
        <v>19.929951558749828</v>
      </c>
      <c r="K24" s="2">
        <f t="shared" si="12"/>
        <v>13.936389835164837</v>
      </c>
    </row>
    <row r="25" spans="2:11" x14ac:dyDescent="0.15">
      <c r="B25" s="5" t="s">
        <v>11</v>
      </c>
      <c r="C25" s="6">
        <f>STDEV(C16:C23)</f>
        <v>3.0560244950402007</v>
      </c>
      <c r="D25" s="6">
        <f t="shared" ref="D25:K25" si="13">STDEV(D16:D23)</f>
        <v>3.0640484423623033</v>
      </c>
      <c r="E25" s="6">
        <f t="shared" si="13"/>
        <v>0.12008601948930463</v>
      </c>
      <c r="F25" s="6">
        <f>STDEV(F16:F23)</f>
        <v>120.08601948930408</v>
      </c>
      <c r="G25" s="6">
        <f t="shared" si="13"/>
        <v>9.6068815591443979</v>
      </c>
      <c r="H25" s="6">
        <f t="shared" si="13"/>
        <v>1.032939633141398</v>
      </c>
      <c r="I25" s="6">
        <f t="shared" si="13"/>
        <v>12.911745414267473</v>
      </c>
      <c r="J25" s="6">
        <f t="shared" si="13"/>
        <v>6.5368462725366472</v>
      </c>
      <c r="K25" s="6">
        <f t="shared" si="13"/>
        <v>3.3817576520143717</v>
      </c>
    </row>
    <row r="27" spans="2:11" x14ac:dyDescent="0.15">
      <c r="B27" s="8" t="s">
        <v>10</v>
      </c>
      <c r="C27" s="9"/>
      <c r="D27" s="9"/>
      <c r="E27" s="9"/>
      <c r="F27" s="9"/>
      <c r="G27" s="9"/>
      <c r="H27" s="9"/>
      <c r="I27" s="9"/>
      <c r="J27" s="9"/>
      <c r="K27" s="9"/>
    </row>
    <row r="28" spans="2:11" x14ac:dyDescent="0.15">
      <c r="B28" s="1" t="s">
        <v>2</v>
      </c>
      <c r="C28" s="2" t="s">
        <v>13</v>
      </c>
      <c r="D28" s="2" t="s">
        <v>14</v>
      </c>
      <c r="E28" s="2" t="s">
        <v>1</v>
      </c>
      <c r="F28" s="2" t="s">
        <v>9</v>
      </c>
      <c r="G28" s="3" t="s">
        <v>23</v>
      </c>
      <c r="H28" s="3" t="s">
        <v>12</v>
      </c>
      <c r="I28" s="3" t="s">
        <v>20</v>
      </c>
      <c r="J28" s="3" t="s">
        <v>16</v>
      </c>
      <c r="K28" s="2" t="s">
        <v>15</v>
      </c>
    </row>
    <row r="29" spans="2:11" x14ac:dyDescent="0.15">
      <c r="B29" s="1">
        <v>8648</v>
      </c>
      <c r="C29" s="2">
        <v>24</v>
      </c>
      <c r="D29" s="2">
        <v>29.5</v>
      </c>
      <c r="E29" s="2">
        <f>C29*0.0341</f>
        <v>0.81840000000000002</v>
      </c>
      <c r="F29" s="2">
        <f>E29*1000</f>
        <v>818.4</v>
      </c>
      <c r="G29" s="2">
        <f>E29*80</f>
        <v>65.472000000000008</v>
      </c>
      <c r="H29" s="2">
        <f>D29-C29</f>
        <v>5.5</v>
      </c>
      <c r="I29" s="2">
        <f>H29/80*1000</f>
        <v>68.75</v>
      </c>
      <c r="J29" s="2">
        <f>(D29-C29)/C29*100</f>
        <v>22.916666666666664</v>
      </c>
      <c r="K29" s="2">
        <f t="shared" si="5"/>
        <v>11.904000000000002</v>
      </c>
    </row>
    <row r="30" spans="2:11" x14ac:dyDescent="0.15">
      <c r="B30" s="1">
        <v>8627</v>
      </c>
      <c r="C30" s="2">
        <v>20</v>
      </c>
      <c r="D30" s="2">
        <v>28.5</v>
      </c>
      <c r="E30" s="2">
        <f>C30*0.0364</f>
        <v>0.72799999999999998</v>
      </c>
      <c r="F30" s="2">
        <f t="shared" ref="F30:F36" si="14">E30*1000</f>
        <v>728</v>
      </c>
      <c r="G30" s="2">
        <f t="shared" ref="G30:G36" si="15">E30*80</f>
        <v>58.239999999999995</v>
      </c>
      <c r="H30" s="2">
        <f t="shared" ref="H30:H36" si="16">D30-C30</f>
        <v>8.5</v>
      </c>
      <c r="I30" s="2">
        <f t="shared" ref="I30:I36" si="17">H30/80*1000</f>
        <v>106.25</v>
      </c>
      <c r="J30" s="2">
        <f t="shared" ref="J30:J36" si="18">(D30-C30)/C30*100</f>
        <v>42.5</v>
      </c>
      <c r="K30" s="2">
        <f t="shared" si="5"/>
        <v>6.8517647058823528</v>
      </c>
    </row>
    <row r="31" spans="2:11" x14ac:dyDescent="0.15">
      <c r="B31" s="1">
        <v>8649</v>
      </c>
      <c r="C31" s="2">
        <v>20</v>
      </c>
      <c r="D31" s="2">
        <v>27</v>
      </c>
      <c r="E31" s="2">
        <f>C31*0.037</f>
        <v>0.74</v>
      </c>
      <c r="F31" s="2">
        <f t="shared" si="14"/>
        <v>740</v>
      </c>
      <c r="G31" s="2">
        <f t="shared" si="15"/>
        <v>59.2</v>
      </c>
      <c r="H31" s="2">
        <f t="shared" si="16"/>
        <v>7</v>
      </c>
      <c r="I31" s="2">
        <f t="shared" si="17"/>
        <v>87.5</v>
      </c>
      <c r="J31" s="2">
        <f t="shared" si="18"/>
        <v>35</v>
      </c>
      <c r="K31" s="2">
        <f t="shared" si="5"/>
        <v>8.4571428571428573</v>
      </c>
    </row>
    <row r="32" spans="2:11" x14ac:dyDescent="0.15">
      <c r="B32" s="1">
        <v>8674</v>
      </c>
      <c r="C32" s="2">
        <v>22.5</v>
      </c>
      <c r="D32" s="2">
        <v>32</v>
      </c>
      <c r="E32" s="2">
        <f>C32*0.03535</f>
        <v>0.79537499999999994</v>
      </c>
      <c r="F32" s="2">
        <f t="shared" si="14"/>
        <v>795.375</v>
      </c>
      <c r="G32" s="2">
        <f t="shared" si="15"/>
        <v>63.629999999999995</v>
      </c>
      <c r="H32" s="2">
        <f t="shared" si="16"/>
        <v>9.5</v>
      </c>
      <c r="I32" s="2">
        <f t="shared" si="17"/>
        <v>118.75</v>
      </c>
      <c r="J32" s="2">
        <f t="shared" si="18"/>
        <v>42.222222222222221</v>
      </c>
      <c r="K32" s="2">
        <f t="shared" si="5"/>
        <v>6.6978947368421045</v>
      </c>
    </row>
    <row r="33" spans="2:11" x14ac:dyDescent="0.15">
      <c r="B33" s="1">
        <v>8634</v>
      </c>
      <c r="C33" s="2">
        <v>20</v>
      </c>
      <c r="D33" s="2">
        <v>27.5</v>
      </c>
      <c r="E33" s="2">
        <f>C33*0.03412</f>
        <v>0.6823999999999999</v>
      </c>
      <c r="F33" s="2">
        <f t="shared" si="14"/>
        <v>682.39999999999986</v>
      </c>
      <c r="G33" s="2">
        <f t="shared" si="15"/>
        <v>54.591999999999992</v>
      </c>
      <c r="H33" s="2">
        <f t="shared" si="16"/>
        <v>7.5</v>
      </c>
      <c r="I33" s="2">
        <f t="shared" si="17"/>
        <v>93.75</v>
      </c>
      <c r="J33" s="2">
        <f t="shared" si="18"/>
        <v>37.5</v>
      </c>
      <c r="K33" s="2">
        <f t="shared" si="5"/>
        <v>7.2789333333333319</v>
      </c>
    </row>
    <row r="34" spans="2:11" x14ac:dyDescent="0.15">
      <c r="B34" s="1">
        <v>8659</v>
      </c>
      <c r="C34" s="2">
        <v>21</v>
      </c>
      <c r="D34" s="2">
        <v>25</v>
      </c>
      <c r="E34" s="2">
        <f>C34*0.036</f>
        <v>0.75599999999999989</v>
      </c>
      <c r="F34" s="2">
        <f t="shared" si="14"/>
        <v>755.99999999999989</v>
      </c>
      <c r="G34" s="2">
        <f t="shared" si="15"/>
        <v>60.47999999999999</v>
      </c>
      <c r="H34" s="2">
        <f t="shared" si="16"/>
        <v>4</v>
      </c>
      <c r="I34" s="2">
        <f t="shared" si="17"/>
        <v>50</v>
      </c>
      <c r="J34" s="2">
        <f t="shared" si="18"/>
        <v>19.047619047619047</v>
      </c>
      <c r="K34" s="2">
        <f t="shared" si="5"/>
        <v>15.119999999999997</v>
      </c>
    </row>
    <row r="35" spans="2:11" x14ac:dyDescent="0.15">
      <c r="B35" s="1">
        <v>8668</v>
      </c>
      <c r="C35" s="2">
        <v>19.5</v>
      </c>
      <c r="D35" s="2">
        <v>27</v>
      </c>
      <c r="E35" s="2">
        <f>C35*0.031</f>
        <v>0.60450000000000004</v>
      </c>
      <c r="F35" s="2">
        <f t="shared" si="14"/>
        <v>604.5</v>
      </c>
      <c r="G35" s="2">
        <f t="shared" si="15"/>
        <v>48.36</v>
      </c>
      <c r="H35" s="2">
        <f t="shared" si="16"/>
        <v>7.5</v>
      </c>
      <c r="I35" s="2">
        <f t="shared" si="17"/>
        <v>93.75</v>
      </c>
      <c r="J35" s="2">
        <f t="shared" si="18"/>
        <v>38.461538461538467</v>
      </c>
      <c r="K35" s="2">
        <f t="shared" si="5"/>
        <v>6.4479999999999995</v>
      </c>
    </row>
    <row r="36" spans="2:11" x14ac:dyDescent="0.15">
      <c r="B36" s="1">
        <v>8656</v>
      </c>
      <c r="C36" s="2">
        <v>23</v>
      </c>
      <c r="D36" s="2">
        <v>30.5</v>
      </c>
      <c r="E36" s="2">
        <f>C36*0.035</f>
        <v>0.80500000000000005</v>
      </c>
      <c r="F36" s="2">
        <f t="shared" si="14"/>
        <v>805</v>
      </c>
      <c r="G36" s="2">
        <f t="shared" si="15"/>
        <v>64.400000000000006</v>
      </c>
      <c r="H36" s="2">
        <f t="shared" si="16"/>
        <v>7.5</v>
      </c>
      <c r="I36" s="2">
        <f t="shared" si="17"/>
        <v>93.75</v>
      </c>
      <c r="J36" s="2">
        <f t="shared" si="18"/>
        <v>32.608695652173914</v>
      </c>
      <c r="K36" s="2">
        <f t="shared" si="5"/>
        <v>8.5866666666666678</v>
      </c>
    </row>
    <row r="37" spans="2:11" x14ac:dyDescent="0.15">
      <c r="B37" s="1" t="s">
        <v>3</v>
      </c>
      <c r="C37" s="2">
        <f t="shared" ref="C37:K37" si="19">AVERAGE(C29:C36)</f>
        <v>21.25</v>
      </c>
      <c r="D37" s="2">
        <f t="shared" si="19"/>
        <v>28.375</v>
      </c>
      <c r="E37" s="2">
        <f>AVERAGE(E29:E36)</f>
        <v>0.74120937499999995</v>
      </c>
      <c r="F37" s="2">
        <f>AVERAGE(F29:F36)</f>
        <v>741.20937500000002</v>
      </c>
      <c r="G37" s="2">
        <f t="shared" si="19"/>
        <v>59.296750000000003</v>
      </c>
      <c r="H37" s="2">
        <f>AVERAGE(H29:H36)</f>
        <v>7.125</v>
      </c>
      <c r="I37" s="7">
        <f>AVERAGE(I29:I36)</f>
        <v>89.0625</v>
      </c>
      <c r="J37" s="2">
        <f>AVERAGE(J29:J36)</f>
        <v>33.782092756277542</v>
      </c>
      <c r="K37" s="2">
        <f t="shared" si="19"/>
        <v>8.918050287483414</v>
      </c>
    </row>
    <row r="38" spans="2:11" x14ac:dyDescent="0.15">
      <c r="B38" s="5" t="s">
        <v>4</v>
      </c>
      <c r="C38" s="6">
        <f>STDEV(C29:C36)</f>
        <v>1.6903085094570331</v>
      </c>
      <c r="D38" s="6">
        <f t="shared" ref="D38:K38" si="20">STDEV(D29:D36)</f>
        <v>2.2320714274285347</v>
      </c>
      <c r="E38" s="6">
        <f t="shared" si="20"/>
        <v>7.1218235949063138E-2</v>
      </c>
      <c r="F38" s="6">
        <f t="shared" si="20"/>
        <v>71.218235949063143</v>
      </c>
      <c r="G38" s="6">
        <f t="shared" si="20"/>
        <v>5.6974588759250526</v>
      </c>
      <c r="H38" s="6">
        <f t="shared" si="20"/>
        <v>1.7060815589280267</v>
      </c>
      <c r="I38" s="6">
        <f t="shared" si="20"/>
        <v>21.326019486600334</v>
      </c>
      <c r="J38" s="6">
        <f>STDEV(J29:J36)</f>
        <v>8.6270347239000369</v>
      </c>
      <c r="K38" s="6">
        <f t="shared" si="20"/>
        <v>3.0633503197737615</v>
      </c>
    </row>
    <row r="40" spans="2:11" x14ac:dyDescent="0.15">
      <c r="B40" s="8" t="s">
        <v>7</v>
      </c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15">
      <c r="B41" s="1" t="s">
        <v>2</v>
      </c>
      <c r="C41" s="2" t="s">
        <v>13</v>
      </c>
      <c r="D41" s="2" t="s">
        <v>14</v>
      </c>
      <c r="E41" s="2" t="s">
        <v>1</v>
      </c>
      <c r="F41" s="2" t="s">
        <v>9</v>
      </c>
      <c r="G41" s="3" t="s">
        <v>23</v>
      </c>
      <c r="H41" s="3" t="s">
        <v>12</v>
      </c>
      <c r="I41" s="3" t="s">
        <v>19</v>
      </c>
      <c r="J41" s="3" t="s">
        <v>22</v>
      </c>
      <c r="K41" s="2" t="s">
        <v>15</v>
      </c>
    </row>
    <row r="42" spans="2:11" x14ac:dyDescent="0.15">
      <c r="B42" s="1">
        <v>8631</v>
      </c>
      <c r="C42" s="2">
        <v>22</v>
      </c>
      <c r="D42" s="2">
        <v>31.5</v>
      </c>
      <c r="E42">
        <v>0.85799999999999998</v>
      </c>
      <c r="F42" s="2">
        <v>858</v>
      </c>
      <c r="G42" s="2">
        <f t="shared" ref="G42:G49" si="21">E42*80</f>
        <v>68.64</v>
      </c>
      <c r="H42" s="2">
        <f>D42-C42</f>
        <v>9.5</v>
      </c>
      <c r="I42" s="2">
        <f>H42/80*1000</f>
        <v>118.75</v>
      </c>
      <c r="J42" s="2">
        <f>(D42-C42)/C42*100</f>
        <v>43.18181818181818</v>
      </c>
      <c r="K42" s="2">
        <f t="shared" si="5"/>
        <v>7.2252631578947373</v>
      </c>
    </row>
    <row r="43" spans="2:11" x14ac:dyDescent="0.15">
      <c r="B43" s="1">
        <v>8667</v>
      </c>
      <c r="C43" s="2">
        <v>17.5</v>
      </c>
      <c r="D43" s="2">
        <v>26.5</v>
      </c>
      <c r="E43">
        <v>0.76546999999999998</v>
      </c>
      <c r="F43" s="2">
        <v>765.47</v>
      </c>
      <c r="G43" s="2">
        <f t="shared" si="21"/>
        <v>61.2376</v>
      </c>
      <c r="H43" s="2">
        <f t="shared" ref="H43:H49" si="22">D43-C43</f>
        <v>9</v>
      </c>
      <c r="I43" s="2">
        <f t="shared" ref="I43:I49" si="23">H43/80*1000</f>
        <v>112.5</v>
      </c>
      <c r="J43" s="2">
        <f t="shared" ref="J43:J49" si="24">(D43-C43)/C43*100</f>
        <v>51.428571428571423</v>
      </c>
      <c r="K43" s="2">
        <f t="shared" si="5"/>
        <v>6.8041777777777774</v>
      </c>
    </row>
    <row r="44" spans="2:11" x14ac:dyDescent="0.15">
      <c r="B44" s="1">
        <v>8638</v>
      </c>
      <c r="C44" s="2">
        <v>21.5</v>
      </c>
      <c r="D44" s="2">
        <v>31.5</v>
      </c>
      <c r="E44">
        <v>0.83099649999999992</v>
      </c>
      <c r="F44" s="2">
        <v>830.99649999999997</v>
      </c>
      <c r="G44" s="2">
        <f t="shared" si="21"/>
        <v>66.479719999999986</v>
      </c>
      <c r="H44" s="2">
        <f t="shared" si="22"/>
        <v>10</v>
      </c>
      <c r="I44" s="2">
        <f t="shared" si="23"/>
        <v>125</v>
      </c>
      <c r="J44" s="2">
        <f t="shared" si="24"/>
        <v>46.511627906976742</v>
      </c>
      <c r="K44" s="2">
        <f t="shared" si="5"/>
        <v>6.6479719999999984</v>
      </c>
    </row>
    <row r="45" spans="2:11" x14ac:dyDescent="0.15">
      <c r="B45" s="1">
        <v>8672</v>
      </c>
      <c r="C45" s="2">
        <v>20.5</v>
      </c>
      <c r="D45" s="2">
        <v>29</v>
      </c>
      <c r="E45">
        <v>0.77900000000000003</v>
      </c>
      <c r="F45" s="2">
        <v>779</v>
      </c>
      <c r="G45" s="2">
        <f t="shared" si="21"/>
        <v>62.32</v>
      </c>
      <c r="H45" s="2">
        <f t="shared" si="22"/>
        <v>8.5</v>
      </c>
      <c r="I45" s="2">
        <f t="shared" si="23"/>
        <v>106.25</v>
      </c>
      <c r="J45" s="2">
        <f t="shared" si="24"/>
        <v>41.463414634146339</v>
      </c>
      <c r="K45" s="2">
        <f t="shared" si="5"/>
        <v>7.3317647058823532</v>
      </c>
    </row>
    <row r="46" spans="2:11" x14ac:dyDescent="0.15">
      <c r="B46" s="1">
        <v>344</v>
      </c>
      <c r="C46" s="2">
        <v>21</v>
      </c>
      <c r="D46" s="2">
        <v>33.5</v>
      </c>
      <c r="E46">
        <v>0.79799999999999993</v>
      </c>
      <c r="F46" s="2">
        <v>797.99999999999989</v>
      </c>
      <c r="G46" s="2">
        <f t="shared" si="21"/>
        <v>63.839999999999996</v>
      </c>
      <c r="H46" s="2">
        <f t="shared" si="22"/>
        <v>12.5</v>
      </c>
      <c r="I46" s="2">
        <f t="shared" si="23"/>
        <v>156.25</v>
      </c>
      <c r="J46" s="2">
        <f t="shared" si="24"/>
        <v>59.523809523809526</v>
      </c>
      <c r="K46" s="2">
        <f t="shared" si="5"/>
        <v>5.1071999999999997</v>
      </c>
    </row>
    <row r="47" spans="2:11" x14ac:dyDescent="0.15">
      <c r="B47" s="1">
        <v>8642</v>
      </c>
      <c r="C47" s="2">
        <v>17</v>
      </c>
      <c r="D47" s="2">
        <v>26.5</v>
      </c>
      <c r="E47">
        <v>0.72834600000000005</v>
      </c>
      <c r="F47" s="2">
        <v>728.346</v>
      </c>
      <c r="G47" s="2">
        <f t="shared" si="21"/>
        <v>58.267680000000006</v>
      </c>
      <c r="H47" s="2">
        <f t="shared" si="22"/>
        <v>9.5</v>
      </c>
      <c r="I47" s="2">
        <f t="shared" si="23"/>
        <v>118.75</v>
      </c>
      <c r="J47" s="2">
        <f t="shared" si="24"/>
        <v>55.882352941176471</v>
      </c>
      <c r="K47" s="2">
        <f t="shared" si="5"/>
        <v>6.1334400000000002</v>
      </c>
    </row>
    <row r="48" spans="2:11" x14ac:dyDescent="0.15">
      <c r="B48" s="1">
        <v>8688</v>
      </c>
      <c r="C48" s="2">
        <v>20</v>
      </c>
      <c r="D48" s="2">
        <v>31.5</v>
      </c>
      <c r="E48">
        <v>0.77539999999999998</v>
      </c>
      <c r="F48" s="2">
        <v>775.4</v>
      </c>
      <c r="G48" s="2">
        <f t="shared" si="21"/>
        <v>62.031999999999996</v>
      </c>
      <c r="H48" s="2">
        <f>D48-C48</f>
        <v>11.5</v>
      </c>
      <c r="I48" s="2">
        <f t="shared" si="23"/>
        <v>143.75</v>
      </c>
      <c r="J48" s="2">
        <f t="shared" si="24"/>
        <v>57.499999999999993</v>
      </c>
      <c r="K48" s="2">
        <f t="shared" si="5"/>
        <v>5.3940869565217389</v>
      </c>
    </row>
    <row r="49" spans="2:11" x14ac:dyDescent="0.15">
      <c r="B49" s="1">
        <v>8654</v>
      </c>
      <c r="C49" s="2">
        <v>19.5</v>
      </c>
      <c r="D49" s="2">
        <v>28</v>
      </c>
      <c r="E49">
        <v>0.92619999999999991</v>
      </c>
      <c r="F49" s="2">
        <v>926.19999999999993</v>
      </c>
      <c r="G49" s="2">
        <f t="shared" si="21"/>
        <v>74.095999999999989</v>
      </c>
      <c r="H49" s="2">
        <f t="shared" si="22"/>
        <v>8.5</v>
      </c>
      <c r="I49" s="2">
        <f t="shared" si="23"/>
        <v>106.25</v>
      </c>
      <c r="J49" s="2">
        <f t="shared" si="24"/>
        <v>43.589743589743591</v>
      </c>
      <c r="K49" s="2">
        <f t="shared" si="5"/>
        <v>8.7171764705882335</v>
      </c>
    </row>
    <row r="50" spans="2:11" x14ac:dyDescent="0.15">
      <c r="B50" s="1" t="s">
        <v>3</v>
      </c>
      <c r="C50" s="2">
        <f>AVERAGE(C42:C49)</f>
        <v>19.875</v>
      </c>
      <c r="D50" s="2">
        <f>AVERAGE(D42:D49)</f>
        <v>29.75</v>
      </c>
      <c r="E50" s="2">
        <f t="shared" ref="E50:K50" si="25">AVERAGE(E42:E49)</f>
        <v>0.80767656249999997</v>
      </c>
      <c r="F50" s="2">
        <f t="shared" si="25"/>
        <v>807.67656249999993</v>
      </c>
      <c r="G50" s="2">
        <f t="shared" si="25"/>
        <v>64.614124999999987</v>
      </c>
      <c r="H50" s="2">
        <f t="shared" si="25"/>
        <v>9.875</v>
      </c>
      <c r="I50" s="7">
        <f>AVERAGE(I42:I49)</f>
        <v>123.4375</v>
      </c>
      <c r="J50" s="7">
        <f>AVERAGE(J42:J49)</f>
        <v>49.885167275780283</v>
      </c>
      <c r="K50" s="2">
        <f t="shared" si="25"/>
        <v>6.6701351335831056</v>
      </c>
    </row>
    <row r="51" spans="2:11" x14ac:dyDescent="0.15">
      <c r="B51" s="5" t="s">
        <v>4</v>
      </c>
      <c r="C51" s="6">
        <f>STDEV(C42:C49)</f>
        <v>1.807721533549109</v>
      </c>
      <c r="D51" s="6">
        <f t="shared" ref="D51:K51" si="26">STDEV(D42:D49)</f>
        <v>2.6186146828319083</v>
      </c>
      <c r="E51" s="6">
        <f t="shared" si="26"/>
        <v>6.2285704314552125E-2</v>
      </c>
      <c r="F51" s="6">
        <f t="shared" si="26"/>
        <v>62.285704314552142</v>
      </c>
      <c r="G51" s="6">
        <f t="shared" si="26"/>
        <v>4.9828563451641683</v>
      </c>
      <c r="H51" s="6">
        <f t="shared" si="26"/>
        <v>1.4330287605527769</v>
      </c>
      <c r="I51" s="6">
        <f t="shared" si="26"/>
        <v>17.912859506909715</v>
      </c>
      <c r="J51" s="6">
        <f t="shared" si="26"/>
        <v>7.1325347926586158</v>
      </c>
      <c r="K51" s="6">
        <f t="shared" si="26"/>
        <v>1.1534955900008257</v>
      </c>
    </row>
    <row r="53" spans="2:11" x14ac:dyDescent="0.15">
      <c r="B53" s="10" t="s">
        <v>8</v>
      </c>
      <c r="C53" s="11"/>
      <c r="D53" s="11"/>
      <c r="E53" s="11"/>
      <c r="F53" s="11"/>
      <c r="G53" s="11"/>
      <c r="H53" s="11"/>
      <c r="I53" s="11"/>
      <c r="J53" s="11"/>
      <c r="K53" s="11"/>
    </row>
    <row r="54" spans="2:11" x14ac:dyDescent="0.15">
      <c r="B54" s="1" t="s">
        <v>2</v>
      </c>
      <c r="C54" s="2" t="s">
        <v>13</v>
      </c>
      <c r="D54" s="2" t="s">
        <v>14</v>
      </c>
      <c r="E54" s="2" t="s">
        <v>1</v>
      </c>
      <c r="F54" s="2" t="s">
        <v>9</v>
      </c>
      <c r="G54" s="3" t="s">
        <v>23</v>
      </c>
      <c r="H54" s="3" t="s">
        <v>12</v>
      </c>
      <c r="I54" s="3" t="s">
        <v>19</v>
      </c>
      <c r="J54" s="3" t="s">
        <v>16</v>
      </c>
      <c r="K54" s="2" t="s">
        <v>15</v>
      </c>
    </row>
    <row r="55" spans="2:11" x14ac:dyDescent="0.15">
      <c r="B55" s="1">
        <v>8640</v>
      </c>
      <c r="C55" s="2">
        <v>20</v>
      </c>
      <c r="D55" s="2">
        <v>28.5</v>
      </c>
      <c r="E55">
        <v>0.80199999999999994</v>
      </c>
      <c r="F55" s="2">
        <v>801.99999999999989</v>
      </c>
      <c r="G55" s="2">
        <f t="shared" ref="G55:G62" si="27">E55*80</f>
        <v>64.16</v>
      </c>
      <c r="H55" s="2">
        <f>D55-C55</f>
        <v>8.5</v>
      </c>
      <c r="I55" s="2">
        <f>H55/80*1000</f>
        <v>106.25</v>
      </c>
      <c r="J55" s="2">
        <f>(D55-C55)/C55*100</f>
        <v>42.5</v>
      </c>
      <c r="K55" s="2">
        <f t="shared" si="5"/>
        <v>7.5482352941176467</v>
      </c>
    </row>
    <row r="56" spans="2:11" x14ac:dyDescent="0.15">
      <c r="B56" s="1">
        <v>8669</v>
      </c>
      <c r="C56" s="2">
        <v>26</v>
      </c>
      <c r="D56" s="2">
        <v>38.5</v>
      </c>
      <c r="E56">
        <v>0.98564200000000013</v>
      </c>
      <c r="F56" s="2">
        <v>985.64200000000017</v>
      </c>
      <c r="G56" s="2">
        <f t="shared" si="27"/>
        <v>78.851360000000014</v>
      </c>
      <c r="H56" s="2">
        <f t="shared" ref="H56:H62" si="28">D56-C56</f>
        <v>12.5</v>
      </c>
      <c r="I56" s="2">
        <f t="shared" ref="I56:I62" si="29">H56/80*1000</f>
        <v>156.25</v>
      </c>
      <c r="J56" s="2">
        <f t="shared" ref="J56:J62" si="30">(D56-C56)/C56*100</f>
        <v>48.07692307692308</v>
      </c>
      <c r="K56" s="2">
        <f t="shared" si="5"/>
        <v>6.3081088000000012</v>
      </c>
    </row>
    <row r="57" spans="2:11" x14ac:dyDescent="0.15">
      <c r="B57" s="1">
        <v>8665</v>
      </c>
      <c r="C57" s="2">
        <v>20</v>
      </c>
      <c r="D57" s="2">
        <v>30.5</v>
      </c>
      <c r="E57">
        <v>0.82000000000000006</v>
      </c>
      <c r="F57" s="2">
        <v>820.00000000000011</v>
      </c>
      <c r="G57" s="2">
        <f t="shared" si="27"/>
        <v>65.600000000000009</v>
      </c>
      <c r="H57" s="2">
        <f t="shared" si="28"/>
        <v>10.5</v>
      </c>
      <c r="I57" s="2">
        <f t="shared" si="29"/>
        <v>131.25</v>
      </c>
      <c r="J57" s="2">
        <f t="shared" si="30"/>
        <v>52.5</v>
      </c>
      <c r="K57" s="2">
        <f t="shared" si="5"/>
        <v>6.2476190476190485</v>
      </c>
    </row>
    <row r="58" spans="2:11" x14ac:dyDescent="0.15">
      <c r="B58" s="1">
        <v>8653</v>
      </c>
      <c r="C58" s="2">
        <v>21.5</v>
      </c>
      <c r="D58" s="2">
        <v>32.5</v>
      </c>
      <c r="E58">
        <v>0.81485000000000007</v>
      </c>
      <c r="F58" s="2">
        <v>814.85</v>
      </c>
      <c r="G58" s="2">
        <f t="shared" si="27"/>
        <v>65.188000000000002</v>
      </c>
      <c r="H58" s="2">
        <f t="shared" si="28"/>
        <v>11</v>
      </c>
      <c r="I58" s="2">
        <f t="shared" si="29"/>
        <v>137.5</v>
      </c>
      <c r="J58" s="2">
        <f t="shared" si="30"/>
        <v>51.162790697674424</v>
      </c>
      <c r="K58" s="2">
        <f t="shared" si="5"/>
        <v>5.926181818181818</v>
      </c>
    </row>
    <row r="59" spans="2:11" x14ac:dyDescent="0.15">
      <c r="B59" s="1">
        <v>8670</v>
      </c>
      <c r="C59" s="2">
        <v>20.5</v>
      </c>
      <c r="D59" s="2">
        <v>30.5</v>
      </c>
      <c r="E59">
        <v>0.66420000000000001</v>
      </c>
      <c r="F59" s="2">
        <v>664.2</v>
      </c>
      <c r="G59" s="2">
        <f t="shared" si="27"/>
        <v>53.136000000000003</v>
      </c>
      <c r="H59" s="2">
        <f t="shared" si="28"/>
        <v>10</v>
      </c>
      <c r="I59" s="2">
        <f t="shared" si="29"/>
        <v>125</v>
      </c>
      <c r="J59" s="2">
        <f t="shared" si="30"/>
        <v>48.780487804878049</v>
      </c>
      <c r="K59" s="2">
        <f t="shared" si="5"/>
        <v>5.3136000000000001</v>
      </c>
    </row>
    <row r="60" spans="2:11" x14ac:dyDescent="0.15">
      <c r="B60" s="1">
        <v>8673</v>
      </c>
      <c r="C60" s="2">
        <v>22</v>
      </c>
      <c r="D60" s="2">
        <v>31</v>
      </c>
      <c r="E60">
        <v>0.91036000000000006</v>
      </c>
      <c r="F60" s="2">
        <v>910.36</v>
      </c>
      <c r="G60" s="2">
        <f t="shared" si="27"/>
        <v>72.828800000000001</v>
      </c>
      <c r="H60" s="2">
        <f t="shared" si="28"/>
        <v>9</v>
      </c>
      <c r="I60" s="2">
        <f t="shared" si="29"/>
        <v>112.5</v>
      </c>
      <c r="J60" s="2">
        <f t="shared" si="30"/>
        <v>40.909090909090914</v>
      </c>
      <c r="K60" s="2">
        <f t="shared" si="5"/>
        <v>8.0920888888888882</v>
      </c>
    </row>
    <row r="61" spans="2:11" x14ac:dyDescent="0.15">
      <c r="B61" s="1">
        <v>8641</v>
      </c>
      <c r="C61" s="2">
        <v>25.5</v>
      </c>
      <c r="D61" s="2">
        <v>36</v>
      </c>
      <c r="E61">
        <v>0.89437500000000003</v>
      </c>
      <c r="F61" s="2">
        <v>894.375</v>
      </c>
      <c r="G61" s="2">
        <f t="shared" si="27"/>
        <v>71.55</v>
      </c>
      <c r="H61" s="2">
        <f t="shared" si="28"/>
        <v>10.5</v>
      </c>
      <c r="I61" s="2">
        <f t="shared" si="29"/>
        <v>131.25</v>
      </c>
      <c r="J61" s="2">
        <f t="shared" si="30"/>
        <v>41.17647058823529</v>
      </c>
      <c r="K61" s="2">
        <f t="shared" si="5"/>
        <v>6.8142857142857141</v>
      </c>
    </row>
    <row r="62" spans="2:11" x14ac:dyDescent="0.15">
      <c r="B62" s="1">
        <v>8663</v>
      </c>
      <c r="C62" s="2">
        <v>22</v>
      </c>
      <c r="D62" s="2">
        <v>36</v>
      </c>
      <c r="E62" s="2">
        <v>0.92400000000000004</v>
      </c>
      <c r="F62" s="2">
        <v>924</v>
      </c>
      <c r="G62" s="2">
        <f t="shared" si="27"/>
        <v>73.92</v>
      </c>
      <c r="H62" s="2">
        <f t="shared" si="28"/>
        <v>14</v>
      </c>
      <c r="I62" s="2">
        <f t="shared" si="29"/>
        <v>175</v>
      </c>
      <c r="J62" s="2">
        <f t="shared" si="30"/>
        <v>63.636363636363633</v>
      </c>
      <c r="K62" s="2">
        <f t="shared" si="5"/>
        <v>5.28</v>
      </c>
    </row>
    <row r="63" spans="2:11" x14ac:dyDescent="0.15">
      <c r="B63" s="1" t="s">
        <v>3</v>
      </c>
      <c r="C63" s="2">
        <f>AVERAGE(C55:C62)</f>
        <v>22.1875</v>
      </c>
      <c r="D63" s="2">
        <f>AVERAGE(D55:D62)</f>
        <v>32.9375</v>
      </c>
      <c r="E63" s="2">
        <f t="shared" ref="E63:K63" si="31">AVERAGE(E55:E62)</f>
        <v>0.85192837500000007</v>
      </c>
      <c r="F63" s="2">
        <f>AVERAGE(F55:F62)</f>
        <v>851.92837499999996</v>
      </c>
      <c r="G63" s="2">
        <f t="shared" si="31"/>
        <v>68.154270000000011</v>
      </c>
      <c r="H63" s="2">
        <f t="shared" si="31"/>
        <v>10.75</v>
      </c>
      <c r="I63" s="7">
        <f>AVERAGE(I55:I62)</f>
        <v>134.375</v>
      </c>
      <c r="J63" s="7">
        <f>AVERAGE(J55:J62)</f>
        <v>48.592765839145677</v>
      </c>
      <c r="K63" s="2">
        <f t="shared" si="31"/>
        <v>6.4412649453866404</v>
      </c>
    </row>
    <row r="64" spans="2:11" x14ac:dyDescent="0.15">
      <c r="B64" s="5" t="s">
        <v>4</v>
      </c>
      <c r="C64" s="6">
        <f>STDEV(C55:C62)</f>
        <v>2.3442558977820052</v>
      </c>
      <c r="D64" s="6">
        <f t="shared" ref="D64:K64" si="32">STDEV(D55:D62)</f>
        <v>3.489141318842953</v>
      </c>
      <c r="E64" s="6">
        <f t="shared" si="32"/>
        <v>9.8864001716553046E-2</v>
      </c>
      <c r="F64" s="6">
        <f t="shared" si="32"/>
        <v>98.864001716554228</v>
      </c>
      <c r="G64" s="6">
        <f t="shared" si="32"/>
        <v>7.9091201373241997</v>
      </c>
      <c r="H64" s="6">
        <f t="shared" si="32"/>
        <v>1.7928429140015905</v>
      </c>
      <c r="I64" s="6">
        <f t="shared" si="32"/>
        <v>22.410536425019881</v>
      </c>
      <c r="J64" s="6">
        <f t="shared" si="32"/>
        <v>7.5559320668078236</v>
      </c>
      <c r="K64" s="6">
        <f t="shared" si="32"/>
        <v>1.0021727796988416</v>
      </c>
    </row>
  </sheetData>
  <mergeCells count="5">
    <mergeCell ref="B14:K14"/>
    <mergeCell ref="B27:K27"/>
    <mergeCell ref="B40:K40"/>
    <mergeCell ref="B53:K53"/>
    <mergeCell ref="B1:K1"/>
  </mergeCells>
  <phoneticPr fontId="1" type="noConversion"/>
  <pageMargins left="0.7" right="0.7" top="0.75" bottom="0.75" header="0.3" footer="0.3"/>
  <pageSetup paperSize="4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2019-06-05T19:43:48Z</dcterms:modified>
</cp:coreProperties>
</file>