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celot\Richard Villemur\Document\Article\Biofilm\Article\Article Hypho-Methylo\Soumis\Corrections\"/>
    </mc:Choice>
  </mc:AlternateContent>
  <bookViews>
    <workbookView xWindow="240" yWindow="90" windowWidth="20120" windowHeight="9270"/>
  </bookViews>
  <sheets>
    <sheet name="Feuil1" sheetId="1" r:id="rId1"/>
    <sheet name="Feuil2" sheetId="2" r:id="rId2"/>
    <sheet name="Feuil3" sheetId="3" r:id="rId3"/>
  </sheets>
  <calcPr calcId="162913" iterate="1" calcOnSave="0" concurrentCalc="0"/>
</workbook>
</file>

<file path=xl/calcChain.xml><?xml version="1.0" encoding="utf-8"?>
<calcChain xmlns="http://schemas.openxmlformats.org/spreadsheetml/2006/main">
  <c r="H11" i="1" l="1"/>
  <c r="P39" i="1"/>
  <c r="O39" i="1"/>
  <c r="O35" i="1"/>
  <c r="O36" i="1"/>
  <c r="O20" i="1"/>
  <c r="O14" i="1"/>
  <c r="H56" i="1"/>
  <c r="P26" i="1"/>
  <c r="O26" i="1"/>
  <c r="K35" i="1"/>
  <c r="O37" i="1"/>
  <c r="P14" i="1"/>
  <c r="P20" i="1"/>
  <c r="O33" i="1"/>
  <c r="P33" i="1"/>
  <c r="O32" i="1"/>
  <c r="P32" i="1"/>
  <c r="H34" i="1"/>
  <c r="O31" i="1"/>
  <c r="P31" i="1"/>
  <c r="O30" i="1"/>
  <c r="P30" i="1"/>
  <c r="H30" i="1"/>
  <c r="O29" i="1"/>
  <c r="O28" i="1"/>
  <c r="O25" i="1"/>
  <c r="O24" i="1"/>
  <c r="O23" i="1"/>
  <c r="O22" i="1"/>
  <c r="O21" i="1"/>
  <c r="O19" i="1"/>
  <c r="P19" i="1"/>
  <c r="O18" i="1"/>
  <c r="P18" i="1"/>
  <c r="O17" i="1"/>
  <c r="P17" i="1"/>
  <c r="O16" i="1"/>
  <c r="P16" i="1"/>
  <c r="O15" i="1"/>
  <c r="P15" i="1"/>
  <c r="O13" i="1"/>
  <c r="P13" i="1"/>
  <c r="O12" i="1"/>
  <c r="P12" i="1"/>
  <c r="O11" i="1"/>
  <c r="P11" i="1"/>
  <c r="K28" i="1"/>
  <c r="K25" i="1"/>
  <c r="K23" i="1"/>
  <c r="K21" i="1"/>
  <c r="H10" i="1"/>
  <c r="P22" i="1"/>
  <c r="P24" i="1"/>
  <c r="P37" i="1"/>
  <c r="H13" i="1"/>
  <c r="P21" i="1"/>
  <c r="P29" i="1"/>
  <c r="P23" i="1"/>
  <c r="H15" i="1"/>
  <c r="P36" i="1"/>
  <c r="P35" i="1"/>
  <c r="P25" i="1"/>
  <c r="P28" i="1"/>
  <c r="H31" i="1"/>
  <c r="H12" i="1"/>
</calcChain>
</file>

<file path=xl/sharedStrings.xml><?xml version="1.0" encoding="utf-8"?>
<sst xmlns="http://schemas.openxmlformats.org/spreadsheetml/2006/main" count="231" uniqueCount="150">
  <si>
    <t xml:space="preserve">Formule </t>
  </si>
  <si>
    <t>Chlore</t>
  </si>
  <si>
    <t>Cl</t>
  </si>
  <si>
    <t>Sodium</t>
  </si>
  <si>
    <t>Na</t>
  </si>
  <si>
    <t>Sulfate</t>
  </si>
  <si>
    <t>SO4</t>
  </si>
  <si>
    <t>Mg</t>
  </si>
  <si>
    <t>Calcium</t>
  </si>
  <si>
    <t>Ca</t>
  </si>
  <si>
    <t>Potassium</t>
  </si>
  <si>
    <t>K</t>
  </si>
  <si>
    <t>Brome</t>
  </si>
  <si>
    <t>Br</t>
  </si>
  <si>
    <t>Strontium</t>
  </si>
  <si>
    <t>Sr</t>
  </si>
  <si>
    <t>Borates</t>
  </si>
  <si>
    <t>BO3</t>
  </si>
  <si>
    <t>Fluor</t>
  </si>
  <si>
    <t>F</t>
  </si>
  <si>
    <t>&lt;0.05</t>
  </si>
  <si>
    <t>Lithium</t>
  </si>
  <si>
    <t>Li</t>
  </si>
  <si>
    <t>Silicium</t>
  </si>
  <si>
    <t>Si</t>
  </si>
  <si>
    <t>non mesuré</t>
  </si>
  <si>
    <t>Rubidium</t>
  </si>
  <si>
    <t>Rb</t>
  </si>
  <si>
    <t>Traces</t>
  </si>
  <si>
    <t>Iode</t>
  </si>
  <si>
    <t>Barium</t>
  </si>
  <si>
    <t>Ba</t>
  </si>
  <si>
    <t>Mo</t>
  </si>
  <si>
    <t>&lt;0.01</t>
  </si>
  <si>
    <t>Vanadium</t>
  </si>
  <si>
    <t>V</t>
  </si>
  <si>
    <t>&lt;0.04</t>
  </si>
  <si>
    <t>Aluminium</t>
  </si>
  <si>
    <t>Al</t>
  </si>
  <si>
    <t>&lt; 0.001</t>
  </si>
  <si>
    <t>Zinc</t>
  </si>
  <si>
    <t>Zn</t>
  </si>
  <si>
    <t>&lt;0.02</t>
  </si>
  <si>
    <t>&lt;0.03</t>
  </si>
  <si>
    <t>Fe</t>
  </si>
  <si>
    <t>Nickel</t>
  </si>
  <si>
    <t>Ni</t>
  </si>
  <si>
    <t>Chrome</t>
  </si>
  <si>
    <t>Cr</t>
  </si>
  <si>
    <t>&lt;0.0006</t>
  </si>
  <si>
    <t>Mn</t>
  </si>
  <si>
    <t>Cobalt</t>
  </si>
  <si>
    <t>Co</t>
  </si>
  <si>
    <t>Ag</t>
  </si>
  <si>
    <t>Pb</t>
  </si>
  <si>
    <t>&lt;0.005</t>
  </si>
  <si>
    <t>Cadmium</t>
  </si>
  <si>
    <t>Cd</t>
  </si>
  <si>
    <t>Arsenic</t>
  </si>
  <si>
    <t>As</t>
  </si>
  <si>
    <t>&lt;0.0002</t>
  </si>
  <si>
    <t>Sn</t>
  </si>
  <si>
    <t>Sb</t>
  </si>
  <si>
    <t>Selenium</t>
  </si>
  <si>
    <t>Se</t>
  </si>
  <si>
    <t>TOC :C</t>
  </si>
  <si>
    <t>Carbonates</t>
  </si>
  <si>
    <t>Bicarbonate</t>
  </si>
  <si>
    <t>Ammonium</t>
  </si>
  <si>
    <t>Nitrite</t>
  </si>
  <si>
    <t>Nitrate</t>
  </si>
  <si>
    <t>DON :N</t>
  </si>
  <si>
    <t>DOP :P</t>
  </si>
  <si>
    <t>Phosphates</t>
  </si>
  <si>
    <t>Salinity = 35 ppt ; T = 25°C - values in mg/litre</t>
  </si>
  <si>
    <t xml:space="preserve">Name </t>
  </si>
  <si>
    <t>INSTANT Ocean salts</t>
  </si>
  <si>
    <t xml:space="preserve">MAJOR ELEMENTS </t>
  </si>
  <si>
    <t>TRACE ELEMENTS</t>
  </si>
  <si>
    <t xml:space="preserve">BUFFER SYSTEM AND CARBON COMPOSITION AT pH 8.2 </t>
  </si>
  <si>
    <t>Nitrogen compounds</t>
  </si>
  <si>
    <t>Phosphorus compounds</t>
  </si>
  <si>
    <t xml:space="preserve">Organic Phosphore </t>
  </si>
  <si>
    <t>Organic nitrogen</t>
  </si>
  <si>
    <t xml:space="preserve"> carbonic gas</t>
  </si>
  <si>
    <t>Organic carbon</t>
  </si>
  <si>
    <t>Manganese</t>
  </si>
  <si>
    <t>Molybdene</t>
  </si>
  <si>
    <t>Magnesium</t>
  </si>
  <si>
    <t>Antimony</t>
  </si>
  <si>
    <t>Tin</t>
  </si>
  <si>
    <t>Lead</t>
  </si>
  <si>
    <t>Silver</t>
  </si>
  <si>
    <t>Iron</t>
  </si>
  <si>
    <t>Copper</t>
  </si>
  <si>
    <t>NaCl</t>
  </si>
  <si>
    <t>KCl</t>
  </si>
  <si>
    <t>Nm</t>
  </si>
  <si>
    <t>MW g/mole</t>
  </si>
  <si>
    <t>Cu</t>
  </si>
  <si>
    <t>Proportion</t>
  </si>
  <si>
    <r>
      <t>N</t>
    </r>
    <r>
      <rPr>
        <vertAlign val="subscript"/>
        <sz val="12"/>
        <rFont val="Arial Narrow"/>
        <family val="2"/>
      </rPr>
      <t>2</t>
    </r>
  </si>
  <si>
    <t>mg/L</t>
  </si>
  <si>
    <t>0.01 (0.1808)</t>
  </si>
  <si>
    <t>0.07 (0.0649)</t>
  </si>
  <si>
    <t>N</t>
  </si>
  <si>
    <t>10861 (492)</t>
  </si>
  <si>
    <t>0.01 (300)</t>
  </si>
  <si>
    <t>Name</t>
  </si>
  <si>
    <t>ASW basic recipe</t>
  </si>
  <si>
    <t>Trace elements added in both media</t>
  </si>
  <si>
    <t>Natural seawater</t>
  </si>
  <si>
    <t xml:space="preserve">Information provided by Aquarium Systems </t>
  </si>
  <si>
    <t>Added in both media</t>
  </si>
  <si>
    <t>Instant Ocean</t>
  </si>
  <si>
    <t>ASW</t>
  </si>
  <si>
    <r>
      <t>ASW +21.4 mM NaNO</t>
    </r>
    <r>
      <rPr>
        <vertAlign val="subscript"/>
        <sz val="12"/>
        <rFont val="Arial Narrow"/>
        <family val="2"/>
      </rPr>
      <t>3</t>
    </r>
  </si>
  <si>
    <r>
      <t>Na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>HPO</t>
    </r>
    <r>
      <rPr>
        <vertAlign val="subscript"/>
        <sz val="12"/>
        <rFont val="Arial Narrow"/>
        <family val="2"/>
      </rPr>
      <t>4</t>
    </r>
  </si>
  <si>
    <r>
      <t>MgCl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>*6H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>O</t>
    </r>
  </si>
  <si>
    <r>
      <t>MgSO</t>
    </r>
    <r>
      <rPr>
        <vertAlign val="subscript"/>
        <sz val="12"/>
        <rFont val="Arial Narrow"/>
        <family val="2"/>
      </rPr>
      <t>4</t>
    </r>
    <r>
      <rPr>
        <sz val="12"/>
        <rFont val="Arial Narrow"/>
        <family val="2"/>
      </rPr>
      <t>*7H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>O</t>
    </r>
  </si>
  <si>
    <r>
      <t>CaCl</t>
    </r>
    <r>
      <rPr>
        <vertAlign val="subscript"/>
        <sz val="12"/>
        <rFont val="Arial Narrow"/>
        <family val="2"/>
      </rPr>
      <t>2</t>
    </r>
  </si>
  <si>
    <r>
      <t>FeSO</t>
    </r>
    <r>
      <rPr>
        <vertAlign val="subscript"/>
        <sz val="12"/>
        <rFont val="Arial Narrow"/>
        <family val="2"/>
      </rPr>
      <t>4</t>
    </r>
    <r>
      <rPr>
        <sz val="12"/>
        <rFont val="Arial Narrow"/>
        <family val="2"/>
      </rPr>
      <t>*7H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>O</t>
    </r>
  </si>
  <si>
    <r>
      <t>KH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>PO</t>
    </r>
    <r>
      <rPr>
        <vertAlign val="subscript"/>
        <sz val="12"/>
        <rFont val="Arial Narrow"/>
        <family val="2"/>
      </rPr>
      <t>4</t>
    </r>
  </si>
  <si>
    <r>
      <t>CuSO</t>
    </r>
    <r>
      <rPr>
        <vertAlign val="subscript"/>
        <sz val="12"/>
        <rFont val="Arial Narrow"/>
        <family val="2"/>
      </rPr>
      <t>4</t>
    </r>
    <r>
      <rPr>
        <sz val="12"/>
        <rFont val="Arial Narrow"/>
        <family val="2"/>
      </rPr>
      <t>*5H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>O</t>
    </r>
  </si>
  <si>
    <r>
      <t xml:space="preserve"> MnSO</t>
    </r>
    <r>
      <rPr>
        <vertAlign val="subscript"/>
        <sz val="12"/>
        <rFont val="Arial Narrow"/>
        <family val="2"/>
      </rPr>
      <t>4</t>
    </r>
    <r>
      <rPr>
        <sz val="12"/>
        <rFont val="Arial Narrow"/>
        <family val="2"/>
      </rPr>
      <t>*H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>O</t>
    </r>
  </si>
  <si>
    <r>
      <t>NO</t>
    </r>
    <r>
      <rPr>
        <vertAlign val="subscript"/>
        <sz val="12"/>
        <rFont val="Arial Narrow"/>
        <family val="2"/>
      </rPr>
      <t>3</t>
    </r>
  </si>
  <si>
    <r>
      <t>SO</t>
    </r>
    <r>
      <rPr>
        <vertAlign val="subscript"/>
        <sz val="12"/>
        <rFont val="Arial Narrow"/>
        <family val="2"/>
      </rPr>
      <t>4</t>
    </r>
  </si>
  <si>
    <t>0.12 (0.0076)</t>
  </si>
  <si>
    <r>
      <t>Cu (74% CuCO</t>
    </r>
    <r>
      <rPr>
        <vertAlign val="subscript"/>
        <sz val="12"/>
        <rFont val="Arial Narrow"/>
        <family val="2"/>
      </rPr>
      <t>3</t>
    </r>
    <r>
      <rPr>
        <sz val="12"/>
        <rFont val="Arial Narrow"/>
        <family val="2"/>
      </rPr>
      <t>)</t>
    </r>
  </si>
  <si>
    <r>
      <t>I (I , IO</t>
    </r>
    <r>
      <rPr>
        <vertAlign val="subscript"/>
        <sz val="12"/>
        <rFont val="Arial Narrow"/>
        <family val="2"/>
      </rPr>
      <t>3</t>
    </r>
    <r>
      <rPr>
        <sz val="12"/>
        <rFont val="Arial Narrow"/>
        <family val="2"/>
      </rPr>
      <t>)</t>
    </r>
  </si>
  <si>
    <r>
      <t>NH</t>
    </r>
    <r>
      <rPr>
        <vertAlign val="subscript"/>
        <sz val="12"/>
        <rFont val="Arial Narrow"/>
        <family val="2"/>
      </rPr>
      <t>4</t>
    </r>
    <r>
      <rPr>
        <sz val="12"/>
        <rFont val="Arial Narrow"/>
        <family val="2"/>
      </rPr>
      <t>:N</t>
    </r>
  </si>
  <si>
    <r>
      <t>NO</t>
    </r>
    <r>
      <rPr>
        <vertAlign val="subscript"/>
        <sz val="12"/>
        <rFont val="Arial Narrow"/>
        <family val="2"/>
      </rPr>
      <t>3</t>
    </r>
    <r>
      <rPr>
        <sz val="12"/>
        <rFont val="Arial Narrow"/>
        <family val="2"/>
      </rPr>
      <t>:N</t>
    </r>
  </si>
  <si>
    <r>
      <t>NO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>:N</t>
    </r>
  </si>
  <si>
    <r>
      <t>PO</t>
    </r>
    <r>
      <rPr>
        <vertAlign val="subscript"/>
        <sz val="12"/>
        <rFont val="Arial Narrow"/>
        <family val="2"/>
      </rPr>
      <t>4</t>
    </r>
    <r>
      <rPr>
        <sz val="12"/>
        <rFont val="Arial Narrow"/>
        <family val="2"/>
      </rPr>
      <t> :P</t>
    </r>
  </si>
  <si>
    <r>
      <t>HCO</t>
    </r>
    <r>
      <rPr>
        <vertAlign val="subscript"/>
        <sz val="12"/>
        <rFont val="Arial Narrow"/>
        <family val="2"/>
      </rPr>
      <t>3</t>
    </r>
  </si>
  <si>
    <r>
      <t>CO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 xml:space="preserve"> + H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>CO</t>
    </r>
    <r>
      <rPr>
        <vertAlign val="subscript"/>
        <sz val="12"/>
        <rFont val="Arial Narrow"/>
        <family val="2"/>
      </rPr>
      <t>3</t>
    </r>
  </si>
  <si>
    <r>
      <t>CO</t>
    </r>
    <r>
      <rPr>
        <vertAlign val="subscript"/>
        <sz val="12"/>
        <rFont val="Arial Narrow"/>
        <family val="2"/>
      </rPr>
      <t>3</t>
    </r>
  </si>
  <si>
    <t>0.5?</t>
  </si>
  <si>
    <t>Methanol</t>
  </si>
  <si>
    <r>
      <t>PO</t>
    </r>
    <r>
      <rPr>
        <vertAlign val="subscript"/>
        <sz val="12"/>
        <rFont val="Arial Narrow"/>
        <family val="2"/>
      </rPr>
      <t>4</t>
    </r>
    <r>
      <rPr>
        <sz val="12"/>
        <rFont val="Arial Narrow"/>
        <family val="2"/>
      </rPr>
      <t>-P</t>
    </r>
  </si>
  <si>
    <t>ASW recipe</t>
  </si>
  <si>
    <t>Table S1: Composition of natural seawater, the INSTANT OCEAN brand salt and the artificial seaeater (ASW) used in this study</t>
  </si>
  <si>
    <t>2Cl</t>
  </si>
  <si>
    <t>2Na</t>
  </si>
  <si>
    <r>
      <t>NaNO</t>
    </r>
    <r>
      <rPr>
        <vertAlign val="subscript"/>
        <sz val="12"/>
        <rFont val="Arial Narrow"/>
        <family val="2"/>
      </rPr>
      <t>3</t>
    </r>
  </si>
  <si>
    <t xml:space="preserve"> (21.4 mM)</t>
  </si>
  <si>
    <r>
      <t>measured (with trace element and 21 mM NaNO</t>
    </r>
    <r>
      <rPr>
        <vertAlign val="subscript"/>
        <sz val="12"/>
        <rFont val="Arial Narrow"/>
        <family val="2"/>
      </rPr>
      <t>3</t>
    </r>
    <r>
      <rPr>
        <sz val="12"/>
        <rFont val="Arial Narrow"/>
        <family val="2"/>
      </rPr>
      <t>)</t>
    </r>
  </si>
  <si>
    <t>Instant Ocean: Data available at http://www.abrisousroche.com/EauMer/Articles/Eau-de-Mer/EauDeMer.html</t>
  </si>
  <si>
    <t>not measured (nm)</t>
  </si>
  <si>
    <t>NaOH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</si>
</sst>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"/>
    <numFmt numFmtId="166" formatCode="0.0"/>
    <numFmt numFmtId="167" formatCode="#,##0.0000"/>
  </numFmts>
  <fonts count="7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vertAlign val="subscript"/>
      <sz val="12"/>
      <name val="Arial Narrow"/>
      <family val="2"/>
    </font>
    <font>
      <b/>
      <sz val="12"/>
      <color rgb="FF222222"/>
      <name val="Arial Narrow"/>
      <family val="2"/>
    </font>
    <font>
      <sz val="12"/>
      <color rgb="FF222222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167" fontId="1" fillId="0" borderId="5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6" fontId="1" fillId="0" borderId="5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166" fontId="1" fillId="0" borderId="8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9"/>
  <sheetViews>
    <sheetView tabSelected="1" zoomScale="68" zoomScaleNormal="68" workbookViewId="0">
      <selection activeCell="R13" sqref="R13"/>
    </sheetView>
  </sheetViews>
  <sheetFormatPr baseColWidth="10" defaultColWidth="11.453125" defaultRowHeight="15.5" x14ac:dyDescent="0.35"/>
  <cols>
    <col min="1" max="1" width="12.26953125" style="4" customWidth="1"/>
    <col min="2" max="2" width="10" style="4" customWidth="1"/>
    <col min="3" max="3" width="9.26953125" style="4" customWidth="1"/>
    <col min="4" max="4" width="14.54296875" style="4" customWidth="1"/>
    <col min="5" max="5" width="16" style="4" customWidth="1"/>
    <col min="6" max="6" width="2.1796875" style="5" customWidth="1"/>
    <col min="7" max="7" width="11.1796875" style="5" customWidth="1"/>
    <col min="8" max="8" width="8.81640625" style="6" customWidth="1"/>
    <col min="9" max="9" width="2" style="5" customWidth="1"/>
    <col min="10" max="10" width="12.7265625" style="5" customWidth="1"/>
    <col min="11" max="11" width="7.453125" style="5" customWidth="1"/>
    <col min="12" max="12" width="10.1796875" style="5" customWidth="1"/>
    <col min="13" max="13" width="6.1796875" style="5" customWidth="1"/>
    <col min="14" max="14" width="9.81640625" style="5" customWidth="1"/>
    <col min="15" max="15" width="9.1796875" style="7" customWidth="1"/>
    <col min="16" max="16" width="7.453125" style="5" customWidth="1"/>
    <col min="17" max="17" width="11.453125" style="8"/>
    <col min="18" max="16384" width="11.453125" style="1"/>
  </cols>
  <sheetData>
    <row r="2" spans="1:19" x14ac:dyDescent="0.35">
      <c r="A2" s="57" t="s">
        <v>141</v>
      </c>
    </row>
    <row r="3" spans="1:19" ht="16" thickBot="1" x14ac:dyDescent="0.4">
      <c r="A3" s="9"/>
    </row>
    <row r="4" spans="1:19" ht="16" thickBot="1" x14ac:dyDescent="0.4">
      <c r="A4" s="83" t="s">
        <v>114</v>
      </c>
      <c r="B4" s="84"/>
      <c r="C4" s="84"/>
      <c r="D4" s="84"/>
      <c r="E4" s="85"/>
      <c r="F4" s="9"/>
      <c r="G4" s="80" t="s">
        <v>115</v>
      </c>
      <c r="H4" s="82"/>
      <c r="I4" s="9"/>
      <c r="J4" s="80" t="s">
        <v>140</v>
      </c>
      <c r="K4" s="81"/>
      <c r="L4" s="81"/>
      <c r="M4" s="81"/>
      <c r="N4" s="81"/>
      <c r="O4" s="81"/>
      <c r="P4" s="82"/>
    </row>
    <row r="5" spans="1:19" ht="16" thickBot="1" x14ac:dyDescent="0.4">
      <c r="A5" s="72" t="s">
        <v>74</v>
      </c>
      <c r="B5" s="73"/>
      <c r="C5" s="73"/>
      <c r="D5" s="73"/>
      <c r="E5" s="74"/>
      <c r="F5" s="10"/>
    </row>
    <row r="6" spans="1:19" ht="31.5" customHeight="1" thickBot="1" x14ac:dyDescent="0.4">
      <c r="A6" s="75" t="s">
        <v>75</v>
      </c>
      <c r="B6" s="67" t="s">
        <v>0</v>
      </c>
      <c r="C6" s="67" t="s">
        <v>111</v>
      </c>
      <c r="D6" s="55" t="s">
        <v>76</v>
      </c>
      <c r="E6" s="56" t="s">
        <v>76</v>
      </c>
      <c r="F6" s="11"/>
      <c r="G6" s="70" t="s">
        <v>116</v>
      </c>
      <c r="H6" s="71"/>
    </row>
    <row r="7" spans="1:19" ht="51.65" customHeight="1" thickBot="1" x14ac:dyDescent="0.4">
      <c r="A7" s="76"/>
      <c r="B7" s="68"/>
      <c r="C7" s="68"/>
      <c r="D7" s="68" t="s">
        <v>112</v>
      </c>
      <c r="E7" s="78" t="s">
        <v>146</v>
      </c>
      <c r="F7" s="11"/>
      <c r="G7" s="12"/>
      <c r="H7" s="13"/>
    </row>
    <row r="8" spans="1:19" ht="13" customHeight="1" thickBot="1" x14ac:dyDescent="0.4">
      <c r="A8" s="77"/>
      <c r="B8" s="69"/>
      <c r="C8" s="69"/>
      <c r="D8" s="69"/>
      <c r="E8" s="79"/>
      <c r="F8" s="14"/>
      <c r="G8" s="15" t="s">
        <v>108</v>
      </c>
      <c r="H8" s="16" t="s">
        <v>102</v>
      </c>
    </row>
    <row r="9" spans="1:19" ht="16" thickBot="1" x14ac:dyDescent="0.4">
      <c r="A9" s="64" t="s">
        <v>77</v>
      </c>
      <c r="B9" s="65"/>
      <c r="C9" s="65"/>
      <c r="D9" s="65"/>
      <c r="E9" s="66"/>
      <c r="F9" s="10"/>
      <c r="K9" s="17" t="s">
        <v>102</v>
      </c>
      <c r="L9" s="18" t="s">
        <v>98</v>
      </c>
      <c r="M9" s="18"/>
      <c r="N9" s="18" t="s">
        <v>98</v>
      </c>
      <c r="O9" s="19" t="s">
        <v>100</v>
      </c>
      <c r="P9" s="20" t="s">
        <v>102</v>
      </c>
    </row>
    <row r="10" spans="1:19" ht="15" customHeight="1" thickBot="1" x14ac:dyDescent="0.4">
      <c r="A10" s="21" t="s">
        <v>1</v>
      </c>
      <c r="B10" s="14" t="s">
        <v>2</v>
      </c>
      <c r="C10" s="22">
        <v>19497</v>
      </c>
      <c r="D10" s="22">
        <v>19251</v>
      </c>
      <c r="E10" s="23">
        <v>18894</v>
      </c>
      <c r="F10" s="22"/>
      <c r="G10" s="17" t="s">
        <v>2</v>
      </c>
      <c r="H10" s="24">
        <f>P12+P14+P18+P20</f>
        <v>21214.353395611153</v>
      </c>
      <c r="J10" s="86" t="s">
        <v>109</v>
      </c>
      <c r="K10" s="87"/>
      <c r="L10" s="87"/>
      <c r="M10" s="87"/>
      <c r="N10" s="87"/>
      <c r="O10" s="87"/>
      <c r="P10" s="88"/>
    </row>
    <row r="11" spans="1:19" ht="15" customHeight="1" x14ac:dyDescent="0.35">
      <c r="A11" s="21" t="s">
        <v>3</v>
      </c>
      <c r="B11" s="14" t="s">
        <v>4</v>
      </c>
      <c r="C11" s="22">
        <v>11049</v>
      </c>
      <c r="D11" s="22">
        <v>10757</v>
      </c>
      <c r="E11" s="23" t="s">
        <v>106</v>
      </c>
      <c r="F11" s="22"/>
      <c r="G11" s="25" t="s">
        <v>4</v>
      </c>
      <c r="H11" s="26">
        <f>P11+P25+P35+P39</f>
        <v>11413.399874590006</v>
      </c>
      <c r="J11" s="27" t="s">
        <v>95</v>
      </c>
      <c r="K11" s="28">
        <v>27500</v>
      </c>
      <c r="L11" s="18">
        <v>58.4</v>
      </c>
      <c r="M11" s="18" t="s">
        <v>4</v>
      </c>
      <c r="N11" s="18">
        <v>23</v>
      </c>
      <c r="O11" s="19">
        <f>N11/L11</f>
        <v>0.39383561643835618</v>
      </c>
      <c r="P11" s="24">
        <f>O11*K11</f>
        <v>10830.479452054795</v>
      </c>
    </row>
    <row r="12" spans="1:19" ht="15" customHeight="1" x14ac:dyDescent="0.35">
      <c r="A12" s="21" t="s">
        <v>5</v>
      </c>
      <c r="B12" s="14" t="s">
        <v>126</v>
      </c>
      <c r="C12" s="22">
        <v>2750</v>
      </c>
      <c r="D12" s="22">
        <v>2659</v>
      </c>
      <c r="E12" s="23">
        <v>2259</v>
      </c>
      <c r="F12" s="22"/>
      <c r="G12" s="25" t="s">
        <v>126</v>
      </c>
      <c r="H12" s="26">
        <f>P16+P22+P29+P31+P33</f>
        <v>780.55281852959035</v>
      </c>
      <c r="J12" s="29"/>
      <c r="K12" s="30"/>
      <c r="L12" s="4"/>
      <c r="M12" s="4" t="s">
        <v>2</v>
      </c>
      <c r="N12" s="4">
        <v>35.453000000000003</v>
      </c>
      <c r="O12" s="31">
        <f>N12/L11</f>
        <v>0.60707191780821923</v>
      </c>
      <c r="P12" s="26">
        <f>O12*K11</f>
        <v>16694.47773972603</v>
      </c>
    </row>
    <row r="13" spans="1:19" ht="15" customHeight="1" x14ac:dyDescent="0.35">
      <c r="A13" s="21" t="s">
        <v>88</v>
      </c>
      <c r="B13" s="14" t="s">
        <v>7</v>
      </c>
      <c r="C13" s="22">
        <v>1318</v>
      </c>
      <c r="D13" s="22">
        <v>1317</v>
      </c>
      <c r="E13" s="23">
        <v>1293</v>
      </c>
      <c r="F13" s="22"/>
      <c r="G13" s="25" t="s">
        <v>7</v>
      </c>
      <c r="H13" s="26">
        <f>P13+P15</f>
        <v>1473.7410540820647</v>
      </c>
      <c r="J13" s="29" t="s">
        <v>118</v>
      </c>
      <c r="K13" s="30">
        <v>10680</v>
      </c>
      <c r="L13" s="4">
        <v>203.3</v>
      </c>
      <c r="M13" s="4" t="s">
        <v>7</v>
      </c>
      <c r="N13" s="4">
        <v>24.3</v>
      </c>
      <c r="O13" s="31">
        <f t="shared" ref="O13" si="0">N13/L13</f>
        <v>0.11952779144121987</v>
      </c>
      <c r="P13" s="26">
        <f>O13*K13</f>
        <v>1276.5568125922282</v>
      </c>
      <c r="S13" s="2"/>
    </row>
    <row r="14" spans="1:19" ht="15" customHeight="1" x14ac:dyDescent="0.35">
      <c r="A14" s="21" t="s">
        <v>8</v>
      </c>
      <c r="B14" s="14" t="s">
        <v>9</v>
      </c>
      <c r="C14" s="14">
        <v>422</v>
      </c>
      <c r="D14" s="14">
        <v>398</v>
      </c>
      <c r="E14" s="32">
        <v>369</v>
      </c>
      <c r="F14" s="14"/>
      <c r="G14" s="25" t="s">
        <v>9</v>
      </c>
      <c r="H14" s="26">
        <v>181</v>
      </c>
      <c r="J14" s="29"/>
      <c r="K14" s="30"/>
      <c r="L14" s="4"/>
      <c r="M14" s="4" t="s">
        <v>142</v>
      </c>
      <c r="N14" s="4">
        <v>70.906000000000006</v>
      </c>
      <c r="O14" s="31">
        <f>N14/L13</f>
        <v>0.34877520905066406</v>
      </c>
      <c r="P14" s="26">
        <f>O14*K13</f>
        <v>3724.9192326610923</v>
      </c>
    </row>
    <row r="15" spans="1:19" ht="15" customHeight="1" thickBot="1" x14ac:dyDescent="0.4">
      <c r="A15" s="21" t="s">
        <v>10</v>
      </c>
      <c r="B15" s="14" t="s">
        <v>11</v>
      </c>
      <c r="C15" s="14">
        <v>408</v>
      </c>
      <c r="D15" s="14">
        <v>402</v>
      </c>
      <c r="E15" s="32">
        <v>376</v>
      </c>
      <c r="F15" s="14"/>
      <c r="G15" s="33" t="s">
        <v>11</v>
      </c>
      <c r="H15" s="34">
        <f>P17+P23</f>
        <v>598.02613673715086</v>
      </c>
      <c r="J15" s="29" t="s">
        <v>119</v>
      </c>
      <c r="K15" s="30">
        <v>2000</v>
      </c>
      <c r="L15" s="4">
        <v>246.47</v>
      </c>
      <c r="M15" s="4" t="s">
        <v>7</v>
      </c>
      <c r="N15" s="4">
        <v>24.3</v>
      </c>
      <c r="O15" s="31">
        <f t="shared" ref="O15" si="1">N15/L15</f>
        <v>9.8592120744918244E-2</v>
      </c>
      <c r="P15" s="26">
        <f t="shared" ref="P15" si="2">O15*K15</f>
        <v>197.1842414898365</v>
      </c>
    </row>
    <row r="16" spans="1:19" ht="15" customHeight="1" x14ac:dyDescent="0.35">
      <c r="A16" s="21" t="s">
        <v>12</v>
      </c>
      <c r="B16" s="14" t="s">
        <v>13</v>
      </c>
      <c r="C16" s="14">
        <v>67</v>
      </c>
      <c r="D16" s="14">
        <v>2.2999999999999998</v>
      </c>
      <c r="E16" s="32">
        <v>0</v>
      </c>
      <c r="F16" s="14"/>
      <c r="G16" s="25"/>
      <c r="H16" s="26"/>
      <c r="J16" s="29"/>
      <c r="K16" s="30"/>
      <c r="L16" s="4"/>
      <c r="M16" s="4" t="s">
        <v>126</v>
      </c>
      <c r="N16" s="4">
        <v>96.06</v>
      </c>
      <c r="O16" s="31">
        <f t="shared" ref="O16" si="3">N16/L15</f>
        <v>0.38974317361139288</v>
      </c>
      <c r="P16" s="26">
        <f t="shared" ref="P16" si="4">O16*K15</f>
        <v>779.48634722278575</v>
      </c>
    </row>
    <row r="17" spans="1:18" ht="15" customHeight="1" x14ac:dyDescent="0.35">
      <c r="A17" s="21" t="s">
        <v>14</v>
      </c>
      <c r="B17" s="14" t="s">
        <v>15</v>
      </c>
      <c r="C17" s="14">
        <v>8.1</v>
      </c>
      <c r="D17" s="14">
        <v>8.6</v>
      </c>
      <c r="E17" s="32">
        <v>17</v>
      </c>
      <c r="F17" s="14"/>
      <c r="G17" s="25"/>
      <c r="H17" s="26"/>
      <c r="J17" s="29" t="s">
        <v>96</v>
      </c>
      <c r="K17" s="30">
        <v>1000</v>
      </c>
      <c r="L17" s="4">
        <v>74.55</v>
      </c>
      <c r="M17" s="4" t="s">
        <v>11</v>
      </c>
      <c r="N17" s="4">
        <v>39.1</v>
      </c>
      <c r="O17" s="31">
        <f t="shared" ref="O17" si="5">N17/L17</f>
        <v>0.52448021462105976</v>
      </c>
      <c r="P17" s="26">
        <f t="shared" ref="P17" si="6">O17*K17</f>
        <v>524.48021462105976</v>
      </c>
    </row>
    <row r="18" spans="1:18" ht="15" customHeight="1" x14ac:dyDescent="0.35">
      <c r="A18" s="21" t="s">
        <v>16</v>
      </c>
      <c r="B18" s="14" t="s">
        <v>17</v>
      </c>
      <c r="C18" s="14">
        <v>25.3</v>
      </c>
      <c r="D18" s="14">
        <v>32.4</v>
      </c>
      <c r="E18" s="32">
        <v>26.5</v>
      </c>
      <c r="F18" s="14"/>
      <c r="G18" s="25"/>
      <c r="H18" s="26"/>
      <c r="J18" s="29"/>
      <c r="K18" s="30"/>
      <c r="L18" s="4"/>
      <c r="M18" s="4" t="s">
        <v>2</v>
      </c>
      <c r="N18" s="4">
        <v>35.453000000000003</v>
      </c>
      <c r="O18" s="31">
        <f t="shared" ref="O18" si="7">N18/L17</f>
        <v>0.47556002682763254</v>
      </c>
      <c r="P18" s="26">
        <f t="shared" ref="P18" si="8">O18*K17</f>
        <v>475.56002682763256</v>
      </c>
    </row>
    <row r="19" spans="1:18" ht="15" customHeight="1" thickBot="1" x14ac:dyDescent="0.4">
      <c r="A19" s="35" t="s">
        <v>18</v>
      </c>
      <c r="B19" s="36" t="s">
        <v>19</v>
      </c>
      <c r="C19" s="36">
        <v>1.3</v>
      </c>
      <c r="D19" s="36" t="s">
        <v>20</v>
      </c>
      <c r="E19" s="37">
        <v>0</v>
      </c>
      <c r="F19" s="14"/>
      <c r="G19" s="25"/>
      <c r="H19" s="26"/>
      <c r="J19" s="29" t="s">
        <v>120</v>
      </c>
      <c r="K19" s="30">
        <v>500</v>
      </c>
      <c r="L19" s="4">
        <v>111</v>
      </c>
      <c r="M19" s="4" t="s">
        <v>9</v>
      </c>
      <c r="N19" s="4">
        <v>40.1</v>
      </c>
      <c r="O19" s="31">
        <f t="shared" ref="O19" si="9">N19/L19</f>
        <v>0.36126126126126129</v>
      </c>
      <c r="P19" s="26">
        <f t="shared" ref="P19" si="10">O19*K19</f>
        <v>180.63063063063063</v>
      </c>
    </row>
    <row r="20" spans="1:18" x14ac:dyDescent="0.35">
      <c r="A20" s="64" t="s">
        <v>78</v>
      </c>
      <c r="B20" s="65"/>
      <c r="C20" s="65"/>
      <c r="D20" s="65"/>
      <c r="E20" s="66"/>
      <c r="F20" s="10"/>
      <c r="G20" s="25"/>
      <c r="H20" s="26"/>
      <c r="J20" s="29"/>
      <c r="K20" s="30"/>
      <c r="L20" s="4"/>
      <c r="M20" s="4" t="s">
        <v>142</v>
      </c>
      <c r="N20" s="4">
        <v>70.906000000000006</v>
      </c>
      <c r="O20" s="31">
        <f>N20/L19</f>
        <v>0.63879279279279289</v>
      </c>
      <c r="P20" s="26">
        <f t="shared" ref="P20" si="11">O20*K19</f>
        <v>319.39639639639643</v>
      </c>
    </row>
    <row r="21" spans="1:18" ht="15" customHeight="1" x14ac:dyDescent="0.35">
      <c r="A21" s="21" t="s">
        <v>21</v>
      </c>
      <c r="B21" s="14" t="s">
        <v>22</v>
      </c>
      <c r="C21" s="14">
        <v>0.14000000000000001</v>
      </c>
      <c r="D21" s="14">
        <v>0.18</v>
      </c>
      <c r="E21" s="32">
        <v>0.38</v>
      </c>
      <c r="F21" s="14"/>
      <c r="G21" s="25"/>
      <c r="H21" s="26"/>
      <c r="J21" s="29" t="s">
        <v>121</v>
      </c>
      <c r="K21" s="38">
        <f>4*456/1000</f>
        <v>1.8240000000000001</v>
      </c>
      <c r="L21" s="4">
        <v>278</v>
      </c>
      <c r="M21" s="4" t="s">
        <v>44</v>
      </c>
      <c r="N21" s="4">
        <v>55.844999999999999</v>
      </c>
      <c r="O21" s="31">
        <f t="shared" ref="O21" si="12">N21/L21</f>
        <v>0.20088129496402876</v>
      </c>
      <c r="P21" s="39">
        <f t="shared" ref="P21" si="13">O21*K21</f>
        <v>0.3664074820143885</v>
      </c>
    </row>
    <row r="22" spans="1:18" ht="15" customHeight="1" x14ac:dyDescent="0.35">
      <c r="A22" s="21" t="s">
        <v>23</v>
      </c>
      <c r="B22" s="14" t="s">
        <v>24</v>
      </c>
      <c r="C22" s="14">
        <v>0.14000000000000001</v>
      </c>
      <c r="D22" s="14" t="s">
        <v>97</v>
      </c>
      <c r="E22" s="32">
        <v>0.46</v>
      </c>
      <c r="F22" s="14"/>
      <c r="G22" s="25"/>
      <c r="H22" s="26"/>
      <c r="J22" s="29"/>
      <c r="K22" s="38"/>
      <c r="L22" s="4"/>
      <c r="M22" s="4" t="s">
        <v>6</v>
      </c>
      <c r="N22" s="4">
        <v>96.06</v>
      </c>
      <c r="O22" s="31">
        <f t="shared" ref="O22" si="14">N22/L21</f>
        <v>0.34553956834532373</v>
      </c>
      <c r="P22" s="39">
        <f t="shared" ref="P22" si="15">O22*K21</f>
        <v>0.63026417266187051</v>
      </c>
    </row>
    <row r="23" spans="1:18" ht="15" customHeight="1" x14ac:dyDescent="0.35">
      <c r="A23" s="21" t="s">
        <v>26</v>
      </c>
      <c r="B23" s="14" t="s">
        <v>27</v>
      </c>
      <c r="C23" s="14">
        <v>0.12</v>
      </c>
      <c r="D23" s="14" t="s">
        <v>28</v>
      </c>
      <c r="E23" s="32" t="s">
        <v>97</v>
      </c>
      <c r="F23" s="14"/>
      <c r="G23" s="25"/>
      <c r="H23" s="26"/>
      <c r="J23" s="29" t="s">
        <v>122</v>
      </c>
      <c r="K23" s="40">
        <f>0.005*51.2*1000</f>
        <v>256</v>
      </c>
      <c r="L23" s="4">
        <v>136.1</v>
      </c>
      <c r="M23" s="4" t="s">
        <v>11</v>
      </c>
      <c r="N23" s="4">
        <v>39.1</v>
      </c>
      <c r="O23" s="31">
        <f t="shared" ref="O23" si="16">N23/L23</f>
        <v>0.28728875826598094</v>
      </c>
      <c r="P23" s="41">
        <f t="shared" ref="P23" si="17">O23*K23</f>
        <v>73.54592211609112</v>
      </c>
    </row>
    <row r="24" spans="1:18" ht="15" customHeight="1" x14ac:dyDescent="0.35">
      <c r="A24" s="21" t="s">
        <v>29</v>
      </c>
      <c r="B24" s="14" t="s">
        <v>129</v>
      </c>
      <c r="C24" s="14">
        <v>0.06</v>
      </c>
      <c r="D24" s="14">
        <v>0.22</v>
      </c>
      <c r="E24" s="32" t="s">
        <v>97</v>
      </c>
      <c r="F24" s="14"/>
      <c r="G24" s="25"/>
      <c r="H24" s="26"/>
      <c r="J24" s="29"/>
      <c r="K24" s="40"/>
      <c r="L24" s="4"/>
      <c r="M24" s="4" t="s">
        <v>139</v>
      </c>
      <c r="N24" s="4">
        <v>31</v>
      </c>
      <c r="O24" s="31">
        <f t="shared" ref="O24" si="18">N24/L23</f>
        <v>0.22777369581190302</v>
      </c>
      <c r="P24" s="41">
        <f t="shared" ref="P24" si="19">O24*K23</f>
        <v>58.310066127847172</v>
      </c>
    </row>
    <row r="25" spans="1:18" ht="15" customHeight="1" x14ac:dyDescent="0.35">
      <c r="A25" s="21" t="s">
        <v>30</v>
      </c>
      <c r="B25" s="14" t="s">
        <v>31</v>
      </c>
      <c r="C25" s="14">
        <v>0.01</v>
      </c>
      <c r="D25" s="14" t="s">
        <v>20</v>
      </c>
      <c r="E25" s="32">
        <v>0.01</v>
      </c>
      <c r="F25" s="14"/>
      <c r="G25" s="25"/>
      <c r="H25" s="26"/>
      <c r="J25" s="29" t="s">
        <v>117</v>
      </c>
      <c r="K25" s="40">
        <f>5*34</f>
        <v>170</v>
      </c>
      <c r="L25" s="4">
        <v>142</v>
      </c>
      <c r="M25" s="4" t="s">
        <v>143</v>
      </c>
      <c r="N25" s="4">
        <v>46</v>
      </c>
      <c r="O25" s="31">
        <f t="shared" ref="O25" si="20">N25/L25</f>
        <v>0.323943661971831</v>
      </c>
      <c r="P25" s="41">
        <f t="shared" ref="P25" si="21">O25*K25</f>
        <v>55.070422535211272</v>
      </c>
    </row>
    <row r="26" spans="1:18" ht="15" customHeight="1" thickBot="1" x14ac:dyDescent="0.4">
      <c r="A26" s="21" t="s">
        <v>87</v>
      </c>
      <c r="B26" s="14" t="s">
        <v>32</v>
      </c>
      <c r="C26" s="14">
        <v>0.01</v>
      </c>
      <c r="D26" s="14" t="s">
        <v>33</v>
      </c>
      <c r="E26" s="32">
        <v>0.18</v>
      </c>
      <c r="F26" s="14"/>
      <c r="G26" s="25"/>
      <c r="H26" s="26"/>
      <c r="J26" s="42"/>
      <c r="K26" s="43"/>
      <c r="L26" s="44"/>
      <c r="M26" s="4" t="s">
        <v>139</v>
      </c>
      <c r="N26" s="44">
        <v>31</v>
      </c>
      <c r="O26" s="45">
        <f>N26/L25</f>
        <v>0.21830985915492956</v>
      </c>
      <c r="P26" s="46">
        <f>O26*K25</f>
        <v>37.112676056338024</v>
      </c>
      <c r="R26" s="3"/>
    </row>
    <row r="27" spans="1:18" ht="15" customHeight="1" thickBot="1" x14ac:dyDescent="0.4">
      <c r="A27" s="21" t="s">
        <v>34</v>
      </c>
      <c r="B27" s="14" t="s">
        <v>35</v>
      </c>
      <c r="C27" s="14">
        <v>2E-3</v>
      </c>
      <c r="D27" s="14" t="s">
        <v>36</v>
      </c>
      <c r="E27" s="32">
        <v>0.15</v>
      </c>
      <c r="F27" s="14"/>
      <c r="G27" s="25"/>
      <c r="H27" s="26"/>
      <c r="J27" s="86" t="s">
        <v>110</v>
      </c>
      <c r="K27" s="87"/>
      <c r="L27" s="87"/>
      <c r="M27" s="87"/>
      <c r="N27" s="87"/>
      <c r="O27" s="87"/>
      <c r="P27" s="88"/>
    </row>
    <row r="28" spans="1:18" ht="15" customHeight="1" x14ac:dyDescent="0.35">
      <c r="A28" s="21" t="s">
        <v>37</v>
      </c>
      <c r="B28" s="14" t="s">
        <v>38</v>
      </c>
      <c r="C28" s="14" t="s">
        <v>39</v>
      </c>
      <c r="D28" s="14" t="s">
        <v>36</v>
      </c>
      <c r="E28" s="32">
        <v>6.6</v>
      </c>
      <c r="F28" s="14"/>
      <c r="G28" s="25"/>
      <c r="H28" s="26"/>
      <c r="J28" s="27" t="s">
        <v>121</v>
      </c>
      <c r="K28" s="47">
        <f>0.9</f>
        <v>0.9</v>
      </c>
      <c r="L28" s="18">
        <v>278</v>
      </c>
      <c r="M28" s="18" t="s">
        <v>44</v>
      </c>
      <c r="N28" s="18">
        <v>55.844999999999999</v>
      </c>
      <c r="O28" s="19">
        <f t="shared" ref="O28" si="22">N28/L28</f>
        <v>0.20088129496402876</v>
      </c>
      <c r="P28" s="48">
        <f t="shared" ref="P28" si="23">O28*K28</f>
        <v>0.18079316546762589</v>
      </c>
    </row>
    <row r="29" spans="1:18" ht="15" customHeight="1" thickBot="1" x14ac:dyDescent="0.4">
      <c r="A29" s="21" t="s">
        <v>40</v>
      </c>
      <c r="B29" s="14" t="s">
        <v>41</v>
      </c>
      <c r="C29" s="14" t="s">
        <v>39</v>
      </c>
      <c r="D29" s="14" t="s">
        <v>42</v>
      </c>
      <c r="E29" s="32">
        <v>0.03</v>
      </c>
      <c r="F29" s="14"/>
      <c r="G29" s="25"/>
      <c r="H29" s="26"/>
      <c r="J29" s="29"/>
      <c r="K29" s="38"/>
      <c r="L29" s="4"/>
      <c r="M29" s="4" t="s">
        <v>126</v>
      </c>
      <c r="N29" s="4">
        <v>96.06</v>
      </c>
      <c r="O29" s="31">
        <f t="shared" ref="O29" si="24">N29/L28</f>
        <v>0.34553956834532373</v>
      </c>
      <c r="P29" s="49">
        <f t="shared" ref="P29" si="25">O29*K28</f>
        <v>0.31098561151079135</v>
      </c>
    </row>
    <row r="30" spans="1:18" ht="33" x14ac:dyDescent="0.35">
      <c r="A30" s="21" t="s">
        <v>94</v>
      </c>
      <c r="B30" s="14" t="s">
        <v>128</v>
      </c>
      <c r="C30" s="14" t="s">
        <v>39</v>
      </c>
      <c r="D30" s="14" t="s">
        <v>43</v>
      </c>
      <c r="E30" s="32" t="s">
        <v>127</v>
      </c>
      <c r="F30" s="14"/>
      <c r="G30" s="50" t="s">
        <v>99</v>
      </c>
      <c r="H30" s="48">
        <f>P30</f>
        <v>7.6346816179415295E-3</v>
      </c>
      <c r="J30" s="29" t="s">
        <v>123</v>
      </c>
      <c r="K30" s="51">
        <v>0.03</v>
      </c>
      <c r="L30" s="4">
        <v>249.7</v>
      </c>
      <c r="M30" s="4" t="s">
        <v>99</v>
      </c>
      <c r="N30" s="4">
        <v>63.545999999999999</v>
      </c>
      <c r="O30" s="31">
        <f t="shared" ref="O30" si="26">N30/L30</f>
        <v>0.25448938726471765</v>
      </c>
      <c r="P30" s="49">
        <f t="shared" ref="P30" si="27">O30*K30</f>
        <v>7.6346816179415295E-3</v>
      </c>
    </row>
    <row r="31" spans="1:18" ht="15" customHeight="1" x14ac:dyDescent="0.35">
      <c r="A31" s="21" t="s">
        <v>93</v>
      </c>
      <c r="B31" s="14" t="s">
        <v>44</v>
      </c>
      <c r="C31" s="14" t="s">
        <v>39</v>
      </c>
      <c r="D31" s="14" t="s">
        <v>43</v>
      </c>
      <c r="E31" s="32" t="s">
        <v>103</v>
      </c>
      <c r="F31" s="14"/>
      <c r="G31" s="21" t="s">
        <v>44</v>
      </c>
      <c r="H31" s="49">
        <f>P21+P28</f>
        <v>0.54720064748201436</v>
      </c>
      <c r="J31" s="29"/>
      <c r="K31" s="51"/>
      <c r="L31" s="4"/>
      <c r="M31" s="4" t="s">
        <v>126</v>
      </c>
      <c r="N31" s="4">
        <v>96.06</v>
      </c>
      <c r="O31" s="31">
        <f t="shared" ref="O31" si="28">N31/L30</f>
        <v>0.38470164197036444</v>
      </c>
      <c r="P31" s="49">
        <f t="shared" ref="P31" si="29">O31*K30</f>
        <v>1.1541049259110934E-2</v>
      </c>
    </row>
    <row r="32" spans="1:18" ht="15" customHeight="1" x14ac:dyDescent="0.35">
      <c r="A32" s="21" t="s">
        <v>45</v>
      </c>
      <c r="B32" s="14" t="s">
        <v>46</v>
      </c>
      <c r="C32" s="14" t="s">
        <v>39</v>
      </c>
      <c r="D32" s="14" t="s">
        <v>36</v>
      </c>
      <c r="E32" s="32">
        <v>0.1</v>
      </c>
      <c r="F32" s="14"/>
      <c r="G32" s="25"/>
      <c r="H32" s="49"/>
      <c r="J32" s="29" t="s">
        <v>124</v>
      </c>
      <c r="K32" s="38">
        <v>0.2</v>
      </c>
      <c r="L32" s="4">
        <v>169</v>
      </c>
      <c r="M32" s="4" t="s">
        <v>50</v>
      </c>
      <c r="N32" s="4">
        <v>54.84</v>
      </c>
      <c r="O32" s="31">
        <f t="shared" ref="O32" si="30">N32/L32</f>
        <v>0.32449704142011837</v>
      </c>
      <c r="P32" s="49">
        <f t="shared" ref="P32" si="31">O32*K32</f>
        <v>6.4899408284023671E-2</v>
      </c>
    </row>
    <row r="33" spans="1:16" ht="15" customHeight="1" thickBot="1" x14ac:dyDescent="0.4">
      <c r="A33" s="21" t="s">
        <v>47</v>
      </c>
      <c r="B33" s="14" t="s">
        <v>48</v>
      </c>
      <c r="C33" s="14" t="s">
        <v>39</v>
      </c>
      <c r="D33" s="14" t="s">
        <v>49</v>
      </c>
      <c r="E33" s="32">
        <v>0.4</v>
      </c>
      <c r="F33" s="14"/>
      <c r="G33" s="25"/>
      <c r="H33" s="49"/>
      <c r="J33" s="42"/>
      <c r="K33" s="44"/>
      <c r="L33" s="44"/>
      <c r="M33" s="44" t="s">
        <v>126</v>
      </c>
      <c r="N33" s="44">
        <v>96.06</v>
      </c>
      <c r="O33" s="45">
        <f t="shared" ref="O33" si="32">N33/L32</f>
        <v>0.56840236686390533</v>
      </c>
      <c r="P33" s="52">
        <f t="shared" ref="P33" si="33">O33*K32</f>
        <v>0.11368047337278107</v>
      </c>
    </row>
    <row r="34" spans="1:16" ht="15" customHeight="1" thickBot="1" x14ac:dyDescent="0.4">
      <c r="A34" s="21" t="s">
        <v>86</v>
      </c>
      <c r="B34" s="14" t="s">
        <v>50</v>
      </c>
      <c r="C34" s="14" t="s">
        <v>39</v>
      </c>
      <c r="D34" s="14" t="s">
        <v>33</v>
      </c>
      <c r="E34" s="32" t="s">
        <v>104</v>
      </c>
      <c r="F34" s="14"/>
      <c r="G34" s="35" t="s">
        <v>50</v>
      </c>
      <c r="H34" s="52">
        <f>P32</f>
        <v>6.4899408284023671E-2</v>
      </c>
    </row>
    <row r="35" spans="1:16" ht="15" customHeight="1" x14ac:dyDescent="0.35">
      <c r="A35" s="21" t="s">
        <v>51</v>
      </c>
      <c r="B35" s="14" t="s">
        <v>52</v>
      </c>
      <c r="C35" s="14" t="s">
        <v>39</v>
      </c>
      <c r="D35" s="14" t="s">
        <v>20</v>
      </c>
      <c r="E35" s="32">
        <v>0.08</v>
      </c>
      <c r="F35" s="14"/>
      <c r="G35" s="25"/>
      <c r="H35" s="49"/>
      <c r="J35" s="27" t="s">
        <v>144</v>
      </c>
      <c r="K35" s="18">
        <f>21.4*85</f>
        <v>1818.9999999999998</v>
      </c>
      <c r="L35" s="53">
        <v>85</v>
      </c>
      <c r="M35" s="18" t="s">
        <v>4</v>
      </c>
      <c r="N35" s="18">
        <v>23</v>
      </c>
      <c r="O35" s="19">
        <f>N35/L35</f>
        <v>0.27058823529411763</v>
      </c>
      <c r="P35" s="24">
        <f t="shared" ref="P35" si="34">O35*K35</f>
        <v>492.19999999999993</v>
      </c>
    </row>
    <row r="36" spans="1:16" ht="30.75" customHeight="1" x14ac:dyDescent="0.35">
      <c r="A36" s="21" t="s">
        <v>92</v>
      </c>
      <c r="B36" s="14" t="s">
        <v>53</v>
      </c>
      <c r="C36" s="14" t="s">
        <v>39</v>
      </c>
      <c r="D36" s="60" t="s">
        <v>148</v>
      </c>
      <c r="E36" s="32">
        <v>0.25</v>
      </c>
      <c r="F36" s="14"/>
      <c r="G36" s="25"/>
      <c r="H36" s="49"/>
      <c r="J36" s="29" t="s">
        <v>145</v>
      </c>
      <c r="K36" s="4"/>
      <c r="L36" s="31"/>
      <c r="M36" s="4" t="s">
        <v>125</v>
      </c>
      <c r="N36" s="4">
        <v>62</v>
      </c>
      <c r="O36" s="31">
        <f>N36/L35</f>
        <v>0.72941176470588232</v>
      </c>
      <c r="P36" s="26">
        <f t="shared" ref="P36" si="35">O36*K35</f>
        <v>1326.7999999999997</v>
      </c>
    </row>
    <row r="37" spans="1:16" ht="15" customHeight="1" thickBot="1" x14ac:dyDescent="0.4">
      <c r="A37" s="21" t="s">
        <v>91</v>
      </c>
      <c r="B37" s="14" t="s">
        <v>54</v>
      </c>
      <c r="C37" s="14" t="s">
        <v>39</v>
      </c>
      <c r="D37" s="14" t="s">
        <v>55</v>
      </c>
      <c r="E37" s="32">
        <v>0.45</v>
      </c>
      <c r="F37" s="14"/>
      <c r="G37" s="25"/>
      <c r="H37" s="49"/>
      <c r="J37" s="59" t="s">
        <v>113</v>
      </c>
      <c r="K37" s="44"/>
      <c r="L37" s="45"/>
      <c r="M37" s="44" t="s">
        <v>105</v>
      </c>
      <c r="N37" s="44">
        <v>14</v>
      </c>
      <c r="O37" s="45">
        <f>N37/L35</f>
        <v>0.16470588235294117</v>
      </c>
      <c r="P37" s="34">
        <f>O37*K35</f>
        <v>299.59999999999997</v>
      </c>
    </row>
    <row r="38" spans="1:16" ht="15" customHeight="1" thickBot="1" x14ac:dyDescent="0.4">
      <c r="A38" s="21" t="s">
        <v>56</v>
      </c>
      <c r="B38" s="14" t="s">
        <v>57</v>
      </c>
      <c r="C38" s="14" t="s">
        <v>39</v>
      </c>
      <c r="D38" s="14" t="s">
        <v>42</v>
      </c>
      <c r="E38" s="32">
        <v>0.03</v>
      </c>
      <c r="F38" s="14"/>
      <c r="G38" s="25"/>
      <c r="H38" s="49"/>
    </row>
    <row r="39" spans="1:16" ht="15" customHeight="1" thickBot="1" x14ac:dyDescent="0.4">
      <c r="A39" s="21" t="s">
        <v>58</v>
      </c>
      <c r="B39" s="14" t="s">
        <v>59</v>
      </c>
      <c r="C39" s="14" t="s">
        <v>97</v>
      </c>
      <c r="D39" s="14" t="s">
        <v>60</v>
      </c>
      <c r="E39" s="32" t="s">
        <v>97</v>
      </c>
      <c r="F39" s="14"/>
      <c r="G39" s="25"/>
      <c r="H39" s="49"/>
      <c r="J39" s="61" t="s">
        <v>149</v>
      </c>
      <c r="K39" s="62">
        <v>62</v>
      </c>
      <c r="L39" s="62">
        <v>40</v>
      </c>
      <c r="M39" s="62" t="s">
        <v>4</v>
      </c>
      <c r="N39" s="62">
        <v>23</v>
      </c>
      <c r="O39" s="63">
        <f>N39/L39</f>
        <v>0.57499999999999996</v>
      </c>
      <c r="P39" s="16">
        <f t="shared" ref="P39" si="36">O39*K39</f>
        <v>35.65</v>
      </c>
    </row>
    <row r="40" spans="1:16" ht="15" customHeight="1" x14ac:dyDescent="0.35">
      <c r="A40" s="21" t="s">
        <v>90</v>
      </c>
      <c r="B40" s="14" t="s">
        <v>61</v>
      </c>
      <c r="C40" s="14" t="s">
        <v>97</v>
      </c>
      <c r="D40" s="14" t="s">
        <v>28</v>
      </c>
      <c r="E40" s="32" t="s">
        <v>97</v>
      </c>
      <c r="F40" s="14"/>
      <c r="G40" s="25"/>
      <c r="H40" s="49"/>
      <c r="L40" s="7"/>
      <c r="O40" s="5"/>
    </row>
    <row r="41" spans="1:16" ht="15" customHeight="1" x14ac:dyDescent="0.35">
      <c r="A41" s="21" t="s">
        <v>89</v>
      </c>
      <c r="B41" s="14" t="s">
        <v>62</v>
      </c>
      <c r="C41" s="14" t="s">
        <v>97</v>
      </c>
      <c r="D41" s="14" t="s">
        <v>28</v>
      </c>
      <c r="E41" s="32" t="s">
        <v>97</v>
      </c>
      <c r="F41" s="14"/>
      <c r="G41" s="25"/>
      <c r="H41" s="49"/>
      <c r="L41" s="7"/>
      <c r="O41" s="5"/>
    </row>
    <row r="42" spans="1:16" ht="15" customHeight="1" thickBot="1" x14ac:dyDescent="0.4">
      <c r="A42" s="35" t="s">
        <v>63</v>
      </c>
      <c r="B42" s="36" t="s">
        <v>64</v>
      </c>
      <c r="C42" s="36" t="s">
        <v>97</v>
      </c>
      <c r="D42" s="36" t="s">
        <v>28</v>
      </c>
      <c r="E42" s="37" t="s">
        <v>97</v>
      </c>
      <c r="F42" s="14"/>
      <c r="G42" s="25"/>
      <c r="H42" s="49"/>
      <c r="L42" s="7"/>
      <c r="O42" s="5"/>
    </row>
    <row r="43" spans="1:16" ht="15" customHeight="1" x14ac:dyDescent="0.35">
      <c r="A43" s="64" t="s">
        <v>79</v>
      </c>
      <c r="B43" s="65"/>
      <c r="C43" s="65"/>
      <c r="D43" s="65"/>
      <c r="E43" s="66"/>
      <c r="F43" s="10"/>
      <c r="G43" s="25"/>
      <c r="H43" s="49"/>
      <c r="L43" s="7"/>
      <c r="O43" s="5"/>
    </row>
    <row r="44" spans="1:16" ht="15" customHeight="1" x14ac:dyDescent="0.35">
      <c r="A44" s="21" t="s">
        <v>85</v>
      </c>
      <c r="B44" s="14" t="s">
        <v>65</v>
      </c>
      <c r="C44" s="14">
        <v>0.6</v>
      </c>
      <c r="D44" s="14" t="s">
        <v>97</v>
      </c>
      <c r="E44" s="32">
        <v>0.36</v>
      </c>
      <c r="F44" s="14"/>
      <c r="G44" s="21" t="s">
        <v>65</v>
      </c>
      <c r="H44" s="49" t="s">
        <v>138</v>
      </c>
      <c r="L44" s="7"/>
      <c r="O44" s="5"/>
    </row>
    <row r="45" spans="1:16" ht="15" customHeight="1" x14ac:dyDescent="0.35">
      <c r="A45" s="21" t="s">
        <v>84</v>
      </c>
      <c r="B45" s="14" t="s">
        <v>135</v>
      </c>
      <c r="C45" s="14">
        <v>0.5</v>
      </c>
      <c r="D45" s="14" t="s">
        <v>97</v>
      </c>
      <c r="E45" s="32">
        <v>0.5</v>
      </c>
      <c r="F45" s="14"/>
      <c r="G45" s="21" t="s">
        <v>135</v>
      </c>
      <c r="H45" s="49" t="s">
        <v>137</v>
      </c>
      <c r="L45" s="7"/>
      <c r="O45" s="5"/>
    </row>
    <row r="46" spans="1:16" ht="15" customHeight="1" x14ac:dyDescent="0.35">
      <c r="A46" s="21" t="s">
        <v>66</v>
      </c>
      <c r="B46" s="14" t="s">
        <v>136</v>
      </c>
      <c r="C46" s="14">
        <v>12.2</v>
      </c>
      <c r="D46" s="14" t="s">
        <v>97</v>
      </c>
      <c r="E46" s="32">
        <v>11.6</v>
      </c>
      <c r="F46" s="14"/>
      <c r="G46" s="21" t="s">
        <v>136</v>
      </c>
      <c r="H46" s="49">
        <v>0</v>
      </c>
      <c r="L46" s="7"/>
      <c r="O46" s="5"/>
    </row>
    <row r="47" spans="1:16" ht="15" customHeight="1" thickBot="1" x14ac:dyDescent="0.4">
      <c r="A47" s="35" t="s">
        <v>67</v>
      </c>
      <c r="B47" s="36" t="s">
        <v>134</v>
      </c>
      <c r="C47" s="36">
        <v>108</v>
      </c>
      <c r="D47" s="36">
        <v>192</v>
      </c>
      <c r="E47" s="37">
        <v>111</v>
      </c>
      <c r="F47" s="14"/>
      <c r="G47" s="25" t="s">
        <v>134</v>
      </c>
      <c r="H47" s="49">
        <v>0</v>
      </c>
    </row>
    <row r="48" spans="1:16" ht="15" customHeight="1" thickBot="1" x14ac:dyDescent="0.4">
      <c r="A48" s="64" t="s">
        <v>80</v>
      </c>
      <c r="B48" s="65"/>
      <c r="C48" s="65"/>
      <c r="D48" s="65"/>
      <c r="E48" s="66"/>
      <c r="F48" s="10"/>
      <c r="G48" s="25"/>
      <c r="H48" s="49"/>
    </row>
    <row r="49" spans="1:8" ht="15" customHeight="1" x14ac:dyDescent="0.35">
      <c r="A49" s="21" t="s">
        <v>68</v>
      </c>
      <c r="B49" s="14" t="s">
        <v>130</v>
      </c>
      <c r="C49" s="14">
        <v>3.0000000000000001E-3</v>
      </c>
      <c r="D49" s="14" t="s">
        <v>97</v>
      </c>
      <c r="E49" s="32">
        <v>0.15</v>
      </c>
      <c r="F49" s="14"/>
      <c r="G49" s="50" t="s">
        <v>130</v>
      </c>
      <c r="H49" s="24">
        <v>0</v>
      </c>
    </row>
    <row r="50" spans="1:8" ht="15" customHeight="1" x14ac:dyDescent="0.35">
      <c r="A50" s="21" t="s">
        <v>69</v>
      </c>
      <c r="B50" s="14" t="s">
        <v>132</v>
      </c>
      <c r="C50" s="14">
        <v>2E-3</v>
      </c>
      <c r="D50" s="14" t="s">
        <v>97</v>
      </c>
      <c r="E50" s="32" t="s">
        <v>97</v>
      </c>
      <c r="F50" s="14"/>
      <c r="G50" s="21" t="s">
        <v>132</v>
      </c>
      <c r="H50" s="26">
        <v>0</v>
      </c>
    </row>
    <row r="51" spans="1:8" ht="15" customHeight="1" thickBot="1" x14ac:dyDescent="0.4">
      <c r="A51" s="21" t="s">
        <v>70</v>
      </c>
      <c r="B51" s="14" t="s">
        <v>131</v>
      </c>
      <c r="C51" s="14">
        <v>3.0000000000000001E-3</v>
      </c>
      <c r="D51" s="14">
        <v>0</v>
      </c>
      <c r="E51" s="32" t="s">
        <v>107</v>
      </c>
      <c r="F51" s="14"/>
      <c r="G51" s="35" t="s">
        <v>131</v>
      </c>
      <c r="H51" s="34">
        <v>300</v>
      </c>
    </row>
    <row r="52" spans="1:8" ht="31" x14ac:dyDescent="0.35">
      <c r="A52" s="21" t="s">
        <v>83</v>
      </c>
      <c r="B52" s="14" t="s">
        <v>71</v>
      </c>
      <c r="C52" s="14">
        <v>0.14000000000000001</v>
      </c>
      <c r="D52" s="14" t="s">
        <v>97</v>
      </c>
      <c r="E52" s="32">
        <v>0.04</v>
      </c>
      <c r="F52" s="14"/>
      <c r="G52" s="25"/>
      <c r="H52" s="49"/>
    </row>
    <row r="53" spans="1:8" ht="15" customHeight="1" thickBot="1" x14ac:dyDescent="0.4">
      <c r="A53" s="35" t="s">
        <v>101</v>
      </c>
      <c r="B53" s="36" t="s">
        <v>101</v>
      </c>
      <c r="C53" s="36">
        <v>11</v>
      </c>
      <c r="D53" s="36" t="s">
        <v>97</v>
      </c>
      <c r="E53" s="37" t="s">
        <v>97</v>
      </c>
      <c r="F53" s="14"/>
      <c r="G53" s="25"/>
      <c r="H53" s="49"/>
    </row>
    <row r="54" spans="1:8" x14ac:dyDescent="0.35">
      <c r="A54" s="64" t="s">
        <v>81</v>
      </c>
      <c r="B54" s="65"/>
      <c r="C54" s="65"/>
      <c r="D54" s="65"/>
      <c r="E54" s="66"/>
      <c r="F54" s="10"/>
      <c r="G54" s="25"/>
      <c r="H54" s="49"/>
    </row>
    <row r="55" spans="1:8" ht="31.5" thickBot="1" x14ac:dyDescent="0.4">
      <c r="A55" s="21" t="s">
        <v>82</v>
      </c>
      <c r="B55" s="14" t="s">
        <v>72</v>
      </c>
      <c r="C55" s="14">
        <v>6.0000000000000001E-3</v>
      </c>
      <c r="D55" s="14" t="s">
        <v>25</v>
      </c>
      <c r="E55" s="32">
        <v>3.0000000000000001E-3</v>
      </c>
      <c r="F55" s="14"/>
      <c r="G55" s="25"/>
      <c r="H55" s="49"/>
    </row>
    <row r="56" spans="1:8" ht="15" customHeight="1" thickBot="1" x14ac:dyDescent="0.4">
      <c r="A56" s="35" t="s">
        <v>73</v>
      </c>
      <c r="B56" s="36" t="s">
        <v>133</v>
      </c>
      <c r="C56" s="36">
        <v>6.0000000000000001E-3</v>
      </c>
      <c r="D56" s="36">
        <v>0</v>
      </c>
      <c r="E56" s="37">
        <v>2E-3</v>
      </c>
      <c r="F56" s="14"/>
      <c r="G56" s="54" t="s">
        <v>133</v>
      </c>
      <c r="H56" s="16">
        <f>P24+P26</f>
        <v>95.422742184185196</v>
      </c>
    </row>
    <row r="58" spans="1:8" x14ac:dyDescent="0.35">
      <c r="A58" s="58" t="s">
        <v>147</v>
      </c>
    </row>
    <row r="59" spans="1:8" x14ac:dyDescent="0.35">
      <c r="A59" s="58"/>
      <c r="B59" s="58"/>
    </row>
  </sheetData>
  <mergeCells count="17">
    <mergeCell ref="J4:P4"/>
    <mergeCell ref="A20:E20"/>
    <mergeCell ref="A43:E43"/>
    <mergeCell ref="A48:E48"/>
    <mergeCell ref="A4:E4"/>
    <mergeCell ref="G4:H4"/>
    <mergeCell ref="J10:P10"/>
    <mergeCell ref="J27:P27"/>
    <mergeCell ref="A54:E54"/>
    <mergeCell ref="C6:C8"/>
    <mergeCell ref="G6:H6"/>
    <mergeCell ref="A5:E5"/>
    <mergeCell ref="A6:A8"/>
    <mergeCell ref="B6:B8"/>
    <mergeCell ref="A9:E9"/>
    <mergeCell ref="D7:D8"/>
    <mergeCell ref="E7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villemur</dc:creator>
  <cp:lastModifiedBy>Villemur, Richard</cp:lastModifiedBy>
  <dcterms:created xsi:type="dcterms:W3CDTF">2018-04-15T18:27:31Z</dcterms:created>
  <dcterms:modified xsi:type="dcterms:W3CDTF">2019-06-08T13:31:50Z</dcterms:modified>
</cp:coreProperties>
</file>