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059800\Desktop\Articles\Probiotic_AquaNutrn\"/>
    </mc:Choice>
  </mc:AlternateContent>
  <bookViews>
    <workbookView xWindow="0" yWindow="0" windowWidth="19200" windowHeight="7310"/>
  </bookViews>
  <sheets>
    <sheet name="Protein" sheetId="1" r:id="rId1"/>
    <sheet name="Energy" sheetId="2" r:id="rId2"/>
    <sheet name="Fat" sheetId="3" r:id="rId3"/>
    <sheet name="HM" sheetId="4" r:id="rId4"/>
    <sheet name="Lysozyme" sheetId="5" r:id="rId5"/>
    <sheet name="THC" sheetId="6" r:id="rId6"/>
    <sheet name="HO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7" l="1"/>
  <c r="H17" i="6"/>
  <c r="H16" i="6"/>
  <c r="H15" i="6"/>
  <c r="H14" i="6"/>
  <c r="F15" i="6"/>
  <c r="I15" i="6" s="1"/>
  <c r="F16" i="6"/>
  <c r="I16" i="6" s="1"/>
  <c r="F17" i="6"/>
  <c r="I17" i="6" s="1"/>
  <c r="F14" i="6"/>
  <c r="I14" i="6" s="1"/>
  <c r="F8" i="6"/>
  <c r="F7" i="6"/>
  <c r="I7" i="6" s="1"/>
  <c r="H6" i="6"/>
  <c r="H7" i="6"/>
  <c r="H8" i="6"/>
  <c r="F6" i="6"/>
  <c r="I6" i="6" s="1"/>
  <c r="H5" i="6"/>
  <c r="F5" i="6"/>
  <c r="I8" i="6" l="1"/>
  <c r="I21" i="6"/>
  <c r="I18" i="6"/>
  <c r="I19" i="6"/>
  <c r="I20" i="6" s="1"/>
  <c r="I5" i="6"/>
  <c r="I10" i="6" s="1"/>
  <c r="I11" i="6" s="1"/>
  <c r="I9" i="6" l="1"/>
  <c r="C20" i="3" l="1"/>
  <c r="F13" i="1"/>
  <c r="F12" i="1"/>
  <c r="F11" i="1"/>
  <c r="C17" i="7" l="1"/>
  <c r="C18" i="7" s="1"/>
  <c r="C16" i="7"/>
  <c r="C9" i="7"/>
  <c r="C10" i="7" s="1"/>
  <c r="C8" i="7"/>
  <c r="C20" i="5"/>
  <c r="C18" i="5" l="1"/>
  <c r="C19" i="5" s="1"/>
  <c r="C17" i="5"/>
  <c r="C9" i="5"/>
  <c r="C10" i="5" s="1"/>
  <c r="C8" i="5"/>
  <c r="C19" i="4"/>
  <c r="C17" i="4"/>
  <c r="C18" i="4" s="1"/>
  <c r="C16" i="4"/>
  <c r="C9" i="4"/>
  <c r="C10" i="4" s="1"/>
  <c r="C8" i="4"/>
  <c r="C18" i="3"/>
  <c r="C19" i="3" s="1"/>
  <c r="C17" i="3"/>
  <c r="C9" i="3"/>
  <c r="C10" i="3" s="1"/>
  <c r="C8" i="3"/>
  <c r="C16" i="2"/>
  <c r="C19" i="2"/>
  <c r="C17" i="2"/>
  <c r="C18" i="2" s="1"/>
  <c r="C9" i="2"/>
  <c r="C10" i="2" s="1"/>
  <c r="C8" i="2"/>
  <c r="F14" i="1" l="1"/>
  <c r="F6" i="1"/>
  <c r="E14" i="1"/>
  <c r="E13" i="1"/>
  <c r="E12" i="1"/>
  <c r="H12" i="1" s="1"/>
  <c r="I12" i="1" s="1"/>
  <c r="E11" i="1"/>
  <c r="H11" i="1" s="1"/>
  <c r="I11" i="1" s="1"/>
  <c r="E6" i="1"/>
  <c r="E5" i="1"/>
  <c r="H5" i="1" s="1"/>
  <c r="I5" i="1" s="1"/>
  <c r="E4" i="1"/>
  <c r="H4" i="1" s="1"/>
  <c r="I4" i="1" s="1"/>
  <c r="E3" i="1"/>
  <c r="H3" i="1" s="1"/>
  <c r="I3" i="1" s="1"/>
  <c r="E2" i="1"/>
  <c r="H2" i="1" s="1"/>
  <c r="I2" i="1" s="1"/>
  <c r="H13" i="1" l="1"/>
  <c r="I13" i="1" s="1"/>
  <c r="H14" i="1"/>
  <c r="I14" i="1" s="1"/>
  <c r="H6" i="1"/>
  <c r="I6" i="1" s="1"/>
  <c r="I7" i="1" s="1"/>
  <c r="I16" i="1"/>
  <c r="I17" i="1" s="1"/>
  <c r="I15" i="1"/>
  <c r="I18" i="1" l="1"/>
  <c r="I8" i="1"/>
  <c r="I9" i="1" s="1"/>
</calcChain>
</file>

<file path=xl/sharedStrings.xml><?xml version="1.0" encoding="utf-8"?>
<sst xmlns="http://schemas.openxmlformats.org/spreadsheetml/2006/main" count="154" uniqueCount="48">
  <si>
    <t>%CP</t>
  </si>
  <si>
    <t>Blank Titration (ml) Approx. 0.2 - 0.3</t>
  </si>
  <si>
    <t>Sample Titration (ml)</t>
  </si>
  <si>
    <t>Weight (mg)</t>
  </si>
  <si>
    <t>Product</t>
  </si>
  <si>
    <t>Date</t>
  </si>
  <si>
    <t>EDTA</t>
  </si>
  <si>
    <t>Label</t>
  </si>
  <si>
    <t>Weight (g)</t>
  </si>
  <si>
    <t>%CP = 14.01 x M x f x 100 x (mL HCL for titrant - mL HCL for  BLANK) / Sample weight (mg)</t>
  </si>
  <si>
    <t>Where</t>
  </si>
  <si>
    <t>14.01 =</t>
  </si>
  <si>
    <t>the atomic weight of N</t>
  </si>
  <si>
    <t>M =</t>
  </si>
  <si>
    <t>the molarity of the Hydrochloric Acid</t>
  </si>
  <si>
    <t>f =</t>
  </si>
  <si>
    <t>standard Kjeldahl factor (6.25)</t>
  </si>
  <si>
    <t>%N (9.58%)</t>
  </si>
  <si>
    <t>STDV</t>
  </si>
  <si>
    <t>SE</t>
  </si>
  <si>
    <t>P-Value</t>
  </si>
  <si>
    <t>Energy calculation</t>
  </si>
  <si>
    <t>Feed</t>
  </si>
  <si>
    <t>Marron/Replicate</t>
  </si>
  <si>
    <t>AVG</t>
  </si>
  <si>
    <t>STD</t>
  </si>
  <si>
    <t>P-value</t>
  </si>
  <si>
    <t>Fat</t>
  </si>
  <si>
    <t>Energy (Mj)</t>
  </si>
  <si>
    <t>Lysozyme</t>
  </si>
  <si>
    <t>HI</t>
  </si>
  <si>
    <t>Lysozyme (u/mL)</t>
  </si>
  <si>
    <t>THC</t>
  </si>
  <si>
    <t>Total haemocyte counts</t>
  </si>
  <si>
    <t>Hemolymph Osmolality</t>
  </si>
  <si>
    <t>HO</t>
  </si>
  <si>
    <t>Probiotic</t>
  </si>
  <si>
    <t>Control</t>
  </si>
  <si>
    <t>Hepatopancreas moisture</t>
  </si>
  <si>
    <t xml:space="preserve">THC </t>
  </si>
  <si>
    <t>Marron</t>
  </si>
  <si>
    <t>Cell count-1</t>
  </si>
  <si>
    <t>Cell count-2</t>
  </si>
  <si>
    <t>Cell count-3</t>
  </si>
  <si>
    <t>Final count</t>
  </si>
  <si>
    <t>Dilution factor</t>
  </si>
  <si>
    <t>Vol of grid</t>
  </si>
  <si>
    <t>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</si>
</sst>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49" fontId="0" fillId="0" borderId="0" xfId="0" applyNumberFormat="1"/>
    <xf numFmtId="14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B1" workbookViewId="0">
      <selection activeCell="K18" sqref="K18"/>
    </sheetView>
  </sheetViews>
  <sheetFormatPr defaultRowHeight="14.5" x14ac:dyDescent="0.35"/>
  <cols>
    <col min="1" max="1" width="10.453125" bestFit="1" customWidth="1"/>
    <col min="3" max="3" width="8.81640625" style="1" customWidth="1"/>
    <col min="4" max="7" width="15.6328125" style="1" customWidth="1"/>
    <col min="8" max="9" width="11.81640625" bestFit="1" customWidth="1"/>
  </cols>
  <sheetData>
    <row r="1" spans="1:16" ht="43.5" x14ac:dyDescent="0.35">
      <c r="A1" t="s">
        <v>5</v>
      </c>
      <c r="B1" s="4" t="s">
        <v>4</v>
      </c>
      <c r="C1" s="3" t="s">
        <v>7</v>
      </c>
      <c r="D1" s="3" t="s">
        <v>8</v>
      </c>
      <c r="E1" s="3" t="s">
        <v>3</v>
      </c>
      <c r="F1" s="3" t="s">
        <v>2</v>
      </c>
      <c r="G1" s="3" t="s">
        <v>1</v>
      </c>
      <c r="H1" s="2" t="s">
        <v>17</v>
      </c>
      <c r="I1" s="2" t="s">
        <v>0</v>
      </c>
    </row>
    <row r="2" spans="1:16" x14ac:dyDescent="0.35">
      <c r="A2" s="5">
        <v>43314</v>
      </c>
      <c r="B2" t="s">
        <v>6</v>
      </c>
      <c r="D2" s="1">
        <v>0.54149999999999998</v>
      </c>
      <c r="E2" s="1">
        <f>D2*1000</f>
        <v>541.5</v>
      </c>
      <c r="F2" s="1">
        <v>36.799999999999997</v>
      </c>
      <c r="G2" s="1">
        <v>0.1</v>
      </c>
      <c r="H2">
        <f t="shared" ref="H2:H6" si="0">((14.01*0.1*100*(F2-G2))/E2)</f>
        <v>9.4952354570637105</v>
      </c>
      <c r="I2" s="6">
        <f>H2*6.25</f>
        <v>59.345221606648188</v>
      </c>
    </row>
    <row r="3" spans="1:16" x14ac:dyDescent="0.35">
      <c r="B3" t="s">
        <v>37</v>
      </c>
      <c r="D3" s="1">
        <v>0.27860000000000001</v>
      </c>
      <c r="E3" s="1">
        <f t="shared" ref="E3:E6" si="1">D3*1000</f>
        <v>278.60000000000002</v>
      </c>
      <c r="F3" s="1">
        <v>26.5</v>
      </c>
      <c r="G3" s="1">
        <v>0.1</v>
      </c>
      <c r="H3">
        <f t="shared" si="0"/>
        <v>13.275807609475949</v>
      </c>
      <c r="I3" s="6">
        <f t="shared" ref="I3:I6" si="2">H3*6.25</f>
        <v>82.973797559224678</v>
      </c>
    </row>
    <row r="4" spans="1:16" x14ac:dyDescent="0.35">
      <c r="B4" t="s">
        <v>37</v>
      </c>
      <c r="D4" s="1">
        <v>0.26669999999999999</v>
      </c>
      <c r="E4" s="1">
        <f t="shared" si="1"/>
        <v>266.7</v>
      </c>
      <c r="F4" s="1">
        <v>25.7</v>
      </c>
      <c r="G4" s="1">
        <v>0.1</v>
      </c>
      <c r="H4">
        <f t="shared" si="0"/>
        <v>13.447919010123734</v>
      </c>
      <c r="I4" s="6">
        <f t="shared" si="2"/>
        <v>84.04949381327333</v>
      </c>
    </row>
    <row r="5" spans="1:16" x14ac:dyDescent="0.35">
      <c r="B5" t="s">
        <v>37</v>
      </c>
      <c r="D5" s="1">
        <v>0.28120000000000001</v>
      </c>
      <c r="E5" s="1">
        <f t="shared" si="1"/>
        <v>281.2</v>
      </c>
      <c r="F5" s="1">
        <v>27.6</v>
      </c>
      <c r="G5" s="1">
        <v>0.1</v>
      </c>
      <c r="H5">
        <f t="shared" si="0"/>
        <v>13.701102418207682</v>
      </c>
      <c r="I5" s="6">
        <f t="shared" si="2"/>
        <v>85.631890113798022</v>
      </c>
    </row>
    <row r="6" spans="1:16" x14ac:dyDescent="0.35">
      <c r="B6" t="s">
        <v>37</v>
      </c>
      <c r="D6" s="1">
        <v>0.27250000000000002</v>
      </c>
      <c r="E6" s="1">
        <f t="shared" si="1"/>
        <v>272.5</v>
      </c>
      <c r="F6" s="1">
        <f>35.4-8.9</f>
        <v>26.5</v>
      </c>
      <c r="G6" s="1">
        <v>0.1</v>
      </c>
      <c r="H6">
        <f t="shared" si="0"/>
        <v>13.572990825688073</v>
      </c>
      <c r="I6" s="6">
        <f t="shared" si="2"/>
        <v>84.831192660550457</v>
      </c>
      <c r="N6" t="s">
        <v>9</v>
      </c>
    </row>
    <row r="7" spans="1:16" x14ac:dyDescent="0.35">
      <c r="H7" s="7" t="s">
        <v>24</v>
      </c>
      <c r="I7" s="6">
        <f>AVERAGE(I3:I6)</f>
        <v>84.371593536711629</v>
      </c>
    </row>
    <row r="8" spans="1:16" x14ac:dyDescent="0.35">
      <c r="H8" s="7" t="s">
        <v>18</v>
      </c>
      <c r="I8" s="6">
        <f>STDEV(I3:I6)</f>
        <v>1.1338960333538557</v>
      </c>
    </row>
    <row r="9" spans="1:16" x14ac:dyDescent="0.35">
      <c r="H9" s="7" t="s">
        <v>19</v>
      </c>
      <c r="I9" s="6">
        <f>(I8/SQRT(4))</f>
        <v>0.56694801667692785</v>
      </c>
    </row>
    <row r="10" spans="1:16" x14ac:dyDescent="0.35">
      <c r="I10" s="6"/>
    </row>
    <row r="11" spans="1:16" x14ac:dyDescent="0.35">
      <c r="B11" t="s">
        <v>36</v>
      </c>
      <c r="D11" s="1">
        <v>0.2994</v>
      </c>
      <c r="E11" s="1">
        <f>D11*1000</f>
        <v>299.39999999999998</v>
      </c>
      <c r="F11" s="1">
        <f>(25-5.4)+11.4</f>
        <v>31</v>
      </c>
      <c r="G11" s="1">
        <v>0.1</v>
      </c>
      <c r="H11">
        <f>((14.01*0.1*100*(F11-G11))/E11)</f>
        <v>14.459218436873746</v>
      </c>
      <c r="I11" s="6">
        <f t="shared" ref="I11:I14" si="3">H11*6.25</f>
        <v>90.370115230460911</v>
      </c>
      <c r="N11" t="s">
        <v>10</v>
      </c>
      <c r="O11" t="s">
        <v>11</v>
      </c>
      <c r="P11" t="s">
        <v>12</v>
      </c>
    </row>
    <row r="12" spans="1:16" x14ac:dyDescent="0.35">
      <c r="B12" t="s">
        <v>36</v>
      </c>
      <c r="D12" s="1">
        <v>0.29870000000000002</v>
      </c>
      <c r="E12" s="1">
        <f>D12*1000</f>
        <v>298.70000000000005</v>
      </c>
      <c r="F12" s="1">
        <f>(25-11.4)+17.1</f>
        <v>30.700000000000003</v>
      </c>
      <c r="G12" s="1">
        <v>0.1</v>
      </c>
      <c r="H12">
        <f>((14.01*0.1*100*(F12-G12))/E12)</f>
        <v>14.352393706059591</v>
      </c>
      <c r="I12" s="6">
        <f t="shared" si="3"/>
        <v>89.70246066287244</v>
      </c>
      <c r="O12" t="s">
        <v>13</v>
      </c>
      <c r="P12" t="s">
        <v>14</v>
      </c>
    </row>
    <row r="13" spans="1:16" x14ac:dyDescent="0.35">
      <c r="B13" t="s">
        <v>36</v>
      </c>
      <c r="D13" s="1">
        <v>0.29880000000000001</v>
      </c>
      <c r="E13" s="1">
        <f>D13*1000</f>
        <v>298.8</v>
      </c>
      <c r="F13" s="1">
        <f>(25-5.1)+9.8</f>
        <v>29.7</v>
      </c>
      <c r="G13" s="1">
        <v>0.1</v>
      </c>
      <c r="H13">
        <f>((14.01*0.1*100*(F13-G13))/E13)</f>
        <v>13.878714859437748</v>
      </c>
      <c r="I13" s="6">
        <f t="shared" si="3"/>
        <v>86.741967871485926</v>
      </c>
      <c r="O13" t="s">
        <v>15</v>
      </c>
      <c r="P13" t="s">
        <v>16</v>
      </c>
    </row>
    <row r="14" spans="1:16" x14ac:dyDescent="0.35">
      <c r="B14" t="s">
        <v>36</v>
      </c>
      <c r="D14" s="1">
        <v>0.29880000000000001</v>
      </c>
      <c r="E14" s="1">
        <f>D14*1000</f>
        <v>298.8</v>
      </c>
      <c r="F14" s="1">
        <f>(25-7.5)+12.6</f>
        <v>30.1</v>
      </c>
      <c r="G14" s="1">
        <v>0.1</v>
      </c>
      <c r="H14">
        <f>((14.01*0.1*100*(F14-G14))/E14)</f>
        <v>14.066265060240964</v>
      </c>
      <c r="I14" s="6">
        <f t="shared" si="3"/>
        <v>87.914156626506028</v>
      </c>
    </row>
    <row r="15" spans="1:16" x14ac:dyDescent="0.35">
      <c r="H15" s="7" t="s">
        <v>24</v>
      </c>
      <c r="I15" s="6">
        <f>AVERAGE(I11:I14)</f>
        <v>88.682175097831333</v>
      </c>
    </row>
    <row r="16" spans="1:16" x14ac:dyDescent="0.35">
      <c r="H16" s="7" t="s">
        <v>18</v>
      </c>
      <c r="I16" s="6">
        <f>STDEV(I11:I14)</f>
        <v>1.6577475661302803</v>
      </c>
    </row>
    <row r="17" spans="1:9" x14ac:dyDescent="0.35">
      <c r="H17" s="7" t="s">
        <v>19</v>
      </c>
      <c r="I17">
        <f>(I16/SQRT(4))</f>
        <v>0.82887378306514015</v>
      </c>
    </row>
    <row r="18" spans="1:9" x14ac:dyDescent="0.35">
      <c r="A18" s="5"/>
      <c r="H18" s="7" t="s">
        <v>20</v>
      </c>
      <c r="I18">
        <f>_xlfn.T.TEST(I3:I6,I11:I14,1,1)</f>
        <v>2.6469636967139453E-2</v>
      </c>
    </row>
    <row r="19" spans="1:9" x14ac:dyDescent="0.35">
      <c r="I19" s="6"/>
    </row>
    <row r="20" spans="1:9" x14ac:dyDescent="0.35">
      <c r="I20" s="6"/>
    </row>
    <row r="21" spans="1:9" x14ac:dyDescent="0.35">
      <c r="I21" s="6"/>
    </row>
    <row r="22" spans="1:9" x14ac:dyDescent="0.35">
      <c r="H22" s="7"/>
      <c r="I22" s="6"/>
    </row>
    <row r="23" spans="1:9" x14ac:dyDescent="0.35">
      <c r="H23" s="7"/>
      <c r="I23" s="6"/>
    </row>
    <row r="24" spans="1:9" x14ac:dyDescent="0.35">
      <c r="H24" s="7"/>
    </row>
    <row r="25" spans="1:9" x14ac:dyDescent="0.35">
      <c r="H2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2" sqref="B12:B15"/>
    </sheetView>
  </sheetViews>
  <sheetFormatPr defaultRowHeight="14.5" x14ac:dyDescent="0.35"/>
  <cols>
    <col min="1" max="1" width="16" bestFit="1" customWidth="1"/>
  </cols>
  <sheetData>
    <row r="1" spans="1:3" x14ac:dyDescent="0.35">
      <c r="A1" s="7" t="s">
        <v>21</v>
      </c>
    </row>
    <row r="3" spans="1:3" x14ac:dyDescent="0.35">
      <c r="A3" t="s">
        <v>23</v>
      </c>
      <c r="B3" t="s">
        <v>22</v>
      </c>
      <c r="C3" t="s">
        <v>28</v>
      </c>
    </row>
    <row r="4" spans="1:3" x14ac:dyDescent="0.35">
      <c r="A4">
        <v>1</v>
      </c>
      <c r="B4" t="s">
        <v>37</v>
      </c>
      <c r="C4">
        <v>19921.8</v>
      </c>
    </row>
    <row r="5" spans="1:3" x14ac:dyDescent="0.35">
      <c r="A5">
        <v>2</v>
      </c>
      <c r="B5" t="s">
        <v>37</v>
      </c>
      <c r="C5">
        <v>20186.400000000001</v>
      </c>
    </row>
    <row r="6" spans="1:3" x14ac:dyDescent="0.35">
      <c r="A6">
        <v>3</v>
      </c>
      <c r="B6" t="s">
        <v>37</v>
      </c>
      <c r="C6">
        <v>20053.2</v>
      </c>
    </row>
    <row r="7" spans="1:3" x14ac:dyDescent="0.35">
      <c r="A7">
        <v>4</v>
      </c>
      <c r="B7" t="s">
        <v>37</v>
      </c>
      <c r="C7">
        <v>19993.7</v>
      </c>
    </row>
    <row r="8" spans="1:3" x14ac:dyDescent="0.35">
      <c r="B8" s="7" t="s">
        <v>24</v>
      </c>
      <c r="C8">
        <f>AVERAGE(C4:C7)</f>
        <v>20038.774999999998</v>
      </c>
    </row>
    <row r="9" spans="1:3" x14ac:dyDescent="0.35">
      <c r="B9" s="7" t="s">
        <v>25</v>
      </c>
      <c r="C9">
        <f>STDEV(C4:C7)</f>
        <v>112.12511984386097</v>
      </c>
    </row>
    <row r="10" spans="1:3" x14ac:dyDescent="0.35">
      <c r="B10" s="7" t="s">
        <v>19</v>
      </c>
      <c r="C10">
        <f>(C9/SQRT(4))</f>
        <v>56.062559921930486</v>
      </c>
    </row>
    <row r="12" spans="1:3" x14ac:dyDescent="0.35">
      <c r="A12">
        <v>1</v>
      </c>
      <c r="B12" t="s">
        <v>36</v>
      </c>
      <c r="C12">
        <v>20142.919999999998</v>
      </c>
    </row>
    <row r="13" spans="1:3" x14ac:dyDescent="0.35">
      <c r="A13">
        <v>2</v>
      </c>
      <c r="B13" t="s">
        <v>36</v>
      </c>
      <c r="C13">
        <v>20138.419999999998</v>
      </c>
    </row>
    <row r="14" spans="1:3" x14ac:dyDescent="0.35">
      <c r="A14">
        <v>3</v>
      </c>
      <c r="B14" t="s">
        <v>36</v>
      </c>
      <c r="C14">
        <v>20504.46</v>
      </c>
    </row>
    <row r="15" spans="1:3" x14ac:dyDescent="0.35">
      <c r="A15">
        <v>4</v>
      </c>
      <c r="B15" t="s">
        <v>36</v>
      </c>
      <c r="C15">
        <v>20178.48</v>
      </c>
    </row>
    <row r="16" spans="1:3" x14ac:dyDescent="0.35">
      <c r="B16" s="7" t="s">
        <v>24</v>
      </c>
      <c r="C16">
        <f>AVERAGE(C12:C15)</f>
        <v>20241.07</v>
      </c>
    </row>
    <row r="17" spans="2:3" x14ac:dyDescent="0.35">
      <c r="B17" s="7" t="s">
        <v>25</v>
      </c>
      <c r="C17">
        <f>STDEV(C12:C15)</f>
        <v>176.50518896999441</v>
      </c>
    </row>
    <row r="18" spans="2:3" x14ac:dyDescent="0.35">
      <c r="B18" s="7" t="s">
        <v>19</v>
      </c>
      <c r="C18">
        <f>(C17/SQRT(4))</f>
        <v>88.252594484997203</v>
      </c>
    </row>
    <row r="19" spans="2:3" x14ac:dyDescent="0.35">
      <c r="B19" s="7" t="s">
        <v>26</v>
      </c>
      <c r="C19">
        <f>_xlfn.T.TEST(C12:C15,C4:C7,1,1)</f>
        <v>7.1039530050009791E-2</v>
      </c>
    </row>
    <row r="20" spans="2:3" x14ac:dyDescent="0.35">
      <c r="B2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17" sqref="E17"/>
    </sheetView>
  </sheetViews>
  <sheetFormatPr defaultRowHeight="14.5" x14ac:dyDescent="0.35"/>
  <sheetData>
    <row r="1" spans="1:3" x14ac:dyDescent="0.35">
      <c r="A1" s="7" t="s">
        <v>27</v>
      </c>
    </row>
    <row r="3" spans="1:3" x14ac:dyDescent="0.35">
      <c r="A3" t="s">
        <v>23</v>
      </c>
      <c r="B3" t="s">
        <v>22</v>
      </c>
      <c r="C3" t="s">
        <v>27</v>
      </c>
    </row>
    <row r="4" spans="1:3" x14ac:dyDescent="0.35">
      <c r="A4">
        <v>1</v>
      </c>
      <c r="B4" t="s">
        <v>37</v>
      </c>
      <c r="C4">
        <v>8.9</v>
      </c>
    </row>
    <row r="5" spans="1:3" x14ac:dyDescent="0.35">
      <c r="A5">
        <v>2</v>
      </c>
      <c r="B5" t="s">
        <v>37</v>
      </c>
      <c r="C5">
        <v>9</v>
      </c>
    </row>
    <row r="6" spans="1:3" x14ac:dyDescent="0.35">
      <c r="A6">
        <v>3</v>
      </c>
      <c r="B6" t="s">
        <v>37</v>
      </c>
      <c r="C6">
        <v>8.8000000000000007</v>
      </c>
    </row>
    <row r="7" spans="1:3" x14ac:dyDescent="0.35">
      <c r="A7">
        <v>4</v>
      </c>
      <c r="B7" t="s">
        <v>37</v>
      </c>
      <c r="C7">
        <v>8.6</v>
      </c>
    </row>
    <row r="8" spans="1:3" x14ac:dyDescent="0.35">
      <c r="B8" s="7" t="s">
        <v>24</v>
      </c>
      <c r="C8">
        <f>AVERAGE(C4:C7)</f>
        <v>8.8249999999999993</v>
      </c>
    </row>
    <row r="9" spans="1:3" x14ac:dyDescent="0.35">
      <c r="B9" s="7" t="s">
        <v>25</v>
      </c>
      <c r="C9">
        <f>STDEV(C4:C7)</f>
        <v>0.17078251276599349</v>
      </c>
    </row>
    <row r="10" spans="1:3" x14ac:dyDescent="0.35">
      <c r="B10" s="7" t="s">
        <v>19</v>
      </c>
      <c r="C10">
        <f>(C9/SQRT(4))</f>
        <v>8.5391256382996744E-2</v>
      </c>
    </row>
    <row r="12" spans="1:3" x14ac:dyDescent="0.35">
      <c r="B12" s="7"/>
    </row>
    <row r="13" spans="1:3" x14ac:dyDescent="0.35">
      <c r="A13">
        <v>1</v>
      </c>
      <c r="B13" s="8" t="s">
        <v>36</v>
      </c>
      <c r="C13">
        <v>8</v>
      </c>
    </row>
    <row r="14" spans="1:3" x14ac:dyDescent="0.35">
      <c r="A14">
        <v>2</v>
      </c>
      <c r="B14" s="8" t="s">
        <v>36</v>
      </c>
      <c r="C14">
        <v>8.9</v>
      </c>
    </row>
    <row r="15" spans="1:3" x14ac:dyDescent="0.35">
      <c r="A15">
        <v>3</v>
      </c>
      <c r="B15" s="8" t="s">
        <v>36</v>
      </c>
      <c r="C15">
        <v>8.1999999999999993</v>
      </c>
    </row>
    <row r="16" spans="1:3" x14ac:dyDescent="0.35">
      <c r="A16">
        <v>4</v>
      </c>
      <c r="B16" s="8" t="s">
        <v>36</v>
      </c>
      <c r="C16">
        <v>8.5</v>
      </c>
    </row>
    <row r="17" spans="2:3" x14ac:dyDescent="0.35">
      <c r="B17" s="7" t="s">
        <v>24</v>
      </c>
      <c r="C17">
        <f>AVERAGE(C13:C16)</f>
        <v>8.3999999999999986</v>
      </c>
    </row>
    <row r="18" spans="2:3" x14ac:dyDescent="0.35">
      <c r="B18" s="7" t="s">
        <v>25</v>
      </c>
      <c r="C18">
        <f>STDEV(C13:C16)</f>
        <v>0.39157800414902461</v>
      </c>
    </row>
    <row r="19" spans="2:3" x14ac:dyDescent="0.35">
      <c r="B19" s="7" t="s">
        <v>19</v>
      </c>
      <c r="C19">
        <f>(C18/SQRT(4))</f>
        <v>0.1957890020745123</v>
      </c>
    </row>
    <row r="20" spans="2:3" x14ac:dyDescent="0.35">
      <c r="B20" s="7" t="s">
        <v>26</v>
      </c>
      <c r="C20">
        <f>_xlfn.T.TEST(C13:C16,C4:C7,1,1)</f>
        <v>6.0170882437991034E-2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2" sqref="B12:B15"/>
    </sheetView>
  </sheetViews>
  <sheetFormatPr defaultRowHeight="14.5" x14ac:dyDescent="0.35"/>
  <sheetData>
    <row r="1" spans="1:3" x14ac:dyDescent="0.35">
      <c r="A1" s="7" t="s">
        <v>38</v>
      </c>
    </row>
    <row r="3" spans="1:3" x14ac:dyDescent="0.35">
      <c r="A3" t="s">
        <v>23</v>
      </c>
      <c r="B3" t="s">
        <v>22</v>
      </c>
      <c r="C3" t="s">
        <v>30</v>
      </c>
    </row>
    <row r="4" spans="1:3" x14ac:dyDescent="0.35">
      <c r="A4">
        <v>1</v>
      </c>
      <c r="B4" t="s">
        <v>37</v>
      </c>
      <c r="C4">
        <v>38.799999999999997</v>
      </c>
    </row>
    <row r="5" spans="1:3" x14ac:dyDescent="0.35">
      <c r="A5">
        <v>2</v>
      </c>
      <c r="B5" t="s">
        <v>37</v>
      </c>
      <c r="C5">
        <v>38.200000000000003</v>
      </c>
    </row>
    <row r="6" spans="1:3" x14ac:dyDescent="0.35">
      <c r="A6">
        <v>3</v>
      </c>
      <c r="B6" t="s">
        <v>37</v>
      </c>
      <c r="C6">
        <v>37.799999999999997</v>
      </c>
    </row>
    <row r="7" spans="1:3" x14ac:dyDescent="0.35">
      <c r="A7">
        <v>4</v>
      </c>
      <c r="B7" t="s">
        <v>37</v>
      </c>
      <c r="C7">
        <v>39.200000000000003</v>
      </c>
    </row>
    <row r="8" spans="1:3" x14ac:dyDescent="0.35">
      <c r="B8" s="7" t="s">
        <v>24</v>
      </c>
      <c r="C8">
        <f>AVERAGE(C4:C7)</f>
        <v>38.5</v>
      </c>
    </row>
    <row r="9" spans="1:3" x14ac:dyDescent="0.35">
      <c r="B9" s="7" t="s">
        <v>25</v>
      </c>
      <c r="C9">
        <f>STDEV(C4:C7)</f>
        <v>0.62182527020592226</v>
      </c>
    </row>
    <row r="10" spans="1:3" x14ac:dyDescent="0.35">
      <c r="B10" s="7" t="s">
        <v>19</v>
      </c>
      <c r="C10">
        <f>(C9/SQRT(4))</f>
        <v>0.31091263510296113</v>
      </c>
    </row>
    <row r="12" spans="1:3" x14ac:dyDescent="0.35">
      <c r="A12">
        <v>1</v>
      </c>
      <c r="B12" t="s">
        <v>36</v>
      </c>
      <c r="C12">
        <v>37.6</v>
      </c>
    </row>
    <row r="13" spans="1:3" x14ac:dyDescent="0.35">
      <c r="A13">
        <v>2</v>
      </c>
      <c r="B13" t="s">
        <v>36</v>
      </c>
      <c r="C13">
        <v>37.200000000000003</v>
      </c>
    </row>
    <row r="14" spans="1:3" x14ac:dyDescent="0.35">
      <c r="A14">
        <v>3</v>
      </c>
      <c r="B14" t="s">
        <v>36</v>
      </c>
      <c r="C14">
        <v>37.799999999999997</v>
      </c>
    </row>
    <row r="15" spans="1:3" x14ac:dyDescent="0.35">
      <c r="A15">
        <v>4</v>
      </c>
      <c r="B15" t="s">
        <v>36</v>
      </c>
      <c r="C15">
        <v>36.799999999999997</v>
      </c>
    </row>
    <row r="16" spans="1:3" x14ac:dyDescent="0.35">
      <c r="B16" s="7" t="s">
        <v>24</v>
      </c>
      <c r="C16">
        <f>AVERAGE(C12:C15)</f>
        <v>37.35</v>
      </c>
    </row>
    <row r="17" spans="2:3" x14ac:dyDescent="0.35">
      <c r="B17" s="7" t="s">
        <v>25</v>
      </c>
      <c r="C17">
        <f>STDEV(C12:C15)</f>
        <v>0.44347115652166924</v>
      </c>
    </row>
    <row r="18" spans="2:3" x14ac:dyDescent="0.35">
      <c r="B18" s="7" t="s">
        <v>19</v>
      </c>
      <c r="C18">
        <f>(C17/SQRT(4))</f>
        <v>0.22173557826083462</v>
      </c>
    </row>
    <row r="19" spans="2:3" x14ac:dyDescent="0.35">
      <c r="B19" s="7" t="s">
        <v>26</v>
      </c>
      <c r="C19">
        <f>_xlfn.T.TEST(C12:C15,C4:C7,1,1)</f>
        <v>5.0828028382535854E-2</v>
      </c>
    </row>
    <row r="20" spans="2:3" x14ac:dyDescent="0.35">
      <c r="B20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3" sqref="B13:B16"/>
    </sheetView>
  </sheetViews>
  <sheetFormatPr defaultRowHeight="14.5" x14ac:dyDescent="0.35"/>
  <sheetData>
    <row r="1" spans="1:3" x14ac:dyDescent="0.35">
      <c r="A1" s="7" t="s">
        <v>29</v>
      </c>
    </row>
    <row r="3" spans="1:3" x14ac:dyDescent="0.35">
      <c r="A3" t="s">
        <v>23</v>
      </c>
      <c r="B3" t="s">
        <v>22</v>
      </c>
      <c r="C3" t="s">
        <v>31</v>
      </c>
    </row>
    <row r="4" spans="1:3" x14ac:dyDescent="0.35">
      <c r="A4">
        <v>1</v>
      </c>
      <c r="B4" t="s">
        <v>37</v>
      </c>
      <c r="C4">
        <v>0.42</v>
      </c>
    </row>
    <row r="5" spans="1:3" x14ac:dyDescent="0.35">
      <c r="A5">
        <v>2</v>
      </c>
      <c r="B5" t="s">
        <v>37</v>
      </c>
      <c r="C5">
        <v>0.41</v>
      </c>
    </row>
    <row r="6" spans="1:3" x14ac:dyDescent="0.35">
      <c r="A6">
        <v>3</v>
      </c>
      <c r="B6" t="s">
        <v>37</v>
      </c>
      <c r="C6">
        <v>0.43</v>
      </c>
    </row>
    <row r="7" spans="1:3" x14ac:dyDescent="0.35">
      <c r="A7">
        <v>4</v>
      </c>
      <c r="B7" t="s">
        <v>37</v>
      </c>
      <c r="C7">
        <v>0.41</v>
      </c>
    </row>
    <row r="8" spans="1:3" x14ac:dyDescent="0.35">
      <c r="B8" s="7" t="s">
        <v>24</v>
      </c>
      <c r="C8">
        <f>AVERAGE(C4:C7)</f>
        <v>0.41749999999999998</v>
      </c>
    </row>
    <row r="9" spans="1:3" x14ac:dyDescent="0.35">
      <c r="B9" s="7" t="s">
        <v>25</v>
      </c>
      <c r="C9">
        <f>STDEV(C4:C7)</f>
        <v>9.5742710775633903E-3</v>
      </c>
    </row>
    <row r="10" spans="1:3" x14ac:dyDescent="0.35">
      <c r="B10" s="7" t="s">
        <v>19</v>
      </c>
      <c r="C10">
        <f>(C9/SQRT(4))</f>
        <v>4.7871355387816951E-3</v>
      </c>
    </row>
    <row r="12" spans="1:3" x14ac:dyDescent="0.35">
      <c r="B12" s="7"/>
    </row>
    <row r="13" spans="1:3" x14ac:dyDescent="0.35">
      <c r="A13">
        <v>1</v>
      </c>
      <c r="B13" t="s">
        <v>36</v>
      </c>
      <c r="C13">
        <v>0.49</v>
      </c>
    </row>
    <row r="14" spans="1:3" x14ac:dyDescent="0.35">
      <c r="A14">
        <v>2</v>
      </c>
      <c r="B14" t="s">
        <v>36</v>
      </c>
      <c r="C14">
        <v>0.48</v>
      </c>
    </row>
    <row r="15" spans="1:3" x14ac:dyDescent="0.35">
      <c r="A15">
        <v>3</v>
      </c>
      <c r="B15" t="s">
        <v>36</v>
      </c>
      <c r="C15">
        <v>0.45</v>
      </c>
    </row>
    <row r="16" spans="1:3" x14ac:dyDescent="0.35">
      <c r="A16">
        <v>4</v>
      </c>
      <c r="B16" t="s">
        <v>36</v>
      </c>
      <c r="C16">
        <v>0.48</v>
      </c>
    </row>
    <row r="17" spans="2:3" x14ac:dyDescent="0.35">
      <c r="B17" s="7" t="s">
        <v>24</v>
      </c>
      <c r="C17">
        <f>AVERAGE(C13:C16)</f>
        <v>0.47499999999999998</v>
      </c>
    </row>
    <row r="18" spans="2:3" x14ac:dyDescent="0.35">
      <c r="B18" s="7" t="s">
        <v>25</v>
      </c>
      <c r="C18">
        <f>STDEV(C13:C16)</f>
        <v>1.7320508075688763E-2</v>
      </c>
    </row>
    <row r="19" spans="2:3" x14ac:dyDescent="0.35">
      <c r="B19" s="7" t="s">
        <v>19</v>
      </c>
      <c r="C19">
        <f>(C18/SQRT(4))</f>
        <v>8.6602540378443813E-3</v>
      </c>
    </row>
    <row r="20" spans="2:3" x14ac:dyDescent="0.35">
      <c r="B20" s="7" t="s">
        <v>26</v>
      </c>
      <c r="C20">
        <f>_xlfn.T.TEST(C13:C16,C4:C7,1,1)</f>
        <v>9.6562225818235085E-3</v>
      </c>
    </row>
    <row r="21" spans="2:3" x14ac:dyDescent="0.35">
      <c r="B2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M9" sqref="M9"/>
    </sheetView>
  </sheetViews>
  <sheetFormatPr defaultRowHeight="14.5" x14ac:dyDescent="0.35"/>
  <sheetData>
    <row r="1" spans="1:9" x14ac:dyDescent="0.35">
      <c r="A1" s="7" t="s">
        <v>33</v>
      </c>
    </row>
    <row r="3" spans="1:9" x14ac:dyDescent="0.35">
      <c r="A3" s="7" t="s">
        <v>39</v>
      </c>
      <c r="B3" s="7"/>
    </row>
    <row r="4" spans="1:9" x14ac:dyDescent="0.35">
      <c r="A4" t="s">
        <v>47</v>
      </c>
      <c r="B4" t="s">
        <v>40</v>
      </c>
      <c r="C4" t="s">
        <v>41</v>
      </c>
      <c r="D4" t="s">
        <v>42</v>
      </c>
      <c r="E4" t="s">
        <v>43</v>
      </c>
      <c r="F4" t="s">
        <v>44</v>
      </c>
      <c r="G4" t="s">
        <v>45</v>
      </c>
      <c r="H4" t="s">
        <v>46</v>
      </c>
      <c r="I4" s="9" t="s">
        <v>32</v>
      </c>
    </row>
    <row r="5" spans="1:9" x14ac:dyDescent="0.35">
      <c r="A5" t="s">
        <v>37</v>
      </c>
      <c r="B5">
        <v>1</v>
      </c>
      <c r="C5">
        <v>115</v>
      </c>
      <c r="D5">
        <v>109</v>
      </c>
      <c r="E5">
        <v>112</v>
      </c>
      <c r="F5">
        <f>C5+D5+E5</f>
        <v>336</v>
      </c>
      <c r="G5">
        <v>0.01</v>
      </c>
      <c r="H5">
        <f>20*20</f>
        <v>400</v>
      </c>
      <c r="I5">
        <f>(F5*G5*1000)/H5</f>
        <v>8.4</v>
      </c>
    </row>
    <row r="6" spans="1:9" x14ac:dyDescent="0.35">
      <c r="A6" t="s">
        <v>37</v>
      </c>
      <c r="B6">
        <v>2</v>
      </c>
      <c r="C6">
        <v>105</v>
      </c>
      <c r="D6">
        <v>109</v>
      </c>
      <c r="E6">
        <v>108</v>
      </c>
      <c r="F6">
        <f>SUM(C6:E6)</f>
        <v>322</v>
      </c>
      <c r="G6">
        <v>0.01</v>
      </c>
      <c r="H6">
        <f t="shared" ref="H6:H8" si="0">20*20</f>
        <v>400</v>
      </c>
      <c r="I6">
        <f t="shared" ref="I6:I8" si="1">(F6*G6*1000)/H6</f>
        <v>8.0500000000000007</v>
      </c>
    </row>
    <row r="7" spans="1:9" x14ac:dyDescent="0.35">
      <c r="A7" t="s">
        <v>37</v>
      </c>
      <c r="B7">
        <v>3</v>
      </c>
      <c r="C7">
        <v>103</v>
      </c>
      <c r="D7">
        <v>109</v>
      </c>
      <c r="E7">
        <v>111</v>
      </c>
      <c r="F7">
        <f>SUM(C7:E7)</f>
        <v>323</v>
      </c>
      <c r="G7">
        <v>0.01</v>
      </c>
      <c r="H7">
        <f t="shared" si="0"/>
        <v>400</v>
      </c>
      <c r="I7">
        <f t="shared" si="1"/>
        <v>8.0749999999999993</v>
      </c>
    </row>
    <row r="8" spans="1:9" x14ac:dyDescent="0.35">
      <c r="A8" t="s">
        <v>37</v>
      </c>
      <c r="B8">
        <v>4</v>
      </c>
      <c r="C8">
        <v>117</v>
      </c>
      <c r="D8">
        <v>107</v>
      </c>
      <c r="E8">
        <v>110</v>
      </c>
      <c r="F8">
        <f>SUM(C8:E8)</f>
        <v>334</v>
      </c>
      <c r="G8">
        <v>0.01</v>
      </c>
      <c r="H8">
        <f t="shared" si="0"/>
        <v>400</v>
      </c>
      <c r="I8">
        <f t="shared" si="1"/>
        <v>8.35</v>
      </c>
    </row>
    <row r="9" spans="1:9" x14ac:dyDescent="0.35">
      <c r="H9" s="7" t="s">
        <v>24</v>
      </c>
      <c r="I9">
        <f>AVERAGE(I5:I8)</f>
        <v>8.21875</v>
      </c>
    </row>
    <row r="10" spans="1:9" x14ac:dyDescent="0.35">
      <c r="H10" s="7" t="s">
        <v>25</v>
      </c>
      <c r="I10">
        <f>STDEV(I5:I8)</f>
        <v>0.18185960702329329</v>
      </c>
    </row>
    <row r="11" spans="1:9" x14ac:dyDescent="0.35">
      <c r="H11" s="7" t="s">
        <v>19</v>
      </c>
      <c r="I11">
        <f>(I10/SQRT(4))</f>
        <v>9.0929803511646645E-2</v>
      </c>
    </row>
    <row r="14" spans="1:9" x14ac:dyDescent="0.35">
      <c r="A14" t="s">
        <v>36</v>
      </c>
      <c r="B14">
        <v>1</v>
      </c>
      <c r="C14">
        <v>115</v>
      </c>
      <c r="D14">
        <v>122</v>
      </c>
      <c r="E14">
        <v>124</v>
      </c>
      <c r="F14">
        <f>SUM(C14:E14)</f>
        <v>361</v>
      </c>
      <c r="G14">
        <v>0.01</v>
      </c>
      <c r="H14">
        <f>20*20</f>
        <v>400</v>
      </c>
      <c r="I14">
        <f>(F14*G14*1000)/H14</f>
        <v>9.0250000000000004</v>
      </c>
    </row>
    <row r="15" spans="1:9" x14ac:dyDescent="0.35">
      <c r="A15" t="s">
        <v>36</v>
      </c>
      <c r="B15">
        <v>2</v>
      </c>
      <c r="C15">
        <v>128</v>
      </c>
      <c r="D15">
        <v>124</v>
      </c>
      <c r="E15">
        <v>125</v>
      </c>
      <c r="F15">
        <f t="shared" ref="F15:F17" si="2">SUM(C15:E15)</f>
        <v>377</v>
      </c>
      <c r="G15">
        <v>0.01</v>
      </c>
      <c r="H15">
        <f t="shared" ref="H15:H17" si="3">20*20</f>
        <v>400</v>
      </c>
      <c r="I15">
        <f t="shared" ref="I15:I17" si="4">(F15*G15*1000)/H15</f>
        <v>9.4250000000000007</v>
      </c>
    </row>
    <row r="16" spans="1:9" x14ac:dyDescent="0.35">
      <c r="A16" t="s">
        <v>36</v>
      </c>
      <c r="B16">
        <v>3</v>
      </c>
      <c r="C16">
        <v>129</v>
      </c>
      <c r="D16">
        <v>123</v>
      </c>
      <c r="E16">
        <v>126</v>
      </c>
      <c r="F16">
        <f t="shared" si="2"/>
        <v>378</v>
      </c>
      <c r="G16">
        <v>0.01</v>
      </c>
      <c r="H16">
        <f t="shared" si="3"/>
        <v>400</v>
      </c>
      <c r="I16">
        <f t="shared" si="4"/>
        <v>9.4500000000000011</v>
      </c>
    </row>
    <row r="17" spans="1:9" x14ac:dyDescent="0.35">
      <c r="A17" t="s">
        <v>36</v>
      </c>
      <c r="B17">
        <v>4</v>
      </c>
      <c r="C17">
        <v>133</v>
      </c>
      <c r="D17">
        <v>136</v>
      </c>
      <c r="E17">
        <v>132</v>
      </c>
      <c r="F17">
        <f t="shared" si="2"/>
        <v>401</v>
      </c>
      <c r="G17">
        <v>0.01</v>
      </c>
      <c r="H17">
        <f t="shared" si="3"/>
        <v>400</v>
      </c>
      <c r="I17">
        <f t="shared" si="4"/>
        <v>10.025</v>
      </c>
    </row>
    <row r="18" spans="1:9" x14ac:dyDescent="0.35">
      <c r="H18" s="7" t="s">
        <v>24</v>
      </c>
      <c r="I18">
        <f>AVERAGE(I14:I17)</f>
        <v>9.4812500000000011</v>
      </c>
    </row>
    <row r="19" spans="1:9" x14ac:dyDescent="0.35">
      <c r="H19" s="7" t="s">
        <v>25</v>
      </c>
      <c r="I19">
        <f>STDEV(I14:I17)</f>
        <v>0.41148865921999189</v>
      </c>
    </row>
    <row r="20" spans="1:9" x14ac:dyDescent="0.35">
      <c r="H20" s="7" t="s">
        <v>19</v>
      </c>
      <c r="I20">
        <f>(I19/SQRT(4))</f>
        <v>0.20574432960999595</v>
      </c>
    </row>
    <row r="21" spans="1:9" x14ac:dyDescent="0.35">
      <c r="H21" s="7" t="s">
        <v>26</v>
      </c>
      <c r="I21">
        <f>_xlfn.T.TEST(I14:I17,I5:I8,1,1)</f>
        <v>5.5220493183809269E-3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16" sqref="G16"/>
    </sheetView>
  </sheetViews>
  <sheetFormatPr defaultRowHeight="14.5" x14ac:dyDescent="0.35"/>
  <sheetData>
    <row r="1" spans="1:3" x14ac:dyDescent="0.35">
      <c r="A1" s="7" t="s">
        <v>34</v>
      </c>
    </row>
    <row r="3" spans="1:3" x14ac:dyDescent="0.35">
      <c r="A3" t="s">
        <v>23</v>
      </c>
      <c r="B3" t="s">
        <v>22</v>
      </c>
      <c r="C3" t="s">
        <v>35</v>
      </c>
    </row>
    <row r="4" spans="1:3" x14ac:dyDescent="0.35">
      <c r="A4">
        <v>1</v>
      </c>
      <c r="B4" t="s">
        <v>37</v>
      </c>
      <c r="C4">
        <v>0.42</v>
      </c>
    </row>
    <row r="5" spans="1:3" x14ac:dyDescent="0.35">
      <c r="A5">
        <v>2</v>
      </c>
      <c r="B5" t="s">
        <v>37</v>
      </c>
      <c r="C5">
        <v>0.4</v>
      </c>
    </row>
    <row r="6" spans="1:3" x14ac:dyDescent="0.35">
      <c r="A6">
        <v>3</v>
      </c>
      <c r="B6" t="s">
        <v>37</v>
      </c>
      <c r="C6">
        <v>0.41</v>
      </c>
    </row>
    <row r="7" spans="1:3" x14ac:dyDescent="0.35">
      <c r="A7">
        <v>4</v>
      </c>
      <c r="B7" t="s">
        <v>37</v>
      </c>
      <c r="C7">
        <v>0.41</v>
      </c>
    </row>
    <row r="8" spans="1:3" x14ac:dyDescent="0.35">
      <c r="B8" s="7" t="s">
        <v>24</v>
      </c>
      <c r="C8">
        <f>AVERAGE(C4:C7)</f>
        <v>0.41</v>
      </c>
    </row>
    <row r="9" spans="1:3" x14ac:dyDescent="0.35">
      <c r="B9" s="7" t="s">
        <v>25</v>
      </c>
      <c r="C9">
        <f>STDEV(C4:C7)</f>
        <v>8.1649658092772439E-3</v>
      </c>
    </row>
    <row r="10" spans="1:3" x14ac:dyDescent="0.35">
      <c r="B10" s="7" t="s">
        <v>19</v>
      </c>
      <c r="C10">
        <f>(C9/SQRT(4))</f>
        <v>4.0824829046386219E-3</v>
      </c>
    </row>
    <row r="12" spans="1:3" x14ac:dyDescent="0.35">
      <c r="A12">
        <v>1</v>
      </c>
      <c r="B12" t="s">
        <v>36</v>
      </c>
      <c r="C12">
        <v>0.42</v>
      </c>
    </row>
    <row r="13" spans="1:3" x14ac:dyDescent="0.35">
      <c r="A13">
        <v>2</v>
      </c>
      <c r="B13" t="s">
        <v>36</v>
      </c>
      <c r="C13">
        <v>0.42</v>
      </c>
    </row>
    <row r="14" spans="1:3" x14ac:dyDescent="0.35">
      <c r="A14">
        <v>3</v>
      </c>
      <c r="B14" t="s">
        <v>36</v>
      </c>
      <c r="C14">
        <v>0.44</v>
      </c>
    </row>
    <row r="15" spans="1:3" x14ac:dyDescent="0.35">
      <c r="A15">
        <v>4</v>
      </c>
      <c r="B15" t="s">
        <v>36</v>
      </c>
      <c r="C15">
        <v>0.47</v>
      </c>
    </row>
    <row r="16" spans="1:3" x14ac:dyDescent="0.35">
      <c r="B16" s="7" t="s">
        <v>24</v>
      </c>
      <c r="C16">
        <f>AVERAGE(C12:C15)</f>
        <v>0.4375</v>
      </c>
    </row>
    <row r="17" spans="2:3" x14ac:dyDescent="0.35">
      <c r="B17" s="7" t="s">
        <v>25</v>
      </c>
      <c r="C17">
        <f>STDEV(C12:C15)</f>
        <v>2.3629078131263036E-2</v>
      </c>
    </row>
    <row r="18" spans="2:3" x14ac:dyDescent="0.35">
      <c r="B18" s="7" t="s">
        <v>19</v>
      </c>
      <c r="C18">
        <f>(C17/SQRT(4))</f>
        <v>1.1814539065631518E-2</v>
      </c>
    </row>
    <row r="19" spans="2:3" x14ac:dyDescent="0.35">
      <c r="B19" s="7" t="s">
        <v>26</v>
      </c>
      <c r="C19">
        <f>_xlfn.T.TEST(C12:C15,C4:C7,1,1)</f>
        <v>5.7585975988235241E-2</v>
      </c>
    </row>
    <row r="20" spans="2:3" x14ac:dyDescent="0.35">
      <c r="B2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Protein</vt:lpstr>
      <vt:lpstr>Energy</vt:lpstr>
      <vt:lpstr>Fat</vt:lpstr>
      <vt:lpstr>HM</vt:lpstr>
      <vt:lpstr>Lysozyme</vt:lpstr>
      <vt:lpstr>THC</vt:lpstr>
      <vt:lpstr>HO</vt:lpstr>
    </vt:vector>
  </TitlesOfParts>
  <Company>Curtin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Vi Vi Huynh</dc:creator>
  <cp:lastModifiedBy>Md Javed Foysal</cp:lastModifiedBy>
  <dcterms:created xsi:type="dcterms:W3CDTF">2018-03-22T01:41:26Z</dcterms:created>
  <dcterms:modified xsi:type="dcterms:W3CDTF">2019-01-20T02:23:15Z</dcterms:modified>
</cp:coreProperties>
</file>