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sa.Pitts-Singer\Documents\Natalie Boyle Research\Cherry Pollination Pub 2019\"/>
    </mc:Choice>
  </mc:AlternateContent>
  <xr:revisionPtr revIDLastSave="0" documentId="13_ncr:1_{1FEE1910-E726-4C15-AAB5-5A12F495C231}" xr6:coauthVersionLast="36" xr6:coauthVersionMax="36" xr10:uidLastSave="{00000000-0000-0000-0000-000000000000}"/>
  <bookViews>
    <workbookView xWindow="0" yWindow="0" windowWidth="25200" windowHeight="11775" activeTab="3" xr2:uid="{DC1CF507-D6A8-4303-A793-016CD83BDBBC}"/>
  </bookViews>
  <sheets>
    <sheet name="2017 Olig reproduction data" sheetId="3" r:id="rId1"/>
    <sheet name="2018 Olig reproduction data" sheetId="4" r:id="rId2"/>
    <sheet name="2017CherryYield" sheetId="2" r:id="rId3"/>
    <sheet name="2018CherryYield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7" i="3" l="1"/>
  <c r="H57" i="3"/>
  <c r="S56" i="3"/>
  <c r="M56" i="3"/>
  <c r="M57" i="3" s="1"/>
  <c r="L56" i="3"/>
  <c r="L57" i="3" s="1"/>
  <c r="I56" i="3"/>
  <c r="I57" i="3" s="1"/>
  <c r="H56" i="3"/>
  <c r="E56" i="3"/>
  <c r="E57" i="3" s="1"/>
  <c r="D56" i="3"/>
  <c r="D57" i="3" s="1"/>
  <c r="S55" i="3"/>
  <c r="M55" i="3"/>
  <c r="L55" i="3"/>
  <c r="I55" i="3"/>
  <c r="H55" i="3"/>
  <c r="E55" i="3"/>
  <c r="D55" i="3"/>
  <c r="AG54" i="3"/>
  <c r="Y54" i="3"/>
  <c r="V54" i="3"/>
  <c r="AG53" i="3"/>
  <c r="Y53" i="3"/>
  <c r="V53" i="3"/>
  <c r="AG52" i="3"/>
  <c r="Y52" i="3"/>
  <c r="V52" i="3"/>
  <c r="AG51" i="3"/>
  <c r="Y51" i="3"/>
  <c r="V51" i="3"/>
  <c r="AG50" i="3"/>
  <c r="Y50" i="3"/>
  <c r="V50" i="3"/>
  <c r="AG49" i="3"/>
  <c r="Y49" i="3"/>
  <c r="V49" i="3"/>
  <c r="AG48" i="3"/>
  <c r="Y48" i="3"/>
  <c r="V48" i="3"/>
  <c r="AG47" i="3"/>
  <c r="Y47" i="3"/>
  <c r="V47" i="3"/>
  <c r="AG46" i="3"/>
  <c r="Y46" i="3"/>
  <c r="V46" i="3"/>
  <c r="AG45" i="3"/>
  <c r="Y45" i="3"/>
  <c r="V45" i="3"/>
  <c r="AG44" i="3"/>
  <c r="Y44" i="3"/>
  <c r="V44" i="3"/>
  <c r="AG43" i="3"/>
  <c r="Y43" i="3"/>
  <c r="V43" i="3"/>
  <c r="AG42" i="3"/>
  <c r="AG55" i="3" s="1"/>
  <c r="Y42" i="3"/>
  <c r="Y55" i="3" s="1"/>
  <c r="V42" i="3"/>
  <c r="V56" i="3" s="1"/>
  <c r="V57" i="3" s="1"/>
  <c r="M38" i="3"/>
  <c r="D38" i="3"/>
  <c r="M37" i="3"/>
  <c r="L37" i="3"/>
  <c r="L38" i="3" s="1"/>
  <c r="I37" i="3"/>
  <c r="I38" i="3" s="1"/>
  <c r="E37" i="3"/>
  <c r="E38" i="3" s="1"/>
  <c r="D37" i="3"/>
  <c r="C37" i="3"/>
  <c r="C38" i="3" s="1"/>
  <c r="M36" i="3"/>
  <c r="L36" i="3"/>
  <c r="I36" i="3"/>
  <c r="E36" i="3"/>
  <c r="D36" i="3"/>
  <c r="C36" i="3"/>
  <c r="AG34" i="3"/>
  <c r="Y34" i="3"/>
  <c r="V34" i="3"/>
  <c r="AG33" i="3"/>
  <c r="Y33" i="3"/>
  <c r="V33" i="3"/>
  <c r="AG32" i="3"/>
  <c r="Y32" i="3"/>
  <c r="V32" i="3"/>
  <c r="AG31" i="3"/>
  <c r="Y31" i="3"/>
  <c r="V31" i="3"/>
  <c r="AG30" i="3"/>
  <c r="Y30" i="3"/>
  <c r="V30" i="3"/>
  <c r="AG29" i="3"/>
  <c r="Y29" i="3"/>
  <c r="V29" i="3"/>
  <c r="AG28" i="3"/>
  <c r="Y28" i="3"/>
  <c r="V28" i="3"/>
  <c r="AG27" i="3"/>
  <c r="Y27" i="3"/>
  <c r="V27" i="3"/>
  <c r="AG26" i="3"/>
  <c r="Y26" i="3"/>
  <c r="V26" i="3"/>
  <c r="AG25" i="3"/>
  <c r="AG36" i="3" s="1"/>
  <c r="Y25" i="3"/>
  <c r="Y36" i="3" s="1"/>
  <c r="V25" i="3"/>
  <c r="AG24" i="3"/>
  <c r="Y24" i="3"/>
  <c r="Y37" i="3" s="1"/>
  <c r="Y38" i="3" s="1"/>
  <c r="V24" i="3"/>
  <c r="V37" i="3" s="1"/>
  <c r="V38" i="3" s="1"/>
  <c r="AG23" i="3"/>
  <c r="AG37" i="3" s="1"/>
  <c r="AG38" i="3" s="1"/>
  <c r="Y23" i="3"/>
  <c r="V23" i="3"/>
  <c r="V36" i="3" s="1"/>
  <c r="U19" i="3"/>
  <c r="H19" i="3"/>
  <c r="U18" i="3"/>
  <c r="M18" i="3"/>
  <c r="M19" i="3" s="1"/>
  <c r="L18" i="3"/>
  <c r="L19" i="3" s="1"/>
  <c r="I18" i="3"/>
  <c r="I19" i="3" s="1"/>
  <c r="H18" i="3"/>
  <c r="E18" i="3"/>
  <c r="E19" i="3" s="1"/>
  <c r="D18" i="3"/>
  <c r="D19" i="3" s="1"/>
  <c r="C18" i="3"/>
  <c r="C19" i="3" s="1"/>
  <c r="U17" i="3"/>
  <c r="M17" i="3"/>
  <c r="L17" i="3"/>
  <c r="I17" i="3"/>
  <c r="H17" i="3"/>
  <c r="E17" i="3"/>
  <c r="D17" i="3"/>
  <c r="C17" i="3"/>
  <c r="AC16" i="3"/>
  <c r="AB16" i="3"/>
  <c r="AA16" i="3"/>
  <c r="Z16" i="3"/>
  <c r="AG15" i="3"/>
  <c r="Y15" i="3"/>
  <c r="V15" i="3"/>
  <c r="AG14" i="3"/>
  <c r="Y14" i="3"/>
  <c r="V14" i="3"/>
  <c r="AG13" i="3"/>
  <c r="Y13" i="3"/>
  <c r="V13" i="3"/>
  <c r="AG12" i="3"/>
  <c r="Y12" i="3"/>
  <c r="V12" i="3"/>
  <c r="AG11" i="3"/>
  <c r="Y11" i="3"/>
  <c r="V11" i="3"/>
  <c r="AG10" i="3"/>
  <c r="Y10" i="3"/>
  <c r="V10" i="3"/>
  <c r="AG9" i="3"/>
  <c r="Y9" i="3"/>
  <c r="V9" i="3"/>
  <c r="AG8" i="3"/>
  <c r="Y8" i="3"/>
  <c r="V8" i="3"/>
  <c r="AG7" i="3"/>
  <c r="Y7" i="3"/>
  <c r="V7" i="3"/>
  <c r="AG6" i="3"/>
  <c r="Y6" i="3"/>
  <c r="V6" i="3"/>
  <c r="AG5" i="3"/>
  <c r="AG18" i="3" s="1"/>
  <c r="AG19" i="3" s="1"/>
  <c r="Y5" i="3"/>
  <c r="V5" i="3"/>
  <c r="AG4" i="3"/>
  <c r="AG17" i="3" s="1"/>
  <c r="Y4" i="3"/>
  <c r="Y18" i="3" s="1"/>
  <c r="Y19" i="3" s="1"/>
  <c r="V4" i="3"/>
  <c r="V17" i="3" s="1"/>
  <c r="AG3" i="3"/>
  <c r="V75" i="4"/>
  <c r="I75" i="4"/>
  <c r="H75" i="4"/>
  <c r="C75" i="4"/>
  <c r="V74" i="4"/>
  <c r="M74" i="4"/>
  <c r="M75" i="4" s="1"/>
  <c r="L74" i="4"/>
  <c r="L75" i="4" s="1"/>
  <c r="I74" i="4"/>
  <c r="H74" i="4"/>
  <c r="E74" i="4"/>
  <c r="E75" i="4" s="1"/>
  <c r="D74" i="4"/>
  <c r="D75" i="4" s="1"/>
  <c r="C74" i="4"/>
  <c r="V73" i="4"/>
  <c r="M73" i="4"/>
  <c r="L73" i="4"/>
  <c r="I73" i="4"/>
  <c r="H73" i="4"/>
  <c r="E73" i="4"/>
  <c r="D73" i="4"/>
  <c r="C73" i="4"/>
  <c r="Y71" i="4"/>
  <c r="X71" i="4"/>
  <c r="W71" i="4"/>
  <c r="Y70" i="4"/>
  <c r="X70" i="4"/>
  <c r="W70" i="4"/>
  <c r="Y69" i="4"/>
  <c r="X69" i="4"/>
  <c r="W69" i="4"/>
  <c r="Y68" i="4"/>
  <c r="X68" i="4"/>
  <c r="W68" i="4"/>
  <c r="Y67" i="4"/>
  <c r="X67" i="4"/>
  <c r="W67" i="4"/>
  <c r="Y66" i="4"/>
  <c r="X66" i="4"/>
  <c r="W66" i="4"/>
  <c r="Y65" i="4"/>
  <c r="X65" i="4"/>
  <c r="W65" i="4"/>
  <c r="Y64" i="4"/>
  <c r="X64" i="4"/>
  <c r="W64" i="4"/>
  <c r="Y63" i="4"/>
  <c r="X63" i="4"/>
  <c r="W63" i="4"/>
  <c r="Y62" i="4"/>
  <c r="X62" i="4"/>
  <c r="W62" i="4"/>
  <c r="Y61" i="4"/>
  <c r="X61" i="4"/>
  <c r="W61" i="4"/>
  <c r="Y60" i="4"/>
  <c r="X60" i="4"/>
  <c r="W60" i="4"/>
  <c r="Y59" i="4"/>
  <c r="X59" i="4"/>
  <c r="W59" i="4"/>
  <c r="Y58" i="4"/>
  <c r="X58" i="4"/>
  <c r="W58" i="4"/>
  <c r="Y57" i="4"/>
  <c r="Y74" i="4" s="1"/>
  <c r="Y75" i="4" s="1"/>
  <c r="X57" i="4"/>
  <c r="W57" i="4"/>
  <c r="Y56" i="4"/>
  <c r="Y73" i="4" s="1"/>
  <c r="X56" i="4"/>
  <c r="X73" i="4" s="1"/>
  <c r="W56" i="4"/>
  <c r="Y55" i="4"/>
  <c r="X55" i="4"/>
  <c r="W55" i="4"/>
  <c r="Y54" i="4"/>
  <c r="X54" i="4"/>
  <c r="X74" i="4" s="1"/>
  <c r="X75" i="4" s="1"/>
  <c r="W54" i="4"/>
  <c r="W73" i="4" s="1"/>
  <c r="V50" i="4"/>
  <c r="M50" i="4"/>
  <c r="H50" i="4"/>
  <c r="E50" i="4"/>
  <c r="V49" i="4"/>
  <c r="M49" i="4"/>
  <c r="L49" i="4"/>
  <c r="L50" i="4" s="1"/>
  <c r="I49" i="4"/>
  <c r="I50" i="4" s="1"/>
  <c r="H49" i="4"/>
  <c r="E49" i="4"/>
  <c r="D49" i="4"/>
  <c r="D50" i="4" s="1"/>
  <c r="C49" i="4"/>
  <c r="C50" i="4" s="1"/>
  <c r="V48" i="4"/>
  <c r="M48" i="4"/>
  <c r="L48" i="4"/>
  <c r="I48" i="4"/>
  <c r="H48" i="4"/>
  <c r="E48" i="4"/>
  <c r="D48" i="4"/>
  <c r="C48" i="4"/>
  <c r="Y46" i="4"/>
  <c r="W46" i="4"/>
  <c r="Y45" i="4"/>
  <c r="X45" i="4"/>
  <c r="W45" i="4"/>
  <c r="Y44" i="4"/>
  <c r="X44" i="4"/>
  <c r="W44" i="4"/>
  <c r="Y43" i="4"/>
  <c r="X43" i="4"/>
  <c r="W43" i="4"/>
  <c r="Y42" i="4"/>
  <c r="X42" i="4"/>
  <c r="W42" i="4"/>
  <c r="Y41" i="4"/>
  <c r="X41" i="4"/>
  <c r="W41" i="4"/>
  <c r="Y40" i="4"/>
  <c r="X40" i="4"/>
  <c r="W40" i="4"/>
  <c r="Y39" i="4"/>
  <c r="X39" i="4"/>
  <c r="W39" i="4"/>
  <c r="Y38" i="4"/>
  <c r="X38" i="4"/>
  <c r="W38" i="4"/>
  <c r="Y37" i="4"/>
  <c r="X37" i="4"/>
  <c r="W37" i="4"/>
  <c r="Y36" i="4"/>
  <c r="X36" i="4"/>
  <c r="W36" i="4"/>
  <c r="Y35" i="4"/>
  <c r="X35" i="4"/>
  <c r="W35" i="4"/>
  <c r="Y34" i="4"/>
  <c r="X34" i="4"/>
  <c r="W34" i="4"/>
  <c r="Y33" i="4"/>
  <c r="X33" i="4"/>
  <c r="W33" i="4"/>
  <c r="Y32" i="4"/>
  <c r="X32" i="4"/>
  <c r="W32" i="4"/>
  <c r="W48" i="4" s="1"/>
  <c r="Y31" i="4"/>
  <c r="X31" i="4"/>
  <c r="W31" i="4"/>
  <c r="Y30" i="4"/>
  <c r="X30" i="4"/>
  <c r="W30" i="4"/>
  <c r="Y29" i="4"/>
  <c r="Y48" i="4" s="1"/>
  <c r="X29" i="4"/>
  <c r="X49" i="4" s="1"/>
  <c r="X50" i="4" s="1"/>
  <c r="W29" i="4"/>
  <c r="W49" i="4" s="1"/>
  <c r="W50" i="4" s="1"/>
  <c r="V24" i="4"/>
  <c r="I24" i="4"/>
  <c r="H24" i="4"/>
  <c r="C24" i="4"/>
  <c r="V23" i="4"/>
  <c r="M23" i="4"/>
  <c r="M24" i="4" s="1"/>
  <c r="L23" i="4"/>
  <c r="L24" i="4" s="1"/>
  <c r="I23" i="4"/>
  <c r="H23" i="4"/>
  <c r="E23" i="4"/>
  <c r="E24" i="4" s="1"/>
  <c r="D23" i="4"/>
  <c r="D24" i="4" s="1"/>
  <c r="C23" i="4"/>
  <c r="V22" i="4"/>
  <c r="M22" i="4"/>
  <c r="L22" i="4"/>
  <c r="I22" i="4"/>
  <c r="H22" i="4"/>
  <c r="E22" i="4"/>
  <c r="D22" i="4"/>
  <c r="C22" i="4"/>
  <c r="Y20" i="4"/>
  <c r="X20" i="4"/>
  <c r="W20" i="4"/>
  <c r="Y19" i="4"/>
  <c r="X19" i="4"/>
  <c r="W19" i="4"/>
  <c r="Y18" i="4"/>
  <c r="X18" i="4"/>
  <c r="W18" i="4"/>
  <c r="Y17" i="4"/>
  <c r="X17" i="4"/>
  <c r="W17" i="4"/>
  <c r="Y16" i="4"/>
  <c r="X16" i="4"/>
  <c r="W16" i="4"/>
  <c r="Y15" i="4"/>
  <c r="X15" i="4"/>
  <c r="W15" i="4"/>
  <c r="Y14" i="4"/>
  <c r="X14" i="4"/>
  <c r="W14" i="4"/>
  <c r="Y13" i="4"/>
  <c r="X13" i="4"/>
  <c r="W13" i="4"/>
  <c r="Y12" i="4"/>
  <c r="X12" i="4"/>
  <c r="W12" i="4"/>
  <c r="Y11" i="4"/>
  <c r="X11" i="4"/>
  <c r="W11" i="4"/>
  <c r="Y10" i="4"/>
  <c r="X10" i="4"/>
  <c r="W10" i="4"/>
  <c r="Y9" i="4"/>
  <c r="X9" i="4"/>
  <c r="W9" i="4"/>
  <c r="Y8" i="4"/>
  <c r="W8" i="4"/>
  <c r="Y7" i="4"/>
  <c r="X7" i="4"/>
  <c r="W7" i="4"/>
  <c r="Y6" i="4"/>
  <c r="X6" i="4"/>
  <c r="W6" i="4"/>
  <c r="Y5" i="4"/>
  <c r="X5" i="4"/>
  <c r="W5" i="4"/>
  <c r="Y4" i="4"/>
  <c r="X4" i="4"/>
  <c r="X23" i="4" s="1"/>
  <c r="X24" i="4" s="1"/>
  <c r="W4" i="4"/>
  <c r="Y3" i="4"/>
  <c r="X3" i="4"/>
  <c r="X22" i="4" s="1"/>
  <c r="W3" i="4"/>
  <c r="W23" i="4" s="1"/>
  <c r="W24" i="4" s="1"/>
  <c r="V55" i="3" l="1"/>
  <c r="AG56" i="3"/>
  <c r="AG57" i="3" s="1"/>
  <c r="Y56" i="3"/>
  <c r="Y57" i="3" s="1"/>
  <c r="Y17" i="3"/>
  <c r="V18" i="3"/>
  <c r="V19" i="3" s="1"/>
  <c r="X48" i="4"/>
  <c r="Y49" i="4"/>
  <c r="Y50" i="4" s="1"/>
  <c r="W74" i="4"/>
  <c r="W75" i="4" s="1"/>
  <c r="W22" i="4"/>
  <c r="Q127" i="2" l="1"/>
  <c r="N127" i="2"/>
  <c r="K127" i="2"/>
  <c r="S127" i="2" s="1"/>
  <c r="J127" i="2"/>
  <c r="Q126" i="2"/>
  <c r="N126" i="2"/>
  <c r="K126" i="2"/>
  <c r="L126" i="2" s="1"/>
  <c r="J126" i="2"/>
  <c r="Q125" i="2"/>
  <c r="S125" i="2" s="1"/>
  <c r="N125" i="2"/>
  <c r="L125" i="2"/>
  <c r="J125" i="2"/>
  <c r="Q124" i="2"/>
  <c r="N124" i="2"/>
  <c r="K124" i="2"/>
  <c r="L124" i="2" s="1"/>
  <c r="J124" i="2"/>
  <c r="Q123" i="2"/>
  <c r="N123" i="2"/>
  <c r="K123" i="2"/>
  <c r="L123" i="2" s="1"/>
  <c r="J123" i="2"/>
  <c r="Q122" i="2"/>
  <c r="S122" i="2" s="1"/>
  <c r="N122" i="2"/>
  <c r="J122" i="2"/>
  <c r="L122" i="2" s="1"/>
  <c r="Q121" i="2"/>
  <c r="S121" i="2" s="1"/>
  <c r="N121" i="2"/>
  <c r="J121" i="2"/>
  <c r="L121" i="2" s="1"/>
  <c r="S120" i="2"/>
  <c r="Q120" i="2"/>
  <c r="N120" i="2"/>
  <c r="J120" i="2"/>
  <c r="L120" i="2" s="1"/>
  <c r="Q119" i="2"/>
  <c r="S119" i="2" s="1"/>
  <c r="N119" i="2"/>
  <c r="J119" i="2"/>
  <c r="L119" i="2" s="1"/>
  <c r="Q118" i="2"/>
  <c r="S118" i="2" s="1"/>
  <c r="N118" i="2"/>
  <c r="J118" i="2"/>
  <c r="L118" i="2" s="1"/>
  <c r="Q117" i="2"/>
  <c r="S117" i="2" s="1"/>
  <c r="N117" i="2"/>
  <c r="J117" i="2"/>
  <c r="L117" i="2" s="1"/>
  <c r="Q116" i="2"/>
  <c r="S116" i="2" s="1"/>
  <c r="N116" i="2"/>
  <c r="J116" i="2"/>
  <c r="L116" i="2" s="1"/>
  <c r="Q115" i="2"/>
  <c r="S115" i="2" s="1"/>
  <c r="N115" i="2"/>
  <c r="L115" i="2"/>
  <c r="J115" i="2"/>
  <c r="Q114" i="2"/>
  <c r="S114" i="2" s="1"/>
  <c r="N114" i="2"/>
  <c r="L114" i="2"/>
  <c r="J114" i="2"/>
  <c r="Q113" i="2"/>
  <c r="S113" i="2" s="1"/>
  <c r="N113" i="2"/>
  <c r="J113" i="2"/>
  <c r="L113" i="2" s="1"/>
  <c r="Q112" i="2"/>
  <c r="S112" i="2" s="1"/>
  <c r="N112" i="2"/>
  <c r="J112" i="2"/>
  <c r="L112" i="2" s="1"/>
  <c r="Q111" i="2"/>
  <c r="S111" i="2" s="1"/>
  <c r="N111" i="2"/>
  <c r="L111" i="2"/>
  <c r="J111" i="2"/>
  <c r="Q110" i="2"/>
  <c r="S110" i="2" s="1"/>
  <c r="N110" i="2"/>
  <c r="L110" i="2"/>
  <c r="J110" i="2"/>
  <c r="Q109" i="2"/>
  <c r="S109" i="2" s="1"/>
  <c r="N109" i="2"/>
  <c r="L109" i="2"/>
  <c r="J109" i="2"/>
  <c r="Q108" i="2"/>
  <c r="S108" i="2" s="1"/>
  <c r="N108" i="2"/>
  <c r="J108" i="2"/>
  <c r="L108" i="2" s="1"/>
  <c r="Q107" i="2"/>
  <c r="S107" i="2" s="1"/>
  <c r="N107" i="2"/>
  <c r="J107" i="2"/>
  <c r="L107" i="2" s="1"/>
  <c r="Q106" i="2"/>
  <c r="S106" i="2" s="1"/>
  <c r="N106" i="2"/>
  <c r="J106" i="2"/>
  <c r="L106" i="2" s="1"/>
  <c r="Q105" i="2"/>
  <c r="N105" i="2"/>
  <c r="K105" i="2"/>
  <c r="L105" i="2" s="1"/>
  <c r="J105" i="2"/>
  <c r="Q104" i="2"/>
  <c r="S104" i="2" s="1"/>
  <c r="N104" i="2"/>
  <c r="L104" i="2"/>
  <c r="J104" i="2"/>
  <c r="Q103" i="2"/>
  <c r="S103" i="2" s="1"/>
  <c r="N103" i="2"/>
  <c r="J103" i="2"/>
  <c r="L103" i="2" s="1"/>
  <c r="Q102" i="2"/>
  <c r="S102" i="2" s="1"/>
  <c r="N102" i="2"/>
  <c r="J102" i="2"/>
  <c r="L102" i="2" s="1"/>
  <c r="Q101" i="2"/>
  <c r="S101" i="2" s="1"/>
  <c r="N101" i="2"/>
  <c r="L101" i="2"/>
  <c r="J101" i="2"/>
  <c r="Q100" i="2"/>
  <c r="S100" i="2" s="1"/>
  <c r="N100" i="2"/>
  <c r="L100" i="2"/>
  <c r="J100" i="2"/>
  <c r="Q99" i="2"/>
  <c r="S99" i="2" s="1"/>
  <c r="N99" i="2"/>
  <c r="J99" i="2"/>
  <c r="L99" i="2" s="1"/>
  <c r="Q98" i="2"/>
  <c r="S98" i="2" s="1"/>
  <c r="N98" i="2"/>
  <c r="J98" i="2"/>
  <c r="L98" i="2" s="1"/>
  <c r="Q97" i="2"/>
  <c r="S97" i="2" s="1"/>
  <c r="N97" i="2"/>
  <c r="L97" i="2"/>
  <c r="J97" i="2"/>
  <c r="Q96" i="2"/>
  <c r="S96" i="2" s="1"/>
  <c r="N96" i="2"/>
  <c r="L96" i="2"/>
  <c r="J96" i="2"/>
  <c r="Q95" i="2"/>
  <c r="S95" i="2" s="1"/>
  <c r="N95" i="2"/>
  <c r="J95" i="2"/>
  <c r="L95" i="2" s="1"/>
  <c r="Q94" i="2"/>
  <c r="S94" i="2" s="1"/>
  <c r="N94" i="2"/>
  <c r="J94" i="2"/>
  <c r="L94" i="2" s="1"/>
  <c r="Q93" i="2"/>
  <c r="S93" i="2" s="1"/>
  <c r="N93" i="2"/>
  <c r="L93" i="2"/>
  <c r="J93" i="2"/>
  <c r="Q92" i="2"/>
  <c r="S92" i="2" s="1"/>
  <c r="N92" i="2"/>
  <c r="L92" i="2"/>
  <c r="J92" i="2"/>
  <c r="Q91" i="2"/>
  <c r="S91" i="2" s="1"/>
  <c r="N91" i="2"/>
  <c r="J91" i="2"/>
  <c r="L91" i="2" s="1"/>
  <c r="Q90" i="2"/>
  <c r="S90" i="2" s="1"/>
  <c r="N90" i="2"/>
  <c r="J90" i="2"/>
  <c r="L90" i="2" s="1"/>
  <c r="Q89" i="2"/>
  <c r="S89" i="2" s="1"/>
  <c r="N89" i="2"/>
  <c r="L89" i="2"/>
  <c r="J89" i="2"/>
  <c r="Q88" i="2"/>
  <c r="S88" i="2" s="1"/>
  <c r="N88" i="2"/>
  <c r="J88" i="2"/>
  <c r="L88" i="2" s="1"/>
  <c r="S87" i="2"/>
  <c r="Q87" i="2"/>
  <c r="N87" i="2"/>
  <c r="J87" i="2"/>
  <c r="L87" i="2" s="1"/>
  <c r="S86" i="2"/>
  <c r="Q86" i="2"/>
  <c r="N86" i="2"/>
  <c r="L86" i="2"/>
  <c r="J86" i="2"/>
  <c r="Q85" i="2"/>
  <c r="N85" i="2"/>
  <c r="K85" i="2"/>
  <c r="S85" i="2" s="1"/>
  <c r="J85" i="2"/>
  <c r="Q84" i="2"/>
  <c r="S84" i="2" s="1"/>
  <c r="N84" i="2"/>
  <c r="J84" i="2"/>
  <c r="L84" i="2" s="1"/>
  <c r="Q83" i="2"/>
  <c r="S83" i="2" s="1"/>
  <c r="N83" i="2"/>
  <c r="L83" i="2"/>
  <c r="J83" i="2"/>
  <c r="Q82" i="2"/>
  <c r="N82" i="2"/>
  <c r="K82" i="2"/>
  <c r="J82" i="2"/>
  <c r="Q81" i="2"/>
  <c r="S81" i="2" s="1"/>
  <c r="N81" i="2"/>
  <c r="J81" i="2"/>
  <c r="L81" i="2" s="1"/>
  <c r="Q80" i="2"/>
  <c r="S80" i="2" s="1"/>
  <c r="N80" i="2"/>
  <c r="L80" i="2"/>
  <c r="J80" i="2"/>
  <c r="Q79" i="2"/>
  <c r="S79" i="2" s="1"/>
  <c r="N79" i="2"/>
  <c r="J79" i="2"/>
  <c r="L79" i="2" s="1"/>
  <c r="Q78" i="2"/>
  <c r="S78" i="2" s="1"/>
  <c r="N78" i="2"/>
  <c r="J78" i="2"/>
  <c r="Q77" i="2"/>
  <c r="S77" i="2" s="1"/>
  <c r="N77" i="2"/>
  <c r="J77" i="2"/>
  <c r="L77" i="2" s="1"/>
  <c r="Q76" i="2"/>
  <c r="S76" i="2" s="1"/>
  <c r="N76" i="2"/>
  <c r="J76" i="2"/>
  <c r="L76" i="2" s="1"/>
  <c r="Q75" i="2"/>
  <c r="S75" i="2" s="1"/>
  <c r="N75" i="2"/>
  <c r="J75" i="2"/>
  <c r="L75" i="2" s="1"/>
  <c r="Q74" i="2"/>
  <c r="S74" i="2" s="1"/>
  <c r="N74" i="2"/>
  <c r="J74" i="2"/>
  <c r="L74" i="2" s="1"/>
  <c r="Q73" i="2"/>
  <c r="S73" i="2" s="1"/>
  <c r="N73" i="2"/>
  <c r="J73" i="2"/>
  <c r="L73" i="2" s="1"/>
  <c r="Q72" i="2"/>
  <c r="S72" i="2" s="1"/>
  <c r="N72" i="2"/>
  <c r="J72" i="2"/>
  <c r="L72" i="2" s="1"/>
  <c r="Q71" i="2"/>
  <c r="S71" i="2" s="1"/>
  <c r="N71" i="2"/>
  <c r="J71" i="2"/>
  <c r="L71" i="2" s="1"/>
  <c r="S70" i="2"/>
  <c r="Q70" i="2"/>
  <c r="J70" i="2"/>
  <c r="L70" i="2" s="1"/>
  <c r="S69" i="2"/>
  <c r="Q69" i="2"/>
  <c r="N69" i="2"/>
  <c r="J69" i="2"/>
  <c r="L69" i="2" s="1"/>
  <c r="S68" i="2"/>
  <c r="Q68" i="2"/>
  <c r="N68" i="2"/>
  <c r="J68" i="2"/>
  <c r="L68" i="2" s="1"/>
  <c r="S67" i="2"/>
  <c r="Q67" i="2"/>
  <c r="N67" i="2"/>
  <c r="J67" i="2"/>
  <c r="L67" i="2" s="1"/>
  <c r="S66" i="2"/>
  <c r="Q66" i="2"/>
  <c r="N66" i="2"/>
  <c r="J66" i="2"/>
  <c r="L66" i="2" s="1"/>
  <c r="S65" i="2"/>
  <c r="Q65" i="2"/>
  <c r="N65" i="2"/>
  <c r="J65" i="2"/>
  <c r="L65" i="2" s="1"/>
  <c r="S64" i="2"/>
  <c r="Q64" i="2"/>
  <c r="N64" i="2"/>
  <c r="J64" i="2"/>
  <c r="L64" i="2" s="1"/>
  <c r="Q63" i="2"/>
  <c r="N63" i="2"/>
  <c r="K63" i="2"/>
  <c r="S63" i="2" s="1"/>
  <c r="J63" i="2"/>
  <c r="L63" i="2" s="1"/>
  <c r="S62" i="2"/>
  <c r="Q62" i="2"/>
  <c r="N62" i="2"/>
  <c r="J62" i="2"/>
  <c r="L62" i="2" s="1"/>
  <c r="S61" i="2"/>
  <c r="Q61" i="2"/>
  <c r="N61" i="2"/>
  <c r="L61" i="2"/>
  <c r="J61" i="2"/>
  <c r="Q60" i="2"/>
  <c r="S60" i="2" s="1"/>
  <c r="N60" i="2"/>
  <c r="L60" i="2"/>
  <c r="J60" i="2"/>
  <c r="Q59" i="2"/>
  <c r="N59" i="2"/>
  <c r="K59" i="2"/>
  <c r="S59" i="2" s="1"/>
  <c r="J59" i="2"/>
  <c r="Q58" i="2"/>
  <c r="N58" i="2"/>
  <c r="K58" i="2"/>
  <c r="J58" i="2"/>
  <c r="L58" i="2" s="1"/>
  <c r="S57" i="2"/>
  <c r="Q57" i="2"/>
  <c r="N57" i="2"/>
  <c r="J57" i="2"/>
  <c r="L57" i="2" s="1"/>
  <c r="S56" i="2"/>
  <c r="Q56" i="2"/>
  <c r="N56" i="2"/>
  <c r="J56" i="2"/>
  <c r="L56" i="2" s="1"/>
  <c r="S55" i="2"/>
  <c r="Q55" i="2"/>
  <c r="N55" i="2"/>
  <c r="J55" i="2"/>
  <c r="L55" i="2" s="1"/>
  <c r="Q54" i="2"/>
  <c r="S54" i="2" s="1"/>
  <c r="N54" i="2"/>
  <c r="J54" i="2"/>
  <c r="L54" i="2" s="1"/>
  <c r="S53" i="2"/>
  <c r="Q53" i="2"/>
  <c r="N53" i="2"/>
  <c r="J53" i="2"/>
  <c r="L53" i="2" s="1"/>
  <c r="S52" i="2"/>
  <c r="Q52" i="2"/>
  <c r="N52" i="2"/>
  <c r="J52" i="2"/>
  <c r="L52" i="2" s="1"/>
  <c r="S51" i="2"/>
  <c r="Q51" i="2"/>
  <c r="N51" i="2"/>
  <c r="L51" i="2"/>
  <c r="J51" i="2"/>
  <c r="Q50" i="2"/>
  <c r="S50" i="2" s="1"/>
  <c r="N50" i="2"/>
  <c r="L50" i="2"/>
  <c r="J50" i="2"/>
  <c r="Q49" i="2"/>
  <c r="S49" i="2" s="1"/>
  <c r="N49" i="2"/>
  <c r="J49" i="2"/>
  <c r="L49" i="2" s="1"/>
  <c r="Q48" i="2"/>
  <c r="S48" i="2" s="1"/>
  <c r="N48" i="2"/>
  <c r="J48" i="2"/>
  <c r="L48" i="2" s="1"/>
  <c r="Q47" i="2"/>
  <c r="S47" i="2" s="1"/>
  <c r="N47" i="2"/>
  <c r="L47" i="2"/>
  <c r="J47" i="2"/>
  <c r="Q46" i="2"/>
  <c r="S46" i="2" s="1"/>
  <c r="N46" i="2"/>
  <c r="J46" i="2"/>
  <c r="L46" i="2" s="1"/>
  <c r="S45" i="2"/>
  <c r="Q45" i="2"/>
  <c r="N45" i="2"/>
  <c r="L45" i="2"/>
  <c r="J45" i="2"/>
  <c r="Q44" i="2"/>
  <c r="S44" i="2" s="1"/>
  <c r="N44" i="2"/>
  <c r="L44" i="2"/>
  <c r="J44" i="2"/>
  <c r="Q43" i="2"/>
  <c r="S43" i="2" s="1"/>
  <c r="N43" i="2"/>
  <c r="L43" i="2"/>
  <c r="J43" i="2"/>
  <c r="Q42" i="2"/>
  <c r="N42" i="2"/>
  <c r="K42" i="2"/>
  <c r="L42" i="2" s="1"/>
  <c r="J42" i="2"/>
  <c r="Q41" i="2"/>
  <c r="S41" i="2" s="1"/>
  <c r="N41" i="2"/>
  <c r="J41" i="2"/>
  <c r="L41" i="2" s="1"/>
  <c r="Q40" i="2"/>
  <c r="S40" i="2" s="1"/>
  <c r="N40" i="2"/>
  <c r="J40" i="2"/>
  <c r="L40" i="2" s="1"/>
  <c r="Q39" i="2"/>
  <c r="N39" i="2"/>
  <c r="K39" i="2"/>
  <c r="J39" i="2"/>
  <c r="Q38" i="2"/>
  <c r="N38" i="2"/>
  <c r="K38" i="2"/>
  <c r="L38" i="2" s="1"/>
  <c r="J38" i="2"/>
  <c r="Q37" i="2"/>
  <c r="N37" i="2"/>
  <c r="K37" i="2"/>
  <c r="J37" i="2"/>
  <c r="Q36" i="2"/>
  <c r="S36" i="2" s="1"/>
  <c r="N36" i="2"/>
  <c r="J36" i="2"/>
  <c r="L36" i="2" s="1"/>
  <c r="Q35" i="2"/>
  <c r="S35" i="2" s="1"/>
  <c r="N35" i="2"/>
  <c r="J35" i="2"/>
  <c r="L35" i="2" s="1"/>
  <c r="Q34" i="2"/>
  <c r="S34" i="2" s="1"/>
  <c r="N34" i="2"/>
  <c r="J34" i="2"/>
  <c r="L34" i="2" s="1"/>
  <c r="Q33" i="2"/>
  <c r="S33" i="2" s="1"/>
  <c r="N33" i="2"/>
  <c r="J33" i="2"/>
  <c r="L33" i="2" s="1"/>
  <c r="Q32" i="2"/>
  <c r="S32" i="2" s="1"/>
  <c r="N32" i="2"/>
  <c r="J32" i="2"/>
  <c r="L32" i="2" s="1"/>
  <c r="Q31" i="2"/>
  <c r="S31" i="2" s="1"/>
  <c r="N31" i="2"/>
  <c r="J31" i="2"/>
  <c r="L31" i="2" s="1"/>
  <c r="Q30" i="2"/>
  <c r="S30" i="2" s="1"/>
  <c r="N30" i="2"/>
  <c r="J30" i="2"/>
  <c r="L30" i="2" s="1"/>
  <c r="Q29" i="2"/>
  <c r="S29" i="2" s="1"/>
  <c r="N29" i="2"/>
  <c r="L29" i="2"/>
  <c r="J29" i="2"/>
  <c r="Q28" i="2"/>
  <c r="S28" i="2" s="1"/>
  <c r="N28" i="2"/>
  <c r="L28" i="2"/>
  <c r="J28" i="2"/>
  <c r="Q27" i="2"/>
  <c r="S27" i="2" s="1"/>
  <c r="N27" i="2"/>
  <c r="J27" i="2"/>
  <c r="L27" i="2" s="1"/>
  <c r="Q26" i="2"/>
  <c r="S26" i="2" s="1"/>
  <c r="N26" i="2"/>
  <c r="J26" i="2"/>
  <c r="L26" i="2" s="1"/>
  <c r="S25" i="2"/>
  <c r="Q25" i="2"/>
  <c r="N25" i="2"/>
  <c r="J25" i="2"/>
  <c r="L25" i="2" s="1"/>
  <c r="Q24" i="2"/>
  <c r="S24" i="2" s="1"/>
  <c r="N24" i="2"/>
  <c r="J24" i="2"/>
  <c r="L24" i="2" s="1"/>
  <c r="S23" i="2"/>
  <c r="Q23" i="2"/>
  <c r="N23" i="2"/>
  <c r="J23" i="2"/>
  <c r="L23" i="2" s="1"/>
  <c r="Q22" i="2"/>
  <c r="N22" i="2"/>
  <c r="K22" i="2"/>
  <c r="J22" i="2"/>
  <c r="Q21" i="2"/>
  <c r="N21" i="2"/>
  <c r="K21" i="2"/>
  <c r="J21" i="2"/>
  <c r="Q20" i="2"/>
  <c r="N20" i="2"/>
  <c r="K20" i="2"/>
  <c r="J20" i="2"/>
  <c r="Q19" i="2"/>
  <c r="N19" i="2"/>
  <c r="K19" i="2"/>
  <c r="J19" i="2"/>
  <c r="S18" i="2"/>
  <c r="Q18" i="2"/>
  <c r="N18" i="2"/>
  <c r="K18" i="2"/>
  <c r="J18" i="2"/>
  <c r="Q17" i="2"/>
  <c r="S17" i="2" s="1"/>
  <c r="N17" i="2"/>
  <c r="J17" i="2"/>
  <c r="L17" i="2" s="1"/>
  <c r="Q16" i="2"/>
  <c r="N16" i="2"/>
  <c r="K16" i="2"/>
  <c r="S16" i="2" s="1"/>
  <c r="J16" i="2"/>
  <c r="Q15" i="2"/>
  <c r="S15" i="2" s="1"/>
  <c r="N15" i="2"/>
  <c r="L15" i="2"/>
  <c r="J15" i="2"/>
  <c r="Q14" i="2"/>
  <c r="S14" i="2" s="1"/>
  <c r="N14" i="2"/>
  <c r="J14" i="2"/>
  <c r="L14" i="2" s="1"/>
  <c r="Q13" i="2"/>
  <c r="S13" i="2" s="1"/>
  <c r="N13" i="2"/>
  <c r="J13" i="2"/>
  <c r="L13" i="2" s="1"/>
  <c r="S12" i="2"/>
  <c r="Q12" i="2"/>
  <c r="N12" i="2"/>
  <c r="L12" i="2"/>
  <c r="J12" i="2"/>
  <c r="Q11" i="2"/>
  <c r="S11" i="2" s="1"/>
  <c r="N11" i="2"/>
  <c r="L11" i="2"/>
  <c r="J11" i="2"/>
  <c r="Q10" i="2"/>
  <c r="S10" i="2" s="1"/>
  <c r="N10" i="2"/>
  <c r="J10" i="2"/>
  <c r="L10" i="2" s="1"/>
  <c r="Q9" i="2"/>
  <c r="S9" i="2" s="1"/>
  <c r="N9" i="2"/>
  <c r="J9" i="2"/>
  <c r="L9" i="2" s="1"/>
  <c r="S8" i="2"/>
  <c r="Q8" i="2"/>
  <c r="N8" i="2"/>
  <c r="J8" i="2"/>
  <c r="L8" i="2" s="1"/>
  <c r="S7" i="2"/>
  <c r="Q7" i="2"/>
  <c r="N7" i="2"/>
  <c r="L7" i="2"/>
  <c r="J7" i="2"/>
  <c r="Q6" i="2"/>
  <c r="S6" i="2" s="1"/>
  <c r="N6" i="2"/>
  <c r="L6" i="2"/>
  <c r="J6" i="2"/>
  <c r="Q5" i="2"/>
  <c r="S5" i="2" s="1"/>
  <c r="N5" i="2"/>
  <c r="J5" i="2"/>
  <c r="L5" i="2" s="1"/>
  <c r="S4" i="2"/>
  <c r="Q4" i="2"/>
  <c r="N4" i="2"/>
  <c r="J4" i="2"/>
  <c r="L4" i="2" s="1"/>
  <c r="Q3" i="2"/>
  <c r="S3" i="2" s="1"/>
  <c r="N3" i="2"/>
  <c r="J3" i="2"/>
  <c r="L3" i="2" s="1"/>
  <c r="S2" i="2"/>
  <c r="Q2" i="2"/>
  <c r="N2" i="2"/>
  <c r="V3" i="2" s="1"/>
  <c r="V4" i="2" s="1"/>
  <c r="J2" i="2"/>
  <c r="L2" i="2" s="1"/>
  <c r="U108" i="2" l="1"/>
  <c r="U109" i="2" s="1"/>
  <c r="U107" i="2"/>
  <c r="V2" i="2"/>
  <c r="L18" i="2"/>
  <c r="L37" i="2"/>
  <c r="U24" i="2" s="1"/>
  <c r="U25" i="2" s="1"/>
  <c r="V87" i="2"/>
  <c r="V88" i="2" s="1"/>
  <c r="L127" i="2"/>
  <c r="L19" i="2"/>
  <c r="L20" i="2"/>
  <c r="L21" i="2"/>
  <c r="L22" i="2"/>
  <c r="L39" i="2"/>
  <c r="S58" i="2"/>
  <c r="T44" i="2" s="1"/>
  <c r="L82" i="2"/>
  <c r="U66" i="2" s="1"/>
  <c r="U67" i="2" s="1"/>
  <c r="S123" i="2"/>
  <c r="S38" i="2"/>
  <c r="V23" i="2"/>
  <c r="V24" i="2"/>
  <c r="V25" i="2" s="1"/>
  <c r="S82" i="2"/>
  <c r="T66" i="2" s="1"/>
  <c r="T67" i="2" s="1"/>
  <c r="L85" i="2"/>
  <c r="L78" i="2"/>
  <c r="S22" i="2"/>
  <c r="U3" i="2"/>
  <c r="U4" i="2" s="1"/>
  <c r="U23" i="2"/>
  <c r="S39" i="2"/>
  <c r="L59" i="2"/>
  <c r="U44" i="2" s="1"/>
  <c r="T65" i="2"/>
  <c r="V66" i="2"/>
  <c r="V67" i="2" s="1"/>
  <c r="V65" i="2"/>
  <c r="V108" i="2"/>
  <c r="V109" i="2" s="1"/>
  <c r="V107" i="2"/>
  <c r="V45" i="2"/>
  <c r="V46" i="2" s="1"/>
  <c r="V44" i="2"/>
  <c r="U86" i="2"/>
  <c r="U87" i="2"/>
  <c r="U88" i="2" s="1"/>
  <c r="T108" i="2"/>
  <c r="T109" i="2" s="1"/>
  <c r="S20" i="2"/>
  <c r="T2" i="2" s="1"/>
  <c r="L16" i="2"/>
  <c r="U2" i="2" s="1"/>
  <c r="S37" i="2"/>
  <c r="S42" i="2"/>
  <c r="T23" i="2" s="1"/>
  <c r="S105" i="2"/>
  <c r="S126" i="2"/>
  <c r="S19" i="2"/>
  <c r="S21" i="2"/>
  <c r="V86" i="2"/>
  <c r="S124" i="2"/>
  <c r="T107" i="2" s="1"/>
  <c r="T45" i="2" l="1"/>
  <c r="T46" i="2" s="1"/>
  <c r="T24" i="2"/>
  <c r="T25" i="2" s="1"/>
  <c r="U65" i="2"/>
  <c r="T3" i="2"/>
  <c r="T4" i="2" s="1"/>
  <c r="T86" i="2"/>
  <c r="T87" i="2"/>
  <c r="T88" i="2" s="1"/>
  <c r="U45" i="2"/>
  <c r="U46" i="2" s="1"/>
  <c r="R125" i="1" l="1"/>
  <c r="L125" i="1"/>
  <c r="Q125" i="1" s="1"/>
  <c r="J125" i="1"/>
  <c r="N125" i="1" s="1"/>
  <c r="G125" i="1"/>
  <c r="P125" i="1" s="1"/>
  <c r="R124" i="1"/>
  <c r="L124" i="1"/>
  <c r="J124" i="1"/>
  <c r="N124" i="1" s="1"/>
  <c r="G124" i="1"/>
  <c r="R123" i="1"/>
  <c r="Q123" i="1"/>
  <c r="N123" i="1"/>
  <c r="M123" i="1"/>
  <c r="O123" i="1" s="1"/>
  <c r="L123" i="1"/>
  <c r="J123" i="1"/>
  <c r="G123" i="1"/>
  <c r="P123" i="1" s="1"/>
  <c r="R122" i="1"/>
  <c r="Q122" i="1"/>
  <c r="O122" i="1"/>
  <c r="N122" i="1"/>
  <c r="M122" i="1"/>
  <c r="L122" i="1"/>
  <c r="J122" i="1"/>
  <c r="G122" i="1"/>
  <c r="P122" i="1" s="1"/>
  <c r="R121" i="1"/>
  <c r="L121" i="1"/>
  <c r="Q121" i="1" s="1"/>
  <c r="J121" i="1"/>
  <c r="N121" i="1" s="1"/>
  <c r="G121" i="1"/>
  <c r="R120" i="1"/>
  <c r="P120" i="1"/>
  <c r="N120" i="1"/>
  <c r="L120" i="1"/>
  <c r="G120" i="1"/>
  <c r="R119" i="1"/>
  <c r="L119" i="1"/>
  <c r="J119" i="1"/>
  <c r="N119" i="1" s="1"/>
  <c r="G119" i="1"/>
  <c r="R118" i="1"/>
  <c r="Q118" i="1"/>
  <c r="N118" i="1"/>
  <c r="M118" i="1"/>
  <c r="O118" i="1" s="1"/>
  <c r="L118" i="1"/>
  <c r="J118" i="1"/>
  <c r="G118" i="1"/>
  <c r="P118" i="1" s="1"/>
  <c r="R117" i="1"/>
  <c r="O117" i="1"/>
  <c r="N117" i="1"/>
  <c r="M117" i="1"/>
  <c r="L117" i="1"/>
  <c r="Q117" i="1" s="1"/>
  <c r="J117" i="1"/>
  <c r="G117" i="1"/>
  <c r="P117" i="1" s="1"/>
  <c r="R116" i="1"/>
  <c r="L116" i="1"/>
  <c r="Q116" i="1" s="1"/>
  <c r="J116" i="1"/>
  <c r="N116" i="1" s="1"/>
  <c r="G116" i="1"/>
  <c r="R115" i="1"/>
  <c r="L115" i="1"/>
  <c r="J115" i="1"/>
  <c r="N115" i="1" s="1"/>
  <c r="G115" i="1"/>
  <c r="R114" i="1"/>
  <c r="Q114" i="1"/>
  <c r="N114" i="1"/>
  <c r="M114" i="1"/>
  <c r="O114" i="1" s="1"/>
  <c r="L114" i="1"/>
  <c r="J114" i="1"/>
  <c r="G114" i="1"/>
  <c r="P114" i="1" s="1"/>
  <c r="R113" i="1"/>
  <c r="N113" i="1"/>
  <c r="L113" i="1"/>
  <c r="Q113" i="1" s="1"/>
  <c r="J113" i="1"/>
  <c r="G113" i="1"/>
  <c r="P113" i="1" s="1"/>
  <c r="R112" i="1"/>
  <c r="L112" i="1"/>
  <c r="Q112" i="1" s="1"/>
  <c r="J112" i="1"/>
  <c r="N112" i="1" s="1"/>
  <c r="G112" i="1"/>
  <c r="R111" i="1"/>
  <c r="L111" i="1"/>
  <c r="P111" i="1" s="1"/>
  <c r="J111" i="1"/>
  <c r="N111" i="1" s="1"/>
  <c r="G111" i="1"/>
  <c r="R110" i="1"/>
  <c r="Q110" i="1"/>
  <c r="N110" i="1"/>
  <c r="M110" i="1"/>
  <c r="O110" i="1" s="1"/>
  <c r="L110" i="1"/>
  <c r="J110" i="1"/>
  <c r="G110" i="1"/>
  <c r="P110" i="1" s="1"/>
  <c r="R109" i="1"/>
  <c r="O109" i="1"/>
  <c r="N109" i="1"/>
  <c r="M109" i="1"/>
  <c r="L109" i="1"/>
  <c r="Q109" i="1" s="1"/>
  <c r="J109" i="1"/>
  <c r="G109" i="1"/>
  <c r="P109" i="1" s="1"/>
  <c r="R108" i="1"/>
  <c r="L108" i="1"/>
  <c r="Q108" i="1" s="1"/>
  <c r="J108" i="1"/>
  <c r="N108" i="1" s="1"/>
  <c r="G108" i="1"/>
  <c r="R107" i="1"/>
  <c r="L107" i="1"/>
  <c r="P107" i="1" s="1"/>
  <c r="J107" i="1"/>
  <c r="N107" i="1" s="1"/>
  <c r="G107" i="1"/>
  <c r="R106" i="1"/>
  <c r="Q106" i="1"/>
  <c r="N106" i="1"/>
  <c r="M106" i="1"/>
  <c r="O106" i="1" s="1"/>
  <c r="L106" i="1"/>
  <c r="J106" i="1"/>
  <c r="G106" i="1"/>
  <c r="P106" i="1" s="1"/>
  <c r="R105" i="1"/>
  <c r="N105" i="1"/>
  <c r="L105" i="1"/>
  <c r="Q105" i="1" s="1"/>
  <c r="J105" i="1"/>
  <c r="G105" i="1"/>
  <c r="P105" i="1" s="1"/>
  <c r="R104" i="1"/>
  <c r="L104" i="1"/>
  <c r="Q104" i="1" s="1"/>
  <c r="J104" i="1"/>
  <c r="N104" i="1" s="1"/>
  <c r="G104" i="1"/>
  <c r="R103" i="1"/>
  <c r="L103" i="1"/>
  <c r="J103" i="1"/>
  <c r="N103" i="1" s="1"/>
  <c r="G103" i="1"/>
  <c r="R102" i="1"/>
  <c r="Q102" i="1"/>
  <c r="N102" i="1"/>
  <c r="M102" i="1"/>
  <c r="O102" i="1" s="1"/>
  <c r="L102" i="1"/>
  <c r="G102" i="1"/>
  <c r="P102" i="1" s="1"/>
  <c r="R101" i="1"/>
  <c r="Q101" i="1"/>
  <c r="N101" i="1"/>
  <c r="M101" i="1"/>
  <c r="O101" i="1" s="1"/>
  <c r="L101" i="1"/>
  <c r="J101" i="1"/>
  <c r="G101" i="1"/>
  <c r="P101" i="1" s="1"/>
  <c r="R100" i="1"/>
  <c r="N100" i="1"/>
  <c r="L100" i="1"/>
  <c r="Q100" i="1" s="1"/>
  <c r="J100" i="1"/>
  <c r="G100" i="1"/>
  <c r="P100" i="1" s="1"/>
  <c r="R99" i="1"/>
  <c r="L99" i="1"/>
  <c r="Q99" i="1" s="1"/>
  <c r="J99" i="1"/>
  <c r="N99" i="1" s="1"/>
  <c r="G99" i="1"/>
  <c r="R98" i="1"/>
  <c r="L98" i="1"/>
  <c r="J98" i="1"/>
  <c r="N98" i="1" s="1"/>
  <c r="G98" i="1"/>
  <c r="R97" i="1"/>
  <c r="Q97" i="1"/>
  <c r="N97" i="1"/>
  <c r="M97" i="1"/>
  <c r="O97" i="1" s="1"/>
  <c r="L97" i="1"/>
  <c r="J97" i="1"/>
  <c r="G97" i="1"/>
  <c r="P97" i="1" s="1"/>
  <c r="R96" i="1"/>
  <c r="N96" i="1"/>
  <c r="L96" i="1"/>
  <c r="Q96" i="1" s="1"/>
  <c r="J96" i="1"/>
  <c r="G96" i="1"/>
  <c r="P96" i="1" s="1"/>
  <c r="R95" i="1"/>
  <c r="L95" i="1"/>
  <c r="Q95" i="1" s="1"/>
  <c r="J95" i="1"/>
  <c r="N95" i="1" s="1"/>
  <c r="G95" i="1"/>
  <c r="R94" i="1"/>
  <c r="L94" i="1"/>
  <c r="J94" i="1"/>
  <c r="N94" i="1" s="1"/>
  <c r="G94" i="1"/>
  <c r="R93" i="1"/>
  <c r="Q93" i="1"/>
  <c r="N93" i="1"/>
  <c r="M93" i="1"/>
  <c r="O93" i="1" s="1"/>
  <c r="L93" i="1"/>
  <c r="J93" i="1"/>
  <c r="G93" i="1"/>
  <c r="P93" i="1" s="1"/>
  <c r="R92" i="1"/>
  <c r="N92" i="1"/>
  <c r="L92" i="1"/>
  <c r="Q92" i="1" s="1"/>
  <c r="J92" i="1"/>
  <c r="G92" i="1"/>
  <c r="P92" i="1" s="1"/>
  <c r="R91" i="1"/>
  <c r="L91" i="1"/>
  <c r="Q91" i="1" s="1"/>
  <c r="J91" i="1"/>
  <c r="N91" i="1" s="1"/>
  <c r="G91" i="1"/>
  <c r="R90" i="1"/>
  <c r="L90" i="1"/>
  <c r="J90" i="1"/>
  <c r="N90" i="1" s="1"/>
  <c r="G90" i="1"/>
  <c r="R89" i="1"/>
  <c r="Q89" i="1"/>
  <c r="N89" i="1"/>
  <c r="M89" i="1"/>
  <c r="O89" i="1" s="1"/>
  <c r="L89" i="1"/>
  <c r="J89" i="1"/>
  <c r="G89" i="1"/>
  <c r="P89" i="1" s="1"/>
  <c r="R88" i="1"/>
  <c r="N88" i="1"/>
  <c r="L88" i="1"/>
  <c r="Q88" i="1" s="1"/>
  <c r="J88" i="1"/>
  <c r="G88" i="1"/>
  <c r="P88" i="1" s="1"/>
  <c r="R87" i="1"/>
  <c r="L87" i="1"/>
  <c r="Q87" i="1" s="1"/>
  <c r="J87" i="1"/>
  <c r="N87" i="1" s="1"/>
  <c r="G87" i="1"/>
  <c r="R86" i="1"/>
  <c r="L86" i="1"/>
  <c r="J86" i="1"/>
  <c r="N86" i="1" s="1"/>
  <c r="G86" i="1"/>
  <c r="R85" i="1"/>
  <c r="Q85" i="1"/>
  <c r="N85" i="1"/>
  <c r="M85" i="1"/>
  <c r="O85" i="1" s="1"/>
  <c r="L85" i="1"/>
  <c r="J85" i="1"/>
  <c r="G85" i="1"/>
  <c r="P85" i="1" s="1"/>
  <c r="R84" i="1"/>
  <c r="N84" i="1"/>
  <c r="L84" i="1"/>
  <c r="Q84" i="1" s="1"/>
  <c r="J84" i="1"/>
  <c r="G84" i="1"/>
  <c r="P84" i="1" s="1"/>
  <c r="R83" i="1"/>
  <c r="L83" i="1"/>
  <c r="Q83" i="1" s="1"/>
  <c r="J83" i="1"/>
  <c r="N83" i="1" s="1"/>
  <c r="G83" i="1"/>
  <c r="R82" i="1"/>
  <c r="L82" i="1"/>
  <c r="J82" i="1"/>
  <c r="N82" i="1" s="1"/>
  <c r="G82" i="1"/>
  <c r="R81" i="1"/>
  <c r="Q81" i="1"/>
  <c r="N81" i="1"/>
  <c r="M81" i="1"/>
  <c r="O81" i="1" s="1"/>
  <c r="L81" i="1"/>
  <c r="J81" i="1"/>
  <c r="G81" i="1"/>
  <c r="P81" i="1" s="1"/>
  <c r="R80" i="1"/>
  <c r="N80" i="1"/>
  <c r="L80" i="1"/>
  <c r="Q80" i="1" s="1"/>
  <c r="J80" i="1"/>
  <c r="G80" i="1"/>
  <c r="P80" i="1" s="1"/>
  <c r="R79" i="1"/>
  <c r="L79" i="1"/>
  <c r="Q79" i="1" s="1"/>
  <c r="J79" i="1"/>
  <c r="N79" i="1" s="1"/>
  <c r="G79" i="1"/>
  <c r="R78" i="1"/>
  <c r="N78" i="1"/>
  <c r="L78" i="1"/>
  <c r="P78" i="1" s="1"/>
  <c r="G78" i="1"/>
  <c r="R77" i="1"/>
  <c r="P77" i="1"/>
  <c r="L77" i="1"/>
  <c r="J77" i="1"/>
  <c r="N77" i="1" s="1"/>
  <c r="G77" i="1"/>
  <c r="R76" i="1"/>
  <c r="Q76" i="1"/>
  <c r="N76" i="1"/>
  <c r="M76" i="1"/>
  <c r="O76" i="1" s="1"/>
  <c r="L76" i="1"/>
  <c r="J76" i="1"/>
  <c r="G76" i="1"/>
  <c r="P76" i="1" s="1"/>
  <c r="R75" i="1"/>
  <c r="N75" i="1"/>
  <c r="L75" i="1"/>
  <c r="Q75" i="1" s="1"/>
  <c r="J75" i="1"/>
  <c r="G75" i="1"/>
  <c r="P75" i="1" s="1"/>
  <c r="R74" i="1"/>
  <c r="L74" i="1"/>
  <c r="Q74" i="1" s="1"/>
  <c r="J74" i="1"/>
  <c r="N74" i="1" s="1"/>
  <c r="G74" i="1"/>
  <c r="R73" i="1"/>
  <c r="P73" i="1"/>
  <c r="L73" i="1"/>
  <c r="J73" i="1"/>
  <c r="N73" i="1" s="1"/>
  <c r="G73" i="1"/>
  <c r="R72" i="1"/>
  <c r="Q72" i="1"/>
  <c r="N72" i="1"/>
  <c r="M72" i="1"/>
  <c r="O72" i="1" s="1"/>
  <c r="L72" i="1"/>
  <c r="J72" i="1"/>
  <c r="G72" i="1"/>
  <c r="P72" i="1" s="1"/>
  <c r="R71" i="1"/>
  <c r="N71" i="1"/>
  <c r="L71" i="1"/>
  <c r="Q71" i="1" s="1"/>
  <c r="J71" i="1"/>
  <c r="G71" i="1"/>
  <c r="P71" i="1" s="1"/>
  <c r="R70" i="1"/>
  <c r="L70" i="1"/>
  <c r="Q70" i="1" s="1"/>
  <c r="J70" i="1"/>
  <c r="N70" i="1" s="1"/>
  <c r="G70" i="1"/>
  <c r="R69" i="1"/>
  <c r="P69" i="1"/>
  <c r="L69" i="1"/>
  <c r="J69" i="1"/>
  <c r="N69" i="1" s="1"/>
  <c r="G69" i="1"/>
  <c r="R68" i="1"/>
  <c r="Q68" i="1"/>
  <c r="N68" i="1"/>
  <c r="M68" i="1"/>
  <c r="O68" i="1" s="1"/>
  <c r="L68" i="1"/>
  <c r="J68" i="1"/>
  <c r="G68" i="1"/>
  <c r="P68" i="1" s="1"/>
  <c r="R67" i="1"/>
  <c r="N67" i="1"/>
  <c r="L67" i="1"/>
  <c r="Q67" i="1" s="1"/>
  <c r="J67" i="1"/>
  <c r="G67" i="1"/>
  <c r="P67" i="1" s="1"/>
  <c r="R66" i="1"/>
  <c r="L66" i="1"/>
  <c r="Q66" i="1" s="1"/>
  <c r="J66" i="1"/>
  <c r="N66" i="1" s="1"/>
  <c r="G66" i="1"/>
  <c r="P66" i="1" s="1"/>
  <c r="R65" i="1"/>
  <c r="P65" i="1"/>
  <c r="L65" i="1"/>
  <c r="J65" i="1"/>
  <c r="N65" i="1" s="1"/>
  <c r="G65" i="1"/>
  <c r="R64" i="1"/>
  <c r="Q64" i="1"/>
  <c r="N64" i="1"/>
  <c r="M64" i="1"/>
  <c r="O64" i="1" s="1"/>
  <c r="L64" i="1"/>
  <c r="J64" i="1"/>
  <c r="G64" i="1"/>
  <c r="P64" i="1" s="1"/>
  <c r="R63" i="1"/>
  <c r="O63" i="1"/>
  <c r="N63" i="1"/>
  <c r="M63" i="1"/>
  <c r="L63" i="1"/>
  <c r="Q63" i="1" s="1"/>
  <c r="J63" i="1"/>
  <c r="G63" i="1"/>
  <c r="P63" i="1" s="1"/>
  <c r="R62" i="1"/>
  <c r="L62" i="1"/>
  <c r="Q62" i="1" s="1"/>
  <c r="J62" i="1"/>
  <c r="N62" i="1" s="1"/>
  <c r="G62" i="1"/>
  <c r="R61" i="1"/>
  <c r="P61" i="1"/>
  <c r="L61" i="1"/>
  <c r="J61" i="1"/>
  <c r="N61" i="1" s="1"/>
  <c r="G61" i="1"/>
  <c r="R60" i="1"/>
  <c r="Q60" i="1"/>
  <c r="N60" i="1"/>
  <c r="M60" i="1"/>
  <c r="O60" i="1" s="1"/>
  <c r="L60" i="1"/>
  <c r="J60" i="1"/>
  <c r="G60" i="1"/>
  <c r="P60" i="1" s="1"/>
  <c r="R59" i="1"/>
  <c r="O59" i="1"/>
  <c r="N59" i="1"/>
  <c r="M59" i="1"/>
  <c r="L59" i="1"/>
  <c r="Q59" i="1" s="1"/>
  <c r="J59" i="1"/>
  <c r="G59" i="1"/>
  <c r="P59" i="1" s="1"/>
  <c r="R58" i="1"/>
  <c r="L58" i="1"/>
  <c r="J58" i="1"/>
  <c r="N58" i="1" s="1"/>
  <c r="G58" i="1"/>
  <c r="R57" i="1"/>
  <c r="Q57" i="1"/>
  <c r="P57" i="1"/>
  <c r="M57" i="1"/>
  <c r="O57" i="1" s="1"/>
  <c r="L57" i="1"/>
  <c r="J57" i="1"/>
  <c r="N57" i="1" s="1"/>
  <c r="G57" i="1"/>
  <c r="R56" i="1"/>
  <c r="Q56" i="1"/>
  <c r="N56" i="1"/>
  <c r="M56" i="1"/>
  <c r="O56" i="1" s="1"/>
  <c r="L56" i="1"/>
  <c r="G56" i="1"/>
  <c r="P56" i="1" s="1"/>
  <c r="R55" i="1"/>
  <c r="N55" i="1"/>
  <c r="L55" i="1"/>
  <c r="J55" i="1"/>
  <c r="G55" i="1"/>
  <c r="R54" i="1"/>
  <c r="Q54" i="1"/>
  <c r="M54" i="1"/>
  <c r="O54" i="1" s="1"/>
  <c r="L54" i="1"/>
  <c r="J54" i="1"/>
  <c r="N54" i="1" s="1"/>
  <c r="G54" i="1"/>
  <c r="P54" i="1" s="1"/>
  <c r="R53" i="1"/>
  <c r="N53" i="1"/>
  <c r="L53" i="1"/>
  <c r="Q53" i="1" s="1"/>
  <c r="J53" i="1"/>
  <c r="G53" i="1"/>
  <c r="P53" i="1" s="1"/>
  <c r="R52" i="1"/>
  <c r="Q52" i="1"/>
  <c r="O52" i="1"/>
  <c r="M52" i="1"/>
  <c r="L52" i="1"/>
  <c r="J52" i="1"/>
  <c r="N52" i="1" s="1"/>
  <c r="G52" i="1"/>
  <c r="P52" i="1" s="1"/>
  <c r="R51" i="1"/>
  <c r="N51" i="1"/>
  <c r="L51" i="1"/>
  <c r="J51" i="1"/>
  <c r="G51" i="1"/>
  <c r="R50" i="1"/>
  <c r="Q50" i="1"/>
  <c r="M50" i="1"/>
  <c r="O50" i="1" s="1"/>
  <c r="L50" i="1"/>
  <c r="J50" i="1"/>
  <c r="N50" i="1" s="1"/>
  <c r="G50" i="1"/>
  <c r="P50" i="1" s="1"/>
  <c r="R49" i="1"/>
  <c r="N49" i="1"/>
  <c r="L49" i="1"/>
  <c r="Q49" i="1" s="1"/>
  <c r="J49" i="1"/>
  <c r="G49" i="1"/>
  <c r="P49" i="1" s="1"/>
  <c r="R48" i="1"/>
  <c r="Q48" i="1"/>
  <c r="O48" i="1"/>
  <c r="M48" i="1"/>
  <c r="L48" i="1"/>
  <c r="J48" i="1"/>
  <c r="N48" i="1" s="1"/>
  <c r="G48" i="1"/>
  <c r="P48" i="1" s="1"/>
  <c r="R47" i="1"/>
  <c r="N47" i="1"/>
  <c r="L47" i="1"/>
  <c r="J47" i="1"/>
  <c r="G47" i="1"/>
  <c r="R46" i="1"/>
  <c r="Q46" i="1"/>
  <c r="M46" i="1"/>
  <c r="O46" i="1" s="1"/>
  <c r="L46" i="1"/>
  <c r="J46" i="1"/>
  <c r="N46" i="1" s="1"/>
  <c r="G46" i="1"/>
  <c r="P46" i="1" s="1"/>
  <c r="R45" i="1"/>
  <c r="N45" i="1"/>
  <c r="L45" i="1"/>
  <c r="Q45" i="1" s="1"/>
  <c r="J45" i="1"/>
  <c r="G45" i="1"/>
  <c r="P45" i="1" s="1"/>
  <c r="R44" i="1"/>
  <c r="Q44" i="1"/>
  <c r="O44" i="1"/>
  <c r="M44" i="1"/>
  <c r="L44" i="1"/>
  <c r="J44" i="1"/>
  <c r="N44" i="1" s="1"/>
  <c r="G44" i="1"/>
  <c r="P44" i="1" s="1"/>
  <c r="R43" i="1"/>
  <c r="N43" i="1"/>
  <c r="L43" i="1"/>
  <c r="J43" i="1"/>
  <c r="G43" i="1"/>
  <c r="R42" i="1"/>
  <c r="Q42" i="1"/>
  <c r="M42" i="1"/>
  <c r="O42" i="1" s="1"/>
  <c r="L42" i="1"/>
  <c r="J42" i="1"/>
  <c r="N42" i="1" s="1"/>
  <c r="G42" i="1"/>
  <c r="P42" i="1" s="1"/>
  <c r="R41" i="1"/>
  <c r="N41" i="1"/>
  <c r="L41" i="1"/>
  <c r="Q41" i="1" s="1"/>
  <c r="J41" i="1"/>
  <c r="G41" i="1"/>
  <c r="P41" i="1" s="1"/>
  <c r="R40" i="1"/>
  <c r="Q40" i="1"/>
  <c r="O40" i="1"/>
  <c r="M40" i="1"/>
  <c r="L40" i="1"/>
  <c r="J40" i="1"/>
  <c r="N40" i="1" s="1"/>
  <c r="G40" i="1"/>
  <c r="P40" i="1" s="1"/>
  <c r="R39" i="1"/>
  <c r="N39" i="1"/>
  <c r="L39" i="1"/>
  <c r="J39" i="1"/>
  <c r="G39" i="1"/>
  <c r="R38" i="1"/>
  <c r="Q38" i="1"/>
  <c r="M38" i="1"/>
  <c r="O38" i="1" s="1"/>
  <c r="L38" i="1"/>
  <c r="J38" i="1"/>
  <c r="N38" i="1" s="1"/>
  <c r="G38" i="1"/>
  <c r="P38" i="1" s="1"/>
  <c r="R37" i="1"/>
  <c r="N37" i="1"/>
  <c r="L37" i="1"/>
  <c r="Q37" i="1" s="1"/>
  <c r="J37" i="1"/>
  <c r="G37" i="1"/>
  <c r="P37" i="1" s="1"/>
  <c r="R36" i="1"/>
  <c r="Q36" i="1"/>
  <c r="O36" i="1"/>
  <c r="M36" i="1"/>
  <c r="L36" i="1"/>
  <c r="J36" i="1"/>
  <c r="N36" i="1" s="1"/>
  <c r="G36" i="1"/>
  <c r="P36" i="1" s="1"/>
  <c r="R35" i="1"/>
  <c r="N35" i="1"/>
  <c r="L35" i="1"/>
  <c r="J35" i="1"/>
  <c r="G35" i="1"/>
  <c r="R34" i="1"/>
  <c r="Q34" i="1"/>
  <c r="M34" i="1"/>
  <c r="O34" i="1" s="1"/>
  <c r="L34" i="1"/>
  <c r="J34" i="1"/>
  <c r="N34" i="1" s="1"/>
  <c r="G34" i="1"/>
  <c r="P34" i="1" s="1"/>
  <c r="R33" i="1"/>
  <c r="N33" i="1"/>
  <c r="L33" i="1"/>
  <c r="Q33" i="1" s="1"/>
  <c r="J33" i="1"/>
  <c r="G33" i="1"/>
  <c r="P33" i="1" s="1"/>
  <c r="R32" i="1"/>
  <c r="Q32" i="1"/>
  <c r="O32" i="1"/>
  <c r="M32" i="1"/>
  <c r="L32" i="1"/>
  <c r="J32" i="1"/>
  <c r="N32" i="1" s="1"/>
  <c r="G32" i="1"/>
  <c r="P32" i="1" s="1"/>
  <c r="R31" i="1"/>
  <c r="N31" i="1"/>
  <c r="L31" i="1"/>
  <c r="J31" i="1"/>
  <c r="G31" i="1"/>
  <c r="R30" i="1"/>
  <c r="Q30" i="1"/>
  <c r="M30" i="1"/>
  <c r="O30" i="1" s="1"/>
  <c r="L30" i="1"/>
  <c r="J30" i="1"/>
  <c r="N30" i="1" s="1"/>
  <c r="G30" i="1"/>
  <c r="P30" i="1" s="1"/>
  <c r="R29" i="1"/>
  <c r="N29" i="1"/>
  <c r="L29" i="1"/>
  <c r="Q29" i="1" s="1"/>
  <c r="J29" i="1"/>
  <c r="G29" i="1"/>
  <c r="P29" i="1" s="1"/>
  <c r="R28" i="1"/>
  <c r="Q28" i="1"/>
  <c r="O28" i="1"/>
  <c r="M28" i="1"/>
  <c r="L28" i="1"/>
  <c r="J28" i="1"/>
  <c r="N28" i="1" s="1"/>
  <c r="G28" i="1"/>
  <c r="P28" i="1" s="1"/>
  <c r="R27" i="1"/>
  <c r="N27" i="1"/>
  <c r="L27" i="1"/>
  <c r="J27" i="1"/>
  <c r="G27" i="1"/>
  <c r="R26" i="1"/>
  <c r="Q26" i="1"/>
  <c r="M26" i="1"/>
  <c r="O26" i="1" s="1"/>
  <c r="L26" i="1"/>
  <c r="J26" i="1"/>
  <c r="N26" i="1" s="1"/>
  <c r="G26" i="1"/>
  <c r="P26" i="1" s="1"/>
  <c r="R25" i="1"/>
  <c r="N25" i="1"/>
  <c r="L25" i="1"/>
  <c r="Q25" i="1" s="1"/>
  <c r="J25" i="1"/>
  <c r="G25" i="1"/>
  <c r="P25" i="1" s="1"/>
  <c r="R24" i="1"/>
  <c r="Q24" i="1"/>
  <c r="O24" i="1"/>
  <c r="M24" i="1"/>
  <c r="L24" i="1"/>
  <c r="J24" i="1"/>
  <c r="N24" i="1" s="1"/>
  <c r="G24" i="1"/>
  <c r="P24" i="1" s="1"/>
  <c r="R23" i="1"/>
  <c r="N23" i="1"/>
  <c r="L23" i="1"/>
  <c r="J23" i="1"/>
  <c r="G23" i="1"/>
  <c r="R22" i="1"/>
  <c r="Q22" i="1"/>
  <c r="M22" i="1"/>
  <c r="O22" i="1" s="1"/>
  <c r="L22" i="1"/>
  <c r="J22" i="1"/>
  <c r="N22" i="1" s="1"/>
  <c r="G22" i="1"/>
  <c r="P22" i="1" s="1"/>
  <c r="R21" i="1"/>
  <c r="N21" i="1"/>
  <c r="L21" i="1"/>
  <c r="Q21" i="1" s="1"/>
  <c r="J21" i="1"/>
  <c r="G21" i="1"/>
  <c r="P21" i="1" s="1"/>
  <c r="R20" i="1"/>
  <c r="Q20" i="1"/>
  <c r="O20" i="1"/>
  <c r="M20" i="1"/>
  <c r="L20" i="1"/>
  <c r="J20" i="1"/>
  <c r="N20" i="1" s="1"/>
  <c r="G20" i="1"/>
  <c r="P20" i="1" s="1"/>
  <c r="R19" i="1"/>
  <c r="N19" i="1"/>
  <c r="L19" i="1"/>
  <c r="J19" i="1"/>
  <c r="G19" i="1"/>
  <c r="R18" i="1"/>
  <c r="Q18" i="1"/>
  <c r="M18" i="1"/>
  <c r="O18" i="1" s="1"/>
  <c r="L18" i="1"/>
  <c r="J18" i="1"/>
  <c r="N18" i="1" s="1"/>
  <c r="G18" i="1"/>
  <c r="P18" i="1" s="1"/>
  <c r="R17" i="1"/>
  <c r="N17" i="1"/>
  <c r="L17" i="1"/>
  <c r="Q17" i="1" s="1"/>
  <c r="J17" i="1"/>
  <c r="G17" i="1"/>
  <c r="P17" i="1" s="1"/>
  <c r="R16" i="1"/>
  <c r="Q16" i="1"/>
  <c r="O16" i="1"/>
  <c r="M16" i="1"/>
  <c r="L16" i="1"/>
  <c r="J16" i="1"/>
  <c r="N16" i="1" s="1"/>
  <c r="G16" i="1"/>
  <c r="P16" i="1" s="1"/>
  <c r="R15" i="1"/>
  <c r="N15" i="1"/>
  <c r="L15" i="1"/>
  <c r="J15" i="1"/>
  <c r="G15" i="1"/>
  <c r="R14" i="1"/>
  <c r="Q14" i="1"/>
  <c r="M14" i="1"/>
  <c r="O14" i="1" s="1"/>
  <c r="L14" i="1"/>
  <c r="J14" i="1"/>
  <c r="N14" i="1" s="1"/>
  <c r="G14" i="1"/>
  <c r="P14" i="1" s="1"/>
  <c r="R13" i="1"/>
  <c r="N13" i="1"/>
  <c r="L13" i="1"/>
  <c r="Q13" i="1" s="1"/>
  <c r="J13" i="1"/>
  <c r="G13" i="1"/>
  <c r="P13" i="1" s="1"/>
  <c r="R12" i="1"/>
  <c r="Q12" i="1"/>
  <c r="O12" i="1"/>
  <c r="M12" i="1"/>
  <c r="L12" i="1"/>
  <c r="J12" i="1"/>
  <c r="N12" i="1" s="1"/>
  <c r="G12" i="1"/>
  <c r="P12" i="1" s="1"/>
  <c r="R11" i="1"/>
  <c r="N11" i="1"/>
  <c r="L11" i="1"/>
  <c r="J11" i="1"/>
  <c r="G11" i="1"/>
  <c r="R10" i="1"/>
  <c r="Q10" i="1"/>
  <c r="M10" i="1"/>
  <c r="O10" i="1" s="1"/>
  <c r="L10" i="1"/>
  <c r="J10" i="1"/>
  <c r="N10" i="1" s="1"/>
  <c r="G10" i="1"/>
  <c r="P10" i="1" s="1"/>
  <c r="R9" i="1"/>
  <c r="N9" i="1"/>
  <c r="L9" i="1"/>
  <c r="Q9" i="1" s="1"/>
  <c r="J9" i="1"/>
  <c r="G9" i="1"/>
  <c r="P9" i="1" s="1"/>
  <c r="R8" i="1"/>
  <c r="Q8" i="1"/>
  <c r="O8" i="1"/>
  <c r="M8" i="1"/>
  <c r="L8" i="1"/>
  <c r="J8" i="1"/>
  <c r="N8" i="1" s="1"/>
  <c r="G8" i="1"/>
  <c r="P8" i="1" s="1"/>
  <c r="R7" i="1"/>
  <c r="N7" i="1"/>
  <c r="L7" i="1"/>
  <c r="J7" i="1"/>
  <c r="G7" i="1"/>
  <c r="R6" i="1"/>
  <c r="Q6" i="1"/>
  <c r="M6" i="1"/>
  <c r="O6" i="1" s="1"/>
  <c r="L6" i="1"/>
  <c r="J6" i="1"/>
  <c r="N6" i="1" s="1"/>
  <c r="G6" i="1"/>
  <c r="P6" i="1" s="1"/>
  <c r="R5" i="1"/>
  <c r="N5" i="1"/>
  <c r="L5" i="1"/>
  <c r="Q5" i="1" s="1"/>
  <c r="J5" i="1"/>
  <c r="G5" i="1"/>
  <c r="P5" i="1" s="1"/>
  <c r="R4" i="1"/>
  <c r="Q4" i="1"/>
  <c r="O4" i="1"/>
  <c r="M4" i="1"/>
  <c r="L4" i="1"/>
  <c r="J4" i="1"/>
  <c r="N4" i="1" s="1"/>
  <c r="G4" i="1"/>
  <c r="P4" i="1" s="1"/>
  <c r="R3" i="1"/>
  <c r="N3" i="1"/>
  <c r="L3" i="1"/>
  <c r="J3" i="1"/>
  <c r="G3" i="1"/>
  <c r="R2" i="1"/>
  <c r="Q2" i="1"/>
  <c r="M2" i="1"/>
  <c r="O2" i="1" s="1"/>
  <c r="L2" i="1"/>
  <c r="J2" i="1"/>
  <c r="N2" i="1" s="1"/>
  <c r="G2" i="1"/>
  <c r="P2" i="1" s="1"/>
  <c r="Q15" i="1" l="1"/>
  <c r="M15" i="1"/>
  <c r="O15" i="1" s="1"/>
  <c r="Q19" i="1"/>
  <c r="M19" i="1"/>
  <c r="O19" i="1" s="1"/>
  <c r="Q23" i="1"/>
  <c r="M23" i="1"/>
  <c r="O23" i="1" s="1"/>
  <c r="Q27" i="1"/>
  <c r="M27" i="1"/>
  <c r="O27" i="1" s="1"/>
  <c r="Q31" i="1"/>
  <c r="M31" i="1"/>
  <c r="O31" i="1" s="1"/>
  <c r="Q35" i="1"/>
  <c r="M35" i="1"/>
  <c r="O35" i="1" s="1"/>
  <c r="Q39" i="1"/>
  <c r="M39" i="1"/>
  <c r="O39" i="1" s="1"/>
  <c r="Q43" i="1"/>
  <c r="M43" i="1"/>
  <c r="O43" i="1" s="1"/>
  <c r="Q47" i="1"/>
  <c r="M47" i="1"/>
  <c r="O47" i="1" s="1"/>
  <c r="Q51" i="1"/>
  <c r="M51" i="1"/>
  <c r="O51" i="1" s="1"/>
  <c r="Q55" i="1"/>
  <c r="M55" i="1"/>
  <c r="O55" i="1" s="1"/>
  <c r="Q7" i="1"/>
  <c r="M7" i="1"/>
  <c r="O7" i="1" s="1"/>
  <c r="Q11" i="1"/>
  <c r="M11" i="1"/>
  <c r="O11" i="1" s="1"/>
  <c r="Q86" i="1"/>
  <c r="M86" i="1"/>
  <c r="O86" i="1" s="1"/>
  <c r="P86" i="1"/>
  <c r="Q3" i="1"/>
  <c r="M3" i="1"/>
  <c r="O3" i="1" s="1"/>
  <c r="P3" i="1"/>
  <c r="P7" i="1"/>
  <c r="P11" i="1"/>
  <c r="P15" i="1"/>
  <c r="P19" i="1"/>
  <c r="P23" i="1"/>
  <c r="P27" i="1"/>
  <c r="P31" i="1"/>
  <c r="P35" i="1"/>
  <c r="P39" i="1"/>
  <c r="P43" i="1"/>
  <c r="P47" i="1"/>
  <c r="P51" i="1"/>
  <c r="P55" i="1"/>
  <c r="Q94" i="1"/>
  <c r="M94" i="1"/>
  <c r="O94" i="1" s="1"/>
  <c r="P94" i="1"/>
  <c r="Q124" i="1"/>
  <c r="M124" i="1"/>
  <c r="O124" i="1" s="1"/>
  <c r="Q61" i="1"/>
  <c r="M61" i="1"/>
  <c r="O61" i="1" s="1"/>
  <c r="Q65" i="1"/>
  <c r="M65" i="1"/>
  <c r="O65" i="1" s="1"/>
  <c r="Q73" i="1"/>
  <c r="M73" i="1"/>
  <c r="O73" i="1" s="1"/>
  <c r="P124" i="1"/>
  <c r="Q58" i="1"/>
  <c r="M58" i="1"/>
  <c r="O58" i="1" s="1"/>
  <c r="P58" i="1"/>
  <c r="Q82" i="1"/>
  <c r="M82" i="1"/>
  <c r="O82" i="1" s="1"/>
  <c r="Q90" i="1"/>
  <c r="M90" i="1"/>
  <c r="O90" i="1" s="1"/>
  <c r="Q98" i="1"/>
  <c r="M98" i="1"/>
  <c r="O98" i="1" s="1"/>
  <c r="Q103" i="1"/>
  <c r="M103" i="1"/>
  <c r="O103" i="1" s="1"/>
  <c r="Q115" i="1"/>
  <c r="M115" i="1"/>
  <c r="O115" i="1" s="1"/>
  <c r="Q119" i="1"/>
  <c r="M119" i="1"/>
  <c r="O119" i="1" s="1"/>
  <c r="Q120" i="1"/>
  <c r="M120" i="1"/>
  <c r="O120" i="1" s="1"/>
  <c r="Q107" i="1"/>
  <c r="M107" i="1"/>
  <c r="O107" i="1" s="1"/>
  <c r="Q111" i="1"/>
  <c r="M111" i="1"/>
  <c r="O111" i="1" s="1"/>
  <c r="M5" i="1"/>
  <c r="O5" i="1" s="1"/>
  <c r="M9" i="1"/>
  <c r="O9" i="1" s="1"/>
  <c r="M13" i="1"/>
  <c r="O13" i="1" s="1"/>
  <c r="M17" i="1"/>
  <c r="O17" i="1" s="1"/>
  <c r="M21" i="1"/>
  <c r="O21" i="1" s="1"/>
  <c r="M25" i="1"/>
  <c r="O25" i="1" s="1"/>
  <c r="M29" i="1"/>
  <c r="O29" i="1" s="1"/>
  <c r="M33" i="1"/>
  <c r="O33" i="1" s="1"/>
  <c r="M37" i="1"/>
  <c r="O37" i="1" s="1"/>
  <c r="M41" i="1"/>
  <c r="O41" i="1" s="1"/>
  <c r="M45" i="1"/>
  <c r="O45" i="1" s="1"/>
  <c r="M49" i="1"/>
  <c r="O49" i="1" s="1"/>
  <c r="M53" i="1"/>
  <c r="O53" i="1" s="1"/>
  <c r="Q69" i="1"/>
  <c r="M69" i="1"/>
  <c r="O69" i="1" s="1"/>
  <c r="Q77" i="1"/>
  <c r="M77" i="1"/>
  <c r="O77" i="1" s="1"/>
  <c r="Q78" i="1"/>
  <c r="M78" i="1"/>
  <c r="O78" i="1" s="1"/>
  <c r="P82" i="1"/>
  <c r="P90" i="1"/>
  <c r="P98" i="1"/>
  <c r="P103" i="1"/>
  <c r="P115" i="1"/>
  <c r="P119" i="1"/>
  <c r="P62" i="1"/>
  <c r="P70" i="1"/>
  <c r="P74" i="1"/>
  <c r="P79" i="1"/>
  <c r="P83" i="1"/>
  <c r="P87" i="1"/>
  <c r="P91" i="1"/>
  <c r="P95" i="1"/>
  <c r="P99" i="1"/>
  <c r="P104" i="1"/>
  <c r="P108" i="1"/>
  <c r="P112" i="1"/>
  <c r="P116" i="1"/>
  <c r="P121" i="1"/>
  <c r="M62" i="1"/>
  <c r="O62" i="1" s="1"/>
  <c r="M66" i="1"/>
  <c r="O66" i="1" s="1"/>
  <c r="M70" i="1"/>
  <c r="O70" i="1" s="1"/>
  <c r="M74" i="1"/>
  <c r="O74" i="1" s="1"/>
  <c r="M79" i="1"/>
  <c r="O79" i="1" s="1"/>
  <c r="M83" i="1"/>
  <c r="O83" i="1" s="1"/>
  <c r="M87" i="1"/>
  <c r="O87" i="1" s="1"/>
  <c r="M91" i="1"/>
  <c r="O91" i="1" s="1"/>
  <c r="M95" i="1"/>
  <c r="O95" i="1" s="1"/>
  <c r="M99" i="1"/>
  <c r="O99" i="1" s="1"/>
  <c r="M104" i="1"/>
  <c r="O104" i="1" s="1"/>
  <c r="M108" i="1"/>
  <c r="O108" i="1" s="1"/>
  <c r="M112" i="1"/>
  <c r="O112" i="1" s="1"/>
  <c r="M116" i="1"/>
  <c r="O116" i="1" s="1"/>
  <c r="M121" i="1"/>
  <c r="O121" i="1" s="1"/>
  <c r="M125" i="1"/>
  <c r="O125" i="1" s="1"/>
  <c r="M67" i="1"/>
  <c r="O67" i="1" s="1"/>
  <c r="M71" i="1"/>
  <c r="O71" i="1" s="1"/>
  <c r="M75" i="1"/>
  <c r="O75" i="1" s="1"/>
  <c r="M80" i="1"/>
  <c r="O80" i="1" s="1"/>
  <c r="M84" i="1"/>
  <c r="O84" i="1" s="1"/>
  <c r="M88" i="1"/>
  <c r="O88" i="1" s="1"/>
  <c r="M92" i="1"/>
  <c r="O92" i="1" s="1"/>
  <c r="M96" i="1"/>
  <c r="O96" i="1" s="1"/>
  <c r="M100" i="1"/>
  <c r="O100" i="1" s="1"/>
  <c r="M105" i="1"/>
  <c r="O105" i="1" s="1"/>
  <c r="M113" i="1"/>
  <c r="O1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S2" authorId="0" shapeId="0" xr:uid="{877FAA8F-1807-4EE4-879A-271AA984CF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mites? Or scavanged?
</t>
        </r>
      </text>
    </comment>
    <comment ref="S22" authorId="0" shapeId="0" xr:uid="{D919F95F-6838-497E-8C13-B217AAFA742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mites? Or scavanged?
</t>
        </r>
      </text>
    </comment>
    <comment ref="S41" authorId="0" shapeId="0" xr:uid="{0170E298-3041-4751-B71C-19AF2F5A7B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mites? Or scavanged?
</t>
        </r>
      </text>
    </comment>
    <comment ref="S61" authorId="0" shapeId="0" xr:uid="{33FD92AF-0701-48A2-9E93-F017859F4D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mites? Or scavanged?
</t>
        </r>
      </text>
    </comment>
  </commentList>
</comments>
</file>

<file path=xl/sharedStrings.xml><?xml version="1.0" encoding="utf-8"?>
<sst xmlns="http://schemas.openxmlformats.org/spreadsheetml/2006/main" count="671" uniqueCount="201">
  <si>
    <t>Row</t>
  </si>
  <si>
    <t>Tree</t>
  </si>
  <si>
    <t>Blossoms</t>
  </si>
  <si>
    <t>Fruit</t>
  </si>
  <si>
    <t>Fruit Set</t>
  </si>
  <si>
    <t>Weight</t>
  </si>
  <si>
    <t>Notes</t>
  </si>
  <si>
    <t>Adj Weight</t>
  </si>
  <si>
    <t>Branch</t>
  </si>
  <si>
    <t>Adj Branch</t>
  </si>
  <si>
    <t>LCSA (mm)</t>
  </si>
  <si>
    <t>Avg Unit Wt</t>
  </si>
  <si>
    <t>fruit/x-sect</t>
  </si>
  <si>
    <t>set/x-sect</t>
  </si>
  <si>
    <t>WT/X-SECT</t>
  </si>
  <si>
    <t>cherry weight</t>
  </si>
  <si>
    <t>AVERAGES</t>
  </si>
  <si>
    <t>Indiv wt</t>
  </si>
  <si>
    <t>BOB</t>
  </si>
  <si>
    <t>BOB1</t>
  </si>
  <si>
    <t>UNDERRIPE</t>
  </si>
  <si>
    <t>BOB2</t>
  </si>
  <si>
    <t>BOB3</t>
  </si>
  <si>
    <t>HB4</t>
  </si>
  <si>
    <t>HB5</t>
  </si>
  <si>
    <t>HB6</t>
  </si>
  <si>
    <t>POOLED TRT</t>
  </si>
  <si>
    <t>circ</t>
  </si>
  <si>
    <t>HB</t>
  </si>
  <si>
    <t>ONLY 19 CH</t>
  </si>
  <si>
    <t>ONLY 18 CH</t>
  </si>
  <si>
    <t>Treatment</t>
  </si>
  <si>
    <t>Block</t>
  </si>
  <si>
    <t xml:space="preserve"> </t>
  </si>
  <si>
    <t>row</t>
  </si>
  <si>
    <t>tree</t>
  </si>
  <si>
    <t>count</t>
  </si>
  <si>
    <t>total count blossoms and buds</t>
  </si>
  <si>
    <t>fruit @ harvest</t>
  </si>
  <si>
    <t>%set</t>
  </si>
  <si>
    <t>wt of fruit @ harvest</t>
  </si>
  <si>
    <t>individ cherry wt (g)</t>
  </si>
  <si>
    <t>Diam (mm)</t>
  </si>
  <si>
    <t>Circ(mm)</t>
  </si>
  <si>
    <t>(LCSA)</t>
  </si>
  <si>
    <t>Fruit per LCSA</t>
  </si>
  <si>
    <t>lcsa</t>
  </si>
  <si>
    <t>propset</t>
  </si>
  <si>
    <t>wtperfrt</t>
  </si>
  <si>
    <t>22 weighed</t>
  </si>
  <si>
    <t>Lost data no bloom</t>
  </si>
  <si>
    <t>HB1</t>
  </si>
  <si>
    <t>19 weighed</t>
  </si>
  <si>
    <t>21 weighed</t>
  </si>
  <si>
    <t>changed from data sheet</t>
  </si>
  <si>
    <t>3 weighed</t>
  </si>
  <si>
    <t>2 extra</t>
  </si>
  <si>
    <t>HB2</t>
  </si>
  <si>
    <t>MISSING</t>
  </si>
  <si>
    <t>missing</t>
  </si>
  <si>
    <t>18 cherries</t>
  </si>
  <si>
    <t>10 cherries</t>
  </si>
  <si>
    <t>16 cherries</t>
  </si>
  <si>
    <t>2 cherries</t>
  </si>
  <si>
    <t>5 cherries</t>
  </si>
  <si>
    <t>6 cherries</t>
  </si>
  <si>
    <t>HB3</t>
  </si>
  <si>
    <t>Santaquin Cherries 2017</t>
  </si>
  <si>
    <t>female count</t>
  </si>
  <si>
    <t>male count</t>
  </si>
  <si>
    <t>PARA (likely em chalcid?)</t>
  </si>
  <si>
    <t>BOX</t>
  </si>
  <si>
    <t># nests</t>
  </si>
  <si>
    <t># cells</t>
  </si>
  <si>
    <t>live fem</t>
  </si>
  <si>
    <t>xf</t>
  </si>
  <si>
    <t>dfpu</t>
  </si>
  <si>
    <t>total fem</t>
  </si>
  <si>
    <t>live male</t>
  </si>
  <si>
    <t>xm</t>
  </si>
  <si>
    <t>dmpu</t>
  </si>
  <si>
    <t>total male</t>
  </si>
  <si>
    <t>PB</t>
  </si>
  <si>
    <t>MUMMY</t>
  </si>
  <si>
    <t>DPP</t>
  </si>
  <si>
    <t>DL</t>
  </si>
  <si>
    <t>Tricr</t>
  </si>
  <si>
    <t>ST</t>
  </si>
  <si>
    <t>CH</t>
  </si>
  <si>
    <t>SCAV</t>
  </si>
  <si>
    <t>total cells</t>
  </si>
  <si>
    <t>dead dev</t>
  </si>
  <si>
    <t>cell/nes</t>
  </si>
  <si>
    <t>PARASITIZED</t>
  </si>
  <si>
    <t>R58 T2</t>
  </si>
  <si>
    <t>R58 T8</t>
  </si>
  <si>
    <t>R58 T15</t>
  </si>
  <si>
    <t>R58 T22</t>
  </si>
  <si>
    <t>R58 T29</t>
  </si>
  <si>
    <t>R58 T36</t>
  </si>
  <si>
    <t>NA</t>
  </si>
  <si>
    <t>R66 T2</t>
  </si>
  <si>
    <t>R66 T8</t>
  </si>
  <si>
    <t>R66 T15</t>
  </si>
  <si>
    <t>R66 T22</t>
  </si>
  <si>
    <t>R66 T29</t>
  </si>
  <si>
    <t>R66 T37</t>
  </si>
  <si>
    <t>R74 T1</t>
  </si>
  <si>
    <t>R74 T9</t>
  </si>
  <si>
    <t>R74 T15</t>
  </si>
  <si>
    <t>R74 T23</t>
  </si>
  <si>
    <t>R74 T29</t>
  </si>
  <si>
    <t>R74 T36</t>
  </si>
  <si>
    <t>AVERAGE</t>
  </si>
  <si>
    <t>ST DEV</t>
  </si>
  <si>
    <t>R175 T36</t>
  </si>
  <si>
    <t>R175 T30</t>
  </si>
  <si>
    <t>R175 T22</t>
  </si>
  <si>
    <t>R175 T15</t>
  </si>
  <si>
    <t>R175 T9</t>
  </si>
  <si>
    <t>R175 T1</t>
  </si>
  <si>
    <t>R167 T36</t>
  </si>
  <si>
    <t>R167 T29</t>
  </si>
  <si>
    <t>R167 T22</t>
  </si>
  <si>
    <t>R167 T15</t>
  </si>
  <si>
    <t>R167 T8</t>
  </si>
  <si>
    <t>R167 T1</t>
  </si>
  <si>
    <t>R159 T22</t>
  </si>
  <si>
    <t>R159 T 15</t>
  </si>
  <si>
    <t>R159 T8</t>
  </si>
  <si>
    <t>R159 T1</t>
  </si>
  <si>
    <t>R159 T36</t>
  </si>
  <si>
    <t>R159 T29</t>
  </si>
  <si>
    <t>R86 T36</t>
  </si>
  <si>
    <t>R86 T28</t>
  </si>
  <si>
    <t>R86 T23</t>
  </si>
  <si>
    <t>R86 T15</t>
  </si>
  <si>
    <t>R86 T8</t>
  </si>
  <si>
    <t>R86 T1</t>
  </si>
  <si>
    <t>R78 T36</t>
  </si>
  <si>
    <t>R78 T30</t>
  </si>
  <si>
    <t>R78 T22</t>
  </si>
  <si>
    <t>R78 T15</t>
  </si>
  <si>
    <t>R78 T8</t>
  </si>
  <si>
    <t xml:space="preserve">R78 T1 </t>
  </si>
  <si>
    <t>R70 T36</t>
  </si>
  <si>
    <t>R70 T30</t>
  </si>
  <si>
    <t>R70 T21</t>
  </si>
  <si>
    <t>R70 T15</t>
  </si>
  <si>
    <t>R70 T8</t>
  </si>
  <si>
    <t>R70 T3</t>
  </si>
  <si>
    <t>tube size</t>
  </si>
  <si>
    <t>subset counted</t>
  </si>
  <si>
    <t>estmiated total</t>
  </si>
  <si>
    <t>SMALL</t>
  </si>
  <si>
    <t>LARGE</t>
  </si>
  <si>
    <t>nest counted</t>
  </si>
  <si>
    <t>cells ctd</t>
  </si>
  <si>
    <t>F counted</t>
  </si>
  <si>
    <t>M counted</t>
  </si>
  <si>
    <t>est cell</t>
  </si>
  <si>
    <t>est F</t>
  </si>
  <si>
    <t>est M</t>
  </si>
  <si>
    <t>BOB N R87 T5</t>
  </si>
  <si>
    <t>BOB N R87 T14</t>
  </si>
  <si>
    <t>BOB N R87 T21</t>
  </si>
  <si>
    <t>BOBN  R87 T31</t>
  </si>
  <si>
    <t>BOB N R91 T22</t>
  </si>
  <si>
    <t>BOB N R92 T5</t>
  </si>
  <si>
    <t>BOB N R92 T22</t>
  </si>
  <si>
    <t>BOB N R92 T14</t>
  </si>
  <si>
    <t>BOBN R92 T32</t>
  </si>
  <si>
    <t>BOB N R97 T5</t>
  </si>
  <si>
    <t>BOB N R97 T14</t>
  </si>
  <si>
    <t>BOB N R97 T31</t>
  </si>
  <si>
    <t>cells/nest</t>
  </si>
  <si>
    <t>BOBS R29 T14</t>
  </si>
  <si>
    <t>BOB S R29 T6</t>
  </si>
  <si>
    <t>BOBS R29 T23</t>
  </si>
  <si>
    <t>BOBS R29 T31</t>
  </si>
  <si>
    <t>BOBS R36 T21</t>
  </si>
  <si>
    <t>BOBS R36 T31</t>
  </si>
  <si>
    <t>BOBS R41 T5</t>
  </si>
  <si>
    <t>BOBS R41 T14</t>
  </si>
  <si>
    <t>BOBS R41 T22</t>
  </si>
  <si>
    <t>BOB 5 R36 T5</t>
  </si>
  <si>
    <t>BOB5 R36 T14</t>
  </si>
  <si>
    <t>BOB 5 R41 T30</t>
  </si>
  <si>
    <t>BOB 3 R124 T6</t>
  </si>
  <si>
    <t>BOB 3 R124 T22</t>
  </si>
  <si>
    <t>BOB3 R124 T30</t>
  </si>
  <si>
    <t>BOB 3 R129 T16</t>
  </si>
  <si>
    <t>BOB 3 R129 T6</t>
  </si>
  <si>
    <t>BOB 3 R129 T23</t>
  </si>
  <si>
    <t>BOB 3 R129 T33</t>
  </si>
  <si>
    <t>BOB 3 R134 T5</t>
  </si>
  <si>
    <t>BOB 3 R134 T14</t>
  </si>
  <si>
    <t>BOB 3 R134 T22</t>
  </si>
  <si>
    <t>BOB 3 R134 T23</t>
  </si>
  <si>
    <t>BOB 3 R134 T31</t>
  </si>
  <si>
    <t>BOB N R124 T15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</si>
</sst>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1" fillId="0" borderId="0" xfId="0" applyNumberFormat="1" applyFont="1" applyFill="1"/>
    <xf numFmtId="0" fontId="1" fillId="0" borderId="0" xfId="0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AB3A-8BF1-4E54-97AC-A506FDAB80DF}">
  <dimension ref="A1:AG85"/>
  <sheetViews>
    <sheetView topLeftCell="A34" workbookViewId="0">
      <selection activeCell="E67" sqref="E67"/>
    </sheetView>
  </sheetViews>
  <sheetFormatPr defaultRowHeight="15" x14ac:dyDescent="0.25"/>
  <cols>
    <col min="1" max="1" width="6.85546875" customWidth="1"/>
    <col min="2" max="2" width="14" customWidth="1"/>
  </cols>
  <sheetData>
    <row r="1" spans="1:33" x14ac:dyDescent="0.25">
      <c r="A1" s="12"/>
      <c r="B1" s="16" t="s">
        <v>67</v>
      </c>
      <c r="C1" s="16"/>
      <c r="E1" s="7" t="s">
        <v>68</v>
      </c>
      <c r="F1" s="8"/>
      <c r="G1" s="8"/>
      <c r="H1" s="9"/>
      <c r="I1" s="7" t="s">
        <v>69</v>
      </c>
      <c r="J1" s="8"/>
      <c r="K1" s="8"/>
      <c r="L1" s="9"/>
      <c r="T1" s="10" t="s">
        <v>70</v>
      </c>
      <c r="W1" s="7" t="s">
        <v>151</v>
      </c>
      <c r="X1" s="9"/>
      <c r="Z1" s="7" t="s">
        <v>152</v>
      </c>
      <c r="AA1" s="8"/>
      <c r="AB1" s="8"/>
      <c r="AC1" s="9"/>
      <c r="AD1" s="7" t="s">
        <v>153</v>
      </c>
      <c r="AE1" s="8"/>
      <c r="AF1" s="9"/>
    </row>
    <row r="2" spans="1:33" x14ac:dyDescent="0.25">
      <c r="A2" s="12" t="s">
        <v>32</v>
      </c>
      <c r="B2" t="s">
        <v>71</v>
      </c>
      <c r="C2" t="s">
        <v>72</v>
      </c>
      <c r="D2" t="s">
        <v>73</v>
      </c>
      <c r="E2" s="11" t="s">
        <v>74</v>
      </c>
      <c r="F2" s="12" t="s">
        <v>75</v>
      </c>
      <c r="G2" s="12" t="s">
        <v>76</v>
      </c>
      <c r="H2" s="13" t="s">
        <v>77</v>
      </c>
      <c r="I2" s="11" t="s">
        <v>78</v>
      </c>
      <c r="J2" s="12" t="s">
        <v>79</v>
      </c>
      <c r="K2" s="12" t="s">
        <v>80</v>
      </c>
      <c r="L2" s="13" t="s">
        <v>81</v>
      </c>
      <c r="M2" t="s">
        <v>82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s="10"/>
      <c r="U2" t="s">
        <v>90</v>
      </c>
      <c r="V2" t="s">
        <v>91</v>
      </c>
      <c r="W2" s="11" t="s">
        <v>154</v>
      </c>
      <c r="X2" s="13" t="s">
        <v>155</v>
      </c>
      <c r="Y2" s="14" t="s">
        <v>92</v>
      </c>
      <c r="Z2" s="11" t="s">
        <v>156</v>
      </c>
      <c r="AA2" s="12" t="s">
        <v>157</v>
      </c>
      <c r="AB2" s="12" t="s">
        <v>158</v>
      </c>
      <c r="AC2" s="13" t="s">
        <v>159</v>
      </c>
      <c r="AD2" s="11" t="s">
        <v>160</v>
      </c>
      <c r="AE2" s="12" t="s">
        <v>161</v>
      </c>
      <c r="AF2" s="13" t="s">
        <v>162</v>
      </c>
      <c r="AG2" s="14" t="s">
        <v>93</v>
      </c>
    </row>
    <row r="3" spans="1:33" x14ac:dyDescent="0.25">
      <c r="A3" s="12"/>
      <c r="AG3">
        <f>SUM(P4:T4)</f>
        <v>0</v>
      </c>
    </row>
    <row r="4" spans="1:33" x14ac:dyDescent="0.25">
      <c r="A4" s="12">
        <v>2</v>
      </c>
      <c r="B4" t="s">
        <v>163</v>
      </c>
      <c r="C4">
        <v>53</v>
      </c>
      <c r="D4">
        <v>301</v>
      </c>
      <c r="E4">
        <v>93</v>
      </c>
      <c r="F4">
        <v>0</v>
      </c>
      <c r="G4">
        <v>0</v>
      </c>
      <c r="H4">
        <v>93</v>
      </c>
      <c r="I4">
        <v>185</v>
      </c>
      <c r="J4">
        <v>0</v>
      </c>
      <c r="K4">
        <v>0</v>
      </c>
      <c r="L4">
        <v>185</v>
      </c>
      <c r="M4">
        <v>19</v>
      </c>
      <c r="N4">
        <v>4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301</v>
      </c>
      <c r="V4">
        <f>SUM(F4:G4,J4:K4,N4:O4)</f>
        <v>4</v>
      </c>
      <c r="W4">
        <v>19</v>
      </c>
      <c r="X4">
        <v>34</v>
      </c>
      <c r="Y4">
        <f>D4/C4</f>
        <v>5.6792452830188678</v>
      </c>
      <c r="Z4">
        <v>53</v>
      </c>
      <c r="AA4">
        <v>301</v>
      </c>
      <c r="AB4">
        <v>93</v>
      </c>
      <c r="AC4">
        <v>185</v>
      </c>
      <c r="AD4">
        <v>301</v>
      </c>
      <c r="AE4">
        <v>93</v>
      </c>
      <c r="AF4">
        <v>185</v>
      </c>
      <c r="AG4">
        <f t="shared" ref="AG4:AG15" si="0">SUM(P5:T5)</f>
        <v>3</v>
      </c>
    </row>
    <row r="5" spans="1:33" x14ac:dyDescent="0.25">
      <c r="A5" s="12">
        <v>2</v>
      </c>
      <c r="B5" t="s">
        <v>164</v>
      </c>
      <c r="C5">
        <v>72</v>
      </c>
      <c r="D5">
        <v>362</v>
      </c>
      <c r="E5">
        <v>129</v>
      </c>
      <c r="F5">
        <v>0</v>
      </c>
      <c r="G5">
        <v>0</v>
      </c>
      <c r="H5">
        <v>129</v>
      </c>
      <c r="I5">
        <v>204</v>
      </c>
      <c r="J5">
        <v>0</v>
      </c>
      <c r="K5">
        <v>0</v>
      </c>
      <c r="L5">
        <v>204</v>
      </c>
      <c r="M5">
        <v>18</v>
      </c>
      <c r="N5">
        <v>8</v>
      </c>
      <c r="O5">
        <v>0</v>
      </c>
      <c r="P5">
        <v>0</v>
      </c>
      <c r="Q5">
        <v>0</v>
      </c>
      <c r="R5">
        <v>0</v>
      </c>
      <c r="S5">
        <v>2</v>
      </c>
      <c r="T5">
        <v>1</v>
      </c>
      <c r="U5">
        <v>362</v>
      </c>
      <c r="V5">
        <f t="shared" ref="V5:V15" si="1">SUM(F5:G5,J5:K5,N5:O5)</f>
        <v>8</v>
      </c>
      <c r="W5">
        <v>18</v>
      </c>
      <c r="X5">
        <v>54</v>
      </c>
      <c r="Y5">
        <f t="shared" ref="Y5:Y15" si="2">D5/C5</f>
        <v>5.0277777777777777</v>
      </c>
      <c r="Z5">
        <v>72</v>
      </c>
      <c r="AA5">
        <v>362</v>
      </c>
      <c r="AB5">
        <v>129</v>
      </c>
      <c r="AC5">
        <v>204</v>
      </c>
      <c r="AD5">
        <v>362</v>
      </c>
      <c r="AE5">
        <v>129</v>
      </c>
      <c r="AF5">
        <v>204</v>
      </c>
      <c r="AG5">
        <f t="shared" si="0"/>
        <v>1</v>
      </c>
    </row>
    <row r="6" spans="1:33" x14ac:dyDescent="0.25">
      <c r="A6" s="12">
        <v>2</v>
      </c>
      <c r="B6" t="s">
        <v>165</v>
      </c>
      <c r="C6">
        <v>53</v>
      </c>
      <c r="D6">
        <v>302</v>
      </c>
      <c r="E6">
        <v>91</v>
      </c>
      <c r="F6">
        <v>0</v>
      </c>
      <c r="G6">
        <v>0</v>
      </c>
      <c r="H6">
        <v>91</v>
      </c>
      <c r="I6">
        <v>184</v>
      </c>
      <c r="J6">
        <v>0</v>
      </c>
      <c r="K6">
        <v>0</v>
      </c>
      <c r="L6">
        <v>184</v>
      </c>
      <c r="M6">
        <v>16</v>
      </c>
      <c r="N6">
        <v>8</v>
      </c>
      <c r="O6">
        <v>1</v>
      </c>
      <c r="P6">
        <v>0</v>
      </c>
      <c r="Q6">
        <v>0</v>
      </c>
      <c r="R6">
        <v>0</v>
      </c>
      <c r="S6">
        <v>0</v>
      </c>
      <c r="T6">
        <v>1</v>
      </c>
      <c r="U6">
        <v>301</v>
      </c>
      <c r="V6">
        <f t="shared" si="1"/>
        <v>9</v>
      </c>
      <c r="W6">
        <v>0</v>
      </c>
      <c r="X6">
        <v>53</v>
      </c>
      <c r="Y6">
        <f t="shared" si="2"/>
        <v>5.6981132075471699</v>
      </c>
      <c r="Z6">
        <v>53</v>
      </c>
      <c r="AA6">
        <v>302</v>
      </c>
      <c r="AB6">
        <v>91</v>
      </c>
      <c r="AC6">
        <v>184</v>
      </c>
      <c r="AD6">
        <v>302</v>
      </c>
      <c r="AE6">
        <v>91</v>
      </c>
      <c r="AF6">
        <v>184</v>
      </c>
      <c r="AG6">
        <f t="shared" si="0"/>
        <v>0</v>
      </c>
    </row>
    <row r="7" spans="1:33" x14ac:dyDescent="0.25">
      <c r="A7" s="14">
        <v>2</v>
      </c>
      <c r="B7" t="s">
        <v>166</v>
      </c>
      <c r="C7">
        <v>89</v>
      </c>
      <c r="D7">
        <v>512</v>
      </c>
      <c r="E7">
        <v>168</v>
      </c>
      <c r="F7">
        <v>0</v>
      </c>
      <c r="G7">
        <v>0</v>
      </c>
      <c r="H7">
        <v>168</v>
      </c>
      <c r="I7">
        <v>311</v>
      </c>
      <c r="J7">
        <v>0</v>
      </c>
      <c r="K7">
        <v>0</v>
      </c>
      <c r="L7">
        <v>311</v>
      </c>
      <c r="M7">
        <v>25</v>
      </c>
      <c r="N7">
        <v>8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512</v>
      </c>
      <c r="V7">
        <f t="shared" si="1"/>
        <v>8</v>
      </c>
      <c r="W7">
        <v>64</v>
      </c>
      <c r="X7">
        <v>25</v>
      </c>
      <c r="Y7">
        <f t="shared" si="2"/>
        <v>5.7528089887640448</v>
      </c>
      <c r="Z7">
        <v>89</v>
      </c>
      <c r="AA7">
        <v>512</v>
      </c>
      <c r="AB7">
        <v>168</v>
      </c>
      <c r="AC7">
        <v>311</v>
      </c>
      <c r="AD7">
        <v>512</v>
      </c>
      <c r="AE7">
        <v>168</v>
      </c>
      <c r="AF7">
        <v>311</v>
      </c>
      <c r="AG7">
        <f t="shared" si="0"/>
        <v>1</v>
      </c>
    </row>
    <row r="8" spans="1:33" x14ac:dyDescent="0.25">
      <c r="A8" s="14">
        <v>2</v>
      </c>
      <c r="B8" t="s">
        <v>167</v>
      </c>
      <c r="C8">
        <v>22</v>
      </c>
      <c r="D8">
        <v>120</v>
      </c>
      <c r="E8">
        <v>35</v>
      </c>
      <c r="F8">
        <v>0</v>
      </c>
      <c r="G8">
        <v>0</v>
      </c>
      <c r="H8">
        <v>35</v>
      </c>
      <c r="I8">
        <v>72</v>
      </c>
      <c r="J8">
        <v>0</v>
      </c>
      <c r="K8">
        <v>0</v>
      </c>
      <c r="L8">
        <v>72</v>
      </c>
      <c r="M8">
        <v>8</v>
      </c>
      <c r="N8">
        <v>2</v>
      </c>
      <c r="O8">
        <v>1</v>
      </c>
      <c r="P8">
        <v>0</v>
      </c>
      <c r="Q8">
        <v>0</v>
      </c>
      <c r="R8">
        <v>0</v>
      </c>
      <c r="S8">
        <v>1</v>
      </c>
      <c r="T8">
        <v>0</v>
      </c>
      <c r="U8">
        <v>119</v>
      </c>
      <c r="V8">
        <f t="shared" si="1"/>
        <v>3</v>
      </c>
      <c r="W8">
        <v>0</v>
      </c>
      <c r="X8">
        <v>22</v>
      </c>
      <c r="Y8">
        <f t="shared" si="2"/>
        <v>5.4545454545454541</v>
      </c>
      <c r="Z8">
        <v>22</v>
      </c>
      <c r="AA8">
        <v>120</v>
      </c>
      <c r="AB8">
        <v>35</v>
      </c>
      <c r="AC8">
        <v>72</v>
      </c>
      <c r="AD8">
        <v>120</v>
      </c>
      <c r="AE8">
        <v>35</v>
      </c>
      <c r="AF8">
        <v>72</v>
      </c>
      <c r="AG8">
        <f t="shared" si="0"/>
        <v>1</v>
      </c>
    </row>
    <row r="9" spans="1:33" x14ac:dyDescent="0.25">
      <c r="A9" s="14">
        <v>2</v>
      </c>
      <c r="B9" t="s">
        <v>168</v>
      </c>
      <c r="C9">
        <v>24</v>
      </c>
      <c r="D9">
        <v>133</v>
      </c>
      <c r="E9">
        <v>51</v>
      </c>
      <c r="F9">
        <v>0</v>
      </c>
      <c r="G9">
        <v>0</v>
      </c>
      <c r="H9">
        <v>51</v>
      </c>
      <c r="I9">
        <v>72</v>
      </c>
      <c r="J9">
        <v>0</v>
      </c>
      <c r="K9">
        <v>0</v>
      </c>
      <c r="L9">
        <v>72</v>
      </c>
      <c r="M9">
        <v>8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133</v>
      </c>
      <c r="V9">
        <f t="shared" si="1"/>
        <v>1</v>
      </c>
      <c r="W9">
        <v>0</v>
      </c>
      <c r="X9">
        <v>24</v>
      </c>
      <c r="Y9">
        <f t="shared" si="2"/>
        <v>5.541666666666667</v>
      </c>
      <c r="Z9">
        <v>24</v>
      </c>
      <c r="AA9">
        <v>133</v>
      </c>
      <c r="AB9">
        <v>51</v>
      </c>
      <c r="AC9">
        <v>72</v>
      </c>
      <c r="AD9">
        <v>133</v>
      </c>
      <c r="AE9">
        <v>51</v>
      </c>
      <c r="AF9">
        <v>72</v>
      </c>
      <c r="AG9">
        <f t="shared" si="0"/>
        <v>1</v>
      </c>
    </row>
    <row r="10" spans="1:33" x14ac:dyDescent="0.25">
      <c r="A10" s="14">
        <v>2</v>
      </c>
      <c r="B10" t="s">
        <v>169</v>
      </c>
      <c r="C10">
        <v>18</v>
      </c>
      <c r="D10">
        <v>108</v>
      </c>
      <c r="E10">
        <v>25</v>
      </c>
      <c r="F10">
        <v>0</v>
      </c>
      <c r="G10">
        <v>0</v>
      </c>
      <c r="H10">
        <v>25</v>
      </c>
      <c r="I10">
        <v>63</v>
      </c>
      <c r="J10">
        <v>0</v>
      </c>
      <c r="K10">
        <v>0</v>
      </c>
      <c r="L10">
        <v>63</v>
      </c>
      <c r="M10">
        <v>16</v>
      </c>
      <c r="N10">
        <v>2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107</v>
      </c>
      <c r="V10">
        <f t="shared" si="1"/>
        <v>2</v>
      </c>
      <c r="W10">
        <v>0</v>
      </c>
      <c r="X10">
        <v>18</v>
      </c>
      <c r="Y10">
        <f t="shared" si="2"/>
        <v>6</v>
      </c>
      <c r="Z10">
        <v>18</v>
      </c>
      <c r="AA10">
        <v>108</v>
      </c>
      <c r="AB10">
        <v>25</v>
      </c>
      <c r="AC10">
        <v>63</v>
      </c>
      <c r="AD10">
        <v>108</v>
      </c>
      <c r="AE10">
        <v>25</v>
      </c>
      <c r="AF10">
        <v>63</v>
      </c>
      <c r="AG10">
        <f t="shared" si="0"/>
        <v>1</v>
      </c>
    </row>
    <row r="11" spans="1:33" x14ac:dyDescent="0.25">
      <c r="A11" s="14">
        <v>2</v>
      </c>
      <c r="B11" t="s">
        <v>170</v>
      </c>
      <c r="C11">
        <v>23</v>
      </c>
      <c r="D11">
        <v>127</v>
      </c>
      <c r="E11">
        <v>25</v>
      </c>
      <c r="F11">
        <v>0</v>
      </c>
      <c r="G11">
        <v>0</v>
      </c>
      <c r="H11">
        <v>25</v>
      </c>
      <c r="I11">
        <v>83</v>
      </c>
      <c r="J11">
        <v>0</v>
      </c>
      <c r="K11">
        <v>0</v>
      </c>
      <c r="L11">
        <v>83</v>
      </c>
      <c r="M11">
        <v>13</v>
      </c>
      <c r="N11">
        <v>5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127</v>
      </c>
      <c r="V11">
        <f t="shared" si="1"/>
        <v>5</v>
      </c>
      <c r="W11">
        <v>0</v>
      </c>
      <c r="X11">
        <v>23</v>
      </c>
      <c r="Y11">
        <f t="shared" si="2"/>
        <v>5.5217391304347823</v>
      </c>
      <c r="Z11">
        <v>23</v>
      </c>
      <c r="AA11">
        <v>127</v>
      </c>
      <c r="AB11">
        <v>25</v>
      </c>
      <c r="AC11">
        <v>83</v>
      </c>
      <c r="AD11">
        <v>127</v>
      </c>
      <c r="AE11">
        <v>25</v>
      </c>
      <c r="AF11">
        <v>83</v>
      </c>
      <c r="AG11">
        <f t="shared" si="0"/>
        <v>0</v>
      </c>
    </row>
    <row r="12" spans="1:33" x14ac:dyDescent="0.25">
      <c r="A12" s="14">
        <v>2</v>
      </c>
      <c r="B12" t="s">
        <v>171</v>
      </c>
      <c r="C12">
        <v>87</v>
      </c>
      <c r="D12">
        <v>468</v>
      </c>
      <c r="E12">
        <v>161</v>
      </c>
      <c r="F12">
        <v>0</v>
      </c>
      <c r="G12">
        <v>0</v>
      </c>
      <c r="H12">
        <v>161</v>
      </c>
      <c r="I12">
        <v>259</v>
      </c>
      <c r="J12">
        <v>0</v>
      </c>
      <c r="K12">
        <v>0</v>
      </c>
      <c r="L12">
        <v>259</v>
      </c>
      <c r="M12">
        <v>33</v>
      </c>
      <c r="N12">
        <v>9</v>
      </c>
      <c r="O12">
        <v>5</v>
      </c>
      <c r="P12">
        <v>0</v>
      </c>
      <c r="Q12">
        <v>0</v>
      </c>
      <c r="R12">
        <v>0</v>
      </c>
      <c r="S12">
        <v>0</v>
      </c>
      <c r="T12">
        <v>0</v>
      </c>
      <c r="U12">
        <v>467</v>
      </c>
      <c r="V12">
        <f t="shared" si="1"/>
        <v>14</v>
      </c>
      <c r="W12">
        <v>4</v>
      </c>
      <c r="X12">
        <v>83</v>
      </c>
      <c r="Y12">
        <f t="shared" si="2"/>
        <v>5.3793103448275863</v>
      </c>
      <c r="Z12">
        <v>86</v>
      </c>
      <c r="AA12">
        <v>468</v>
      </c>
      <c r="AB12">
        <v>161</v>
      </c>
      <c r="AC12">
        <v>259</v>
      </c>
      <c r="AD12">
        <v>473.44186046511629</v>
      </c>
      <c r="AE12">
        <v>162.87209302325581</v>
      </c>
      <c r="AF12">
        <v>262.01162790697674</v>
      </c>
      <c r="AG12">
        <f t="shared" si="0"/>
        <v>0</v>
      </c>
    </row>
    <row r="13" spans="1:33" x14ac:dyDescent="0.25">
      <c r="A13" s="14">
        <v>2</v>
      </c>
      <c r="B13" t="s">
        <v>172</v>
      </c>
      <c r="C13">
        <v>30</v>
      </c>
      <c r="D13">
        <v>140</v>
      </c>
      <c r="E13">
        <v>58</v>
      </c>
      <c r="F13">
        <v>0</v>
      </c>
      <c r="G13">
        <v>0</v>
      </c>
      <c r="H13">
        <v>58</v>
      </c>
      <c r="I13">
        <v>66</v>
      </c>
      <c r="J13">
        <v>0</v>
      </c>
      <c r="K13">
        <v>0</v>
      </c>
      <c r="L13">
        <v>66</v>
      </c>
      <c r="M13">
        <v>8</v>
      </c>
      <c r="N13">
        <v>4</v>
      </c>
      <c r="O13">
        <v>4</v>
      </c>
      <c r="P13">
        <v>0</v>
      </c>
      <c r="Q13">
        <v>0</v>
      </c>
      <c r="R13">
        <v>0</v>
      </c>
      <c r="S13">
        <v>0</v>
      </c>
      <c r="T13">
        <v>0</v>
      </c>
      <c r="U13">
        <v>140</v>
      </c>
      <c r="V13">
        <f t="shared" si="1"/>
        <v>8</v>
      </c>
      <c r="W13">
        <v>0</v>
      </c>
      <c r="X13">
        <v>30</v>
      </c>
      <c r="Y13">
        <f t="shared" si="2"/>
        <v>4.666666666666667</v>
      </c>
      <c r="Z13">
        <v>27</v>
      </c>
      <c r="AA13">
        <v>140</v>
      </c>
      <c r="AB13">
        <v>58</v>
      </c>
      <c r="AC13">
        <v>66</v>
      </c>
      <c r="AD13">
        <v>155.55555555555554</v>
      </c>
      <c r="AE13">
        <v>64.444444444444443</v>
      </c>
      <c r="AF13">
        <v>73.333333333333329</v>
      </c>
      <c r="AG13">
        <f t="shared" si="0"/>
        <v>0</v>
      </c>
    </row>
    <row r="14" spans="1:33" x14ac:dyDescent="0.25">
      <c r="A14" s="14">
        <v>2</v>
      </c>
      <c r="B14" t="s">
        <v>173</v>
      </c>
      <c r="C14">
        <v>47</v>
      </c>
      <c r="D14">
        <v>224</v>
      </c>
      <c r="E14">
        <v>79</v>
      </c>
      <c r="F14">
        <v>0</v>
      </c>
      <c r="G14">
        <v>0</v>
      </c>
      <c r="H14">
        <v>79</v>
      </c>
      <c r="I14">
        <v>124</v>
      </c>
      <c r="J14">
        <v>0</v>
      </c>
      <c r="K14">
        <v>0</v>
      </c>
      <c r="L14">
        <v>124</v>
      </c>
      <c r="M14">
        <v>11</v>
      </c>
      <c r="N14">
        <v>7</v>
      </c>
      <c r="O14">
        <v>3</v>
      </c>
      <c r="P14">
        <v>0</v>
      </c>
      <c r="Q14">
        <v>0</v>
      </c>
      <c r="R14">
        <v>0</v>
      </c>
      <c r="S14">
        <v>0</v>
      </c>
      <c r="T14">
        <v>0</v>
      </c>
      <c r="U14">
        <v>224</v>
      </c>
      <c r="V14">
        <f t="shared" si="1"/>
        <v>10</v>
      </c>
      <c r="W14">
        <v>32</v>
      </c>
      <c r="X14">
        <v>15</v>
      </c>
      <c r="Y14">
        <f t="shared" si="2"/>
        <v>4.7659574468085104</v>
      </c>
      <c r="Z14">
        <v>47</v>
      </c>
      <c r="AA14">
        <v>224</v>
      </c>
      <c r="AB14">
        <v>79</v>
      </c>
      <c r="AC14">
        <v>124</v>
      </c>
      <c r="AD14">
        <v>224</v>
      </c>
      <c r="AE14">
        <v>79</v>
      </c>
      <c r="AF14">
        <v>124</v>
      </c>
      <c r="AG14">
        <f t="shared" si="0"/>
        <v>1</v>
      </c>
    </row>
    <row r="15" spans="1:33" x14ac:dyDescent="0.25">
      <c r="A15" s="14">
        <v>2</v>
      </c>
      <c r="B15" t="s">
        <v>174</v>
      </c>
      <c r="C15">
        <v>14</v>
      </c>
      <c r="D15">
        <v>68</v>
      </c>
      <c r="E15">
        <v>22</v>
      </c>
      <c r="F15">
        <v>0</v>
      </c>
      <c r="G15">
        <v>0</v>
      </c>
      <c r="H15">
        <v>22</v>
      </c>
      <c r="I15">
        <v>38</v>
      </c>
      <c r="J15">
        <v>0</v>
      </c>
      <c r="K15">
        <v>0</v>
      </c>
      <c r="L15">
        <v>38</v>
      </c>
      <c r="M15">
        <v>4</v>
      </c>
      <c r="N15">
        <v>3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68</v>
      </c>
      <c r="V15">
        <f t="shared" si="1"/>
        <v>3</v>
      </c>
      <c r="W15">
        <v>7</v>
      </c>
      <c r="X15">
        <v>7</v>
      </c>
      <c r="Y15">
        <f t="shared" si="2"/>
        <v>4.8571428571428568</v>
      </c>
      <c r="Z15">
        <v>14</v>
      </c>
      <c r="AA15">
        <v>68</v>
      </c>
      <c r="AB15">
        <v>22</v>
      </c>
      <c r="AC15">
        <v>38</v>
      </c>
      <c r="AD15">
        <v>68</v>
      </c>
      <c r="AE15">
        <v>22</v>
      </c>
      <c r="AF15">
        <v>38</v>
      </c>
      <c r="AG15">
        <f t="shared" si="0"/>
        <v>0</v>
      </c>
    </row>
    <row r="16" spans="1:33" x14ac:dyDescent="0.25">
      <c r="A16" s="12"/>
      <c r="Z16">
        <f>SUM(Z4:Z15)</f>
        <v>528</v>
      </c>
      <c r="AA16">
        <f>SUM(AA4:AA15)</f>
        <v>2865</v>
      </c>
      <c r="AB16">
        <f>SUM(AB4:AB15)</f>
        <v>937</v>
      </c>
      <c r="AC16">
        <f>SUM(AC4:AC15)</f>
        <v>1661</v>
      </c>
    </row>
    <row r="17" spans="1:33" x14ac:dyDescent="0.25">
      <c r="A17" s="12"/>
      <c r="C17">
        <f>AVERAGE(C4:C15)</f>
        <v>44.333333333333336</v>
      </c>
      <c r="D17">
        <f>AVERAGE(D4:D15)</f>
        <v>238.75</v>
      </c>
      <c r="E17">
        <f>AVERAGE(E4:E15)</f>
        <v>78.083333333333329</v>
      </c>
      <c r="H17">
        <f>AVERAGE(H4:H15)</f>
        <v>78.083333333333329</v>
      </c>
      <c r="I17">
        <f>AVERAGE(I4:I15)</f>
        <v>138.41666666666666</v>
      </c>
      <c r="L17">
        <f>AVERAGE(L4:L15)</f>
        <v>138.41666666666666</v>
      </c>
      <c r="M17">
        <f>AVERAGE(M4:M15)</f>
        <v>14.916666666666666</v>
      </c>
      <c r="U17">
        <f>AVERAGE(U4:U15)</f>
        <v>238.41666666666666</v>
      </c>
      <c r="V17">
        <f>AVERAGE(V4:V15)</f>
        <v>6.25</v>
      </c>
      <c r="Y17">
        <f>AVERAGE(Y4:Y15)</f>
        <v>5.3620811520166987</v>
      </c>
      <c r="AG17">
        <f>AVERAGE(AG4:AG15)</f>
        <v>0.75</v>
      </c>
    </row>
    <row r="18" spans="1:33" x14ac:dyDescent="0.25">
      <c r="A18" s="12"/>
      <c r="C18">
        <f>STDEV(C4:C15)</f>
        <v>26.840719856670059</v>
      </c>
      <c r="D18">
        <f>STDEV(D4:D15)</f>
        <v>149.02112418897349</v>
      </c>
      <c r="E18">
        <f>STDEV(E4:E15)</f>
        <v>51.976320365988585</v>
      </c>
      <c r="H18">
        <f>STDEV(H4:H15)</f>
        <v>51.976320365988585</v>
      </c>
      <c r="I18">
        <f>STDEV(I4:I15)</f>
        <v>88.415813408044045</v>
      </c>
      <c r="L18">
        <f>STDEV(L4:L15)</f>
        <v>88.415813408044045</v>
      </c>
      <c r="M18">
        <f>STDEV(M4:M15)</f>
        <v>8.1959894109401095</v>
      </c>
      <c r="U18">
        <f>STDEV(U4:U15)</f>
        <v>148.99570361916378</v>
      </c>
      <c r="V18">
        <f>STDEV(V4:V15)</f>
        <v>3.8641710859922056</v>
      </c>
      <c r="Y18">
        <f>STDEV(Y4:Y15)</f>
        <v>0.43121326223860978</v>
      </c>
      <c r="AG18">
        <f>STDEV(AG4:AG15)</f>
        <v>0.8660254037844386</v>
      </c>
    </row>
    <row r="19" spans="1:33" x14ac:dyDescent="0.25">
      <c r="A19" s="12"/>
      <c r="C19">
        <f>C18/SQRT(12)</f>
        <v>7.7482484172458967</v>
      </c>
      <c r="D19">
        <f>D18/SQRT(12)</f>
        <v>43.018693082722251</v>
      </c>
      <c r="E19">
        <f>E18/SQRT(12)</f>
        <v>15.004271277394869</v>
      </c>
      <c r="H19">
        <f>H18/SQRT(12)</f>
        <v>15.004271277394869</v>
      </c>
      <c r="I19">
        <f>I18/SQRT(12)</f>
        <v>25.523446835876978</v>
      </c>
      <c r="L19">
        <f>L18/SQRT(12)</f>
        <v>25.523446835876978</v>
      </c>
      <c r="M19">
        <f>M18/SQRT(12)</f>
        <v>2.3659783463407975</v>
      </c>
      <c r="U19">
        <f>U18/SQRT(12)</f>
        <v>43.011354796310954</v>
      </c>
      <c r="V19">
        <f>V18/SQRT(12)</f>
        <v>1.1154901083461843</v>
      </c>
      <c r="Y19">
        <f>Y18/SQRT(12)</f>
        <v>0.12448054651579903</v>
      </c>
      <c r="AG19">
        <f>AG18/SQRT(12)</f>
        <v>0.25</v>
      </c>
    </row>
    <row r="20" spans="1:33" ht="15.75" thickBot="1" x14ac:dyDescent="0.3">
      <c r="A20" s="12"/>
    </row>
    <row r="21" spans="1:33" x14ac:dyDescent="0.25">
      <c r="A21" s="12"/>
      <c r="B21" s="17" t="s">
        <v>67</v>
      </c>
      <c r="C21" s="17"/>
      <c r="E21" s="7" t="s">
        <v>68</v>
      </c>
      <c r="F21" s="8"/>
      <c r="G21" s="8"/>
      <c r="H21" s="9"/>
      <c r="I21" s="7" t="s">
        <v>69</v>
      </c>
      <c r="J21" s="8"/>
      <c r="K21" s="8"/>
      <c r="L21" s="9"/>
      <c r="T21" s="10" t="s">
        <v>70</v>
      </c>
      <c r="W21" s="7" t="s">
        <v>151</v>
      </c>
      <c r="X21" s="9"/>
      <c r="Z21" s="7" t="s">
        <v>152</v>
      </c>
      <c r="AA21" s="8"/>
      <c r="AB21" s="8"/>
      <c r="AC21" s="9"/>
      <c r="AD21" s="7" t="s">
        <v>153</v>
      </c>
      <c r="AE21" s="8"/>
      <c r="AF21" s="9"/>
    </row>
    <row r="22" spans="1:33" x14ac:dyDescent="0.25">
      <c r="A22" s="12" t="s">
        <v>32</v>
      </c>
      <c r="B22" t="s">
        <v>71</v>
      </c>
      <c r="C22" t="s">
        <v>72</v>
      </c>
      <c r="D22" t="s">
        <v>73</v>
      </c>
      <c r="E22" s="11" t="s">
        <v>74</v>
      </c>
      <c r="F22" s="12" t="s">
        <v>75</v>
      </c>
      <c r="G22" s="12" t="s">
        <v>76</v>
      </c>
      <c r="H22" s="13" t="s">
        <v>77</v>
      </c>
      <c r="I22" s="11" t="s">
        <v>78</v>
      </c>
      <c r="J22" s="12" t="s">
        <v>79</v>
      </c>
      <c r="K22" s="12" t="s">
        <v>80</v>
      </c>
      <c r="L22" s="13" t="s">
        <v>81</v>
      </c>
      <c r="M22" t="s">
        <v>82</v>
      </c>
      <c r="N22" t="s">
        <v>84</v>
      </c>
      <c r="O22" t="s">
        <v>85</v>
      </c>
      <c r="P22" t="s">
        <v>86</v>
      </c>
      <c r="Q22" t="s">
        <v>87</v>
      </c>
      <c r="R22" t="s">
        <v>88</v>
      </c>
      <c r="S22" t="s">
        <v>89</v>
      </c>
      <c r="T22" s="10"/>
      <c r="U22" t="s">
        <v>90</v>
      </c>
      <c r="V22" t="s">
        <v>91</v>
      </c>
      <c r="W22" s="11" t="s">
        <v>154</v>
      </c>
      <c r="X22" s="13" t="s">
        <v>155</v>
      </c>
      <c r="Y22" s="14" t="s">
        <v>175</v>
      </c>
      <c r="Z22" s="11" t="s">
        <v>156</v>
      </c>
      <c r="AA22" s="12" t="s">
        <v>157</v>
      </c>
      <c r="AB22" s="12" t="s">
        <v>158</v>
      </c>
      <c r="AC22" s="13" t="s">
        <v>159</v>
      </c>
      <c r="AD22" s="11" t="s">
        <v>160</v>
      </c>
      <c r="AE22" s="12" t="s">
        <v>161</v>
      </c>
      <c r="AF22" s="13" t="s">
        <v>162</v>
      </c>
      <c r="AG22" s="14" t="s">
        <v>93</v>
      </c>
    </row>
    <row r="23" spans="1:33" x14ac:dyDescent="0.25">
      <c r="A23" s="12"/>
      <c r="B23" t="s">
        <v>176</v>
      </c>
      <c r="C23">
        <v>36</v>
      </c>
      <c r="D23">
        <v>183</v>
      </c>
      <c r="E23">
        <v>64</v>
      </c>
      <c r="F23">
        <v>0</v>
      </c>
      <c r="G23">
        <v>0</v>
      </c>
      <c r="H23">
        <v>64</v>
      </c>
      <c r="I23">
        <v>109</v>
      </c>
      <c r="J23">
        <v>1</v>
      </c>
      <c r="K23">
        <v>0</v>
      </c>
      <c r="L23">
        <v>110</v>
      </c>
      <c r="M23">
        <v>6</v>
      </c>
      <c r="N23">
        <v>0</v>
      </c>
      <c r="O23">
        <v>0</v>
      </c>
      <c r="P23">
        <v>0</v>
      </c>
      <c r="Q23">
        <v>0</v>
      </c>
      <c r="R23">
        <v>0</v>
      </c>
      <c r="S23">
        <v>3</v>
      </c>
      <c r="T23">
        <v>0</v>
      </c>
      <c r="U23">
        <v>183</v>
      </c>
      <c r="V23">
        <f>SUM(F23:G23,J23:K23,N23:O23)</f>
        <v>1</v>
      </c>
      <c r="W23">
        <v>36</v>
      </c>
      <c r="X23">
        <v>0</v>
      </c>
      <c r="Y23">
        <f>D23/C23</f>
        <v>5.083333333333333</v>
      </c>
      <c r="Z23">
        <v>36</v>
      </c>
      <c r="AA23">
        <v>183</v>
      </c>
      <c r="AB23">
        <v>64</v>
      </c>
      <c r="AC23">
        <v>109</v>
      </c>
      <c r="AD23">
        <v>183</v>
      </c>
      <c r="AE23">
        <v>64</v>
      </c>
      <c r="AF23">
        <v>109</v>
      </c>
      <c r="AG23">
        <f>SUM(P23:T23)</f>
        <v>3</v>
      </c>
    </row>
    <row r="24" spans="1:33" x14ac:dyDescent="0.25">
      <c r="A24" s="12">
        <v>1</v>
      </c>
      <c r="B24" t="s">
        <v>177</v>
      </c>
      <c r="C24">
        <v>43</v>
      </c>
      <c r="D24">
        <v>221</v>
      </c>
      <c r="E24">
        <v>84</v>
      </c>
      <c r="F24">
        <v>0</v>
      </c>
      <c r="G24">
        <v>0</v>
      </c>
      <c r="H24">
        <v>84</v>
      </c>
      <c r="I24">
        <v>109</v>
      </c>
      <c r="J24">
        <v>1</v>
      </c>
      <c r="K24">
        <v>0</v>
      </c>
      <c r="L24">
        <v>110</v>
      </c>
      <c r="M24">
        <v>17</v>
      </c>
      <c r="N24">
        <v>7</v>
      </c>
      <c r="O24">
        <v>1</v>
      </c>
      <c r="P24">
        <v>0</v>
      </c>
      <c r="Q24">
        <v>0</v>
      </c>
      <c r="R24">
        <v>0</v>
      </c>
      <c r="S24">
        <v>0</v>
      </c>
      <c r="T24">
        <v>2</v>
      </c>
      <c r="U24">
        <v>221</v>
      </c>
      <c r="V24">
        <f t="shared" ref="V24:V34" si="3">SUM(F24:G24,J24:K24,N24:O24)</f>
        <v>9</v>
      </c>
      <c r="W24">
        <v>27</v>
      </c>
      <c r="X24">
        <v>16</v>
      </c>
      <c r="Y24">
        <f t="shared" ref="Y24:Y34" si="4">D24/C24</f>
        <v>5.1395348837209305</v>
      </c>
      <c r="Z24">
        <v>43</v>
      </c>
      <c r="AA24">
        <v>221</v>
      </c>
      <c r="AB24">
        <v>84</v>
      </c>
      <c r="AC24">
        <v>109</v>
      </c>
      <c r="AD24">
        <v>221</v>
      </c>
      <c r="AE24">
        <v>84</v>
      </c>
      <c r="AF24">
        <v>109</v>
      </c>
      <c r="AG24">
        <f t="shared" ref="AG24:AG34" si="5">SUM(P24:T24)</f>
        <v>2</v>
      </c>
    </row>
    <row r="25" spans="1:33" x14ac:dyDescent="0.25">
      <c r="A25" s="12">
        <v>1</v>
      </c>
      <c r="B25" t="s">
        <v>178</v>
      </c>
      <c r="C25">
        <v>3</v>
      </c>
      <c r="D25">
        <v>13</v>
      </c>
      <c r="E25">
        <v>0</v>
      </c>
      <c r="F25">
        <v>0</v>
      </c>
      <c r="G25">
        <v>0</v>
      </c>
      <c r="H25">
        <v>0</v>
      </c>
      <c r="I25">
        <v>7</v>
      </c>
      <c r="J25">
        <v>0</v>
      </c>
      <c r="K25">
        <v>0</v>
      </c>
      <c r="L25">
        <v>7</v>
      </c>
      <c r="M25">
        <v>1</v>
      </c>
      <c r="N25">
        <v>3</v>
      </c>
      <c r="O25">
        <v>0</v>
      </c>
      <c r="P25">
        <v>0</v>
      </c>
      <c r="Q25">
        <v>0</v>
      </c>
      <c r="R25">
        <v>0</v>
      </c>
      <c r="S25">
        <v>2</v>
      </c>
      <c r="T25">
        <v>0</v>
      </c>
      <c r="U25">
        <v>13</v>
      </c>
      <c r="V25">
        <f t="shared" si="3"/>
        <v>3</v>
      </c>
      <c r="W25">
        <v>3</v>
      </c>
      <c r="X25">
        <v>0</v>
      </c>
      <c r="Y25">
        <f t="shared" si="4"/>
        <v>4.333333333333333</v>
      </c>
      <c r="Z25">
        <v>3</v>
      </c>
      <c r="AA25">
        <v>13</v>
      </c>
      <c r="AB25">
        <v>0</v>
      </c>
      <c r="AC25">
        <v>7</v>
      </c>
      <c r="AD25">
        <v>13</v>
      </c>
      <c r="AE25">
        <v>0</v>
      </c>
      <c r="AF25">
        <v>7</v>
      </c>
      <c r="AG25">
        <f t="shared" si="5"/>
        <v>2</v>
      </c>
    </row>
    <row r="26" spans="1:33" x14ac:dyDescent="0.25">
      <c r="A26" s="12">
        <v>1</v>
      </c>
      <c r="B26" t="s">
        <v>179</v>
      </c>
      <c r="C26">
        <v>24</v>
      </c>
      <c r="D26">
        <v>91</v>
      </c>
      <c r="E26">
        <v>19</v>
      </c>
      <c r="F26">
        <v>0</v>
      </c>
      <c r="G26">
        <v>0</v>
      </c>
      <c r="H26">
        <v>19</v>
      </c>
      <c r="I26">
        <v>60</v>
      </c>
      <c r="J26">
        <v>0</v>
      </c>
      <c r="K26">
        <v>0</v>
      </c>
      <c r="L26">
        <v>60</v>
      </c>
      <c r="M26">
        <v>8</v>
      </c>
      <c r="N26">
        <v>1</v>
      </c>
      <c r="O26">
        <v>1</v>
      </c>
      <c r="P26">
        <v>0</v>
      </c>
      <c r="Q26">
        <v>0</v>
      </c>
      <c r="R26">
        <v>0</v>
      </c>
      <c r="S26">
        <v>0</v>
      </c>
      <c r="T26">
        <v>2</v>
      </c>
      <c r="U26">
        <v>91</v>
      </c>
      <c r="V26">
        <f t="shared" si="3"/>
        <v>2</v>
      </c>
      <c r="W26">
        <v>24</v>
      </c>
      <c r="X26">
        <v>0</v>
      </c>
      <c r="Y26">
        <f t="shared" si="4"/>
        <v>3.7916666666666665</v>
      </c>
      <c r="Z26">
        <v>24</v>
      </c>
      <c r="AA26">
        <v>91</v>
      </c>
      <c r="AB26">
        <v>19</v>
      </c>
      <c r="AC26">
        <v>60</v>
      </c>
      <c r="AD26">
        <v>91</v>
      </c>
      <c r="AE26">
        <v>19</v>
      </c>
      <c r="AF26">
        <v>60</v>
      </c>
      <c r="AG26">
        <f t="shared" si="5"/>
        <v>2</v>
      </c>
    </row>
    <row r="27" spans="1:33" x14ac:dyDescent="0.25">
      <c r="A27" s="14">
        <v>1</v>
      </c>
      <c r="B27" t="s">
        <v>180</v>
      </c>
      <c r="C27">
        <v>50</v>
      </c>
      <c r="D27">
        <v>271</v>
      </c>
      <c r="E27">
        <v>102</v>
      </c>
      <c r="F27">
        <v>0</v>
      </c>
      <c r="G27">
        <v>0</v>
      </c>
      <c r="H27">
        <v>102</v>
      </c>
      <c r="I27">
        <v>151</v>
      </c>
      <c r="J27">
        <v>0</v>
      </c>
      <c r="K27">
        <v>0</v>
      </c>
      <c r="L27">
        <v>151</v>
      </c>
      <c r="M27">
        <v>12</v>
      </c>
      <c r="N27">
        <v>6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271</v>
      </c>
      <c r="V27">
        <f t="shared" si="3"/>
        <v>6</v>
      </c>
      <c r="W27">
        <v>1</v>
      </c>
      <c r="X27">
        <v>50</v>
      </c>
      <c r="Y27">
        <f t="shared" si="4"/>
        <v>5.42</v>
      </c>
      <c r="Z27">
        <v>51</v>
      </c>
      <c r="AA27">
        <v>271</v>
      </c>
      <c r="AB27">
        <v>102</v>
      </c>
      <c r="AC27">
        <v>151</v>
      </c>
      <c r="AD27">
        <v>265.68627450980392</v>
      </c>
      <c r="AE27">
        <v>100</v>
      </c>
      <c r="AF27">
        <v>148.0392156862745</v>
      </c>
      <c r="AG27">
        <f t="shared" si="5"/>
        <v>0</v>
      </c>
    </row>
    <row r="28" spans="1:33" x14ac:dyDescent="0.25">
      <c r="A28" s="14">
        <v>1</v>
      </c>
      <c r="B28" t="s">
        <v>181</v>
      </c>
      <c r="C28">
        <v>29</v>
      </c>
      <c r="D28">
        <v>126</v>
      </c>
      <c r="E28">
        <v>33</v>
      </c>
      <c r="F28">
        <v>0</v>
      </c>
      <c r="G28">
        <v>0</v>
      </c>
      <c r="H28">
        <v>33</v>
      </c>
      <c r="I28">
        <v>77</v>
      </c>
      <c r="J28">
        <v>0</v>
      </c>
      <c r="K28">
        <v>0</v>
      </c>
      <c r="L28">
        <v>77</v>
      </c>
      <c r="M28">
        <v>7</v>
      </c>
      <c r="N28">
        <v>5</v>
      </c>
      <c r="O28">
        <v>0</v>
      </c>
      <c r="P28">
        <v>0</v>
      </c>
      <c r="Q28">
        <v>0</v>
      </c>
      <c r="R28">
        <v>0</v>
      </c>
      <c r="S28">
        <v>1</v>
      </c>
      <c r="T28">
        <v>3</v>
      </c>
      <c r="U28">
        <v>126</v>
      </c>
      <c r="V28">
        <f t="shared" si="3"/>
        <v>5</v>
      </c>
      <c r="W28">
        <v>18</v>
      </c>
      <c r="X28">
        <v>11</v>
      </c>
      <c r="Y28">
        <f t="shared" si="4"/>
        <v>4.3448275862068968</v>
      </c>
      <c r="Z28">
        <v>29</v>
      </c>
      <c r="AA28">
        <v>126</v>
      </c>
      <c r="AB28">
        <v>33</v>
      </c>
      <c r="AC28">
        <v>77</v>
      </c>
      <c r="AD28">
        <v>126</v>
      </c>
      <c r="AE28">
        <v>33</v>
      </c>
      <c r="AF28">
        <v>77</v>
      </c>
      <c r="AG28">
        <f t="shared" si="5"/>
        <v>4</v>
      </c>
    </row>
    <row r="29" spans="1:33" x14ac:dyDescent="0.25">
      <c r="A29" s="14">
        <v>1</v>
      </c>
      <c r="B29" t="s">
        <v>182</v>
      </c>
      <c r="C29">
        <v>119</v>
      </c>
      <c r="D29">
        <v>598</v>
      </c>
      <c r="E29">
        <v>199</v>
      </c>
      <c r="F29">
        <v>0</v>
      </c>
      <c r="G29">
        <v>0</v>
      </c>
      <c r="H29">
        <v>199</v>
      </c>
      <c r="I29">
        <v>350</v>
      </c>
      <c r="J29">
        <v>0</v>
      </c>
      <c r="K29">
        <v>0</v>
      </c>
      <c r="L29">
        <v>350</v>
      </c>
      <c r="M29">
        <v>20</v>
      </c>
      <c r="N29">
        <v>15</v>
      </c>
      <c r="O29">
        <v>2</v>
      </c>
      <c r="P29">
        <v>0</v>
      </c>
      <c r="Q29">
        <v>0</v>
      </c>
      <c r="R29">
        <v>0</v>
      </c>
      <c r="S29">
        <v>12</v>
      </c>
      <c r="T29">
        <v>0</v>
      </c>
      <c r="U29">
        <v>598</v>
      </c>
      <c r="V29">
        <f t="shared" si="3"/>
        <v>17</v>
      </c>
      <c r="W29">
        <v>118</v>
      </c>
      <c r="X29">
        <v>1</v>
      </c>
      <c r="Y29">
        <f t="shared" si="4"/>
        <v>5.0252100840336134</v>
      </c>
      <c r="Z29">
        <v>119</v>
      </c>
      <c r="AA29">
        <v>598</v>
      </c>
      <c r="AB29">
        <v>199</v>
      </c>
      <c r="AC29">
        <v>350</v>
      </c>
      <c r="AD29">
        <v>598</v>
      </c>
      <c r="AE29">
        <v>199</v>
      </c>
      <c r="AF29">
        <v>350</v>
      </c>
      <c r="AG29">
        <f t="shared" si="5"/>
        <v>12</v>
      </c>
    </row>
    <row r="30" spans="1:33" x14ac:dyDescent="0.25">
      <c r="A30" s="14">
        <v>1</v>
      </c>
      <c r="B30" t="s">
        <v>183</v>
      </c>
      <c r="C30">
        <v>25</v>
      </c>
      <c r="D30">
        <v>122</v>
      </c>
      <c r="E30">
        <v>38</v>
      </c>
      <c r="F30">
        <v>1</v>
      </c>
      <c r="G30">
        <v>0</v>
      </c>
      <c r="H30">
        <v>39</v>
      </c>
      <c r="I30">
        <v>72</v>
      </c>
      <c r="J30">
        <v>0</v>
      </c>
      <c r="K30">
        <v>0</v>
      </c>
      <c r="L30">
        <v>72</v>
      </c>
      <c r="M30">
        <v>5</v>
      </c>
      <c r="N30">
        <v>4</v>
      </c>
      <c r="O30">
        <v>0</v>
      </c>
      <c r="P30">
        <v>0</v>
      </c>
      <c r="Q30">
        <v>0</v>
      </c>
      <c r="R30">
        <v>0</v>
      </c>
      <c r="S30">
        <v>2</v>
      </c>
      <c r="T30">
        <v>0</v>
      </c>
      <c r="U30">
        <v>122</v>
      </c>
      <c r="V30">
        <f t="shared" si="3"/>
        <v>5</v>
      </c>
      <c r="W30">
        <v>0</v>
      </c>
      <c r="X30">
        <v>25</v>
      </c>
      <c r="Y30">
        <f t="shared" si="4"/>
        <v>4.88</v>
      </c>
      <c r="Z30">
        <v>25</v>
      </c>
      <c r="AA30">
        <v>122</v>
      </c>
      <c r="AB30">
        <v>38</v>
      </c>
      <c r="AC30">
        <v>72</v>
      </c>
      <c r="AD30">
        <v>122</v>
      </c>
      <c r="AE30">
        <v>38</v>
      </c>
      <c r="AF30">
        <v>72</v>
      </c>
      <c r="AG30">
        <f t="shared" si="5"/>
        <v>2</v>
      </c>
    </row>
    <row r="31" spans="1:33" x14ac:dyDescent="0.25">
      <c r="A31" s="14">
        <v>1</v>
      </c>
      <c r="B31" t="s">
        <v>184</v>
      </c>
      <c r="C31">
        <v>40</v>
      </c>
      <c r="D31">
        <v>231</v>
      </c>
      <c r="E31">
        <v>93</v>
      </c>
      <c r="F31">
        <v>0</v>
      </c>
      <c r="G31">
        <v>0</v>
      </c>
      <c r="H31">
        <v>93</v>
      </c>
      <c r="I31">
        <v>108</v>
      </c>
      <c r="J31">
        <v>0</v>
      </c>
      <c r="K31">
        <v>0</v>
      </c>
      <c r="L31">
        <v>108</v>
      </c>
      <c r="M31">
        <v>15</v>
      </c>
      <c r="N31">
        <v>6</v>
      </c>
      <c r="O31">
        <v>7</v>
      </c>
      <c r="P31">
        <v>0</v>
      </c>
      <c r="Q31">
        <v>0</v>
      </c>
      <c r="R31">
        <v>0</v>
      </c>
      <c r="S31">
        <v>2</v>
      </c>
      <c r="T31">
        <v>0</v>
      </c>
      <c r="U31">
        <v>231</v>
      </c>
      <c r="V31">
        <f t="shared" si="3"/>
        <v>13</v>
      </c>
      <c r="W31">
        <v>5</v>
      </c>
      <c r="X31">
        <v>35</v>
      </c>
      <c r="Y31">
        <f t="shared" si="4"/>
        <v>5.7750000000000004</v>
      </c>
      <c r="Z31">
        <v>40</v>
      </c>
      <c r="AA31">
        <v>231</v>
      </c>
      <c r="AB31">
        <v>93</v>
      </c>
      <c r="AC31">
        <v>108</v>
      </c>
      <c r="AD31">
        <v>231</v>
      </c>
      <c r="AE31">
        <v>93</v>
      </c>
      <c r="AF31">
        <v>108</v>
      </c>
      <c r="AG31">
        <f t="shared" si="5"/>
        <v>2</v>
      </c>
    </row>
    <row r="32" spans="1:33" x14ac:dyDescent="0.25">
      <c r="A32" s="14">
        <v>1</v>
      </c>
      <c r="B32" t="s">
        <v>185</v>
      </c>
      <c r="C32">
        <v>24</v>
      </c>
      <c r="D32">
        <v>121</v>
      </c>
      <c r="E32">
        <v>36</v>
      </c>
      <c r="F32">
        <v>0</v>
      </c>
      <c r="G32">
        <v>0</v>
      </c>
      <c r="H32">
        <v>36</v>
      </c>
      <c r="I32">
        <v>74</v>
      </c>
      <c r="J32">
        <v>0</v>
      </c>
      <c r="K32">
        <v>0</v>
      </c>
      <c r="L32">
        <v>74</v>
      </c>
      <c r="M32">
        <v>10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121</v>
      </c>
      <c r="V32">
        <f t="shared" si="3"/>
        <v>1</v>
      </c>
      <c r="W32">
        <v>0</v>
      </c>
      <c r="X32">
        <v>24</v>
      </c>
      <c r="Y32">
        <f t="shared" si="4"/>
        <v>5.041666666666667</v>
      </c>
      <c r="Z32">
        <v>24</v>
      </c>
      <c r="AA32">
        <v>121</v>
      </c>
      <c r="AB32">
        <v>36</v>
      </c>
      <c r="AC32">
        <v>74</v>
      </c>
      <c r="AD32">
        <v>121</v>
      </c>
      <c r="AE32">
        <v>36</v>
      </c>
      <c r="AF32">
        <v>74</v>
      </c>
      <c r="AG32">
        <f t="shared" si="5"/>
        <v>0</v>
      </c>
    </row>
    <row r="33" spans="1:33" x14ac:dyDescent="0.25">
      <c r="A33" s="14">
        <v>1</v>
      </c>
      <c r="B33" t="s">
        <v>186</v>
      </c>
      <c r="C33">
        <v>21</v>
      </c>
      <c r="D33">
        <v>108</v>
      </c>
      <c r="E33">
        <v>38</v>
      </c>
      <c r="F33">
        <v>0</v>
      </c>
      <c r="G33">
        <v>0</v>
      </c>
      <c r="H33">
        <v>38</v>
      </c>
      <c r="I33">
        <v>55</v>
      </c>
      <c r="J33">
        <v>0</v>
      </c>
      <c r="K33">
        <v>0</v>
      </c>
      <c r="L33">
        <v>55</v>
      </c>
      <c r="M33">
        <v>8</v>
      </c>
      <c r="N33">
        <v>6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108</v>
      </c>
      <c r="V33">
        <f t="shared" si="3"/>
        <v>7</v>
      </c>
      <c r="W33">
        <v>4</v>
      </c>
      <c r="X33">
        <v>17</v>
      </c>
      <c r="Y33">
        <f t="shared" si="4"/>
        <v>5.1428571428571432</v>
      </c>
      <c r="Z33">
        <v>21</v>
      </c>
      <c r="AA33">
        <v>108</v>
      </c>
      <c r="AB33">
        <v>38</v>
      </c>
      <c r="AC33">
        <v>55</v>
      </c>
      <c r="AD33">
        <v>108</v>
      </c>
      <c r="AE33">
        <v>38</v>
      </c>
      <c r="AF33">
        <v>55</v>
      </c>
      <c r="AG33">
        <f t="shared" si="5"/>
        <v>0</v>
      </c>
    </row>
    <row r="34" spans="1:33" x14ac:dyDescent="0.25">
      <c r="A34" s="14">
        <v>1</v>
      </c>
      <c r="B34" t="s">
        <v>187</v>
      </c>
      <c r="C34">
        <v>36</v>
      </c>
      <c r="D34">
        <v>140</v>
      </c>
      <c r="E34">
        <v>46</v>
      </c>
      <c r="F34">
        <v>0</v>
      </c>
      <c r="G34">
        <v>0</v>
      </c>
      <c r="H34">
        <v>46</v>
      </c>
      <c r="I34">
        <v>82</v>
      </c>
      <c r="J34">
        <v>0</v>
      </c>
      <c r="K34">
        <v>0</v>
      </c>
      <c r="L34">
        <v>82</v>
      </c>
      <c r="M34">
        <v>6</v>
      </c>
      <c r="N34">
        <v>4</v>
      </c>
      <c r="O34">
        <v>2</v>
      </c>
      <c r="P34">
        <v>0</v>
      </c>
      <c r="Q34">
        <v>0</v>
      </c>
      <c r="R34">
        <v>0</v>
      </c>
      <c r="S34">
        <v>0</v>
      </c>
      <c r="T34">
        <v>0</v>
      </c>
      <c r="U34">
        <v>140</v>
      </c>
      <c r="V34">
        <f t="shared" si="3"/>
        <v>6</v>
      </c>
      <c r="W34">
        <v>10</v>
      </c>
      <c r="X34">
        <v>26</v>
      </c>
      <c r="Y34">
        <f t="shared" si="4"/>
        <v>3.8888888888888888</v>
      </c>
      <c r="Z34">
        <v>36</v>
      </c>
      <c r="AA34">
        <v>140</v>
      </c>
      <c r="AB34">
        <v>46</v>
      </c>
      <c r="AC34">
        <v>82</v>
      </c>
      <c r="AD34">
        <v>140</v>
      </c>
      <c r="AE34">
        <v>46</v>
      </c>
      <c r="AF34">
        <v>82</v>
      </c>
      <c r="AG34">
        <f t="shared" si="5"/>
        <v>0</v>
      </c>
    </row>
    <row r="35" spans="1:33" x14ac:dyDescent="0.25">
      <c r="A35" s="12"/>
    </row>
    <row r="36" spans="1:33" x14ac:dyDescent="0.25">
      <c r="A36" s="12"/>
      <c r="C36">
        <f>AVERAGE(C23:C34)</f>
        <v>37.5</v>
      </c>
      <c r="D36">
        <f t="shared" ref="D36:E36" si="6">AVERAGE(D23:D34)</f>
        <v>185.41666666666666</v>
      </c>
      <c r="E36">
        <f t="shared" si="6"/>
        <v>62.666666666666664</v>
      </c>
      <c r="I36">
        <f>AVERAGE(I23:I34)</f>
        <v>104.5</v>
      </c>
      <c r="L36">
        <f>AVERAGE(L23:L34)</f>
        <v>104.66666666666667</v>
      </c>
      <c r="M36">
        <f>AVERAGE(M23:M34)</f>
        <v>9.5833333333333339</v>
      </c>
      <c r="V36">
        <f>AVERAGE(V23:V34)</f>
        <v>6.25</v>
      </c>
      <c r="Y36">
        <f>AVERAGE(Y23:Y34)</f>
        <v>4.8221932154756226</v>
      </c>
      <c r="AG36">
        <f>AVERAGE(AG23:AG34)</f>
        <v>2.4166666666666665</v>
      </c>
    </row>
    <row r="37" spans="1:33" x14ac:dyDescent="0.25">
      <c r="A37" s="12"/>
      <c r="C37">
        <f>STDEV(C23:C34)</f>
        <v>28.436532201313923</v>
      </c>
      <c r="D37">
        <f t="shared" ref="D37:E37" si="7">STDEV(D23:D34)</f>
        <v>147.49388790623485</v>
      </c>
      <c r="E37">
        <f t="shared" si="7"/>
        <v>52.596808291228491</v>
      </c>
      <c r="I37">
        <f>STDEV(I23:I34)</f>
        <v>85.104748291844345</v>
      </c>
      <c r="L37">
        <f>STDEV(L23:L34)</f>
        <v>85.115251633335731</v>
      </c>
      <c r="M37">
        <f>STDEV(M23:M34)</f>
        <v>5.4848275573014451</v>
      </c>
      <c r="V37">
        <f>STDEV(V23:V34)</f>
        <v>4.8265364958171144</v>
      </c>
      <c r="Y37">
        <f>STDEV(Y23:Y34)</f>
        <v>0.60524742509136409</v>
      </c>
      <c r="AG37">
        <f>STDEV(AG23:AG34)</f>
        <v>3.2879486097878812</v>
      </c>
    </row>
    <row r="38" spans="1:33" x14ac:dyDescent="0.25">
      <c r="A38" s="12"/>
      <c r="C38">
        <f>C37/SQRT(12)</f>
        <v>8.2089197606240276</v>
      </c>
      <c r="D38">
        <f t="shared" ref="D38:E38" si="8">D37/SQRT(12)</f>
        <v>42.57781794324459</v>
      </c>
      <c r="E38">
        <f t="shared" si="8"/>
        <v>15.183390712727956</v>
      </c>
      <c r="I38">
        <f>I37/SQRT(12)</f>
        <v>24.567624667805841</v>
      </c>
      <c r="L38">
        <f>L37/SQRT(12)</f>
        <v>24.570656721324561</v>
      </c>
      <c r="M38">
        <f>M37/SQRT(12)</f>
        <v>1.5833333333333335</v>
      </c>
      <c r="V38">
        <f>V37/SQRT(12)</f>
        <v>1.393301072556782</v>
      </c>
      <c r="Y38">
        <f>Y37/SQRT(12)</f>
        <v>0.17471988190141347</v>
      </c>
      <c r="AG38">
        <f>AG37/SQRT(12)</f>
        <v>0.94914900747134456</v>
      </c>
    </row>
    <row r="39" spans="1:33" ht="15.75" thickBo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33" x14ac:dyDescent="0.25">
      <c r="A40" s="12"/>
      <c r="B40" s="17" t="s">
        <v>67</v>
      </c>
      <c r="C40" s="17"/>
      <c r="E40" s="7" t="s">
        <v>68</v>
      </c>
      <c r="F40" s="8"/>
      <c r="G40" s="8"/>
      <c r="H40" s="9"/>
      <c r="I40" s="7" t="s">
        <v>69</v>
      </c>
      <c r="J40" s="8"/>
      <c r="K40" s="8"/>
      <c r="L40" s="9"/>
      <c r="T40" s="10" t="s">
        <v>70</v>
      </c>
      <c r="W40" s="7" t="s">
        <v>151</v>
      </c>
      <c r="X40" s="9"/>
      <c r="Z40" s="7" t="s">
        <v>152</v>
      </c>
      <c r="AA40" s="8"/>
      <c r="AB40" s="8"/>
      <c r="AC40" s="9"/>
      <c r="AD40" s="7" t="s">
        <v>153</v>
      </c>
      <c r="AE40" s="8"/>
      <c r="AF40" s="9"/>
    </row>
    <row r="41" spans="1:33" x14ac:dyDescent="0.25">
      <c r="A41" s="12" t="s">
        <v>32</v>
      </c>
      <c r="B41" t="s">
        <v>71</v>
      </c>
      <c r="C41" t="s">
        <v>72</v>
      </c>
      <c r="D41" t="s">
        <v>73</v>
      </c>
      <c r="E41" s="11" t="s">
        <v>74</v>
      </c>
      <c r="F41" s="12" t="s">
        <v>75</v>
      </c>
      <c r="G41" s="12" t="s">
        <v>76</v>
      </c>
      <c r="H41" s="13" t="s">
        <v>77</v>
      </c>
      <c r="I41" s="11" t="s">
        <v>78</v>
      </c>
      <c r="J41" s="12" t="s">
        <v>79</v>
      </c>
      <c r="K41" s="12" t="s">
        <v>80</v>
      </c>
      <c r="L41" s="13" t="s">
        <v>81</v>
      </c>
      <c r="M41" t="s">
        <v>82</v>
      </c>
      <c r="N41" t="s">
        <v>84</v>
      </c>
      <c r="O41" t="s">
        <v>85</v>
      </c>
      <c r="P41" t="s">
        <v>86</v>
      </c>
      <c r="Q41" t="s">
        <v>87</v>
      </c>
      <c r="R41" t="s">
        <v>88</v>
      </c>
      <c r="S41" t="s">
        <v>89</v>
      </c>
      <c r="T41" s="10"/>
      <c r="U41" t="s">
        <v>90</v>
      </c>
      <c r="V41" t="s">
        <v>91</v>
      </c>
      <c r="W41" s="11" t="s">
        <v>154</v>
      </c>
      <c r="X41" s="13" t="s">
        <v>155</v>
      </c>
      <c r="Y41" s="14" t="s">
        <v>175</v>
      </c>
      <c r="Z41" s="11" t="s">
        <v>156</v>
      </c>
      <c r="AA41" s="12" t="s">
        <v>157</v>
      </c>
      <c r="AB41" s="12" t="s">
        <v>158</v>
      </c>
      <c r="AC41" s="13" t="s">
        <v>159</v>
      </c>
      <c r="AD41" s="11" t="s">
        <v>160</v>
      </c>
      <c r="AE41" s="12" t="s">
        <v>161</v>
      </c>
      <c r="AF41" s="13" t="s">
        <v>162</v>
      </c>
      <c r="AG41" s="14" t="s">
        <v>93</v>
      </c>
    </row>
    <row r="42" spans="1:33" x14ac:dyDescent="0.25">
      <c r="A42" s="12">
        <v>3</v>
      </c>
      <c r="B42" t="s">
        <v>188</v>
      </c>
      <c r="C42">
        <v>44</v>
      </c>
      <c r="D42">
        <v>197</v>
      </c>
      <c r="E42">
        <v>67</v>
      </c>
      <c r="F42">
        <v>0</v>
      </c>
      <c r="G42">
        <v>0</v>
      </c>
      <c r="H42">
        <v>67</v>
      </c>
      <c r="I42">
        <v>112</v>
      </c>
      <c r="J42">
        <v>1</v>
      </c>
      <c r="K42">
        <v>0</v>
      </c>
      <c r="L42">
        <v>113</v>
      </c>
      <c r="M42">
        <v>10</v>
      </c>
      <c r="N42">
        <v>2</v>
      </c>
      <c r="O42">
        <v>0</v>
      </c>
      <c r="P42">
        <v>0</v>
      </c>
      <c r="Q42">
        <v>0</v>
      </c>
      <c r="R42">
        <v>0</v>
      </c>
      <c r="S42">
        <v>4</v>
      </c>
      <c r="T42">
        <v>1</v>
      </c>
      <c r="U42">
        <v>197</v>
      </c>
      <c r="V42">
        <f>SUM(F42:G42,J42:K42,N42:O42)</f>
        <v>3</v>
      </c>
      <c r="W42">
        <v>24</v>
      </c>
      <c r="X42">
        <v>20</v>
      </c>
      <c r="Y42">
        <f>D42/C42</f>
        <v>4.4772727272727275</v>
      </c>
      <c r="Z42">
        <v>44</v>
      </c>
      <c r="AA42">
        <v>197</v>
      </c>
      <c r="AB42">
        <v>67</v>
      </c>
      <c r="AC42">
        <v>112</v>
      </c>
      <c r="AD42">
        <v>197</v>
      </c>
      <c r="AE42">
        <v>67</v>
      </c>
      <c r="AF42">
        <v>112</v>
      </c>
      <c r="AG42">
        <f>SUM(P42:T42)</f>
        <v>5</v>
      </c>
    </row>
    <row r="43" spans="1:33" x14ac:dyDescent="0.25">
      <c r="A43" s="12">
        <v>3</v>
      </c>
      <c r="B43" t="s">
        <v>189</v>
      </c>
      <c r="C43">
        <v>16</v>
      </c>
      <c r="D43">
        <v>77</v>
      </c>
      <c r="E43">
        <v>27</v>
      </c>
      <c r="F43">
        <v>0</v>
      </c>
      <c r="G43">
        <v>0</v>
      </c>
      <c r="H43">
        <v>27</v>
      </c>
      <c r="I43">
        <v>40</v>
      </c>
      <c r="J43">
        <v>0</v>
      </c>
      <c r="K43">
        <v>0</v>
      </c>
      <c r="L43">
        <v>40</v>
      </c>
      <c r="M43">
        <v>8</v>
      </c>
      <c r="N43">
        <v>0</v>
      </c>
      <c r="O43">
        <v>0</v>
      </c>
      <c r="P43">
        <v>0</v>
      </c>
      <c r="Q43">
        <v>0</v>
      </c>
      <c r="R43">
        <v>0</v>
      </c>
      <c r="S43">
        <v>2</v>
      </c>
      <c r="T43">
        <v>0</v>
      </c>
      <c r="U43">
        <v>77</v>
      </c>
      <c r="V43">
        <f t="shared" ref="V43:V54" si="9">SUM(F43:G43,J43:K43,N43:O43)</f>
        <v>0</v>
      </c>
      <c r="W43">
        <v>1</v>
      </c>
      <c r="X43">
        <v>15</v>
      </c>
      <c r="Y43">
        <f t="shared" ref="Y43:Y54" si="10">D43/C43</f>
        <v>4.8125</v>
      </c>
      <c r="Z43">
        <v>16</v>
      </c>
      <c r="AA43">
        <v>77</v>
      </c>
      <c r="AB43">
        <v>27</v>
      </c>
      <c r="AC43">
        <v>40</v>
      </c>
      <c r="AD43">
        <v>77</v>
      </c>
      <c r="AE43">
        <v>27</v>
      </c>
      <c r="AF43">
        <v>40</v>
      </c>
      <c r="AG43">
        <f t="shared" ref="AG43:AG54" si="11">SUM(P43:T43)</f>
        <v>2</v>
      </c>
    </row>
    <row r="44" spans="1:33" x14ac:dyDescent="0.25">
      <c r="A44" s="12">
        <v>3</v>
      </c>
      <c r="B44" t="s">
        <v>190</v>
      </c>
      <c r="C44">
        <v>58</v>
      </c>
      <c r="D44">
        <v>303</v>
      </c>
      <c r="E44">
        <v>99</v>
      </c>
      <c r="F44">
        <v>0</v>
      </c>
      <c r="G44">
        <v>0</v>
      </c>
      <c r="H44">
        <v>99</v>
      </c>
      <c r="I44">
        <v>177</v>
      </c>
      <c r="J44">
        <v>0</v>
      </c>
      <c r="K44">
        <v>0</v>
      </c>
      <c r="L44">
        <v>177</v>
      </c>
      <c r="M44">
        <v>17</v>
      </c>
      <c r="N44">
        <v>6</v>
      </c>
      <c r="O44">
        <v>3</v>
      </c>
      <c r="P44">
        <v>0</v>
      </c>
      <c r="Q44">
        <v>0</v>
      </c>
      <c r="R44">
        <v>0</v>
      </c>
      <c r="S44">
        <v>0</v>
      </c>
      <c r="T44">
        <v>0</v>
      </c>
      <c r="U44">
        <v>302</v>
      </c>
      <c r="V44">
        <f t="shared" si="9"/>
        <v>9</v>
      </c>
      <c r="W44">
        <v>0</v>
      </c>
      <c r="X44">
        <v>58</v>
      </c>
      <c r="Y44">
        <f t="shared" si="10"/>
        <v>5.2241379310344831</v>
      </c>
      <c r="Z44">
        <v>58</v>
      </c>
      <c r="AA44">
        <v>303</v>
      </c>
      <c r="AB44">
        <v>99</v>
      </c>
      <c r="AC44">
        <v>177</v>
      </c>
      <c r="AD44">
        <v>303</v>
      </c>
      <c r="AE44">
        <v>99</v>
      </c>
      <c r="AF44">
        <v>177</v>
      </c>
      <c r="AG44">
        <f t="shared" si="11"/>
        <v>0</v>
      </c>
    </row>
    <row r="45" spans="1:33" x14ac:dyDescent="0.25">
      <c r="A45" s="14">
        <v>3</v>
      </c>
      <c r="B45" t="s">
        <v>191</v>
      </c>
      <c r="C45">
        <v>48</v>
      </c>
      <c r="D45">
        <v>244</v>
      </c>
      <c r="E45">
        <v>78</v>
      </c>
      <c r="F45">
        <v>0</v>
      </c>
      <c r="G45">
        <v>0</v>
      </c>
      <c r="H45">
        <v>78</v>
      </c>
      <c r="I45">
        <v>147</v>
      </c>
      <c r="J45">
        <v>0</v>
      </c>
      <c r="K45">
        <v>0</v>
      </c>
      <c r="L45">
        <v>147</v>
      </c>
      <c r="M45">
        <v>14</v>
      </c>
      <c r="N45">
        <v>3</v>
      </c>
      <c r="O45">
        <v>2</v>
      </c>
      <c r="P45">
        <v>0</v>
      </c>
      <c r="Q45">
        <v>0</v>
      </c>
      <c r="R45">
        <v>0</v>
      </c>
      <c r="S45">
        <v>0</v>
      </c>
      <c r="T45">
        <v>0</v>
      </c>
      <c r="U45">
        <v>244</v>
      </c>
      <c r="V45">
        <f t="shared" si="9"/>
        <v>5</v>
      </c>
      <c r="W45">
        <v>15</v>
      </c>
      <c r="X45">
        <v>33</v>
      </c>
      <c r="Y45">
        <f t="shared" si="10"/>
        <v>5.083333333333333</v>
      </c>
      <c r="Z45">
        <v>48</v>
      </c>
      <c r="AA45">
        <v>244</v>
      </c>
      <c r="AB45">
        <v>78</v>
      </c>
      <c r="AC45">
        <v>147</v>
      </c>
      <c r="AD45">
        <v>244</v>
      </c>
      <c r="AE45">
        <v>78</v>
      </c>
      <c r="AF45">
        <v>147</v>
      </c>
      <c r="AG45">
        <f t="shared" si="11"/>
        <v>0</v>
      </c>
    </row>
    <row r="46" spans="1:33" x14ac:dyDescent="0.25">
      <c r="A46" s="14">
        <v>3</v>
      </c>
      <c r="B46" t="s">
        <v>192</v>
      </c>
      <c r="C46">
        <v>8</v>
      </c>
      <c r="D46">
        <v>37</v>
      </c>
      <c r="E46">
        <v>7</v>
      </c>
      <c r="F46">
        <v>0</v>
      </c>
      <c r="G46">
        <v>0</v>
      </c>
      <c r="H46">
        <v>7</v>
      </c>
      <c r="I46">
        <v>28</v>
      </c>
      <c r="J46">
        <v>0</v>
      </c>
      <c r="K46">
        <v>0</v>
      </c>
      <c r="L46">
        <v>28</v>
      </c>
      <c r="M46">
        <v>1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37</v>
      </c>
      <c r="V46">
        <f t="shared" si="9"/>
        <v>1</v>
      </c>
      <c r="W46">
        <v>0</v>
      </c>
      <c r="X46">
        <v>8</v>
      </c>
      <c r="Y46">
        <f t="shared" si="10"/>
        <v>4.625</v>
      </c>
      <c r="Z46">
        <v>8</v>
      </c>
      <c r="AA46">
        <v>37</v>
      </c>
      <c r="AB46">
        <v>7</v>
      </c>
      <c r="AC46">
        <v>28</v>
      </c>
      <c r="AD46">
        <v>37</v>
      </c>
      <c r="AE46">
        <v>7</v>
      </c>
      <c r="AF46">
        <v>28</v>
      </c>
      <c r="AG46">
        <f t="shared" si="11"/>
        <v>0</v>
      </c>
    </row>
    <row r="47" spans="1:33" x14ac:dyDescent="0.25">
      <c r="A47" s="14">
        <v>3</v>
      </c>
      <c r="B47" t="s">
        <v>193</v>
      </c>
      <c r="C47">
        <v>63</v>
      </c>
      <c r="D47">
        <v>323</v>
      </c>
      <c r="E47">
        <v>81</v>
      </c>
      <c r="F47">
        <v>1</v>
      </c>
      <c r="G47">
        <v>0</v>
      </c>
      <c r="H47">
        <v>82</v>
      </c>
      <c r="I47">
        <v>205</v>
      </c>
      <c r="J47">
        <v>0</v>
      </c>
      <c r="K47">
        <v>0</v>
      </c>
      <c r="L47">
        <v>205</v>
      </c>
      <c r="M47">
        <v>25</v>
      </c>
      <c r="N47">
        <v>6</v>
      </c>
      <c r="O47">
        <v>2</v>
      </c>
      <c r="P47">
        <v>0</v>
      </c>
      <c r="Q47">
        <v>0</v>
      </c>
      <c r="R47">
        <v>0</v>
      </c>
      <c r="S47">
        <v>1</v>
      </c>
      <c r="T47">
        <v>2</v>
      </c>
      <c r="U47">
        <v>323</v>
      </c>
      <c r="V47">
        <f t="shared" si="9"/>
        <v>9</v>
      </c>
      <c r="W47">
        <v>0</v>
      </c>
      <c r="X47">
        <v>63</v>
      </c>
      <c r="Y47">
        <f t="shared" si="10"/>
        <v>5.1269841269841274</v>
      </c>
      <c r="Z47">
        <v>63</v>
      </c>
      <c r="AA47">
        <v>323</v>
      </c>
      <c r="AB47">
        <v>81</v>
      </c>
      <c r="AC47">
        <v>205</v>
      </c>
      <c r="AD47">
        <v>323</v>
      </c>
      <c r="AE47">
        <v>81</v>
      </c>
      <c r="AF47">
        <v>205</v>
      </c>
      <c r="AG47">
        <f t="shared" si="11"/>
        <v>3</v>
      </c>
    </row>
    <row r="48" spans="1:33" x14ac:dyDescent="0.25">
      <c r="A48" s="14">
        <v>3</v>
      </c>
      <c r="B48" t="s">
        <v>194</v>
      </c>
      <c r="C48">
        <v>51</v>
      </c>
      <c r="D48">
        <v>245</v>
      </c>
      <c r="E48">
        <v>80</v>
      </c>
      <c r="F48">
        <v>0</v>
      </c>
      <c r="G48">
        <v>0</v>
      </c>
      <c r="H48">
        <v>80</v>
      </c>
      <c r="I48">
        <v>142</v>
      </c>
      <c r="J48">
        <v>1</v>
      </c>
      <c r="K48">
        <v>0</v>
      </c>
      <c r="L48">
        <v>143</v>
      </c>
      <c r="M48">
        <v>13</v>
      </c>
      <c r="N48">
        <v>6</v>
      </c>
      <c r="O48">
        <v>3</v>
      </c>
      <c r="P48">
        <v>0</v>
      </c>
      <c r="Q48">
        <v>0</v>
      </c>
      <c r="R48">
        <v>0</v>
      </c>
      <c r="S48">
        <v>0</v>
      </c>
      <c r="T48">
        <v>0</v>
      </c>
      <c r="U48">
        <v>245</v>
      </c>
      <c r="V48">
        <f t="shared" si="9"/>
        <v>10</v>
      </c>
      <c r="W48">
        <v>0</v>
      </c>
      <c r="X48">
        <v>51</v>
      </c>
      <c r="Y48">
        <f t="shared" si="10"/>
        <v>4.8039215686274508</v>
      </c>
      <c r="Z48">
        <v>51</v>
      </c>
      <c r="AA48">
        <v>245</v>
      </c>
      <c r="AB48">
        <v>80</v>
      </c>
      <c r="AC48">
        <v>142</v>
      </c>
      <c r="AD48">
        <v>245</v>
      </c>
      <c r="AE48">
        <v>80</v>
      </c>
      <c r="AF48">
        <v>142</v>
      </c>
      <c r="AG48">
        <f t="shared" si="11"/>
        <v>0</v>
      </c>
    </row>
    <row r="49" spans="1:33" x14ac:dyDescent="0.25">
      <c r="A49" s="14">
        <v>3</v>
      </c>
      <c r="B49" t="s">
        <v>195</v>
      </c>
      <c r="C49">
        <v>42</v>
      </c>
      <c r="D49">
        <v>214</v>
      </c>
      <c r="E49">
        <v>55</v>
      </c>
      <c r="F49">
        <v>0</v>
      </c>
      <c r="G49">
        <v>0</v>
      </c>
      <c r="H49">
        <v>55</v>
      </c>
      <c r="I49">
        <v>143</v>
      </c>
      <c r="J49">
        <v>1</v>
      </c>
      <c r="K49">
        <v>0</v>
      </c>
      <c r="L49">
        <v>144</v>
      </c>
      <c r="M49">
        <v>10</v>
      </c>
      <c r="N49">
        <v>2</v>
      </c>
      <c r="O49">
        <v>2</v>
      </c>
      <c r="P49">
        <v>0</v>
      </c>
      <c r="Q49">
        <v>0</v>
      </c>
      <c r="R49">
        <v>0</v>
      </c>
      <c r="S49">
        <v>0</v>
      </c>
      <c r="T49">
        <v>1</v>
      </c>
      <c r="U49">
        <v>214</v>
      </c>
      <c r="V49">
        <f t="shared" si="9"/>
        <v>5</v>
      </c>
      <c r="W49">
        <v>26</v>
      </c>
      <c r="X49">
        <v>16</v>
      </c>
      <c r="Y49">
        <f t="shared" si="10"/>
        <v>5.0952380952380949</v>
      </c>
      <c r="Z49">
        <v>42</v>
      </c>
      <c r="AA49">
        <v>214</v>
      </c>
      <c r="AB49">
        <v>55</v>
      </c>
      <c r="AC49">
        <v>143</v>
      </c>
      <c r="AD49">
        <v>214</v>
      </c>
      <c r="AE49">
        <v>55</v>
      </c>
      <c r="AF49">
        <v>143</v>
      </c>
      <c r="AG49">
        <f t="shared" si="11"/>
        <v>1</v>
      </c>
    </row>
    <row r="50" spans="1:33" x14ac:dyDescent="0.25">
      <c r="A50" s="14">
        <v>3</v>
      </c>
      <c r="B50" t="s">
        <v>196</v>
      </c>
      <c r="C50">
        <v>64</v>
      </c>
      <c r="D50">
        <v>319</v>
      </c>
      <c r="E50">
        <v>68</v>
      </c>
      <c r="F50">
        <v>0</v>
      </c>
      <c r="G50">
        <v>0</v>
      </c>
      <c r="H50">
        <v>68</v>
      </c>
      <c r="I50">
        <v>208</v>
      </c>
      <c r="J50">
        <v>1</v>
      </c>
      <c r="K50">
        <v>0</v>
      </c>
      <c r="L50">
        <v>209</v>
      </c>
      <c r="M50">
        <v>17</v>
      </c>
      <c r="N50">
        <v>7</v>
      </c>
      <c r="O50">
        <v>5</v>
      </c>
      <c r="P50">
        <v>0</v>
      </c>
      <c r="Q50">
        <v>0</v>
      </c>
      <c r="R50">
        <v>0</v>
      </c>
      <c r="S50">
        <v>1</v>
      </c>
      <c r="T50">
        <v>12</v>
      </c>
      <c r="U50">
        <v>319</v>
      </c>
      <c r="V50">
        <f t="shared" si="9"/>
        <v>13</v>
      </c>
      <c r="W50">
        <v>57</v>
      </c>
      <c r="X50">
        <v>7</v>
      </c>
      <c r="Y50">
        <f t="shared" si="10"/>
        <v>4.984375</v>
      </c>
      <c r="Z50">
        <v>64</v>
      </c>
      <c r="AA50">
        <v>319</v>
      </c>
      <c r="AB50">
        <v>68</v>
      </c>
      <c r="AC50">
        <v>208</v>
      </c>
      <c r="AD50">
        <v>319</v>
      </c>
      <c r="AE50">
        <v>68</v>
      </c>
      <c r="AF50">
        <v>208</v>
      </c>
      <c r="AG50">
        <f t="shared" si="11"/>
        <v>13</v>
      </c>
    </row>
    <row r="51" spans="1:33" x14ac:dyDescent="0.25">
      <c r="A51" s="14">
        <v>3</v>
      </c>
      <c r="B51" t="s">
        <v>197</v>
      </c>
      <c r="C51">
        <v>47</v>
      </c>
      <c r="D51">
        <v>268</v>
      </c>
      <c r="E51">
        <v>77</v>
      </c>
      <c r="F51">
        <v>0</v>
      </c>
      <c r="G51">
        <v>0</v>
      </c>
      <c r="H51">
        <v>77</v>
      </c>
      <c r="I51">
        <v>155</v>
      </c>
      <c r="J51">
        <v>0</v>
      </c>
      <c r="K51">
        <v>0</v>
      </c>
      <c r="L51">
        <v>155</v>
      </c>
      <c r="M51">
        <v>25</v>
      </c>
      <c r="N51">
        <v>9</v>
      </c>
      <c r="O51">
        <v>2</v>
      </c>
      <c r="P51">
        <v>0</v>
      </c>
      <c r="Q51">
        <v>0</v>
      </c>
      <c r="R51">
        <v>0</v>
      </c>
      <c r="S51">
        <v>0</v>
      </c>
      <c r="T51">
        <v>0</v>
      </c>
      <c r="U51">
        <v>268</v>
      </c>
      <c r="V51">
        <f t="shared" si="9"/>
        <v>11</v>
      </c>
      <c r="W51">
        <v>1</v>
      </c>
      <c r="X51">
        <v>46</v>
      </c>
      <c r="Y51">
        <f t="shared" si="10"/>
        <v>5.7021276595744679</v>
      </c>
      <c r="Z51">
        <v>47</v>
      </c>
      <c r="AA51">
        <v>268</v>
      </c>
      <c r="AB51">
        <v>77</v>
      </c>
      <c r="AC51">
        <v>155</v>
      </c>
      <c r="AD51">
        <v>268</v>
      </c>
      <c r="AE51">
        <v>77</v>
      </c>
      <c r="AF51">
        <v>155</v>
      </c>
      <c r="AG51">
        <f t="shared" si="11"/>
        <v>0</v>
      </c>
    </row>
    <row r="52" spans="1:33" x14ac:dyDescent="0.25">
      <c r="A52" s="14">
        <v>3</v>
      </c>
      <c r="B52" t="s">
        <v>198</v>
      </c>
      <c r="C52">
        <v>24</v>
      </c>
      <c r="D52">
        <v>112</v>
      </c>
      <c r="E52">
        <v>34</v>
      </c>
      <c r="F52">
        <v>0</v>
      </c>
      <c r="G52">
        <v>0</v>
      </c>
      <c r="H52">
        <v>34</v>
      </c>
      <c r="I52">
        <v>69</v>
      </c>
      <c r="J52">
        <v>0</v>
      </c>
      <c r="K52">
        <v>0</v>
      </c>
      <c r="L52">
        <v>69</v>
      </c>
      <c r="M52">
        <v>8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112</v>
      </c>
      <c r="V52">
        <f t="shared" si="9"/>
        <v>0</v>
      </c>
      <c r="W52">
        <v>0</v>
      </c>
      <c r="X52">
        <v>24</v>
      </c>
      <c r="Y52">
        <f t="shared" si="10"/>
        <v>4.666666666666667</v>
      </c>
      <c r="Z52">
        <v>24</v>
      </c>
      <c r="AA52">
        <v>112</v>
      </c>
      <c r="AB52">
        <v>34</v>
      </c>
      <c r="AC52">
        <v>69</v>
      </c>
      <c r="AD52">
        <v>112</v>
      </c>
      <c r="AE52">
        <v>34</v>
      </c>
      <c r="AF52">
        <v>69</v>
      </c>
      <c r="AG52">
        <f t="shared" si="11"/>
        <v>1</v>
      </c>
    </row>
    <row r="53" spans="1:33" x14ac:dyDescent="0.25">
      <c r="A53" s="14">
        <v>3</v>
      </c>
      <c r="B53" t="s">
        <v>199</v>
      </c>
      <c r="C53">
        <v>42</v>
      </c>
      <c r="D53">
        <v>223</v>
      </c>
      <c r="E53">
        <v>79</v>
      </c>
      <c r="F53">
        <v>0</v>
      </c>
      <c r="G53">
        <v>0</v>
      </c>
      <c r="H53">
        <v>79</v>
      </c>
      <c r="I53">
        <v>122</v>
      </c>
      <c r="J53">
        <v>0</v>
      </c>
      <c r="K53">
        <v>0</v>
      </c>
      <c r="L53">
        <v>122</v>
      </c>
      <c r="M53">
        <v>16</v>
      </c>
      <c r="N53">
        <v>3</v>
      </c>
      <c r="O53">
        <v>3</v>
      </c>
      <c r="P53">
        <v>0</v>
      </c>
      <c r="Q53">
        <v>0</v>
      </c>
      <c r="R53">
        <v>0</v>
      </c>
      <c r="S53">
        <v>0</v>
      </c>
      <c r="T53">
        <v>0</v>
      </c>
      <c r="U53">
        <v>223</v>
      </c>
      <c r="V53">
        <f t="shared" si="9"/>
        <v>6</v>
      </c>
      <c r="W53">
        <v>25</v>
      </c>
      <c r="X53">
        <v>16</v>
      </c>
      <c r="Y53">
        <f t="shared" si="10"/>
        <v>5.3095238095238093</v>
      </c>
      <c r="Z53">
        <v>42</v>
      </c>
      <c r="AA53">
        <v>223</v>
      </c>
      <c r="AB53">
        <v>79</v>
      </c>
      <c r="AC53">
        <v>122</v>
      </c>
      <c r="AD53">
        <v>223</v>
      </c>
      <c r="AE53">
        <v>79</v>
      </c>
      <c r="AF53">
        <v>122</v>
      </c>
      <c r="AG53">
        <f t="shared" si="11"/>
        <v>0</v>
      </c>
    </row>
    <row r="54" spans="1:33" x14ac:dyDescent="0.25">
      <c r="A54" s="14">
        <v>3</v>
      </c>
      <c r="B54" t="s">
        <v>200</v>
      </c>
      <c r="C54">
        <v>88</v>
      </c>
      <c r="D54">
        <v>508</v>
      </c>
      <c r="E54">
        <v>129</v>
      </c>
      <c r="F54">
        <v>1</v>
      </c>
      <c r="G54">
        <v>0</v>
      </c>
      <c r="H54">
        <v>130</v>
      </c>
      <c r="I54">
        <v>301</v>
      </c>
      <c r="J54">
        <v>0</v>
      </c>
      <c r="K54">
        <v>0</v>
      </c>
      <c r="L54">
        <v>301</v>
      </c>
      <c r="M54">
        <v>37</v>
      </c>
      <c r="N54">
        <v>8</v>
      </c>
      <c r="O54">
        <v>6</v>
      </c>
      <c r="P54">
        <v>0</v>
      </c>
      <c r="Q54">
        <v>0</v>
      </c>
      <c r="R54">
        <v>0</v>
      </c>
      <c r="S54">
        <v>2</v>
      </c>
      <c r="T54">
        <v>24</v>
      </c>
      <c r="U54">
        <v>508</v>
      </c>
      <c r="V54">
        <f t="shared" si="9"/>
        <v>15</v>
      </c>
      <c r="W54">
        <v>36</v>
      </c>
      <c r="X54">
        <v>52</v>
      </c>
      <c r="Y54">
        <f t="shared" si="10"/>
        <v>5.7727272727272725</v>
      </c>
      <c r="Z54">
        <v>88</v>
      </c>
      <c r="AA54">
        <v>508</v>
      </c>
      <c r="AB54">
        <v>129</v>
      </c>
      <c r="AC54">
        <v>301</v>
      </c>
      <c r="AD54">
        <v>508</v>
      </c>
      <c r="AE54">
        <v>129</v>
      </c>
      <c r="AF54">
        <v>301</v>
      </c>
      <c r="AG54">
        <f t="shared" si="11"/>
        <v>26</v>
      </c>
    </row>
    <row r="55" spans="1:33" x14ac:dyDescent="0.25">
      <c r="A55" s="14"/>
      <c r="D55">
        <f>AVERAGE(D42:D54)</f>
        <v>236.15384615384616</v>
      </c>
      <c r="E55">
        <f>AVERAGE(E42:E54)</f>
        <v>67.769230769230774</v>
      </c>
      <c r="H55">
        <f>AVERAGE(H42:H54)</f>
        <v>67.92307692307692</v>
      </c>
      <c r="I55">
        <f>AVERAGE(I42:I54)</f>
        <v>142.23076923076923</v>
      </c>
      <c r="L55">
        <f>AVERAGE(L42:L54)</f>
        <v>142.53846153846155</v>
      </c>
      <c r="M55">
        <f>AVERAGE(M42:M54)</f>
        <v>15.461538461538462</v>
      </c>
      <c r="S55">
        <f>AVERAGE(S42:S54)</f>
        <v>0.76923076923076927</v>
      </c>
      <c r="V55">
        <f>AVERAGE(V42:V54)</f>
        <v>6.6923076923076925</v>
      </c>
      <c r="Y55">
        <f>AVERAGE(Y42:Y54)</f>
        <v>5.0526006300755704</v>
      </c>
      <c r="AG55">
        <f>AVERAGE(AG42:AG54)</f>
        <v>3.9230769230769229</v>
      </c>
    </row>
    <row r="56" spans="1:33" x14ac:dyDescent="0.25">
      <c r="A56" s="14"/>
      <c r="D56">
        <f>STDEV(D42:D54)</f>
        <v>121.2888055797993</v>
      </c>
      <c r="E56">
        <f>STDEV(E42:E54)</f>
        <v>31.654788595497543</v>
      </c>
      <c r="H56">
        <f>STDEV(H42:H54)</f>
        <v>31.852424131876106</v>
      </c>
      <c r="I56">
        <f>STDEV(I42:I54)</f>
        <v>73.628746476442927</v>
      </c>
      <c r="L56">
        <f>STDEV(L42:L54)</f>
        <v>73.671133406755018</v>
      </c>
      <c r="M56">
        <f>STDEV(M42:M54)</f>
        <v>9.3060498656822208</v>
      </c>
      <c r="S56">
        <f>STDEV(S42:S54)</f>
        <v>1.2351684199496948</v>
      </c>
      <c r="V56">
        <f>STDEV(V42:V54)</f>
        <v>4.9224759248542016</v>
      </c>
      <c r="Y56">
        <f>STDEV(Y42:Y54)</f>
        <v>0.39063319429523163</v>
      </c>
      <c r="AG56">
        <f>STDEV(AG42:AG54)</f>
        <v>7.5549270729056728</v>
      </c>
    </row>
    <row r="57" spans="1:33" x14ac:dyDescent="0.25">
      <c r="A57" s="14"/>
      <c r="D57">
        <f>D56/SQRT(12)</f>
        <v>35.013062275592659</v>
      </c>
      <c r="E57">
        <f>E56/SQRT(12)</f>
        <v>9.1379503583756012</v>
      </c>
      <c r="H57">
        <f>H56/SQRT(12)</f>
        <v>9.1950028234404009</v>
      </c>
      <c r="I57">
        <f>I56/SQRT(12)</f>
        <v>21.254788299134518</v>
      </c>
      <c r="L57">
        <f>L56/SQRT(12)</f>
        <v>21.267024351947423</v>
      </c>
      <c r="M57">
        <f>M56/SQRT(12)</f>
        <v>2.6864251975218556</v>
      </c>
      <c r="S57">
        <f>S56/SQRT(12)</f>
        <v>0.35656240987624055</v>
      </c>
      <c r="V57">
        <f>V56/SQRT(12)</f>
        <v>1.4209964001470128</v>
      </c>
      <c r="Y57">
        <f>Y56/SQRT(12)</f>
        <v>0.11276608994037769</v>
      </c>
      <c r="AG57">
        <f>AG56/SQRT(12)</f>
        <v>2.1809195896250411</v>
      </c>
    </row>
    <row r="58" spans="1:33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33" ht="15.75" thickBo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33" x14ac:dyDescent="0.25">
      <c r="A60" s="12"/>
      <c r="B60" s="17" t="s">
        <v>67</v>
      </c>
      <c r="C60" s="17"/>
      <c r="E60" s="7" t="s">
        <v>68</v>
      </c>
      <c r="F60" s="8"/>
      <c r="G60" s="8"/>
      <c r="H60" s="9"/>
      <c r="I60" s="7" t="s">
        <v>69</v>
      </c>
      <c r="J60" s="8"/>
      <c r="K60" s="8"/>
      <c r="L60" s="9"/>
      <c r="T60" s="10" t="s">
        <v>70</v>
      </c>
      <c r="W60" s="7" t="s">
        <v>151</v>
      </c>
      <c r="X60" s="9"/>
      <c r="Z60" s="7" t="s">
        <v>152</v>
      </c>
      <c r="AA60" s="8"/>
      <c r="AB60" s="8"/>
      <c r="AC60" s="9"/>
      <c r="AD60" s="7" t="s">
        <v>153</v>
      </c>
      <c r="AE60" s="8"/>
      <c r="AF60" s="9"/>
    </row>
    <row r="61" spans="1:33" ht="15" customHeight="1" x14ac:dyDescent="0.25">
      <c r="A61" s="12" t="s">
        <v>32</v>
      </c>
      <c r="B61" t="s">
        <v>71</v>
      </c>
      <c r="C61" t="s">
        <v>72</v>
      </c>
      <c r="D61" t="s">
        <v>73</v>
      </c>
      <c r="E61" s="11" t="s">
        <v>74</v>
      </c>
      <c r="F61" s="12" t="s">
        <v>75</v>
      </c>
      <c r="G61" s="12" t="s">
        <v>76</v>
      </c>
      <c r="H61" s="13" t="s">
        <v>77</v>
      </c>
      <c r="I61" s="11" t="s">
        <v>78</v>
      </c>
      <c r="J61" s="12" t="s">
        <v>79</v>
      </c>
      <c r="K61" s="12" t="s">
        <v>80</v>
      </c>
      <c r="L61" s="13" t="s">
        <v>81</v>
      </c>
      <c r="M61" t="s">
        <v>82</v>
      </c>
      <c r="N61" t="s">
        <v>84</v>
      </c>
      <c r="O61" t="s">
        <v>85</v>
      </c>
      <c r="P61" t="s">
        <v>86</v>
      </c>
      <c r="Q61" t="s">
        <v>87</v>
      </c>
      <c r="R61" t="s">
        <v>88</v>
      </c>
      <c r="S61" t="s">
        <v>89</v>
      </c>
      <c r="T61" s="10"/>
      <c r="U61" t="s">
        <v>90</v>
      </c>
      <c r="W61" s="11" t="s">
        <v>154</v>
      </c>
      <c r="X61" s="13" t="s">
        <v>155</v>
      </c>
      <c r="Z61" s="11" t="s">
        <v>156</v>
      </c>
      <c r="AA61" s="12" t="s">
        <v>157</v>
      </c>
      <c r="AB61" s="12" t="s">
        <v>158</v>
      </c>
      <c r="AC61" s="13" t="s">
        <v>159</v>
      </c>
      <c r="AD61" s="11" t="s">
        <v>160</v>
      </c>
      <c r="AE61" s="12" t="s">
        <v>161</v>
      </c>
      <c r="AF61" s="13" t="s">
        <v>162</v>
      </c>
    </row>
    <row r="62" spans="1:33" x14ac:dyDescent="0.25">
      <c r="A62" s="12">
        <v>1</v>
      </c>
      <c r="B62" t="s">
        <v>185</v>
      </c>
      <c r="C62">
        <v>24</v>
      </c>
      <c r="D62">
        <v>121</v>
      </c>
      <c r="E62">
        <v>36</v>
      </c>
      <c r="F62">
        <v>0</v>
      </c>
      <c r="G62">
        <v>0</v>
      </c>
      <c r="H62">
        <v>36</v>
      </c>
      <c r="I62">
        <v>74</v>
      </c>
      <c r="J62">
        <v>0</v>
      </c>
      <c r="K62">
        <v>0</v>
      </c>
      <c r="L62">
        <v>74</v>
      </c>
      <c r="M62">
        <v>10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121</v>
      </c>
      <c r="W62">
        <v>0</v>
      </c>
      <c r="X62">
        <v>24</v>
      </c>
      <c r="Z62">
        <v>24</v>
      </c>
      <c r="AA62">
        <v>121</v>
      </c>
      <c r="AB62">
        <v>36</v>
      </c>
      <c r="AC62">
        <v>74</v>
      </c>
      <c r="AD62">
        <v>121</v>
      </c>
      <c r="AE62">
        <v>36</v>
      </c>
      <c r="AF62">
        <v>74</v>
      </c>
    </row>
    <row r="63" spans="1:33" x14ac:dyDescent="0.25">
      <c r="A63" s="12">
        <v>1</v>
      </c>
      <c r="B63" t="s">
        <v>186</v>
      </c>
      <c r="C63">
        <v>21</v>
      </c>
      <c r="D63">
        <v>108</v>
      </c>
      <c r="E63">
        <v>38</v>
      </c>
      <c r="F63">
        <v>0</v>
      </c>
      <c r="G63">
        <v>0</v>
      </c>
      <c r="H63">
        <v>38</v>
      </c>
      <c r="I63">
        <v>55</v>
      </c>
      <c r="J63">
        <v>0</v>
      </c>
      <c r="K63">
        <v>0</v>
      </c>
      <c r="L63">
        <v>55</v>
      </c>
      <c r="M63">
        <v>8</v>
      </c>
      <c r="N63">
        <v>6</v>
      </c>
      <c r="O63">
        <v>1</v>
      </c>
      <c r="P63">
        <v>0</v>
      </c>
      <c r="Q63">
        <v>0</v>
      </c>
      <c r="R63">
        <v>0</v>
      </c>
      <c r="S63">
        <v>0</v>
      </c>
      <c r="T63">
        <v>0</v>
      </c>
      <c r="U63">
        <v>108</v>
      </c>
      <c r="W63">
        <v>4</v>
      </c>
      <c r="X63">
        <v>17</v>
      </c>
      <c r="Z63">
        <v>21</v>
      </c>
      <c r="AA63">
        <v>108</v>
      </c>
      <c r="AB63">
        <v>38</v>
      </c>
      <c r="AC63">
        <v>55</v>
      </c>
      <c r="AD63">
        <v>108</v>
      </c>
      <c r="AE63">
        <v>38</v>
      </c>
      <c r="AF63">
        <v>55</v>
      </c>
    </row>
    <row r="64" spans="1:33" x14ac:dyDescent="0.25">
      <c r="A64" s="12">
        <v>1</v>
      </c>
      <c r="B64" t="s">
        <v>187</v>
      </c>
      <c r="C64">
        <v>36</v>
      </c>
      <c r="D64">
        <v>140</v>
      </c>
      <c r="E64">
        <v>46</v>
      </c>
      <c r="F64">
        <v>0</v>
      </c>
      <c r="G64">
        <v>0</v>
      </c>
      <c r="H64">
        <v>46</v>
      </c>
      <c r="I64">
        <v>82</v>
      </c>
      <c r="J64">
        <v>0</v>
      </c>
      <c r="K64">
        <v>0</v>
      </c>
      <c r="L64">
        <v>82</v>
      </c>
      <c r="M64">
        <v>6</v>
      </c>
      <c r="N64">
        <v>4</v>
      </c>
      <c r="O64">
        <v>2</v>
      </c>
      <c r="P64">
        <v>0</v>
      </c>
      <c r="Q64">
        <v>0</v>
      </c>
      <c r="R64">
        <v>0</v>
      </c>
      <c r="S64">
        <v>0</v>
      </c>
      <c r="T64">
        <v>0</v>
      </c>
      <c r="U64">
        <v>140</v>
      </c>
      <c r="W64">
        <v>10</v>
      </c>
      <c r="X64">
        <v>26</v>
      </c>
      <c r="Z64">
        <v>36</v>
      </c>
      <c r="AA64">
        <v>140</v>
      </c>
      <c r="AB64">
        <v>46</v>
      </c>
      <c r="AC64">
        <v>82</v>
      </c>
      <c r="AD64">
        <v>140</v>
      </c>
      <c r="AE64">
        <v>46</v>
      </c>
      <c r="AF64">
        <v>82</v>
      </c>
    </row>
    <row r="65" spans="1:2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</sheetData>
  <mergeCells count="28">
    <mergeCell ref="AD60:AF60"/>
    <mergeCell ref="B60:C60"/>
    <mergeCell ref="E60:H60"/>
    <mergeCell ref="I60:L60"/>
    <mergeCell ref="T60:T61"/>
    <mergeCell ref="W60:X60"/>
    <mergeCell ref="Z60:AC60"/>
    <mergeCell ref="W40:X40"/>
    <mergeCell ref="Z40:AC40"/>
    <mergeCell ref="AD40:AF40"/>
    <mergeCell ref="Z1:AC1"/>
    <mergeCell ref="AD1:AF1"/>
    <mergeCell ref="B21:C21"/>
    <mergeCell ref="E21:H21"/>
    <mergeCell ref="I21:L21"/>
    <mergeCell ref="T21:T22"/>
    <mergeCell ref="W21:X21"/>
    <mergeCell ref="Z21:AC21"/>
    <mergeCell ref="AD21:AF21"/>
    <mergeCell ref="B1:C1"/>
    <mergeCell ref="T1:T2"/>
    <mergeCell ref="W1:X1"/>
    <mergeCell ref="B40:C40"/>
    <mergeCell ref="E40:H40"/>
    <mergeCell ref="I40:L40"/>
    <mergeCell ref="T40:T41"/>
    <mergeCell ref="E1:H1"/>
    <mergeCell ref="I1:L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2A542-CCD8-4721-AA27-E3E040BA88A0}">
  <dimension ref="A1:Y75"/>
  <sheetViews>
    <sheetView workbookViewId="0">
      <selection activeCell="K17" sqref="K17"/>
    </sheetView>
  </sheetViews>
  <sheetFormatPr defaultRowHeight="15" x14ac:dyDescent="0.25"/>
  <sheetData>
    <row r="1" spans="1:25" x14ac:dyDescent="0.25">
      <c r="B1" s="6" t="s">
        <v>67</v>
      </c>
      <c r="C1" s="6"/>
      <c r="E1" s="7" t="s">
        <v>68</v>
      </c>
      <c r="F1" s="8"/>
      <c r="G1" s="8"/>
      <c r="H1" s="9"/>
      <c r="I1" s="7" t="s">
        <v>69</v>
      </c>
      <c r="J1" s="8"/>
      <c r="K1" s="8"/>
      <c r="L1" s="9"/>
      <c r="U1" s="10" t="s">
        <v>70</v>
      </c>
    </row>
    <row r="2" spans="1:25" x14ac:dyDescent="0.25">
      <c r="A2" t="s">
        <v>32</v>
      </c>
      <c r="B2" t="s">
        <v>71</v>
      </c>
      <c r="C2" t="s">
        <v>72</v>
      </c>
      <c r="D2" t="s">
        <v>73</v>
      </c>
      <c r="E2" s="11" t="s">
        <v>74</v>
      </c>
      <c r="F2" s="12" t="s">
        <v>75</v>
      </c>
      <c r="G2" s="12" t="s">
        <v>76</v>
      </c>
      <c r="H2" s="13" t="s">
        <v>77</v>
      </c>
      <c r="I2" s="11" t="s">
        <v>78</v>
      </c>
      <c r="J2" s="12" t="s">
        <v>79</v>
      </c>
      <c r="K2" s="12" t="s">
        <v>80</v>
      </c>
      <c r="L2" s="13" t="s">
        <v>81</v>
      </c>
      <c r="M2" t="s">
        <v>82</v>
      </c>
      <c r="N2" s="14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s="10"/>
      <c r="V2" t="s">
        <v>90</v>
      </c>
      <c r="W2" t="s">
        <v>91</v>
      </c>
      <c r="X2" s="14" t="s">
        <v>92</v>
      </c>
      <c r="Y2" s="14" t="s">
        <v>93</v>
      </c>
    </row>
    <row r="3" spans="1:25" x14ac:dyDescent="0.25">
      <c r="A3">
        <v>1</v>
      </c>
      <c r="B3" t="s">
        <v>94</v>
      </c>
      <c r="C3">
        <v>15</v>
      </c>
      <c r="D3">
        <v>101</v>
      </c>
      <c r="E3">
        <v>17</v>
      </c>
      <c r="F3">
        <v>0</v>
      </c>
      <c r="G3">
        <v>0</v>
      </c>
      <c r="H3">
        <v>17</v>
      </c>
      <c r="I3">
        <v>60</v>
      </c>
      <c r="J3">
        <v>7</v>
      </c>
      <c r="K3">
        <v>0</v>
      </c>
      <c r="L3">
        <v>67</v>
      </c>
      <c r="M3">
        <v>11</v>
      </c>
      <c r="N3">
        <v>2</v>
      </c>
      <c r="O3">
        <v>1</v>
      </c>
      <c r="P3">
        <v>3</v>
      </c>
      <c r="Q3">
        <v>0</v>
      </c>
      <c r="R3">
        <v>0</v>
      </c>
      <c r="S3">
        <v>0</v>
      </c>
      <c r="T3">
        <v>0</v>
      </c>
      <c r="U3">
        <v>0</v>
      </c>
      <c r="V3">
        <v>101</v>
      </c>
      <c r="W3">
        <f>SUM(F4,G4,J4,K4,N4,O4,P4)</f>
        <v>14</v>
      </c>
      <c r="X3">
        <f>D3/C3</f>
        <v>6.7333333333333334</v>
      </c>
      <c r="Y3">
        <f>SUM(Q3:U3)</f>
        <v>0</v>
      </c>
    </row>
    <row r="4" spans="1:25" x14ac:dyDescent="0.25">
      <c r="A4">
        <v>1</v>
      </c>
      <c r="B4" t="s">
        <v>95</v>
      </c>
      <c r="C4">
        <v>9</v>
      </c>
      <c r="D4">
        <v>50</v>
      </c>
      <c r="E4">
        <v>7</v>
      </c>
      <c r="F4">
        <v>1</v>
      </c>
      <c r="G4">
        <v>0</v>
      </c>
      <c r="H4">
        <v>8</v>
      </c>
      <c r="I4">
        <v>18</v>
      </c>
      <c r="J4">
        <v>3</v>
      </c>
      <c r="K4">
        <v>1</v>
      </c>
      <c r="L4">
        <v>22</v>
      </c>
      <c r="M4">
        <v>11</v>
      </c>
      <c r="N4">
        <v>0</v>
      </c>
      <c r="O4">
        <v>4</v>
      </c>
      <c r="P4">
        <v>5</v>
      </c>
      <c r="Q4">
        <v>0</v>
      </c>
      <c r="R4">
        <v>0</v>
      </c>
      <c r="S4">
        <v>0</v>
      </c>
      <c r="T4">
        <v>0</v>
      </c>
      <c r="U4">
        <v>0</v>
      </c>
      <c r="V4">
        <v>50</v>
      </c>
      <c r="W4">
        <f t="shared" ref="W4:W20" si="0">SUM(F5,G5,J5,K5,N5,O5,P5)</f>
        <v>11</v>
      </c>
      <c r="X4">
        <f t="shared" ref="X4:X20" si="1">D4/C4</f>
        <v>5.5555555555555554</v>
      </c>
      <c r="Y4">
        <f t="shared" ref="Y4:Y20" si="2">SUM(Q4:U4)</f>
        <v>0</v>
      </c>
    </row>
    <row r="5" spans="1:25" x14ac:dyDescent="0.25">
      <c r="A5">
        <v>1</v>
      </c>
      <c r="B5" t="s">
        <v>96</v>
      </c>
      <c r="C5">
        <v>8</v>
      </c>
      <c r="D5">
        <v>52</v>
      </c>
      <c r="E5">
        <v>10</v>
      </c>
      <c r="F5">
        <v>0</v>
      </c>
      <c r="G5">
        <v>0</v>
      </c>
      <c r="H5">
        <v>10</v>
      </c>
      <c r="I5">
        <v>26</v>
      </c>
      <c r="J5">
        <v>2</v>
      </c>
      <c r="K5">
        <v>0</v>
      </c>
      <c r="L5">
        <v>28</v>
      </c>
      <c r="M5">
        <v>5</v>
      </c>
      <c r="N5">
        <v>0</v>
      </c>
      <c r="O5">
        <v>1</v>
      </c>
      <c r="P5">
        <v>8</v>
      </c>
      <c r="Q5">
        <v>0</v>
      </c>
      <c r="R5">
        <v>0</v>
      </c>
      <c r="S5">
        <v>0</v>
      </c>
      <c r="T5">
        <v>0</v>
      </c>
      <c r="U5">
        <v>0</v>
      </c>
      <c r="V5">
        <v>52</v>
      </c>
      <c r="W5">
        <f t="shared" si="0"/>
        <v>8</v>
      </c>
      <c r="X5">
        <f t="shared" si="1"/>
        <v>6.5</v>
      </c>
      <c r="Y5">
        <f t="shared" si="2"/>
        <v>0</v>
      </c>
    </row>
    <row r="6" spans="1:25" x14ac:dyDescent="0.25">
      <c r="A6">
        <v>1</v>
      </c>
      <c r="B6" t="s">
        <v>97</v>
      </c>
      <c r="C6">
        <v>13</v>
      </c>
      <c r="D6">
        <v>70</v>
      </c>
      <c r="E6">
        <v>17</v>
      </c>
      <c r="F6">
        <v>0</v>
      </c>
      <c r="G6">
        <v>0</v>
      </c>
      <c r="H6">
        <v>17</v>
      </c>
      <c r="I6">
        <v>38</v>
      </c>
      <c r="J6">
        <v>2</v>
      </c>
      <c r="K6">
        <v>0</v>
      </c>
      <c r="L6">
        <v>40</v>
      </c>
      <c r="M6">
        <v>7</v>
      </c>
      <c r="N6">
        <v>1</v>
      </c>
      <c r="O6">
        <v>3</v>
      </c>
      <c r="P6">
        <v>2</v>
      </c>
      <c r="Q6">
        <v>0</v>
      </c>
      <c r="R6">
        <v>0</v>
      </c>
      <c r="S6">
        <v>0</v>
      </c>
      <c r="T6">
        <v>0</v>
      </c>
      <c r="U6">
        <v>0</v>
      </c>
      <c r="V6">
        <v>70</v>
      </c>
      <c r="W6">
        <f t="shared" si="0"/>
        <v>8</v>
      </c>
      <c r="X6">
        <f t="shared" si="1"/>
        <v>5.384615384615385</v>
      </c>
      <c r="Y6">
        <f t="shared" si="2"/>
        <v>0</v>
      </c>
    </row>
    <row r="7" spans="1:25" x14ac:dyDescent="0.25">
      <c r="A7">
        <v>1</v>
      </c>
      <c r="B7" t="s">
        <v>98</v>
      </c>
      <c r="C7">
        <v>3</v>
      </c>
      <c r="D7">
        <v>24</v>
      </c>
      <c r="E7">
        <v>3</v>
      </c>
      <c r="F7">
        <v>2</v>
      </c>
      <c r="G7">
        <v>0</v>
      </c>
      <c r="H7">
        <v>5</v>
      </c>
      <c r="I7">
        <v>9</v>
      </c>
      <c r="J7">
        <v>5</v>
      </c>
      <c r="K7">
        <v>1</v>
      </c>
      <c r="L7">
        <v>15</v>
      </c>
      <c r="M7">
        <v>4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24</v>
      </c>
      <c r="W7">
        <f t="shared" si="0"/>
        <v>0</v>
      </c>
      <c r="X7">
        <f t="shared" si="1"/>
        <v>8</v>
      </c>
      <c r="Y7">
        <f t="shared" si="2"/>
        <v>0</v>
      </c>
    </row>
    <row r="8" spans="1:25" x14ac:dyDescent="0.25">
      <c r="A8">
        <v>1</v>
      </c>
      <c r="B8" t="s">
        <v>99</v>
      </c>
      <c r="C8">
        <v>0</v>
      </c>
      <c r="D8">
        <v>0</v>
      </c>
      <c r="E8" s="12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5">
        <v>0</v>
      </c>
      <c r="U8" s="14">
        <v>0</v>
      </c>
      <c r="V8" s="14">
        <v>0</v>
      </c>
      <c r="W8">
        <f t="shared" si="0"/>
        <v>17</v>
      </c>
      <c r="X8" t="s">
        <v>100</v>
      </c>
      <c r="Y8">
        <f t="shared" si="2"/>
        <v>0</v>
      </c>
    </row>
    <row r="9" spans="1:25" x14ac:dyDescent="0.25">
      <c r="A9">
        <v>1</v>
      </c>
      <c r="B9" t="s">
        <v>101</v>
      </c>
      <c r="C9">
        <v>31</v>
      </c>
      <c r="D9">
        <v>190</v>
      </c>
      <c r="E9">
        <v>38</v>
      </c>
      <c r="F9">
        <v>0</v>
      </c>
      <c r="G9">
        <v>0</v>
      </c>
      <c r="H9">
        <v>38</v>
      </c>
      <c r="I9">
        <v>114</v>
      </c>
      <c r="J9">
        <v>2</v>
      </c>
      <c r="K9">
        <v>0</v>
      </c>
      <c r="L9">
        <v>116</v>
      </c>
      <c r="M9">
        <v>21</v>
      </c>
      <c r="N9">
        <v>5</v>
      </c>
      <c r="O9">
        <v>6</v>
      </c>
      <c r="P9">
        <v>4</v>
      </c>
      <c r="Q9">
        <v>0</v>
      </c>
      <c r="R9">
        <v>0</v>
      </c>
      <c r="S9">
        <v>0</v>
      </c>
      <c r="T9">
        <v>0</v>
      </c>
      <c r="U9">
        <v>0</v>
      </c>
      <c r="V9">
        <v>190</v>
      </c>
      <c r="W9">
        <f t="shared" si="0"/>
        <v>13</v>
      </c>
      <c r="X9">
        <f t="shared" si="1"/>
        <v>6.129032258064516</v>
      </c>
      <c r="Y9">
        <f t="shared" si="2"/>
        <v>0</v>
      </c>
    </row>
    <row r="10" spans="1:25" x14ac:dyDescent="0.25">
      <c r="A10">
        <v>1</v>
      </c>
      <c r="B10" t="s">
        <v>102</v>
      </c>
      <c r="C10">
        <v>10</v>
      </c>
      <c r="D10">
        <v>63</v>
      </c>
      <c r="E10">
        <v>17</v>
      </c>
      <c r="F10">
        <v>0</v>
      </c>
      <c r="G10">
        <v>0</v>
      </c>
      <c r="H10">
        <v>17</v>
      </c>
      <c r="I10">
        <v>25</v>
      </c>
      <c r="J10">
        <v>5</v>
      </c>
      <c r="K10">
        <v>0</v>
      </c>
      <c r="L10">
        <v>30</v>
      </c>
      <c r="M10">
        <v>8</v>
      </c>
      <c r="N10">
        <v>5</v>
      </c>
      <c r="O10">
        <v>1</v>
      </c>
      <c r="P10">
        <v>2</v>
      </c>
      <c r="Q10">
        <v>0</v>
      </c>
      <c r="R10">
        <v>0</v>
      </c>
      <c r="S10">
        <v>0</v>
      </c>
      <c r="T10">
        <v>0</v>
      </c>
      <c r="U10">
        <v>0</v>
      </c>
      <c r="V10">
        <v>63</v>
      </c>
      <c r="W10">
        <f t="shared" si="0"/>
        <v>4</v>
      </c>
      <c r="X10">
        <f t="shared" si="1"/>
        <v>6.3</v>
      </c>
      <c r="Y10">
        <f t="shared" si="2"/>
        <v>0</v>
      </c>
    </row>
    <row r="11" spans="1:25" x14ac:dyDescent="0.25">
      <c r="A11">
        <v>1</v>
      </c>
      <c r="B11" t="s">
        <v>103</v>
      </c>
      <c r="C11">
        <v>8</v>
      </c>
      <c r="D11">
        <v>44</v>
      </c>
      <c r="E11">
        <v>13</v>
      </c>
      <c r="F11">
        <v>0</v>
      </c>
      <c r="G11">
        <v>0</v>
      </c>
      <c r="H11">
        <v>13</v>
      </c>
      <c r="I11">
        <v>22</v>
      </c>
      <c r="J11">
        <v>1</v>
      </c>
      <c r="K11">
        <v>1</v>
      </c>
      <c r="L11">
        <v>24</v>
      </c>
      <c r="M11">
        <v>5</v>
      </c>
      <c r="N11">
        <v>0</v>
      </c>
      <c r="O11">
        <v>2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44</v>
      </c>
      <c r="W11">
        <f t="shared" si="0"/>
        <v>14</v>
      </c>
      <c r="X11">
        <f t="shared" si="1"/>
        <v>5.5</v>
      </c>
      <c r="Y11">
        <f t="shared" si="2"/>
        <v>0</v>
      </c>
    </row>
    <row r="12" spans="1:25" x14ac:dyDescent="0.25">
      <c r="A12">
        <v>1</v>
      </c>
      <c r="B12" t="s">
        <v>104</v>
      </c>
      <c r="C12">
        <v>28</v>
      </c>
      <c r="D12">
        <v>165</v>
      </c>
      <c r="E12">
        <v>38</v>
      </c>
      <c r="F12">
        <v>0</v>
      </c>
      <c r="G12">
        <v>0</v>
      </c>
      <c r="H12">
        <v>38</v>
      </c>
      <c r="I12">
        <v>95</v>
      </c>
      <c r="J12">
        <v>5</v>
      </c>
      <c r="K12">
        <v>0</v>
      </c>
      <c r="L12">
        <v>100</v>
      </c>
      <c r="M12">
        <v>18</v>
      </c>
      <c r="N12">
        <v>3</v>
      </c>
      <c r="O12">
        <v>5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165</v>
      </c>
      <c r="W12">
        <f t="shared" si="0"/>
        <v>2</v>
      </c>
      <c r="X12">
        <f t="shared" si="1"/>
        <v>5.8928571428571432</v>
      </c>
      <c r="Y12">
        <f t="shared" si="2"/>
        <v>0</v>
      </c>
    </row>
    <row r="13" spans="1:25" x14ac:dyDescent="0.25">
      <c r="A13">
        <v>1</v>
      </c>
      <c r="B13" t="s">
        <v>105</v>
      </c>
      <c r="C13">
        <v>5</v>
      </c>
      <c r="D13">
        <v>20</v>
      </c>
      <c r="E13">
        <v>8</v>
      </c>
      <c r="F13">
        <v>0</v>
      </c>
      <c r="G13">
        <v>0</v>
      </c>
      <c r="H13">
        <v>8</v>
      </c>
      <c r="I13">
        <v>9</v>
      </c>
      <c r="J13">
        <v>0</v>
      </c>
      <c r="K13">
        <v>1</v>
      </c>
      <c r="L13">
        <v>10</v>
      </c>
      <c r="M13">
        <v>1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20</v>
      </c>
      <c r="W13">
        <f t="shared" si="0"/>
        <v>10</v>
      </c>
      <c r="X13">
        <f t="shared" si="1"/>
        <v>4</v>
      </c>
      <c r="Y13">
        <f t="shared" si="2"/>
        <v>0</v>
      </c>
    </row>
    <row r="14" spans="1:25" x14ac:dyDescent="0.25">
      <c r="A14">
        <v>1</v>
      </c>
      <c r="B14" t="s">
        <v>106</v>
      </c>
      <c r="C14">
        <v>10</v>
      </c>
      <c r="D14">
        <v>48</v>
      </c>
      <c r="E14">
        <v>7</v>
      </c>
      <c r="F14">
        <v>1</v>
      </c>
      <c r="G14">
        <v>0</v>
      </c>
      <c r="H14">
        <v>8</v>
      </c>
      <c r="I14">
        <v>28</v>
      </c>
      <c r="J14">
        <v>4</v>
      </c>
      <c r="K14">
        <v>0</v>
      </c>
      <c r="L14">
        <v>32</v>
      </c>
      <c r="M14">
        <v>3</v>
      </c>
      <c r="N14">
        <v>1</v>
      </c>
      <c r="O14">
        <v>2</v>
      </c>
      <c r="P14">
        <v>2</v>
      </c>
      <c r="Q14">
        <v>0</v>
      </c>
      <c r="R14">
        <v>0</v>
      </c>
      <c r="S14">
        <v>0</v>
      </c>
      <c r="T14">
        <v>0</v>
      </c>
      <c r="U14">
        <v>0</v>
      </c>
      <c r="V14">
        <v>48</v>
      </c>
      <c r="W14">
        <f t="shared" si="0"/>
        <v>2</v>
      </c>
      <c r="X14">
        <f t="shared" si="1"/>
        <v>4.8</v>
      </c>
      <c r="Y14">
        <f t="shared" si="2"/>
        <v>0</v>
      </c>
    </row>
    <row r="15" spans="1:25" x14ac:dyDescent="0.25">
      <c r="A15">
        <v>1</v>
      </c>
      <c r="B15" t="s">
        <v>107</v>
      </c>
      <c r="C15">
        <v>8</v>
      </c>
      <c r="D15">
        <v>28</v>
      </c>
      <c r="E15">
        <v>11</v>
      </c>
      <c r="F15">
        <v>0</v>
      </c>
      <c r="G15">
        <v>0</v>
      </c>
      <c r="H15">
        <v>11</v>
      </c>
      <c r="I15">
        <v>12</v>
      </c>
      <c r="J15">
        <v>0</v>
      </c>
      <c r="K15">
        <v>0</v>
      </c>
      <c r="L15">
        <v>12</v>
      </c>
      <c r="M15">
        <v>3</v>
      </c>
      <c r="N15">
        <v>0</v>
      </c>
      <c r="O15">
        <v>0</v>
      </c>
      <c r="P15">
        <v>2</v>
      </c>
      <c r="Q15">
        <v>0</v>
      </c>
      <c r="R15">
        <v>0</v>
      </c>
      <c r="S15">
        <v>0</v>
      </c>
      <c r="T15">
        <v>0</v>
      </c>
      <c r="U15">
        <v>0</v>
      </c>
      <c r="V15">
        <v>28</v>
      </c>
      <c r="W15">
        <f t="shared" si="0"/>
        <v>0</v>
      </c>
      <c r="X15">
        <f t="shared" si="1"/>
        <v>3.5</v>
      </c>
      <c r="Y15">
        <f t="shared" si="2"/>
        <v>0</v>
      </c>
    </row>
    <row r="16" spans="1:25" x14ac:dyDescent="0.25">
      <c r="A16">
        <v>1</v>
      </c>
      <c r="B16" t="s">
        <v>108</v>
      </c>
      <c r="C16">
        <v>2</v>
      </c>
      <c r="D16">
        <v>9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9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9</v>
      </c>
      <c r="W16">
        <f t="shared" si="0"/>
        <v>13</v>
      </c>
      <c r="X16">
        <f t="shared" si="1"/>
        <v>4.5</v>
      </c>
      <c r="Y16">
        <f t="shared" si="2"/>
        <v>0</v>
      </c>
    </row>
    <row r="17" spans="1:25" x14ac:dyDescent="0.25">
      <c r="A17">
        <v>1</v>
      </c>
      <c r="B17" t="s">
        <v>109</v>
      </c>
      <c r="C17">
        <v>15</v>
      </c>
      <c r="D17">
        <v>88</v>
      </c>
      <c r="E17">
        <v>19</v>
      </c>
      <c r="F17">
        <v>1</v>
      </c>
      <c r="G17">
        <v>0</v>
      </c>
      <c r="H17">
        <v>20</v>
      </c>
      <c r="I17">
        <v>42</v>
      </c>
      <c r="J17">
        <v>1</v>
      </c>
      <c r="K17">
        <v>1</v>
      </c>
      <c r="L17">
        <v>44</v>
      </c>
      <c r="M17">
        <v>14</v>
      </c>
      <c r="N17">
        <v>3</v>
      </c>
      <c r="O17">
        <v>4</v>
      </c>
      <c r="P17">
        <v>3</v>
      </c>
      <c r="Q17">
        <v>0</v>
      </c>
      <c r="R17">
        <v>0</v>
      </c>
      <c r="S17">
        <v>0</v>
      </c>
      <c r="T17">
        <v>0</v>
      </c>
      <c r="U17">
        <v>0</v>
      </c>
      <c r="V17">
        <v>88</v>
      </c>
      <c r="W17">
        <f t="shared" si="0"/>
        <v>8</v>
      </c>
      <c r="X17">
        <f t="shared" si="1"/>
        <v>5.8666666666666663</v>
      </c>
      <c r="Y17">
        <f t="shared" si="2"/>
        <v>0</v>
      </c>
    </row>
    <row r="18" spans="1:25" x14ac:dyDescent="0.25">
      <c r="A18">
        <v>1</v>
      </c>
      <c r="B18" t="s">
        <v>110</v>
      </c>
      <c r="C18">
        <v>9</v>
      </c>
      <c r="D18">
        <v>61</v>
      </c>
      <c r="E18">
        <v>13</v>
      </c>
      <c r="F18">
        <v>0</v>
      </c>
      <c r="G18">
        <v>0</v>
      </c>
      <c r="H18">
        <v>13</v>
      </c>
      <c r="I18">
        <v>30</v>
      </c>
      <c r="J18">
        <v>3</v>
      </c>
      <c r="K18">
        <v>1</v>
      </c>
      <c r="L18">
        <v>34</v>
      </c>
      <c r="M18">
        <v>10</v>
      </c>
      <c r="N18">
        <v>2</v>
      </c>
      <c r="O18">
        <v>1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61</v>
      </c>
      <c r="W18">
        <f t="shared" si="0"/>
        <v>0</v>
      </c>
      <c r="X18">
        <f t="shared" si="1"/>
        <v>6.7777777777777777</v>
      </c>
      <c r="Y18">
        <f t="shared" si="2"/>
        <v>0</v>
      </c>
    </row>
    <row r="19" spans="1:25" x14ac:dyDescent="0.25">
      <c r="A19">
        <v>1</v>
      </c>
      <c r="B19" t="s">
        <v>111</v>
      </c>
      <c r="C19">
        <v>3</v>
      </c>
      <c r="D19">
        <v>12</v>
      </c>
      <c r="E19">
        <v>2</v>
      </c>
      <c r="F19">
        <v>0</v>
      </c>
      <c r="G19">
        <v>0</v>
      </c>
      <c r="H19">
        <v>2</v>
      </c>
      <c r="I19">
        <v>7</v>
      </c>
      <c r="J19">
        <v>0</v>
      </c>
      <c r="K19">
        <v>0</v>
      </c>
      <c r="L19">
        <v>7</v>
      </c>
      <c r="M19">
        <v>3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12</v>
      </c>
      <c r="W19">
        <f t="shared" si="0"/>
        <v>11</v>
      </c>
      <c r="X19">
        <f t="shared" si="1"/>
        <v>4</v>
      </c>
      <c r="Y19">
        <f t="shared" si="2"/>
        <v>0</v>
      </c>
    </row>
    <row r="20" spans="1:25" x14ac:dyDescent="0.25">
      <c r="A20">
        <v>1</v>
      </c>
      <c r="B20" t="s">
        <v>112</v>
      </c>
      <c r="C20">
        <v>6</v>
      </c>
      <c r="D20">
        <v>39</v>
      </c>
      <c r="E20">
        <v>10</v>
      </c>
      <c r="F20">
        <v>0</v>
      </c>
      <c r="G20">
        <v>0</v>
      </c>
      <c r="H20">
        <v>10</v>
      </c>
      <c r="I20">
        <v>15</v>
      </c>
      <c r="J20">
        <v>10</v>
      </c>
      <c r="K20">
        <v>1</v>
      </c>
      <c r="L20">
        <v>26</v>
      </c>
      <c r="M20">
        <v>3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39</v>
      </c>
      <c r="W20">
        <f t="shared" si="0"/>
        <v>0</v>
      </c>
      <c r="X20">
        <f t="shared" si="1"/>
        <v>6.5</v>
      </c>
      <c r="Y20">
        <f t="shared" si="2"/>
        <v>0</v>
      </c>
    </row>
    <row r="22" spans="1:25" x14ac:dyDescent="0.25">
      <c r="B22" t="s">
        <v>113</v>
      </c>
      <c r="C22">
        <f>AVERAGE(C3:C20)</f>
        <v>10.166666666666666</v>
      </c>
      <c r="D22">
        <f>AVERAGE(D3:D20)</f>
        <v>59.111111111111114</v>
      </c>
      <c r="E22">
        <f>AVERAGE(E3:E20)</f>
        <v>12.777777777777779</v>
      </c>
      <c r="H22">
        <f>AVERAGE(H3:H20)</f>
        <v>13.055555555555555</v>
      </c>
      <c r="I22">
        <f>AVERAGE(I3:I20)</f>
        <v>30.555555555555557</v>
      </c>
      <c r="L22">
        <f>AVERAGE(L3:L20)</f>
        <v>33.722222222222221</v>
      </c>
      <c r="M22">
        <f>AVERAGE(M3:M20)</f>
        <v>7.5555555555555554</v>
      </c>
      <c r="V22">
        <f>AVERAGE(V3:V20)</f>
        <v>59.111111111111114</v>
      </c>
      <c r="W22">
        <f>AVERAGE(W3:W20)</f>
        <v>7.5</v>
      </c>
      <c r="X22">
        <f>AVERAGE(X3:X20)</f>
        <v>5.643519889345316</v>
      </c>
      <c r="Y22">
        <v>0</v>
      </c>
    </row>
    <row r="23" spans="1:25" x14ac:dyDescent="0.25">
      <c r="B23" t="s">
        <v>114</v>
      </c>
      <c r="C23">
        <f>STDEV(C3:C20)</f>
        <v>8.1907408269409707</v>
      </c>
      <c r="D23">
        <f>STDEV(D3:D20)</f>
        <v>50.825987897449018</v>
      </c>
      <c r="E23">
        <f>STDEV(E3:E20)</f>
        <v>10.876610390869541</v>
      </c>
      <c r="H23">
        <f>STDEV(H3:H20)</f>
        <v>10.756514973683855</v>
      </c>
      <c r="I23">
        <f>STDEV(I3:I20)</f>
        <v>31.056347692961964</v>
      </c>
      <c r="L23">
        <f>STDEV(L3:L20)</f>
        <v>31.743096619683087</v>
      </c>
      <c r="M23">
        <f>STDEV(M3:M20)</f>
        <v>5.802861588421619</v>
      </c>
      <c r="V23">
        <f>STDEV(V3:V20)</f>
        <v>50.825987897449018</v>
      </c>
      <c r="W23">
        <f>STDEV(W3:W20)</f>
        <v>5.7624545423752522</v>
      </c>
      <c r="X23">
        <f>STDEV(X3:X20)</f>
        <v>1.182807165541413</v>
      </c>
      <c r="Y23">
        <v>0</v>
      </c>
    </row>
    <row r="24" spans="1:25" x14ac:dyDescent="0.25">
      <c r="C24">
        <f>C23/SQRT(18)</f>
        <v>1.9305761272238235</v>
      </c>
      <c r="D24">
        <f>D23/SQRT(18)</f>
        <v>11.979800234263866</v>
      </c>
      <c r="E24">
        <f>E23/SQRT(18)</f>
        <v>2.5636416545693059</v>
      </c>
      <c r="H24">
        <f>H23/SQRT(18)</f>
        <v>2.5353348932754973</v>
      </c>
      <c r="I24">
        <f>I23/SQRT(18)</f>
        <v>7.320051350860199</v>
      </c>
      <c r="L24">
        <f>L23/SQRT(18)</f>
        <v>7.4819196252125622</v>
      </c>
      <c r="M24">
        <f>M23/SQRT(18)</f>
        <v>1.3677475931532892</v>
      </c>
      <c r="V24">
        <f>V23/SQRT(18)</f>
        <v>11.979800234263866</v>
      </c>
      <c r="W24">
        <f>W23/SQRT(18)</f>
        <v>1.3582235610642548</v>
      </c>
      <c r="X24">
        <f>X23/SQRT(18)</f>
        <v>0.27879032253012415</v>
      </c>
      <c r="Y24">
        <v>0</v>
      </c>
    </row>
    <row r="26" spans="1:25" ht="15.75" thickBot="1" x14ac:dyDescent="0.3"/>
    <row r="27" spans="1:25" x14ac:dyDescent="0.25">
      <c r="B27" s="6" t="s">
        <v>67</v>
      </c>
      <c r="C27" s="6"/>
      <c r="E27" s="7" t="s">
        <v>68</v>
      </c>
      <c r="F27" s="8"/>
      <c r="G27" s="8"/>
      <c r="H27" s="9"/>
      <c r="I27" s="7" t="s">
        <v>69</v>
      </c>
      <c r="J27" s="8"/>
      <c r="K27" s="8"/>
      <c r="L27" s="9"/>
      <c r="U27" s="10" t="s">
        <v>70</v>
      </c>
    </row>
    <row r="28" spans="1:25" x14ac:dyDescent="0.25">
      <c r="A28" t="s">
        <v>32</v>
      </c>
      <c r="B28" t="s">
        <v>71</v>
      </c>
      <c r="C28" t="s">
        <v>72</v>
      </c>
      <c r="D28" t="s">
        <v>73</v>
      </c>
      <c r="E28" s="11" t="s">
        <v>74</v>
      </c>
      <c r="F28" s="12" t="s">
        <v>75</v>
      </c>
      <c r="G28" s="12" t="s">
        <v>76</v>
      </c>
      <c r="H28" s="13" t="s">
        <v>77</v>
      </c>
      <c r="I28" s="11" t="s">
        <v>78</v>
      </c>
      <c r="J28" s="12" t="s">
        <v>79</v>
      </c>
      <c r="K28" s="12" t="s">
        <v>80</v>
      </c>
      <c r="L28" s="13" t="s">
        <v>81</v>
      </c>
      <c r="M28" t="s">
        <v>82</v>
      </c>
      <c r="N28" s="14" t="s">
        <v>83</v>
      </c>
      <c r="O28" t="s">
        <v>84</v>
      </c>
      <c r="P28" t="s">
        <v>85</v>
      </c>
      <c r="Q28" t="s">
        <v>86</v>
      </c>
      <c r="R28" t="s">
        <v>87</v>
      </c>
      <c r="S28" t="s">
        <v>88</v>
      </c>
      <c r="T28" t="s">
        <v>89</v>
      </c>
      <c r="U28" s="10"/>
      <c r="V28" t="s">
        <v>90</v>
      </c>
      <c r="W28" t="s">
        <v>91</v>
      </c>
      <c r="X28" s="14" t="s">
        <v>92</v>
      </c>
      <c r="Y28" s="14" t="s">
        <v>93</v>
      </c>
    </row>
    <row r="29" spans="1:25" x14ac:dyDescent="0.25">
      <c r="A29">
        <v>2</v>
      </c>
      <c r="B29" t="s">
        <v>115</v>
      </c>
      <c r="C29">
        <v>2</v>
      </c>
      <c r="D29">
        <v>9</v>
      </c>
      <c r="E29">
        <v>3</v>
      </c>
      <c r="F29">
        <v>0</v>
      </c>
      <c r="G29">
        <v>0</v>
      </c>
      <c r="H29">
        <v>3</v>
      </c>
      <c r="I29">
        <v>4</v>
      </c>
      <c r="J29">
        <v>1</v>
      </c>
      <c r="K29">
        <v>0</v>
      </c>
      <c r="L29">
        <v>5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9</v>
      </c>
      <c r="W29">
        <f>SUM(F30,G30,J30,K30,N30,O30,P30)</f>
        <v>0</v>
      </c>
      <c r="X29">
        <f>D29/C29</f>
        <v>4.5</v>
      </c>
      <c r="Y29">
        <f>SUM(Q29:U29)</f>
        <v>0</v>
      </c>
    </row>
    <row r="30" spans="1:25" x14ac:dyDescent="0.25">
      <c r="A30">
        <v>2</v>
      </c>
      <c r="B30" t="s">
        <v>116</v>
      </c>
      <c r="C30">
        <v>3</v>
      </c>
      <c r="D30">
        <v>14</v>
      </c>
      <c r="E30">
        <v>2</v>
      </c>
      <c r="F30">
        <v>0</v>
      </c>
      <c r="G30">
        <v>0</v>
      </c>
      <c r="H30">
        <v>2</v>
      </c>
      <c r="I30">
        <v>8</v>
      </c>
      <c r="J30">
        <v>0</v>
      </c>
      <c r="K30">
        <v>0</v>
      </c>
      <c r="L30">
        <v>8</v>
      </c>
      <c r="M30">
        <v>4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14</v>
      </c>
      <c r="W30">
        <f t="shared" ref="W30:W46" si="3">SUM(F31,G31,J31,K31,N31,O31,P31)</f>
        <v>5</v>
      </c>
      <c r="X30">
        <f t="shared" ref="X30:X45" si="4">D30/C30</f>
        <v>4.666666666666667</v>
      </c>
      <c r="Y30">
        <f t="shared" ref="Y30:Y46" si="5">SUM(Q30:U30)</f>
        <v>0</v>
      </c>
    </row>
    <row r="31" spans="1:25" x14ac:dyDescent="0.25">
      <c r="A31">
        <v>2</v>
      </c>
      <c r="B31" t="s">
        <v>117</v>
      </c>
      <c r="C31">
        <v>10</v>
      </c>
      <c r="D31">
        <v>64</v>
      </c>
      <c r="E31">
        <v>13</v>
      </c>
      <c r="F31">
        <v>0</v>
      </c>
      <c r="G31">
        <v>0</v>
      </c>
      <c r="H31">
        <v>13</v>
      </c>
      <c r="I31">
        <v>34</v>
      </c>
      <c r="J31">
        <v>0</v>
      </c>
      <c r="K31">
        <v>0</v>
      </c>
      <c r="L31">
        <v>34</v>
      </c>
      <c r="M31">
        <v>11</v>
      </c>
      <c r="N31">
        <v>1</v>
      </c>
      <c r="O31">
        <v>2</v>
      </c>
      <c r="P31">
        <v>2</v>
      </c>
      <c r="Q31">
        <v>0</v>
      </c>
      <c r="R31">
        <v>0</v>
      </c>
      <c r="S31">
        <v>0</v>
      </c>
      <c r="T31">
        <v>0</v>
      </c>
      <c r="U31">
        <v>1</v>
      </c>
      <c r="V31">
        <v>64</v>
      </c>
      <c r="W31">
        <f t="shared" si="3"/>
        <v>2</v>
      </c>
      <c r="X31">
        <f t="shared" si="4"/>
        <v>6.4</v>
      </c>
      <c r="Y31">
        <f t="shared" si="5"/>
        <v>1</v>
      </c>
    </row>
    <row r="32" spans="1:25" x14ac:dyDescent="0.25">
      <c r="A32">
        <v>2</v>
      </c>
      <c r="B32" t="s">
        <v>118</v>
      </c>
      <c r="C32">
        <v>4</v>
      </c>
      <c r="D32">
        <v>25</v>
      </c>
      <c r="E32">
        <v>3</v>
      </c>
      <c r="F32">
        <v>0</v>
      </c>
      <c r="G32">
        <v>0</v>
      </c>
      <c r="H32">
        <v>3</v>
      </c>
      <c r="I32">
        <v>18</v>
      </c>
      <c r="J32">
        <v>1</v>
      </c>
      <c r="K32">
        <v>0</v>
      </c>
      <c r="L32">
        <v>19</v>
      </c>
      <c r="M32">
        <v>2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25</v>
      </c>
      <c r="W32">
        <f t="shared" si="3"/>
        <v>11</v>
      </c>
      <c r="X32">
        <f t="shared" si="4"/>
        <v>6.25</v>
      </c>
      <c r="Y32">
        <f t="shared" si="5"/>
        <v>0</v>
      </c>
    </row>
    <row r="33" spans="1:25" x14ac:dyDescent="0.25">
      <c r="A33">
        <v>2</v>
      </c>
      <c r="B33" t="s">
        <v>119</v>
      </c>
      <c r="C33">
        <v>9</v>
      </c>
      <c r="D33">
        <v>57</v>
      </c>
      <c r="E33">
        <v>7</v>
      </c>
      <c r="F33">
        <v>0</v>
      </c>
      <c r="G33">
        <v>0</v>
      </c>
      <c r="H33">
        <v>7</v>
      </c>
      <c r="I33">
        <v>26</v>
      </c>
      <c r="J33">
        <v>6</v>
      </c>
      <c r="K33">
        <v>0</v>
      </c>
      <c r="L33">
        <v>32</v>
      </c>
      <c r="M33">
        <v>13</v>
      </c>
      <c r="N33">
        <v>0</v>
      </c>
      <c r="O33">
        <v>2</v>
      </c>
      <c r="P33">
        <v>3</v>
      </c>
      <c r="Q33">
        <v>0</v>
      </c>
      <c r="R33">
        <v>0</v>
      </c>
      <c r="S33">
        <v>0</v>
      </c>
      <c r="T33">
        <v>0</v>
      </c>
      <c r="U33">
        <v>0</v>
      </c>
      <c r="V33">
        <v>57</v>
      </c>
      <c r="W33">
        <f t="shared" si="3"/>
        <v>14</v>
      </c>
      <c r="X33">
        <f t="shared" si="4"/>
        <v>6.333333333333333</v>
      </c>
      <c r="Y33">
        <f t="shared" si="5"/>
        <v>0</v>
      </c>
    </row>
    <row r="34" spans="1:25" x14ac:dyDescent="0.25">
      <c r="A34">
        <v>2</v>
      </c>
      <c r="B34" t="s">
        <v>120</v>
      </c>
      <c r="C34">
        <v>12</v>
      </c>
      <c r="D34">
        <v>92</v>
      </c>
      <c r="E34">
        <v>25</v>
      </c>
      <c r="F34">
        <v>2</v>
      </c>
      <c r="G34">
        <v>1</v>
      </c>
      <c r="H34">
        <v>28</v>
      </c>
      <c r="I34">
        <v>46</v>
      </c>
      <c r="J34">
        <v>4</v>
      </c>
      <c r="K34">
        <v>1</v>
      </c>
      <c r="L34">
        <v>51</v>
      </c>
      <c r="M34">
        <v>7</v>
      </c>
      <c r="N34">
        <v>1</v>
      </c>
      <c r="O34">
        <v>4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92</v>
      </c>
      <c r="W34">
        <f t="shared" si="3"/>
        <v>8</v>
      </c>
      <c r="X34">
        <f t="shared" si="4"/>
        <v>7.666666666666667</v>
      </c>
      <c r="Y34">
        <f t="shared" si="5"/>
        <v>0</v>
      </c>
    </row>
    <row r="35" spans="1:25" x14ac:dyDescent="0.25">
      <c r="A35">
        <v>2</v>
      </c>
      <c r="B35" t="s">
        <v>121</v>
      </c>
      <c r="C35">
        <v>10</v>
      </c>
      <c r="D35">
        <v>52</v>
      </c>
      <c r="E35">
        <v>10</v>
      </c>
      <c r="F35">
        <v>1</v>
      </c>
      <c r="G35">
        <v>0</v>
      </c>
      <c r="H35">
        <v>11</v>
      </c>
      <c r="I35">
        <v>25</v>
      </c>
      <c r="J35">
        <v>6</v>
      </c>
      <c r="K35">
        <v>0</v>
      </c>
      <c r="L35">
        <v>31</v>
      </c>
      <c r="M35">
        <v>9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52</v>
      </c>
      <c r="W35">
        <f t="shared" si="3"/>
        <v>1</v>
      </c>
      <c r="X35">
        <f t="shared" si="4"/>
        <v>5.2</v>
      </c>
      <c r="Y35">
        <f t="shared" si="5"/>
        <v>0</v>
      </c>
    </row>
    <row r="36" spans="1:25" x14ac:dyDescent="0.25">
      <c r="A36">
        <v>2</v>
      </c>
      <c r="B36" t="s">
        <v>122</v>
      </c>
      <c r="C36">
        <v>5</v>
      </c>
      <c r="D36">
        <v>30</v>
      </c>
      <c r="E36">
        <v>6</v>
      </c>
      <c r="F36">
        <v>0</v>
      </c>
      <c r="G36">
        <v>0</v>
      </c>
      <c r="H36">
        <v>6</v>
      </c>
      <c r="I36">
        <v>23</v>
      </c>
      <c r="J36">
        <v>0</v>
      </c>
      <c r="K36">
        <v>0</v>
      </c>
      <c r="L36">
        <v>23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30</v>
      </c>
      <c r="W36">
        <f t="shared" si="3"/>
        <v>5</v>
      </c>
      <c r="X36">
        <f t="shared" si="4"/>
        <v>6</v>
      </c>
      <c r="Y36">
        <f t="shared" si="5"/>
        <v>0</v>
      </c>
    </row>
    <row r="37" spans="1:25" x14ac:dyDescent="0.25">
      <c r="A37">
        <v>2</v>
      </c>
      <c r="B37" t="s">
        <v>123</v>
      </c>
      <c r="C37">
        <v>9</v>
      </c>
      <c r="D37">
        <v>36</v>
      </c>
      <c r="E37">
        <v>3</v>
      </c>
      <c r="F37">
        <v>0</v>
      </c>
      <c r="G37">
        <v>0</v>
      </c>
      <c r="H37">
        <v>3</v>
      </c>
      <c r="I37">
        <v>14</v>
      </c>
      <c r="J37">
        <v>3</v>
      </c>
      <c r="K37">
        <v>0</v>
      </c>
      <c r="L37">
        <v>17</v>
      </c>
      <c r="M37">
        <v>14</v>
      </c>
      <c r="N37">
        <v>1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36</v>
      </c>
      <c r="W37">
        <f t="shared" si="3"/>
        <v>1</v>
      </c>
      <c r="X37">
        <f t="shared" si="4"/>
        <v>4</v>
      </c>
      <c r="Y37">
        <f t="shared" si="5"/>
        <v>0</v>
      </c>
    </row>
    <row r="38" spans="1:25" x14ac:dyDescent="0.25">
      <c r="A38">
        <v>2</v>
      </c>
      <c r="B38" t="s">
        <v>124</v>
      </c>
      <c r="C38">
        <v>4</v>
      </c>
      <c r="D38">
        <v>22</v>
      </c>
      <c r="E38">
        <v>3</v>
      </c>
      <c r="F38">
        <v>0</v>
      </c>
      <c r="G38">
        <v>0</v>
      </c>
      <c r="H38">
        <v>3</v>
      </c>
      <c r="I38">
        <v>15</v>
      </c>
      <c r="J38">
        <v>0</v>
      </c>
      <c r="K38">
        <v>0</v>
      </c>
      <c r="L38">
        <v>15</v>
      </c>
      <c r="M38">
        <v>3</v>
      </c>
      <c r="N38">
        <v>0</v>
      </c>
      <c r="O38">
        <v>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22</v>
      </c>
      <c r="W38">
        <f t="shared" si="3"/>
        <v>10</v>
      </c>
      <c r="X38">
        <f t="shared" si="4"/>
        <v>5.5</v>
      </c>
      <c r="Y38">
        <f t="shared" si="5"/>
        <v>0</v>
      </c>
    </row>
    <row r="39" spans="1:25" x14ac:dyDescent="0.25">
      <c r="A39">
        <v>2</v>
      </c>
      <c r="B39" t="s">
        <v>125</v>
      </c>
      <c r="C39">
        <v>17</v>
      </c>
      <c r="D39">
        <v>118</v>
      </c>
      <c r="E39">
        <v>33</v>
      </c>
      <c r="F39">
        <v>2</v>
      </c>
      <c r="G39">
        <v>1</v>
      </c>
      <c r="H39">
        <v>36</v>
      </c>
      <c r="I39">
        <v>64</v>
      </c>
      <c r="J39">
        <v>0</v>
      </c>
      <c r="K39">
        <v>0</v>
      </c>
      <c r="L39">
        <v>64</v>
      </c>
      <c r="M39">
        <v>11</v>
      </c>
      <c r="N39">
        <v>0</v>
      </c>
      <c r="O39">
        <v>1</v>
      </c>
      <c r="P39">
        <v>6</v>
      </c>
      <c r="Q39">
        <v>0</v>
      </c>
      <c r="R39">
        <v>0</v>
      </c>
      <c r="S39">
        <v>0</v>
      </c>
      <c r="T39">
        <v>0</v>
      </c>
      <c r="U39">
        <v>0</v>
      </c>
      <c r="V39">
        <v>118</v>
      </c>
      <c r="W39">
        <f t="shared" si="3"/>
        <v>0</v>
      </c>
      <c r="X39">
        <f t="shared" si="4"/>
        <v>6.9411764705882355</v>
      </c>
      <c r="Y39">
        <f t="shared" si="5"/>
        <v>0</v>
      </c>
    </row>
    <row r="40" spans="1:25" x14ac:dyDescent="0.25">
      <c r="A40">
        <v>2</v>
      </c>
      <c r="B40" t="s">
        <v>126</v>
      </c>
      <c r="C40">
        <v>2</v>
      </c>
      <c r="D40">
        <v>14</v>
      </c>
      <c r="E40">
        <v>0</v>
      </c>
      <c r="F40">
        <v>0</v>
      </c>
      <c r="G40">
        <v>0</v>
      </c>
      <c r="H40">
        <v>0</v>
      </c>
      <c r="I40">
        <v>12</v>
      </c>
      <c r="J40">
        <v>0</v>
      </c>
      <c r="K40">
        <v>0</v>
      </c>
      <c r="L40">
        <v>12</v>
      </c>
      <c r="M40">
        <v>2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14</v>
      </c>
      <c r="W40">
        <f t="shared" si="3"/>
        <v>11</v>
      </c>
      <c r="X40">
        <f t="shared" si="4"/>
        <v>7</v>
      </c>
      <c r="Y40">
        <f t="shared" si="5"/>
        <v>0</v>
      </c>
    </row>
    <row r="41" spans="1:25" x14ac:dyDescent="0.25">
      <c r="A41">
        <v>2</v>
      </c>
      <c r="B41" t="s">
        <v>127</v>
      </c>
      <c r="C41">
        <v>14</v>
      </c>
      <c r="D41">
        <v>90</v>
      </c>
      <c r="E41">
        <v>19</v>
      </c>
      <c r="F41">
        <v>0</v>
      </c>
      <c r="G41">
        <v>0</v>
      </c>
      <c r="H41">
        <v>19</v>
      </c>
      <c r="I41">
        <v>50</v>
      </c>
      <c r="J41">
        <v>1</v>
      </c>
      <c r="K41">
        <v>1</v>
      </c>
      <c r="L41">
        <v>52</v>
      </c>
      <c r="M41">
        <v>10</v>
      </c>
      <c r="N41">
        <v>2</v>
      </c>
      <c r="O41">
        <v>6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90</v>
      </c>
      <c r="W41">
        <f t="shared" si="3"/>
        <v>38</v>
      </c>
      <c r="X41">
        <f t="shared" si="4"/>
        <v>6.4285714285714288</v>
      </c>
      <c r="Y41">
        <f t="shared" si="5"/>
        <v>0</v>
      </c>
    </row>
    <row r="42" spans="1:25" x14ac:dyDescent="0.25">
      <c r="A42">
        <v>2</v>
      </c>
      <c r="B42" t="s">
        <v>128</v>
      </c>
      <c r="C42">
        <v>21</v>
      </c>
      <c r="D42">
        <v>128</v>
      </c>
      <c r="E42">
        <v>21</v>
      </c>
      <c r="F42">
        <v>9</v>
      </c>
      <c r="G42">
        <v>0</v>
      </c>
      <c r="H42">
        <v>30</v>
      </c>
      <c r="I42">
        <v>61</v>
      </c>
      <c r="J42">
        <v>16</v>
      </c>
      <c r="K42">
        <v>1</v>
      </c>
      <c r="L42">
        <v>78</v>
      </c>
      <c r="M42">
        <v>8</v>
      </c>
      <c r="N42">
        <v>4</v>
      </c>
      <c r="O42">
        <v>4</v>
      </c>
      <c r="P42">
        <v>4</v>
      </c>
      <c r="Q42">
        <v>0</v>
      </c>
      <c r="R42">
        <v>0</v>
      </c>
      <c r="S42">
        <v>0</v>
      </c>
      <c r="T42">
        <v>0</v>
      </c>
      <c r="U42">
        <v>0</v>
      </c>
      <c r="V42">
        <v>128</v>
      </c>
      <c r="W42">
        <f t="shared" si="3"/>
        <v>6</v>
      </c>
      <c r="X42">
        <f t="shared" si="4"/>
        <v>6.0952380952380949</v>
      </c>
      <c r="Y42">
        <f t="shared" si="5"/>
        <v>0</v>
      </c>
    </row>
    <row r="43" spans="1:25" x14ac:dyDescent="0.25">
      <c r="A43">
        <v>2</v>
      </c>
      <c r="B43" t="s">
        <v>129</v>
      </c>
      <c r="C43">
        <v>6</v>
      </c>
      <c r="D43">
        <v>42</v>
      </c>
      <c r="E43">
        <v>6</v>
      </c>
      <c r="F43">
        <v>2</v>
      </c>
      <c r="G43">
        <v>0</v>
      </c>
      <c r="H43">
        <v>8</v>
      </c>
      <c r="I43">
        <v>27</v>
      </c>
      <c r="J43">
        <v>0</v>
      </c>
      <c r="K43">
        <v>1</v>
      </c>
      <c r="L43">
        <v>28</v>
      </c>
      <c r="M43">
        <v>3</v>
      </c>
      <c r="N43">
        <v>1</v>
      </c>
      <c r="O43">
        <v>2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42</v>
      </c>
      <c r="W43">
        <f t="shared" si="3"/>
        <v>9</v>
      </c>
      <c r="X43">
        <f t="shared" si="4"/>
        <v>7</v>
      </c>
      <c r="Y43">
        <f t="shared" si="5"/>
        <v>0</v>
      </c>
    </row>
    <row r="44" spans="1:25" x14ac:dyDescent="0.25">
      <c r="A44">
        <v>2</v>
      </c>
      <c r="B44" t="s">
        <v>130</v>
      </c>
      <c r="C44">
        <v>4</v>
      </c>
      <c r="D44">
        <v>26</v>
      </c>
      <c r="E44">
        <v>0</v>
      </c>
      <c r="F44">
        <v>1</v>
      </c>
      <c r="G44">
        <v>1</v>
      </c>
      <c r="H44">
        <v>2</v>
      </c>
      <c r="I44">
        <v>12</v>
      </c>
      <c r="J44">
        <v>6</v>
      </c>
      <c r="K44">
        <v>0</v>
      </c>
      <c r="L44">
        <v>18</v>
      </c>
      <c r="M44">
        <v>5</v>
      </c>
      <c r="N44">
        <v>0</v>
      </c>
      <c r="O44">
        <v>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26</v>
      </c>
      <c r="W44">
        <f t="shared" si="3"/>
        <v>2</v>
      </c>
      <c r="X44">
        <f t="shared" si="4"/>
        <v>6.5</v>
      </c>
      <c r="Y44">
        <f t="shared" si="5"/>
        <v>0</v>
      </c>
    </row>
    <row r="45" spans="1:25" x14ac:dyDescent="0.25">
      <c r="A45">
        <v>2</v>
      </c>
      <c r="B45" t="s">
        <v>131</v>
      </c>
      <c r="C45">
        <v>4</v>
      </c>
      <c r="D45">
        <v>21</v>
      </c>
      <c r="E45">
        <v>7</v>
      </c>
      <c r="F45">
        <v>0</v>
      </c>
      <c r="G45">
        <v>0</v>
      </c>
      <c r="H45">
        <v>7</v>
      </c>
      <c r="I45">
        <v>11</v>
      </c>
      <c r="J45">
        <v>1</v>
      </c>
      <c r="K45">
        <v>0</v>
      </c>
      <c r="L45">
        <v>12</v>
      </c>
      <c r="M45">
        <v>1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21</v>
      </c>
      <c r="W45">
        <f t="shared" si="3"/>
        <v>0</v>
      </c>
      <c r="X45">
        <f t="shared" si="4"/>
        <v>5.25</v>
      </c>
      <c r="Y45">
        <f t="shared" si="5"/>
        <v>0</v>
      </c>
    </row>
    <row r="46" spans="1:25" x14ac:dyDescent="0.25">
      <c r="A46">
        <v>2</v>
      </c>
      <c r="B46" t="s">
        <v>132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f t="shared" si="3"/>
        <v>0</v>
      </c>
      <c r="X46">
        <v>0</v>
      </c>
      <c r="Y46">
        <f t="shared" si="5"/>
        <v>0</v>
      </c>
    </row>
    <row r="48" spans="1:25" x14ac:dyDescent="0.25">
      <c r="B48" t="s">
        <v>113</v>
      </c>
      <c r="C48">
        <f>AVERAGE(C29:C46)</f>
        <v>7.5555555555555554</v>
      </c>
      <c r="D48">
        <f t="shared" ref="D48:E48" si="6">AVERAGE(D29:D46)</f>
        <v>46.666666666666664</v>
      </c>
      <c r="E48">
        <f t="shared" si="6"/>
        <v>8.9444444444444446</v>
      </c>
      <c r="H48">
        <f t="shared" ref="H48:I48" si="7">AVERAGE(H29:H46)</f>
        <v>10.055555555555555</v>
      </c>
      <c r="I48">
        <f t="shared" si="7"/>
        <v>25</v>
      </c>
      <c r="L48">
        <f t="shared" ref="L48:M48" si="8">AVERAGE(L29:L46)</f>
        <v>27.722222222222221</v>
      </c>
      <c r="M48">
        <f t="shared" si="8"/>
        <v>5.7222222222222223</v>
      </c>
      <c r="V48">
        <f t="shared" ref="V48:Y48" si="9">AVERAGE(V29:V46)</f>
        <v>46.666666666666664</v>
      </c>
      <c r="W48">
        <f t="shared" si="9"/>
        <v>6.833333333333333</v>
      </c>
      <c r="X48">
        <f t="shared" si="9"/>
        <v>5.6517584811702459</v>
      </c>
      <c r="Y48">
        <f t="shared" si="9"/>
        <v>5.5555555555555552E-2</v>
      </c>
    </row>
    <row r="49" spans="1:25" x14ac:dyDescent="0.25">
      <c r="B49" t="s">
        <v>114</v>
      </c>
      <c r="C49">
        <f>STDEV(C29:C46)</f>
        <v>5.6695494397415036</v>
      </c>
      <c r="D49">
        <f t="shared" ref="D49:E49" si="10">STDEV(D29:D46)</f>
        <v>37.869745801349438</v>
      </c>
      <c r="E49">
        <f t="shared" si="10"/>
        <v>9.5638548850052043</v>
      </c>
      <c r="H49">
        <f t="shared" ref="H49:I49" si="11">STDEV(H29:H46)</f>
        <v>10.989150918451195</v>
      </c>
      <c r="I49">
        <f t="shared" si="11"/>
        <v>18.992258484786404</v>
      </c>
      <c r="L49">
        <f t="shared" ref="L49:M49" si="12">STDEV(L29:L46)</f>
        <v>21.256986548525241</v>
      </c>
      <c r="M49">
        <f t="shared" si="12"/>
        <v>4.7254698559484138</v>
      </c>
      <c r="V49">
        <f t="shared" ref="V49:Y49" si="13">STDEV(V29:V46)</f>
        <v>37.869745801349438</v>
      </c>
      <c r="W49">
        <f t="shared" si="13"/>
        <v>9.0179559442128969</v>
      </c>
      <c r="X49">
        <f t="shared" si="13"/>
        <v>1.7104750764517498</v>
      </c>
      <c r="Y49">
        <f t="shared" si="13"/>
        <v>0.23570226039551584</v>
      </c>
    </row>
    <row r="50" spans="1:25" x14ac:dyDescent="0.25">
      <c r="C50">
        <f>C49/SQRT(18)</f>
        <v>1.3363256183712029</v>
      </c>
      <c r="D50">
        <f t="shared" ref="D50:E50" si="14">D49/SQRT(18)</f>
        <v>8.9259846859816587</v>
      </c>
      <c r="E50">
        <f t="shared" si="14"/>
        <v>2.2542222144904231</v>
      </c>
      <c r="H50">
        <f t="shared" ref="H50:I50" si="15">H49/SQRT(18)</f>
        <v>2.5901677113064059</v>
      </c>
      <c r="I50">
        <f t="shared" si="15"/>
        <v>4.4765182548800704</v>
      </c>
      <c r="L50">
        <f t="shared" ref="L50:M50" si="16">L49/SQRT(18)</f>
        <v>5.0103197786844742</v>
      </c>
      <c r="M50">
        <f t="shared" si="16"/>
        <v>1.1138039264779138</v>
      </c>
      <c r="V50">
        <f t="shared" ref="V50:Y50" si="17">V49/SQRT(18)</f>
        <v>8.9259846859816587</v>
      </c>
      <c r="W50">
        <f t="shared" si="17"/>
        <v>2.1255526001981582</v>
      </c>
      <c r="X50">
        <f t="shared" si="17"/>
        <v>0.40316284186987023</v>
      </c>
      <c r="Y50">
        <f t="shared" si="17"/>
        <v>5.5555555555555559E-2</v>
      </c>
    </row>
    <row r="51" spans="1:25" ht="15.75" thickBot="1" x14ac:dyDescent="0.3"/>
    <row r="52" spans="1:25" x14ac:dyDescent="0.25">
      <c r="B52" s="6" t="s">
        <v>67</v>
      </c>
      <c r="C52" s="6"/>
      <c r="E52" s="7" t="s">
        <v>68</v>
      </c>
      <c r="F52" s="8"/>
      <c r="G52" s="8"/>
      <c r="H52" s="9"/>
      <c r="I52" s="7" t="s">
        <v>69</v>
      </c>
      <c r="J52" s="8"/>
      <c r="K52" s="8"/>
      <c r="L52" s="9"/>
      <c r="U52" s="10" t="s">
        <v>70</v>
      </c>
    </row>
    <row r="53" spans="1:25" x14ac:dyDescent="0.25">
      <c r="A53" t="s">
        <v>32</v>
      </c>
      <c r="B53" t="s">
        <v>71</v>
      </c>
      <c r="C53" t="s">
        <v>72</v>
      </c>
      <c r="D53" t="s">
        <v>73</v>
      </c>
      <c r="E53" s="11" t="s">
        <v>74</v>
      </c>
      <c r="F53" s="12" t="s">
        <v>75</v>
      </c>
      <c r="G53" s="12" t="s">
        <v>76</v>
      </c>
      <c r="H53" s="13" t="s">
        <v>77</v>
      </c>
      <c r="I53" s="11" t="s">
        <v>78</v>
      </c>
      <c r="J53" s="12" t="s">
        <v>79</v>
      </c>
      <c r="K53" s="12" t="s">
        <v>80</v>
      </c>
      <c r="L53" s="13" t="s">
        <v>81</v>
      </c>
      <c r="M53" t="s">
        <v>82</v>
      </c>
      <c r="N53" s="14" t="s">
        <v>83</v>
      </c>
      <c r="O53" t="s">
        <v>84</v>
      </c>
      <c r="P53" t="s">
        <v>85</v>
      </c>
      <c r="Q53" t="s">
        <v>86</v>
      </c>
      <c r="R53" t="s">
        <v>87</v>
      </c>
      <c r="S53" t="s">
        <v>88</v>
      </c>
      <c r="T53" t="s">
        <v>89</v>
      </c>
      <c r="U53" s="10"/>
      <c r="V53" t="s">
        <v>90</v>
      </c>
      <c r="W53" t="s">
        <v>91</v>
      </c>
      <c r="X53" s="14" t="s">
        <v>92</v>
      </c>
      <c r="Y53" s="14" t="s">
        <v>93</v>
      </c>
    </row>
    <row r="54" spans="1:25" x14ac:dyDescent="0.25">
      <c r="A54">
        <v>3</v>
      </c>
      <c r="B54" t="s">
        <v>133</v>
      </c>
      <c r="C54">
        <v>28</v>
      </c>
      <c r="D54">
        <v>188</v>
      </c>
      <c r="E54">
        <v>37</v>
      </c>
      <c r="F54">
        <v>0</v>
      </c>
      <c r="G54">
        <v>0</v>
      </c>
      <c r="H54">
        <v>37</v>
      </c>
      <c r="I54">
        <v>84</v>
      </c>
      <c r="J54">
        <v>4</v>
      </c>
      <c r="K54">
        <v>1</v>
      </c>
      <c r="L54">
        <v>89</v>
      </c>
      <c r="M54">
        <v>41</v>
      </c>
      <c r="N54">
        <v>9</v>
      </c>
      <c r="O54">
        <v>9</v>
      </c>
      <c r="P54">
        <v>3</v>
      </c>
      <c r="Q54">
        <v>0</v>
      </c>
      <c r="R54">
        <v>0</v>
      </c>
      <c r="S54">
        <v>0</v>
      </c>
      <c r="T54">
        <v>0</v>
      </c>
      <c r="U54">
        <v>0</v>
      </c>
      <c r="V54">
        <v>188</v>
      </c>
      <c r="W54">
        <f>SUM(F55,G55,J55,K55,N55,O55,P55)</f>
        <v>12</v>
      </c>
      <c r="X54">
        <f>D54/C54</f>
        <v>6.7142857142857144</v>
      </c>
      <c r="Y54">
        <f>SUM(Q54:U54)</f>
        <v>0</v>
      </c>
    </row>
    <row r="55" spans="1:25" x14ac:dyDescent="0.25">
      <c r="A55">
        <v>3</v>
      </c>
      <c r="B55" t="s">
        <v>134</v>
      </c>
      <c r="C55">
        <v>24</v>
      </c>
      <c r="D55">
        <v>160</v>
      </c>
      <c r="E55">
        <v>38</v>
      </c>
      <c r="F55">
        <v>0</v>
      </c>
      <c r="G55">
        <v>0</v>
      </c>
      <c r="H55">
        <v>38</v>
      </c>
      <c r="I55">
        <v>98</v>
      </c>
      <c r="J55">
        <v>4</v>
      </c>
      <c r="K55">
        <v>1</v>
      </c>
      <c r="L55">
        <v>103</v>
      </c>
      <c r="M55">
        <v>12</v>
      </c>
      <c r="N55">
        <v>3</v>
      </c>
      <c r="O55">
        <v>3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160</v>
      </c>
      <c r="W55">
        <f t="shared" ref="W55:W71" si="18">SUM(F56,G56,J56,K56,N56,O56,P56)</f>
        <v>1</v>
      </c>
      <c r="X55">
        <f t="shared" ref="X55:X71" si="19">D55/C55</f>
        <v>6.666666666666667</v>
      </c>
      <c r="Y55">
        <f t="shared" ref="Y55:Y71" si="20">SUM(Q55:U55)</f>
        <v>0</v>
      </c>
    </row>
    <row r="56" spans="1:25" x14ac:dyDescent="0.25">
      <c r="A56">
        <v>3</v>
      </c>
      <c r="B56" t="s">
        <v>135</v>
      </c>
      <c r="C56">
        <v>7</v>
      </c>
      <c r="D56">
        <v>37</v>
      </c>
      <c r="E56">
        <v>7</v>
      </c>
      <c r="F56">
        <v>0</v>
      </c>
      <c r="G56">
        <v>0</v>
      </c>
      <c r="H56">
        <v>7</v>
      </c>
      <c r="I56">
        <v>27</v>
      </c>
      <c r="J56">
        <v>0</v>
      </c>
      <c r="K56">
        <v>1</v>
      </c>
      <c r="L56">
        <v>28</v>
      </c>
      <c r="M56">
        <v>2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37</v>
      </c>
      <c r="W56">
        <f t="shared" si="18"/>
        <v>16</v>
      </c>
      <c r="X56">
        <f t="shared" si="19"/>
        <v>5.2857142857142856</v>
      </c>
      <c r="Y56">
        <f t="shared" si="20"/>
        <v>0</v>
      </c>
    </row>
    <row r="57" spans="1:25" x14ac:dyDescent="0.25">
      <c r="A57">
        <v>3</v>
      </c>
      <c r="B57" t="s">
        <v>136</v>
      </c>
      <c r="C57">
        <v>6</v>
      </c>
      <c r="D57">
        <v>31</v>
      </c>
      <c r="E57">
        <v>2</v>
      </c>
      <c r="F57">
        <v>1</v>
      </c>
      <c r="G57">
        <v>0</v>
      </c>
      <c r="H57">
        <v>3</v>
      </c>
      <c r="I57">
        <v>9</v>
      </c>
      <c r="J57">
        <v>9</v>
      </c>
      <c r="K57">
        <v>2</v>
      </c>
      <c r="L57">
        <v>20</v>
      </c>
      <c r="M57">
        <v>4</v>
      </c>
      <c r="N57">
        <v>2</v>
      </c>
      <c r="O57">
        <v>0</v>
      </c>
      <c r="P57">
        <v>2</v>
      </c>
      <c r="Q57">
        <v>0</v>
      </c>
      <c r="R57">
        <v>0</v>
      </c>
      <c r="S57">
        <v>0</v>
      </c>
      <c r="T57">
        <v>0</v>
      </c>
      <c r="U57">
        <v>0</v>
      </c>
      <c r="V57">
        <v>31</v>
      </c>
      <c r="W57">
        <f t="shared" si="18"/>
        <v>0</v>
      </c>
      <c r="X57">
        <f t="shared" si="19"/>
        <v>5.166666666666667</v>
      </c>
      <c r="Y57">
        <f t="shared" si="20"/>
        <v>0</v>
      </c>
    </row>
    <row r="58" spans="1:25" x14ac:dyDescent="0.25">
      <c r="A58">
        <v>3</v>
      </c>
      <c r="B58" t="s">
        <v>137</v>
      </c>
      <c r="C58">
        <v>1</v>
      </c>
      <c r="D58">
        <v>1</v>
      </c>
      <c r="E58">
        <v>1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f t="shared" si="18"/>
        <v>0</v>
      </c>
      <c r="X58">
        <f t="shared" si="19"/>
        <v>1</v>
      </c>
      <c r="Y58">
        <f t="shared" si="20"/>
        <v>0</v>
      </c>
    </row>
    <row r="59" spans="1:25" x14ac:dyDescent="0.25">
      <c r="A59">
        <v>3</v>
      </c>
      <c r="B59" t="s">
        <v>138</v>
      </c>
      <c r="C59">
        <v>4</v>
      </c>
      <c r="D59">
        <v>28</v>
      </c>
      <c r="E59">
        <v>3</v>
      </c>
      <c r="F59">
        <v>0</v>
      </c>
      <c r="G59">
        <v>0</v>
      </c>
      <c r="H59">
        <v>3</v>
      </c>
      <c r="I59">
        <v>21</v>
      </c>
      <c r="J59">
        <v>0</v>
      </c>
      <c r="K59">
        <v>0</v>
      </c>
      <c r="L59">
        <v>21</v>
      </c>
      <c r="M59">
        <v>4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28</v>
      </c>
      <c r="W59">
        <f t="shared" si="18"/>
        <v>35</v>
      </c>
      <c r="X59">
        <f t="shared" si="19"/>
        <v>7</v>
      </c>
      <c r="Y59">
        <f t="shared" si="20"/>
        <v>0</v>
      </c>
    </row>
    <row r="60" spans="1:25" x14ac:dyDescent="0.25">
      <c r="A60">
        <v>3</v>
      </c>
      <c r="B60" t="s">
        <v>139</v>
      </c>
      <c r="C60">
        <v>36</v>
      </c>
      <c r="D60">
        <v>232</v>
      </c>
      <c r="E60">
        <v>47</v>
      </c>
      <c r="F60">
        <v>0</v>
      </c>
      <c r="G60">
        <v>0</v>
      </c>
      <c r="H60">
        <v>47</v>
      </c>
      <c r="I60">
        <v>125</v>
      </c>
      <c r="J60">
        <v>9</v>
      </c>
      <c r="K60">
        <v>1</v>
      </c>
      <c r="L60">
        <v>135</v>
      </c>
      <c r="M60">
        <v>25</v>
      </c>
      <c r="N60">
        <v>4</v>
      </c>
      <c r="O60">
        <v>10</v>
      </c>
      <c r="P60">
        <v>11</v>
      </c>
      <c r="Q60">
        <v>0</v>
      </c>
      <c r="R60">
        <v>0</v>
      </c>
      <c r="S60">
        <v>0</v>
      </c>
      <c r="T60">
        <v>0</v>
      </c>
      <c r="U60">
        <v>0</v>
      </c>
      <c r="V60">
        <v>232</v>
      </c>
      <c r="W60">
        <f t="shared" si="18"/>
        <v>2</v>
      </c>
      <c r="X60">
        <f t="shared" si="19"/>
        <v>6.4444444444444446</v>
      </c>
      <c r="Y60">
        <f t="shared" si="20"/>
        <v>0</v>
      </c>
    </row>
    <row r="61" spans="1:25" x14ac:dyDescent="0.25">
      <c r="A61">
        <v>3</v>
      </c>
      <c r="B61" t="s">
        <v>140</v>
      </c>
      <c r="C61">
        <v>4</v>
      </c>
      <c r="D61">
        <v>20</v>
      </c>
      <c r="E61">
        <v>1</v>
      </c>
      <c r="F61">
        <v>0</v>
      </c>
      <c r="G61">
        <v>0</v>
      </c>
      <c r="H61">
        <v>1</v>
      </c>
      <c r="I61">
        <v>11</v>
      </c>
      <c r="J61">
        <v>0</v>
      </c>
      <c r="K61">
        <v>0</v>
      </c>
      <c r="L61">
        <v>11</v>
      </c>
      <c r="M61">
        <v>5</v>
      </c>
      <c r="N61">
        <v>1</v>
      </c>
      <c r="O61">
        <v>0</v>
      </c>
      <c r="P61">
        <v>1</v>
      </c>
      <c r="Q61">
        <v>1</v>
      </c>
      <c r="R61">
        <v>0</v>
      </c>
      <c r="S61">
        <v>0</v>
      </c>
      <c r="T61">
        <v>0</v>
      </c>
      <c r="U61">
        <v>0</v>
      </c>
      <c r="V61">
        <v>20</v>
      </c>
      <c r="W61">
        <f t="shared" si="18"/>
        <v>33</v>
      </c>
      <c r="X61">
        <f t="shared" si="19"/>
        <v>5</v>
      </c>
      <c r="Y61">
        <f t="shared" si="20"/>
        <v>1</v>
      </c>
    </row>
    <row r="62" spans="1:25" x14ac:dyDescent="0.25">
      <c r="A62">
        <v>3</v>
      </c>
      <c r="B62" t="s">
        <v>141</v>
      </c>
      <c r="C62">
        <v>36</v>
      </c>
      <c r="D62">
        <v>222</v>
      </c>
      <c r="E62">
        <v>50</v>
      </c>
      <c r="F62">
        <v>2</v>
      </c>
      <c r="G62">
        <v>0</v>
      </c>
      <c r="H62">
        <v>52</v>
      </c>
      <c r="I62">
        <v>114</v>
      </c>
      <c r="J62">
        <v>10</v>
      </c>
      <c r="K62">
        <v>0</v>
      </c>
      <c r="L62">
        <v>124</v>
      </c>
      <c r="M62">
        <v>25</v>
      </c>
      <c r="N62">
        <v>7</v>
      </c>
      <c r="O62">
        <v>9</v>
      </c>
      <c r="P62">
        <v>5</v>
      </c>
      <c r="Q62">
        <v>0</v>
      </c>
      <c r="R62">
        <v>0</v>
      </c>
      <c r="S62">
        <v>0</v>
      </c>
      <c r="T62">
        <v>0</v>
      </c>
      <c r="U62">
        <v>0</v>
      </c>
      <c r="V62">
        <v>222</v>
      </c>
      <c r="W62">
        <f t="shared" si="18"/>
        <v>16</v>
      </c>
      <c r="X62">
        <f t="shared" si="19"/>
        <v>6.166666666666667</v>
      </c>
      <c r="Y62">
        <f t="shared" si="20"/>
        <v>0</v>
      </c>
    </row>
    <row r="63" spans="1:25" x14ac:dyDescent="0.25">
      <c r="A63">
        <v>3</v>
      </c>
      <c r="B63" t="s">
        <v>142</v>
      </c>
      <c r="C63">
        <v>13</v>
      </c>
      <c r="D63">
        <v>64</v>
      </c>
      <c r="E63">
        <v>15</v>
      </c>
      <c r="F63">
        <v>0</v>
      </c>
      <c r="G63">
        <v>0</v>
      </c>
      <c r="H63">
        <v>15</v>
      </c>
      <c r="I63">
        <v>28</v>
      </c>
      <c r="J63">
        <v>8</v>
      </c>
      <c r="K63">
        <v>0</v>
      </c>
      <c r="L63">
        <v>36</v>
      </c>
      <c r="M63">
        <v>5</v>
      </c>
      <c r="N63">
        <v>1</v>
      </c>
      <c r="O63">
        <v>2</v>
      </c>
      <c r="P63">
        <v>5</v>
      </c>
      <c r="Q63">
        <v>0</v>
      </c>
      <c r="R63">
        <v>0</v>
      </c>
      <c r="S63">
        <v>0</v>
      </c>
      <c r="T63">
        <v>0</v>
      </c>
      <c r="U63">
        <v>0</v>
      </c>
      <c r="V63">
        <v>64</v>
      </c>
      <c r="W63">
        <f t="shared" si="18"/>
        <v>10</v>
      </c>
      <c r="X63">
        <f t="shared" si="19"/>
        <v>4.9230769230769234</v>
      </c>
      <c r="Y63">
        <f t="shared" si="20"/>
        <v>0</v>
      </c>
    </row>
    <row r="64" spans="1:25" x14ac:dyDescent="0.25">
      <c r="A64">
        <v>3</v>
      </c>
      <c r="B64" t="s">
        <v>143</v>
      </c>
      <c r="C64">
        <v>10</v>
      </c>
      <c r="D64">
        <v>54</v>
      </c>
      <c r="E64">
        <v>6</v>
      </c>
      <c r="F64">
        <v>0</v>
      </c>
      <c r="G64">
        <v>0</v>
      </c>
      <c r="H64">
        <v>6</v>
      </c>
      <c r="I64">
        <v>20</v>
      </c>
      <c r="J64">
        <v>1</v>
      </c>
      <c r="K64">
        <v>0</v>
      </c>
      <c r="L64">
        <v>21</v>
      </c>
      <c r="M64">
        <v>18</v>
      </c>
      <c r="N64">
        <v>1</v>
      </c>
      <c r="O64">
        <v>4</v>
      </c>
      <c r="P64">
        <v>4</v>
      </c>
      <c r="Q64">
        <v>0</v>
      </c>
      <c r="R64">
        <v>0</v>
      </c>
      <c r="S64">
        <v>0</v>
      </c>
      <c r="T64">
        <v>0</v>
      </c>
      <c r="U64">
        <v>0</v>
      </c>
      <c r="V64">
        <v>54</v>
      </c>
      <c r="W64">
        <f t="shared" si="18"/>
        <v>26</v>
      </c>
      <c r="X64">
        <f t="shared" si="19"/>
        <v>5.4</v>
      </c>
      <c r="Y64">
        <f t="shared" si="20"/>
        <v>0</v>
      </c>
    </row>
    <row r="65" spans="1:25" x14ac:dyDescent="0.25">
      <c r="A65">
        <v>3</v>
      </c>
      <c r="B65" t="s">
        <v>144</v>
      </c>
      <c r="C65">
        <v>40</v>
      </c>
      <c r="D65">
        <v>245</v>
      </c>
      <c r="E65">
        <v>48</v>
      </c>
      <c r="F65">
        <v>2</v>
      </c>
      <c r="G65">
        <v>0</v>
      </c>
      <c r="H65">
        <v>50</v>
      </c>
      <c r="I65">
        <v>143</v>
      </c>
      <c r="J65">
        <v>4</v>
      </c>
      <c r="K65">
        <v>0</v>
      </c>
      <c r="L65">
        <v>147</v>
      </c>
      <c r="M65">
        <v>28</v>
      </c>
      <c r="N65">
        <v>7</v>
      </c>
      <c r="O65">
        <v>12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245</v>
      </c>
      <c r="W65">
        <f t="shared" si="18"/>
        <v>10</v>
      </c>
      <c r="X65">
        <f t="shared" si="19"/>
        <v>6.125</v>
      </c>
      <c r="Y65">
        <f t="shared" si="20"/>
        <v>0</v>
      </c>
    </row>
    <row r="66" spans="1:25" x14ac:dyDescent="0.25">
      <c r="A66">
        <v>3</v>
      </c>
      <c r="B66" t="s">
        <v>145</v>
      </c>
      <c r="C66">
        <v>10</v>
      </c>
      <c r="D66">
        <v>56</v>
      </c>
      <c r="E66">
        <v>12</v>
      </c>
      <c r="F66">
        <v>0</v>
      </c>
      <c r="G66">
        <v>0</v>
      </c>
      <c r="H66">
        <v>12</v>
      </c>
      <c r="I66">
        <v>30</v>
      </c>
      <c r="J66">
        <v>3</v>
      </c>
      <c r="K66">
        <v>0</v>
      </c>
      <c r="L66">
        <v>33</v>
      </c>
      <c r="M66">
        <v>4</v>
      </c>
      <c r="N66">
        <v>3</v>
      </c>
      <c r="O66">
        <v>2</v>
      </c>
      <c r="P66">
        <v>2</v>
      </c>
      <c r="Q66">
        <v>0</v>
      </c>
      <c r="R66">
        <v>0</v>
      </c>
      <c r="S66">
        <v>0</v>
      </c>
      <c r="T66">
        <v>0</v>
      </c>
      <c r="U66">
        <v>0</v>
      </c>
      <c r="V66">
        <v>56</v>
      </c>
      <c r="W66">
        <f t="shared" si="18"/>
        <v>10</v>
      </c>
      <c r="X66">
        <f t="shared" si="19"/>
        <v>5.6</v>
      </c>
      <c r="Y66">
        <f t="shared" si="20"/>
        <v>0</v>
      </c>
    </row>
    <row r="67" spans="1:25" x14ac:dyDescent="0.25">
      <c r="A67">
        <v>3</v>
      </c>
      <c r="B67" t="s">
        <v>146</v>
      </c>
      <c r="C67">
        <v>3</v>
      </c>
      <c r="D67">
        <v>19</v>
      </c>
      <c r="E67">
        <v>0</v>
      </c>
      <c r="F67">
        <v>0</v>
      </c>
      <c r="G67">
        <v>0</v>
      </c>
      <c r="H67">
        <v>0</v>
      </c>
      <c r="I67">
        <v>5</v>
      </c>
      <c r="J67">
        <v>1</v>
      </c>
      <c r="K67">
        <v>0</v>
      </c>
      <c r="L67">
        <v>6</v>
      </c>
      <c r="M67">
        <v>4</v>
      </c>
      <c r="N67">
        <v>1</v>
      </c>
      <c r="O67">
        <v>0</v>
      </c>
      <c r="P67">
        <v>8</v>
      </c>
      <c r="Q67">
        <v>0</v>
      </c>
      <c r="R67">
        <v>0</v>
      </c>
      <c r="S67">
        <v>0</v>
      </c>
      <c r="T67">
        <v>0</v>
      </c>
      <c r="U67">
        <v>0</v>
      </c>
      <c r="V67">
        <v>19</v>
      </c>
      <c r="W67">
        <f t="shared" si="18"/>
        <v>7</v>
      </c>
      <c r="X67">
        <f t="shared" si="19"/>
        <v>6.333333333333333</v>
      </c>
      <c r="Y67">
        <f t="shared" si="20"/>
        <v>0</v>
      </c>
    </row>
    <row r="68" spans="1:25" x14ac:dyDescent="0.25">
      <c r="A68">
        <v>3</v>
      </c>
      <c r="B68" t="s">
        <v>147</v>
      </c>
      <c r="C68">
        <v>11</v>
      </c>
      <c r="D68">
        <v>60</v>
      </c>
      <c r="E68">
        <v>9</v>
      </c>
      <c r="F68">
        <v>0</v>
      </c>
      <c r="G68">
        <v>0</v>
      </c>
      <c r="H68">
        <v>9</v>
      </c>
      <c r="I68">
        <v>36</v>
      </c>
      <c r="J68">
        <v>2</v>
      </c>
      <c r="K68">
        <v>0</v>
      </c>
      <c r="L68">
        <v>38</v>
      </c>
      <c r="M68">
        <v>8</v>
      </c>
      <c r="N68">
        <v>1</v>
      </c>
      <c r="O68">
        <v>3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60</v>
      </c>
      <c r="W68">
        <f t="shared" si="18"/>
        <v>0</v>
      </c>
      <c r="X68">
        <f t="shared" si="19"/>
        <v>5.4545454545454541</v>
      </c>
      <c r="Y68">
        <f t="shared" si="20"/>
        <v>0</v>
      </c>
    </row>
    <row r="69" spans="1:25" x14ac:dyDescent="0.25">
      <c r="A69">
        <v>3</v>
      </c>
      <c r="B69" t="s">
        <v>148</v>
      </c>
      <c r="C69">
        <v>3</v>
      </c>
      <c r="D69">
        <v>15</v>
      </c>
      <c r="E69">
        <v>5</v>
      </c>
      <c r="F69">
        <v>0</v>
      </c>
      <c r="G69">
        <v>0</v>
      </c>
      <c r="H69">
        <v>5</v>
      </c>
      <c r="I69">
        <v>8</v>
      </c>
      <c r="J69">
        <v>0</v>
      </c>
      <c r="K69">
        <v>0</v>
      </c>
      <c r="L69">
        <v>8</v>
      </c>
      <c r="M69">
        <v>2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15</v>
      </c>
      <c r="W69">
        <f t="shared" si="18"/>
        <v>7</v>
      </c>
      <c r="X69">
        <f t="shared" si="19"/>
        <v>5</v>
      </c>
      <c r="Y69">
        <f t="shared" si="20"/>
        <v>0</v>
      </c>
    </row>
    <row r="70" spans="1:25" x14ac:dyDescent="0.25">
      <c r="A70">
        <v>3</v>
      </c>
      <c r="B70" t="s">
        <v>149</v>
      </c>
      <c r="C70">
        <v>2</v>
      </c>
      <c r="D70">
        <v>9</v>
      </c>
      <c r="E70">
        <v>0</v>
      </c>
      <c r="F70">
        <v>0</v>
      </c>
      <c r="G70">
        <v>0</v>
      </c>
      <c r="H70">
        <v>0</v>
      </c>
      <c r="I70">
        <v>0</v>
      </c>
      <c r="J70">
        <v>6</v>
      </c>
      <c r="K70">
        <v>0</v>
      </c>
      <c r="L70">
        <v>6</v>
      </c>
      <c r="M70">
        <v>2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9</v>
      </c>
      <c r="W70">
        <f t="shared" si="18"/>
        <v>5</v>
      </c>
      <c r="X70">
        <f t="shared" si="19"/>
        <v>4.5</v>
      </c>
      <c r="Y70">
        <f t="shared" si="20"/>
        <v>0</v>
      </c>
    </row>
    <row r="71" spans="1:25" x14ac:dyDescent="0.25">
      <c r="A71">
        <v>3</v>
      </c>
      <c r="B71" t="s">
        <v>150</v>
      </c>
      <c r="C71">
        <v>11</v>
      </c>
      <c r="D71">
        <v>53</v>
      </c>
      <c r="E71">
        <v>13</v>
      </c>
      <c r="F71">
        <v>0</v>
      </c>
      <c r="G71">
        <v>0</v>
      </c>
      <c r="H71">
        <v>13</v>
      </c>
      <c r="I71">
        <v>30</v>
      </c>
      <c r="J71">
        <v>2</v>
      </c>
      <c r="K71">
        <v>0</v>
      </c>
      <c r="L71">
        <v>32</v>
      </c>
      <c r="M71">
        <v>5</v>
      </c>
      <c r="N71">
        <v>0</v>
      </c>
      <c r="O71">
        <v>3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53</v>
      </c>
      <c r="W71">
        <f t="shared" si="18"/>
        <v>0</v>
      </c>
      <c r="X71">
        <f t="shared" si="19"/>
        <v>4.8181818181818183</v>
      </c>
      <c r="Y71">
        <f t="shared" si="20"/>
        <v>0</v>
      </c>
    </row>
    <row r="73" spans="1:25" x14ac:dyDescent="0.25">
      <c r="B73" t="s">
        <v>113</v>
      </c>
      <c r="C73">
        <f>AVERAGE(C54:C71)</f>
        <v>13.833333333333334</v>
      </c>
      <c r="D73">
        <f t="shared" ref="D73:Y73" si="21">AVERAGE(D54:D71)</f>
        <v>83</v>
      </c>
      <c r="E73">
        <f t="shared" si="21"/>
        <v>16.333333333333332</v>
      </c>
      <c r="H73">
        <f t="shared" si="21"/>
        <v>16.611111111111111</v>
      </c>
      <c r="I73">
        <f t="shared" si="21"/>
        <v>43.833333333333336</v>
      </c>
      <c r="L73">
        <f t="shared" si="21"/>
        <v>47.666666666666664</v>
      </c>
      <c r="M73">
        <f t="shared" si="21"/>
        <v>10.777777777777779</v>
      </c>
      <c r="V73">
        <f t="shared" si="21"/>
        <v>83</v>
      </c>
      <c r="W73">
        <f t="shared" si="21"/>
        <v>10.555555555555555</v>
      </c>
      <c r="X73">
        <f t="shared" si="21"/>
        <v>5.4221434429767754</v>
      </c>
      <c r="Y73">
        <f t="shared" si="21"/>
        <v>5.5555555555555552E-2</v>
      </c>
    </row>
    <row r="74" spans="1:25" x14ac:dyDescent="0.25">
      <c r="B74" t="s">
        <v>114</v>
      </c>
      <c r="C74">
        <f>STDEV(C54:C71)</f>
        <v>12.967153073189559</v>
      </c>
      <c r="D74">
        <f t="shared" ref="D74:Y74" si="22">STDEV(D54:D71)</f>
        <v>84.301280431277803</v>
      </c>
      <c r="E74">
        <f t="shared" si="22"/>
        <v>18.419938046775805</v>
      </c>
      <c r="H74">
        <f t="shared" si="22"/>
        <v>18.799683629656201</v>
      </c>
      <c r="I74">
        <f t="shared" si="22"/>
        <v>46.58104891097944</v>
      </c>
      <c r="L74">
        <f t="shared" si="22"/>
        <v>48.518037882832814</v>
      </c>
      <c r="M74">
        <f t="shared" si="22"/>
        <v>11.649567301005373</v>
      </c>
      <c r="V74">
        <f t="shared" si="22"/>
        <v>84.301280431277803</v>
      </c>
      <c r="W74">
        <f t="shared" si="22"/>
        <v>11.030557674677155</v>
      </c>
      <c r="X74">
        <f t="shared" si="22"/>
        <v>1.3311824108437946</v>
      </c>
      <c r="Y74">
        <f t="shared" si="22"/>
        <v>0.23570226039551584</v>
      </c>
    </row>
    <row r="75" spans="1:25" x14ac:dyDescent="0.25">
      <c r="C75">
        <f>C74/SQRT(18)</f>
        <v>3.0563872902454392</v>
      </c>
      <c r="D75">
        <f t="shared" ref="D75:Y75" si="23">D74/SQRT(18)</f>
        <v>19.870002351888445</v>
      </c>
      <c r="E75">
        <f t="shared" si="23"/>
        <v>4.3416210339704202</v>
      </c>
      <c r="H75">
        <f t="shared" si="23"/>
        <v>4.431127926230543</v>
      </c>
      <c r="I75">
        <f t="shared" si="23"/>
        <v>10.979258519911937</v>
      </c>
      <c r="L75">
        <f t="shared" si="23"/>
        <v>11.435811198938962</v>
      </c>
      <c r="M75">
        <f t="shared" si="23"/>
        <v>2.7458293454766554</v>
      </c>
      <c r="V75">
        <f t="shared" si="23"/>
        <v>19.870002351888445</v>
      </c>
      <c r="W75">
        <f t="shared" si="23"/>
        <v>2.5999273773445108</v>
      </c>
      <c r="X75">
        <f t="shared" si="23"/>
        <v>0.31376270323463468</v>
      </c>
      <c r="Y75">
        <f t="shared" si="23"/>
        <v>5.5555555555555559E-2</v>
      </c>
    </row>
  </sheetData>
  <mergeCells count="9">
    <mergeCell ref="E52:H52"/>
    <mergeCell ref="I52:L52"/>
    <mergeCell ref="U52:U53"/>
    <mergeCell ref="E1:H1"/>
    <mergeCell ref="I1:L1"/>
    <mergeCell ref="U1:U2"/>
    <mergeCell ref="E27:H27"/>
    <mergeCell ref="I27:L27"/>
    <mergeCell ref="U27:U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3940-5316-4830-8DD1-90D7702BC4F7}">
  <dimension ref="A1:V127"/>
  <sheetViews>
    <sheetView workbookViewId="0">
      <selection activeCell="J15" sqref="J15"/>
    </sheetView>
  </sheetViews>
  <sheetFormatPr defaultRowHeight="15" x14ac:dyDescent="0.25"/>
  <cols>
    <col min="1" max="1" width="13.28515625" customWidth="1"/>
    <col min="2" max="2" width="6.28515625" customWidth="1"/>
    <col min="3" max="3" width="6" customWidth="1"/>
    <col min="10" max="10" width="28.28515625" bestFit="1" customWidth="1"/>
    <col min="11" max="11" width="14.28515625" bestFit="1" customWidth="1"/>
    <col min="12" max="12" width="12" bestFit="1" customWidth="1"/>
    <col min="13" max="13" width="19.42578125" bestFit="1" customWidth="1"/>
    <col min="14" max="14" width="19" bestFit="1" customWidth="1"/>
    <col min="15" max="15" width="10.85546875" bestFit="1" customWidth="1"/>
    <col min="16" max="17" width="10.85546875" customWidth="1"/>
    <col min="18" max="18" width="23.28515625" bestFit="1" customWidth="1"/>
  </cols>
  <sheetData>
    <row r="1" spans="1:22" x14ac:dyDescent="0.25">
      <c r="A1" s="1" t="s">
        <v>31</v>
      </c>
      <c r="B1" s="1" t="s">
        <v>34</v>
      </c>
      <c r="C1" s="1" t="s">
        <v>35</v>
      </c>
      <c r="D1" s="1" t="s">
        <v>36</v>
      </c>
      <c r="E1" s="1" t="s">
        <v>36</v>
      </c>
      <c r="F1" s="1" t="s">
        <v>36</v>
      </c>
      <c r="G1" s="1" t="s">
        <v>36</v>
      </c>
      <c r="H1" s="1" t="s">
        <v>36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  <c r="O1" s="1" t="s">
        <v>42</v>
      </c>
      <c r="P1" s="1" t="s">
        <v>43</v>
      </c>
      <c r="Q1" s="1" t="s">
        <v>44</v>
      </c>
      <c r="R1" s="1" t="s">
        <v>6</v>
      </c>
      <c r="S1" s="1" t="s">
        <v>45</v>
      </c>
      <c r="T1" s="1" t="s">
        <v>46</v>
      </c>
      <c r="U1" s="1" t="s">
        <v>47</v>
      </c>
      <c r="V1" s="1" t="s">
        <v>48</v>
      </c>
    </row>
    <row r="2" spans="1:22" x14ac:dyDescent="0.25">
      <c r="A2" t="s">
        <v>19</v>
      </c>
      <c r="B2">
        <v>29</v>
      </c>
      <c r="C2">
        <v>3</v>
      </c>
      <c r="D2">
        <v>303</v>
      </c>
      <c r="E2">
        <v>282</v>
      </c>
      <c r="F2">
        <v>303</v>
      </c>
      <c r="J2">
        <f t="shared" ref="J2:J33" si="0">SUM(D2:I2)</f>
        <v>888</v>
      </c>
      <c r="K2">
        <v>250</v>
      </c>
      <c r="L2">
        <f>K2/J2</f>
        <v>0.28153153153153154</v>
      </c>
      <c r="M2">
        <v>75.7</v>
      </c>
      <c r="N2">
        <f>M2/20</f>
        <v>3.7850000000000001</v>
      </c>
      <c r="O2">
        <v>34.200000000000003</v>
      </c>
      <c r="Q2">
        <f>3.14*(O2/2)^2</f>
        <v>918.16740000000016</v>
      </c>
      <c r="R2" t="s">
        <v>49</v>
      </c>
      <c r="S2">
        <f>K2/Q2</f>
        <v>0.27228150335113177</v>
      </c>
      <c r="T2">
        <f>AVERAGE(S2:S16,S18:S22)</f>
        <v>0.18346083552998343</v>
      </c>
      <c r="U2">
        <f>AVERAGE(L2:L16,L18:L22)</f>
        <v>0.21885591380314193</v>
      </c>
      <c r="V2">
        <f>AVERAGE(N2:N16,N18:N22)</f>
        <v>4.1448999999999998</v>
      </c>
    </row>
    <row r="3" spans="1:22" x14ac:dyDescent="0.25">
      <c r="A3" t="s">
        <v>19</v>
      </c>
      <c r="B3">
        <v>31</v>
      </c>
      <c r="C3">
        <v>3</v>
      </c>
      <c r="D3">
        <v>79</v>
      </c>
      <c r="E3">
        <v>181</v>
      </c>
      <c r="F3">
        <v>152</v>
      </c>
      <c r="G3">
        <v>326</v>
      </c>
      <c r="J3">
        <f t="shared" si="0"/>
        <v>738</v>
      </c>
      <c r="K3">
        <v>119</v>
      </c>
      <c r="L3">
        <f t="shared" ref="L3:L79" si="1">K3/J3</f>
        <v>0.16124661246612465</v>
      </c>
      <c r="M3">
        <v>84.78</v>
      </c>
      <c r="N3">
        <f t="shared" ref="N3:N16" si="2">M3/20</f>
        <v>4.2389999999999999</v>
      </c>
      <c r="O3">
        <v>25.6</v>
      </c>
      <c r="Q3">
        <f t="shared" ref="Q3:Q66" si="3">3.14*(O3/2)^2</f>
        <v>514.45760000000007</v>
      </c>
      <c r="S3">
        <f t="shared" ref="S3:S66" si="4">K3/Q3</f>
        <v>0.23131157941878977</v>
      </c>
      <c r="T3">
        <f>STDEV(S2:S16,S18:S22)</f>
        <v>9.0045402939655836E-2</v>
      </c>
      <c r="U3">
        <f>STDEV(L2:L16,L18:L22)</f>
        <v>6.4516834345693955E-2</v>
      </c>
      <c r="V3">
        <f>STDEV(N2:N16,N18:N22)</f>
        <v>0.45262851039352003</v>
      </c>
    </row>
    <row r="4" spans="1:22" x14ac:dyDescent="0.25">
      <c r="A4" t="s">
        <v>19</v>
      </c>
      <c r="B4">
        <v>34</v>
      </c>
      <c r="C4">
        <v>3</v>
      </c>
      <c r="D4">
        <v>126</v>
      </c>
      <c r="E4">
        <v>144</v>
      </c>
      <c r="F4">
        <v>138</v>
      </c>
      <c r="J4">
        <f t="shared" si="0"/>
        <v>408</v>
      </c>
      <c r="K4">
        <v>114</v>
      </c>
      <c r="L4">
        <f t="shared" si="1"/>
        <v>0.27941176470588236</v>
      </c>
      <c r="M4">
        <v>94.92</v>
      </c>
      <c r="N4">
        <f t="shared" si="2"/>
        <v>4.7460000000000004</v>
      </c>
      <c r="O4">
        <v>31.6</v>
      </c>
      <c r="Q4">
        <f t="shared" si="3"/>
        <v>783.8696000000001</v>
      </c>
      <c r="S4">
        <f t="shared" si="4"/>
        <v>0.14543235252394018</v>
      </c>
      <c r="T4">
        <f>T3/SQRT(19)</f>
        <v>2.0657832197071582E-2</v>
      </c>
      <c r="U4">
        <f>U3/SQRT(19)</f>
        <v>1.4801176898422842E-2</v>
      </c>
      <c r="V4">
        <f>V3/SQRT(19)</f>
        <v>0.10384010188266858</v>
      </c>
    </row>
    <row r="5" spans="1:22" x14ac:dyDescent="0.25">
      <c r="A5" t="s">
        <v>19</v>
      </c>
      <c r="B5">
        <v>37</v>
      </c>
      <c r="C5">
        <v>3</v>
      </c>
      <c r="D5">
        <v>423</v>
      </c>
      <c r="J5">
        <f t="shared" si="0"/>
        <v>423</v>
      </c>
      <c r="K5">
        <v>59</v>
      </c>
      <c r="L5">
        <f t="shared" si="1"/>
        <v>0.13947990543735225</v>
      </c>
      <c r="M5">
        <v>86.09</v>
      </c>
      <c r="N5">
        <f t="shared" si="2"/>
        <v>4.3045</v>
      </c>
      <c r="O5">
        <v>24.8</v>
      </c>
      <c r="Q5">
        <f t="shared" si="3"/>
        <v>482.80640000000005</v>
      </c>
      <c r="S5">
        <f t="shared" si="4"/>
        <v>0.12220219118884919</v>
      </c>
    </row>
    <row r="6" spans="1:22" x14ac:dyDescent="0.25">
      <c r="A6" t="s">
        <v>19</v>
      </c>
      <c r="B6">
        <v>40</v>
      </c>
      <c r="C6">
        <v>3</v>
      </c>
      <c r="D6">
        <v>299</v>
      </c>
      <c r="E6">
        <v>144</v>
      </c>
      <c r="F6">
        <v>154</v>
      </c>
      <c r="G6">
        <v>86</v>
      </c>
      <c r="J6">
        <f t="shared" si="0"/>
        <v>683</v>
      </c>
      <c r="K6">
        <v>184</v>
      </c>
      <c r="L6">
        <f t="shared" si="1"/>
        <v>0.26939970717423134</v>
      </c>
      <c r="M6">
        <v>95.42</v>
      </c>
      <c r="N6">
        <f t="shared" si="2"/>
        <v>4.7709999999999999</v>
      </c>
      <c r="O6">
        <v>25.8</v>
      </c>
      <c r="Q6">
        <f t="shared" si="3"/>
        <v>522.52740000000006</v>
      </c>
      <c r="S6">
        <f t="shared" si="4"/>
        <v>0.35213464403971922</v>
      </c>
    </row>
    <row r="7" spans="1:22" x14ac:dyDescent="0.25">
      <c r="A7" t="s">
        <v>19</v>
      </c>
      <c r="B7">
        <v>43</v>
      </c>
      <c r="C7">
        <v>3</v>
      </c>
      <c r="D7">
        <v>632</v>
      </c>
      <c r="J7">
        <f t="shared" si="0"/>
        <v>632</v>
      </c>
      <c r="K7">
        <v>122</v>
      </c>
      <c r="L7">
        <f t="shared" si="1"/>
        <v>0.19303797468354431</v>
      </c>
      <c r="M7">
        <v>88.8</v>
      </c>
      <c r="N7">
        <f t="shared" si="2"/>
        <v>4.4399999999999995</v>
      </c>
      <c r="O7">
        <v>28.7</v>
      </c>
      <c r="Q7">
        <f t="shared" si="3"/>
        <v>646.59664999999995</v>
      </c>
      <c r="S7">
        <f t="shared" si="4"/>
        <v>0.18868022282515692</v>
      </c>
    </row>
    <row r="8" spans="1:22" x14ac:dyDescent="0.25">
      <c r="A8" t="s">
        <v>19</v>
      </c>
      <c r="B8">
        <v>45</v>
      </c>
      <c r="C8">
        <v>3</v>
      </c>
      <c r="D8">
        <v>182</v>
      </c>
      <c r="E8">
        <v>95</v>
      </c>
      <c r="F8">
        <v>79</v>
      </c>
      <c r="G8">
        <v>140</v>
      </c>
      <c r="J8">
        <f t="shared" si="0"/>
        <v>496</v>
      </c>
      <c r="K8">
        <v>98</v>
      </c>
      <c r="L8">
        <f t="shared" si="1"/>
        <v>0.19758064516129031</v>
      </c>
      <c r="M8">
        <v>92.14</v>
      </c>
      <c r="N8">
        <f t="shared" si="2"/>
        <v>4.6070000000000002</v>
      </c>
      <c r="O8">
        <v>39.1</v>
      </c>
      <c r="Q8">
        <f t="shared" si="3"/>
        <v>1200.1158500000001</v>
      </c>
      <c r="S8">
        <f t="shared" si="4"/>
        <v>8.165878319163937E-2</v>
      </c>
    </row>
    <row r="9" spans="1:22" x14ac:dyDescent="0.25">
      <c r="A9" t="s">
        <v>19</v>
      </c>
      <c r="B9">
        <v>45</v>
      </c>
      <c r="C9">
        <v>18</v>
      </c>
      <c r="D9">
        <v>275</v>
      </c>
      <c r="E9">
        <v>319</v>
      </c>
      <c r="F9">
        <v>128</v>
      </c>
      <c r="G9">
        <v>123</v>
      </c>
      <c r="J9">
        <f t="shared" si="0"/>
        <v>845</v>
      </c>
      <c r="K9">
        <v>169</v>
      </c>
      <c r="L9">
        <f t="shared" si="1"/>
        <v>0.2</v>
      </c>
      <c r="M9">
        <v>87.7</v>
      </c>
      <c r="N9">
        <f t="shared" si="2"/>
        <v>4.3849999999999998</v>
      </c>
      <c r="O9">
        <v>34.5</v>
      </c>
      <c r="Q9">
        <f t="shared" si="3"/>
        <v>934.34625000000005</v>
      </c>
      <c r="S9">
        <f t="shared" si="4"/>
        <v>0.18087513060602534</v>
      </c>
    </row>
    <row r="10" spans="1:22" x14ac:dyDescent="0.25">
      <c r="A10" t="s">
        <v>19</v>
      </c>
      <c r="B10">
        <v>43</v>
      </c>
      <c r="C10">
        <v>18</v>
      </c>
      <c r="D10">
        <v>181</v>
      </c>
      <c r="E10">
        <v>221</v>
      </c>
      <c r="F10">
        <v>105</v>
      </c>
      <c r="J10">
        <f t="shared" si="0"/>
        <v>507</v>
      </c>
      <c r="K10">
        <v>137</v>
      </c>
      <c r="L10">
        <f t="shared" si="1"/>
        <v>0.27021696252465482</v>
      </c>
      <c r="M10">
        <v>75.64</v>
      </c>
      <c r="N10">
        <f t="shared" si="2"/>
        <v>3.782</v>
      </c>
      <c r="O10">
        <v>28.8</v>
      </c>
      <c r="Q10">
        <f t="shared" si="3"/>
        <v>651.11040000000003</v>
      </c>
      <c r="S10">
        <f t="shared" si="4"/>
        <v>0.21040978611307698</v>
      </c>
    </row>
    <row r="11" spans="1:22" x14ac:dyDescent="0.25">
      <c r="A11" t="s">
        <v>19</v>
      </c>
      <c r="B11">
        <v>41</v>
      </c>
      <c r="C11">
        <v>17</v>
      </c>
      <c r="D11">
        <v>155</v>
      </c>
      <c r="E11">
        <v>74</v>
      </c>
      <c r="F11">
        <v>74</v>
      </c>
      <c r="J11">
        <f t="shared" si="0"/>
        <v>303</v>
      </c>
      <c r="K11">
        <v>86</v>
      </c>
      <c r="L11">
        <f t="shared" si="1"/>
        <v>0.28382838283828382</v>
      </c>
      <c r="M11">
        <v>63.16</v>
      </c>
      <c r="N11">
        <f t="shared" si="2"/>
        <v>3.1579999999999999</v>
      </c>
      <c r="O11">
        <v>33.5</v>
      </c>
      <c r="Q11">
        <f t="shared" si="3"/>
        <v>880.96625000000006</v>
      </c>
      <c r="S11">
        <f t="shared" si="4"/>
        <v>9.7620084764881737E-2</v>
      </c>
    </row>
    <row r="12" spans="1:22" x14ac:dyDescent="0.25">
      <c r="A12" t="s">
        <v>19</v>
      </c>
      <c r="B12">
        <v>37</v>
      </c>
      <c r="C12">
        <v>19</v>
      </c>
      <c r="D12">
        <v>100</v>
      </c>
      <c r="E12">
        <v>126</v>
      </c>
      <c r="F12">
        <v>82</v>
      </c>
      <c r="J12">
        <f t="shared" si="0"/>
        <v>308</v>
      </c>
      <c r="K12">
        <v>79</v>
      </c>
      <c r="L12">
        <f t="shared" si="1"/>
        <v>0.2564935064935065</v>
      </c>
      <c r="M12">
        <v>82.09</v>
      </c>
      <c r="N12">
        <f t="shared" si="2"/>
        <v>4.1044999999999998</v>
      </c>
      <c r="O12">
        <v>27.6</v>
      </c>
      <c r="Q12">
        <f t="shared" si="3"/>
        <v>597.98160000000007</v>
      </c>
      <c r="S12">
        <f t="shared" si="4"/>
        <v>0.13211108836793639</v>
      </c>
    </row>
    <row r="13" spans="1:22" x14ac:dyDescent="0.25">
      <c r="A13" t="s">
        <v>19</v>
      </c>
      <c r="B13">
        <v>33</v>
      </c>
      <c r="C13">
        <v>18</v>
      </c>
      <c r="D13">
        <v>128</v>
      </c>
      <c r="E13">
        <v>302</v>
      </c>
      <c r="J13">
        <f t="shared" si="0"/>
        <v>430</v>
      </c>
      <c r="K13">
        <v>80</v>
      </c>
      <c r="L13">
        <f t="shared" si="1"/>
        <v>0.18604651162790697</v>
      </c>
      <c r="M13">
        <v>76.25</v>
      </c>
      <c r="N13">
        <f t="shared" si="2"/>
        <v>3.8125</v>
      </c>
      <c r="O13">
        <v>35.4</v>
      </c>
      <c r="Q13">
        <f t="shared" si="3"/>
        <v>983.73059999999998</v>
      </c>
      <c r="S13">
        <f t="shared" si="4"/>
        <v>8.1323077680007114E-2</v>
      </c>
    </row>
    <row r="14" spans="1:22" x14ac:dyDescent="0.25">
      <c r="A14" t="s">
        <v>19</v>
      </c>
      <c r="B14">
        <v>30</v>
      </c>
      <c r="C14">
        <v>18</v>
      </c>
      <c r="D14">
        <v>130</v>
      </c>
      <c r="E14">
        <v>140</v>
      </c>
      <c r="J14">
        <f t="shared" si="0"/>
        <v>270</v>
      </c>
      <c r="K14">
        <v>38</v>
      </c>
      <c r="L14">
        <f t="shared" si="1"/>
        <v>0.14074074074074075</v>
      </c>
      <c r="M14">
        <v>83.21</v>
      </c>
      <c r="N14">
        <f t="shared" si="2"/>
        <v>4.1604999999999999</v>
      </c>
      <c r="O14">
        <v>50.1</v>
      </c>
      <c r="Q14">
        <f t="shared" si="3"/>
        <v>1970.3578500000003</v>
      </c>
      <c r="S14">
        <f t="shared" si="4"/>
        <v>1.9285836834156796E-2</v>
      </c>
    </row>
    <row r="15" spans="1:22" x14ac:dyDescent="0.25">
      <c r="A15" t="s">
        <v>19</v>
      </c>
      <c r="B15">
        <v>29</v>
      </c>
      <c r="C15">
        <v>18</v>
      </c>
      <c r="D15">
        <v>130</v>
      </c>
      <c r="E15">
        <v>343</v>
      </c>
      <c r="F15">
        <v>252</v>
      </c>
      <c r="J15">
        <f t="shared" si="0"/>
        <v>725</v>
      </c>
      <c r="K15">
        <v>242</v>
      </c>
      <c r="L15">
        <f t="shared" si="1"/>
        <v>0.33379310344827584</v>
      </c>
      <c r="M15">
        <v>88.6</v>
      </c>
      <c r="N15">
        <f t="shared" si="2"/>
        <v>4.43</v>
      </c>
      <c r="O15">
        <v>40</v>
      </c>
      <c r="Q15">
        <f t="shared" si="3"/>
        <v>1256</v>
      </c>
      <c r="R15" t="s">
        <v>50</v>
      </c>
      <c r="S15">
        <f t="shared" si="4"/>
        <v>0.1926751592356688</v>
      </c>
    </row>
    <row r="16" spans="1:22" x14ac:dyDescent="0.25">
      <c r="A16" t="s">
        <v>19</v>
      </c>
      <c r="B16">
        <v>30</v>
      </c>
      <c r="C16">
        <v>30</v>
      </c>
      <c r="D16">
        <v>190</v>
      </c>
      <c r="E16">
        <v>117</v>
      </c>
      <c r="F16">
        <v>194</v>
      </c>
      <c r="G16">
        <v>266</v>
      </c>
      <c r="H16">
        <v>137</v>
      </c>
      <c r="J16">
        <f t="shared" si="0"/>
        <v>904</v>
      </c>
      <c r="K16">
        <f>70+83</f>
        <v>153</v>
      </c>
      <c r="L16">
        <f t="shared" si="1"/>
        <v>0.16924778761061948</v>
      </c>
      <c r="M16">
        <v>69.33</v>
      </c>
      <c r="N16">
        <f t="shared" si="2"/>
        <v>3.4664999999999999</v>
      </c>
      <c r="O16" s="5"/>
      <c r="P16" s="5">
        <v>80</v>
      </c>
      <c r="Q16">
        <f>(P16^2)/(3.14*4)</f>
        <v>509.55414012738851</v>
      </c>
      <c r="S16">
        <f t="shared" si="4"/>
        <v>0.30026250000000004</v>
      </c>
    </row>
    <row r="17" spans="1:22" s="5" customFormat="1" x14ac:dyDescent="0.25">
      <c r="A17" s="5" t="s">
        <v>19</v>
      </c>
      <c r="B17" s="5">
        <v>31</v>
      </c>
      <c r="C17" s="5">
        <v>30</v>
      </c>
      <c r="D17" s="5">
        <v>218</v>
      </c>
      <c r="E17" s="5">
        <v>203</v>
      </c>
      <c r="J17" s="5">
        <f t="shared" si="0"/>
        <v>421</v>
      </c>
      <c r="K17" s="5">
        <v>116</v>
      </c>
      <c r="L17" s="5">
        <f>K17/J17</f>
        <v>0.27553444180522563</v>
      </c>
      <c r="M17" s="5">
        <v>82.9</v>
      </c>
      <c r="N17" s="5">
        <f>M17/20</f>
        <v>4.1450000000000005</v>
      </c>
      <c r="P17" s="5">
        <v>82</v>
      </c>
      <c r="Q17" s="5">
        <f>(P17^2)/(3.14*4)</f>
        <v>535.35031847133757</v>
      </c>
      <c r="S17" s="5">
        <f t="shared" si="4"/>
        <v>0.21668054729327782</v>
      </c>
    </row>
    <row r="18" spans="1:22" x14ac:dyDescent="0.25">
      <c r="A18" t="s">
        <v>19</v>
      </c>
      <c r="B18">
        <v>34</v>
      </c>
      <c r="C18">
        <v>30</v>
      </c>
      <c r="D18">
        <v>241</v>
      </c>
      <c r="E18">
        <v>256</v>
      </c>
      <c r="J18">
        <f t="shared" si="0"/>
        <v>497</v>
      </c>
      <c r="K18">
        <f>75+59</f>
        <v>134</v>
      </c>
      <c r="L18">
        <f t="shared" si="1"/>
        <v>0.26961770623742454</v>
      </c>
      <c r="M18">
        <v>84.35</v>
      </c>
      <c r="N18">
        <f t="shared" ref="N18:N81" si="5">M18/20</f>
        <v>4.2174999999999994</v>
      </c>
      <c r="O18" s="5"/>
      <c r="P18" s="5">
        <v>75</v>
      </c>
      <c r="Q18">
        <f t="shared" ref="Q18:Q22" si="6">(P18^2)/(3.14*4)</f>
        <v>447.85031847133757</v>
      </c>
      <c r="S18">
        <f t="shared" si="4"/>
        <v>0.29920711111111109</v>
      </c>
    </row>
    <row r="19" spans="1:22" x14ac:dyDescent="0.25">
      <c r="A19" t="s">
        <v>19</v>
      </c>
      <c r="B19">
        <v>38</v>
      </c>
      <c r="C19">
        <v>30</v>
      </c>
      <c r="D19">
        <v>174</v>
      </c>
      <c r="E19">
        <v>284</v>
      </c>
      <c r="J19">
        <f t="shared" si="0"/>
        <v>458</v>
      </c>
      <c r="K19">
        <f>38+55</f>
        <v>93</v>
      </c>
      <c r="L19">
        <f t="shared" si="1"/>
        <v>0.20305676855895197</v>
      </c>
      <c r="M19">
        <v>83.87</v>
      </c>
      <c r="N19">
        <f t="shared" si="5"/>
        <v>4.1935000000000002</v>
      </c>
      <c r="O19" s="5"/>
      <c r="P19" s="5">
        <v>62</v>
      </c>
      <c r="Q19">
        <f t="shared" si="6"/>
        <v>306.05095541401272</v>
      </c>
      <c r="S19">
        <f t="shared" si="4"/>
        <v>0.3038709677419355</v>
      </c>
    </row>
    <row r="20" spans="1:22" x14ac:dyDescent="0.25">
      <c r="A20" t="s">
        <v>19</v>
      </c>
      <c r="B20">
        <v>40</v>
      </c>
      <c r="C20">
        <v>31</v>
      </c>
      <c r="D20">
        <v>168</v>
      </c>
      <c r="E20">
        <v>136</v>
      </c>
      <c r="F20">
        <v>137</v>
      </c>
      <c r="G20">
        <v>159</v>
      </c>
      <c r="H20">
        <v>110</v>
      </c>
      <c r="J20">
        <f t="shared" si="0"/>
        <v>710</v>
      </c>
      <c r="K20">
        <f>15+139</f>
        <v>154</v>
      </c>
      <c r="L20">
        <f t="shared" si="1"/>
        <v>0.21690140845070421</v>
      </c>
      <c r="M20">
        <v>96.12</v>
      </c>
      <c r="N20">
        <f t="shared" si="5"/>
        <v>4.806</v>
      </c>
      <c r="O20" s="5"/>
      <c r="P20" s="5">
        <v>97</v>
      </c>
      <c r="Q20">
        <f t="shared" si="6"/>
        <v>749.12420382165601</v>
      </c>
      <c r="S20">
        <f t="shared" si="4"/>
        <v>0.20557338718248486</v>
      </c>
    </row>
    <row r="21" spans="1:22" x14ac:dyDescent="0.25">
      <c r="A21" t="s">
        <v>19</v>
      </c>
      <c r="B21">
        <v>43</v>
      </c>
      <c r="C21">
        <v>29</v>
      </c>
      <c r="D21">
        <v>109</v>
      </c>
      <c r="E21">
        <v>247</v>
      </c>
      <c r="F21">
        <v>101</v>
      </c>
      <c r="G21">
        <v>471</v>
      </c>
      <c r="J21">
        <f t="shared" si="0"/>
        <v>928</v>
      </c>
      <c r="K21">
        <f>25+39</f>
        <v>64</v>
      </c>
      <c r="L21">
        <f t="shared" si="1"/>
        <v>6.8965517241379309E-2</v>
      </c>
      <c r="M21">
        <v>79.2</v>
      </c>
      <c r="N21">
        <f t="shared" si="5"/>
        <v>3.96</v>
      </c>
      <c r="O21" s="5"/>
      <c r="P21" s="5">
        <v>96</v>
      </c>
      <c r="Q21">
        <f t="shared" si="6"/>
        <v>733.75796178343944</v>
      </c>
      <c r="S21">
        <f t="shared" si="4"/>
        <v>8.7222222222222229E-2</v>
      </c>
    </row>
    <row r="22" spans="1:22" x14ac:dyDescent="0.25">
      <c r="A22" t="s">
        <v>19</v>
      </c>
      <c r="B22">
        <v>45</v>
      </c>
      <c r="C22">
        <v>28</v>
      </c>
      <c r="D22">
        <v>128</v>
      </c>
      <c r="E22">
        <v>102</v>
      </c>
      <c r="J22">
        <f t="shared" si="0"/>
        <v>230</v>
      </c>
      <c r="K22">
        <f>34+25</f>
        <v>59</v>
      </c>
      <c r="L22">
        <f t="shared" si="1"/>
        <v>0.2565217391304348</v>
      </c>
      <c r="M22">
        <v>70.59</v>
      </c>
      <c r="N22">
        <f t="shared" si="5"/>
        <v>3.5295000000000001</v>
      </c>
      <c r="O22" s="5"/>
      <c r="P22" s="5">
        <v>67</v>
      </c>
      <c r="Q22">
        <f t="shared" si="6"/>
        <v>357.40445859872608</v>
      </c>
      <c r="S22">
        <f t="shared" si="4"/>
        <v>0.16507908220093565</v>
      </c>
    </row>
    <row r="23" spans="1:22" x14ac:dyDescent="0.25">
      <c r="A23" t="s">
        <v>51</v>
      </c>
      <c r="B23">
        <v>73</v>
      </c>
      <c r="C23">
        <v>6</v>
      </c>
      <c r="D23">
        <v>84</v>
      </c>
      <c r="E23">
        <v>109</v>
      </c>
      <c r="J23">
        <f t="shared" si="0"/>
        <v>193</v>
      </c>
      <c r="K23">
        <v>71</v>
      </c>
      <c r="L23">
        <f t="shared" si="1"/>
        <v>0.36787564766839376</v>
      </c>
      <c r="M23">
        <v>80.849999999999994</v>
      </c>
      <c r="N23">
        <f t="shared" si="5"/>
        <v>4.0424999999999995</v>
      </c>
      <c r="O23">
        <v>28.8</v>
      </c>
      <c r="Q23">
        <f t="shared" si="3"/>
        <v>651.11040000000003</v>
      </c>
      <c r="S23">
        <f t="shared" si="4"/>
        <v>0.10904448769363843</v>
      </c>
      <c r="T23">
        <f>AVERAGE(S23:S43)</f>
        <v>0.16984497976582072</v>
      </c>
      <c r="U23">
        <f>AVERAGE(L23:L43)</f>
        <v>0.25686027449046805</v>
      </c>
      <c r="V23">
        <f>AVERAGE(N23:N43)</f>
        <v>4.0192857142857141</v>
      </c>
    </row>
    <row r="24" spans="1:22" x14ac:dyDescent="0.25">
      <c r="A24" t="s">
        <v>51</v>
      </c>
      <c r="B24">
        <v>76</v>
      </c>
      <c r="C24">
        <v>6</v>
      </c>
      <c r="D24">
        <v>309</v>
      </c>
      <c r="J24">
        <f t="shared" si="0"/>
        <v>309</v>
      </c>
      <c r="K24">
        <v>40</v>
      </c>
      <c r="L24">
        <f t="shared" si="1"/>
        <v>0.12944983818770225</v>
      </c>
      <c r="M24">
        <v>75.94</v>
      </c>
      <c r="N24">
        <f t="shared" si="5"/>
        <v>3.7969999999999997</v>
      </c>
      <c r="O24">
        <v>30.9</v>
      </c>
      <c r="Q24">
        <f t="shared" si="3"/>
        <v>749.52584999999999</v>
      </c>
      <c r="S24">
        <f t="shared" si="4"/>
        <v>5.3367071996249363E-2</v>
      </c>
      <c r="T24">
        <f>STDEV(S23:S43)</f>
        <v>9.8295324643042553E-2</v>
      </c>
      <c r="U24">
        <f>STDEV(L23:L43)</f>
        <v>8.5193912126459478E-2</v>
      </c>
      <c r="V24">
        <f>STDEV(N23:N43)</f>
        <v>0.2376438812292761</v>
      </c>
    </row>
    <row r="25" spans="1:22" x14ac:dyDescent="0.25">
      <c r="A25" t="s">
        <v>51</v>
      </c>
      <c r="B25">
        <v>78</v>
      </c>
      <c r="C25">
        <v>8</v>
      </c>
      <c r="D25">
        <v>371</v>
      </c>
      <c r="E25">
        <v>548</v>
      </c>
      <c r="J25">
        <f t="shared" si="0"/>
        <v>919</v>
      </c>
      <c r="K25">
        <v>135</v>
      </c>
      <c r="L25">
        <f t="shared" si="1"/>
        <v>0.14689880304678998</v>
      </c>
      <c r="M25">
        <v>70.3</v>
      </c>
      <c r="N25">
        <f>M25/19</f>
        <v>3.6999999999999997</v>
      </c>
      <c r="O25">
        <v>32.299999999999997</v>
      </c>
      <c r="Q25">
        <f t="shared" si="3"/>
        <v>818.98264999999981</v>
      </c>
      <c r="R25" t="s">
        <v>52</v>
      </c>
      <c r="S25">
        <f t="shared" si="4"/>
        <v>0.16483865683845686</v>
      </c>
      <c r="T25">
        <f>T24/SQRT(20)</f>
        <v>2.1979502777225338E-2</v>
      </c>
      <c r="U25">
        <f>U24/SQRT(20)</f>
        <v>1.9049937878390703E-2</v>
      </c>
      <c r="V25">
        <f>V24/SQRT(20)</f>
        <v>5.3138787286554759E-2</v>
      </c>
    </row>
    <row r="26" spans="1:22" x14ac:dyDescent="0.25">
      <c r="A26" t="s">
        <v>51</v>
      </c>
      <c r="B26">
        <v>81</v>
      </c>
      <c r="C26">
        <v>6</v>
      </c>
      <c r="D26">
        <v>168</v>
      </c>
      <c r="J26">
        <f t="shared" si="0"/>
        <v>168</v>
      </c>
      <c r="K26">
        <v>49</v>
      </c>
      <c r="L26">
        <f t="shared" si="1"/>
        <v>0.29166666666666669</v>
      </c>
      <c r="M26">
        <v>83.25</v>
      </c>
      <c r="N26">
        <f t="shared" si="5"/>
        <v>4.1624999999999996</v>
      </c>
      <c r="O26">
        <v>28.4</v>
      </c>
      <c r="Q26">
        <f t="shared" si="3"/>
        <v>633.14959999999996</v>
      </c>
      <c r="S26">
        <f t="shared" si="4"/>
        <v>7.7390872552079326E-2</v>
      </c>
    </row>
    <row r="27" spans="1:22" x14ac:dyDescent="0.25">
      <c r="A27" t="s">
        <v>51</v>
      </c>
      <c r="B27">
        <v>84</v>
      </c>
      <c r="C27">
        <v>6</v>
      </c>
      <c r="D27">
        <v>167</v>
      </c>
      <c r="E27">
        <v>123</v>
      </c>
      <c r="F27">
        <v>142</v>
      </c>
      <c r="J27">
        <f t="shared" si="0"/>
        <v>432</v>
      </c>
      <c r="K27">
        <v>107</v>
      </c>
      <c r="L27">
        <f t="shared" si="1"/>
        <v>0.24768518518518517</v>
      </c>
      <c r="M27">
        <v>80.77</v>
      </c>
      <c r="N27">
        <f t="shared" si="5"/>
        <v>4.0385</v>
      </c>
      <c r="O27">
        <v>28.9</v>
      </c>
      <c r="Q27">
        <f t="shared" si="3"/>
        <v>655.63984999999991</v>
      </c>
      <c r="S27">
        <f t="shared" si="4"/>
        <v>0.16319935403560357</v>
      </c>
    </row>
    <row r="28" spans="1:22" x14ac:dyDescent="0.25">
      <c r="A28" t="s">
        <v>51</v>
      </c>
      <c r="B28">
        <v>87</v>
      </c>
      <c r="C28">
        <v>5</v>
      </c>
      <c r="D28">
        <v>288</v>
      </c>
      <c r="E28">
        <v>193</v>
      </c>
      <c r="J28">
        <f t="shared" si="0"/>
        <v>481</v>
      </c>
      <c r="K28">
        <v>152</v>
      </c>
      <c r="L28">
        <f t="shared" si="1"/>
        <v>0.31600831600831603</v>
      </c>
      <c r="M28">
        <v>81.239999999999995</v>
      </c>
      <c r="N28">
        <f t="shared" si="5"/>
        <v>4.0619999999999994</v>
      </c>
      <c r="O28">
        <v>25.3</v>
      </c>
      <c r="Q28">
        <f t="shared" si="3"/>
        <v>502.47065000000003</v>
      </c>
      <c r="S28">
        <f t="shared" si="4"/>
        <v>0.30250523090254128</v>
      </c>
    </row>
    <row r="29" spans="1:22" x14ac:dyDescent="0.25">
      <c r="A29" t="s">
        <v>51</v>
      </c>
      <c r="B29">
        <v>90</v>
      </c>
      <c r="C29">
        <v>8</v>
      </c>
      <c r="D29">
        <v>200</v>
      </c>
      <c r="E29">
        <v>187</v>
      </c>
      <c r="J29">
        <f t="shared" si="0"/>
        <v>387</v>
      </c>
      <c r="K29">
        <v>97</v>
      </c>
      <c r="L29">
        <f t="shared" si="1"/>
        <v>0.25064599483204136</v>
      </c>
      <c r="M29">
        <v>86.24</v>
      </c>
      <c r="N29">
        <f t="shared" si="5"/>
        <v>4.3119999999999994</v>
      </c>
      <c r="O29">
        <v>21.9</v>
      </c>
      <c r="Q29">
        <f t="shared" si="3"/>
        <v>376.49385000000001</v>
      </c>
      <c r="S29">
        <f t="shared" si="4"/>
        <v>0.25764033064550723</v>
      </c>
    </row>
    <row r="30" spans="1:22" x14ac:dyDescent="0.25">
      <c r="A30" t="s">
        <v>51</v>
      </c>
      <c r="B30">
        <v>89</v>
      </c>
      <c r="C30">
        <v>19</v>
      </c>
      <c r="D30">
        <v>163</v>
      </c>
      <c r="E30">
        <v>125</v>
      </c>
      <c r="F30">
        <v>127</v>
      </c>
      <c r="J30">
        <f t="shared" si="0"/>
        <v>415</v>
      </c>
      <c r="K30">
        <v>110</v>
      </c>
      <c r="L30">
        <f t="shared" si="1"/>
        <v>0.26506024096385544</v>
      </c>
      <c r="M30">
        <v>86.2</v>
      </c>
      <c r="N30">
        <f t="shared" si="5"/>
        <v>4.3100000000000005</v>
      </c>
      <c r="O30">
        <v>25.4</v>
      </c>
      <c r="Q30">
        <f t="shared" si="3"/>
        <v>506.45060000000001</v>
      </c>
      <c r="S30">
        <f t="shared" si="4"/>
        <v>0.21719788662507261</v>
      </c>
    </row>
    <row r="31" spans="1:22" x14ac:dyDescent="0.25">
      <c r="A31" t="s">
        <v>51</v>
      </c>
      <c r="B31">
        <v>87</v>
      </c>
      <c r="C31">
        <v>17</v>
      </c>
      <c r="D31">
        <v>135</v>
      </c>
      <c r="E31">
        <v>147</v>
      </c>
      <c r="J31">
        <f t="shared" si="0"/>
        <v>282</v>
      </c>
      <c r="K31">
        <v>109</v>
      </c>
      <c r="L31">
        <f t="shared" si="1"/>
        <v>0.38652482269503546</v>
      </c>
      <c r="M31">
        <v>83.19</v>
      </c>
      <c r="N31">
        <f t="shared" si="5"/>
        <v>4.1594999999999995</v>
      </c>
      <c r="O31">
        <v>22.6</v>
      </c>
      <c r="Q31">
        <f t="shared" si="3"/>
        <v>400.94660000000005</v>
      </c>
      <c r="S31">
        <f t="shared" si="4"/>
        <v>0.2718566512348527</v>
      </c>
    </row>
    <row r="32" spans="1:22" x14ac:dyDescent="0.25">
      <c r="A32" t="s">
        <v>51</v>
      </c>
      <c r="B32">
        <v>84</v>
      </c>
      <c r="C32">
        <v>18</v>
      </c>
      <c r="D32">
        <v>336</v>
      </c>
      <c r="E32">
        <v>563</v>
      </c>
      <c r="J32">
        <f t="shared" si="0"/>
        <v>899</v>
      </c>
      <c r="K32">
        <v>271</v>
      </c>
      <c r="L32">
        <f t="shared" si="1"/>
        <v>0.30144605116796441</v>
      </c>
      <c r="M32">
        <v>71.38</v>
      </c>
      <c r="N32">
        <f t="shared" si="5"/>
        <v>3.569</v>
      </c>
      <c r="O32">
        <v>32.5</v>
      </c>
      <c r="Q32">
        <f t="shared" si="3"/>
        <v>829.15625</v>
      </c>
      <c r="S32">
        <f t="shared" si="4"/>
        <v>0.32683827686277467</v>
      </c>
    </row>
    <row r="33" spans="1:22" x14ac:dyDescent="0.25">
      <c r="A33" t="s">
        <v>51</v>
      </c>
      <c r="B33">
        <v>81</v>
      </c>
      <c r="C33">
        <v>18</v>
      </c>
      <c r="D33">
        <v>231</v>
      </c>
      <c r="E33">
        <v>116</v>
      </c>
      <c r="F33">
        <v>115</v>
      </c>
      <c r="J33">
        <f t="shared" si="0"/>
        <v>462</v>
      </c>
      <c r="K33">
        <v>120</v>
      </c>
      <c r="L33">
        <f t="shared" si="1"/>
        <v>0.25974025974025972</v>
      </c>
      <c r="M33">
        <v>80.180000000000007</v>
      </c>
      <c r="N33">
        <f t="shared" si="5"/>
        <v>4.0090000000000003</v>
      </c>
      <c r="O33">
        <v>34</v>
      </c>
      <c r="Q33">
        <f t="shared" si="3"/>
        <v>907.46</v>
      </c>
      <c r="S33">
        <f t="shared" si="4"/>
        <v>0.13223723359707315</v>
      </c>
    </row>
    <row r="34" spans="1:22" x14ac:dyDescent="0.25">
      <c r="A34" t="s">
        <v>51</v>
      </c>
      <c r="B34">
        <v>77</v>
      </c>
      <c r="C34">
        <v>19</v>
      </c>
      <c r="D34">
        <v>95</v>
      </c>
      <c r="E34">
        <v>98</v>
      </c>
      <c r="J34">
        <f t="shared" ref="J34:J97" si="7">SUM(D34:I34)</f>
        <v>193</v>
      </c>
      <c r="K34">
        <v>62</v>
      </c>
      <c r="L34">
        <f t="shared" si="1"/>
        <v>0.32124352331606215</v>
      </c>
      <c r="M34">
        <v>83.02</v>
      </c>
      <c r="N34">
        <f t="shared" si="5"/>
        <v>4.1509999999999998</v>
      </c>
      <c r="O34">
        <v>26.7</v>
      </c>
      <c r="Q34">
        <f t="shared" si="3"/>
        <v>559.61865</v>
      </c>
      <c r="S34">
        <f t="shared" si="4"/>
        <v>0.11078973154307849</v>
      </c>
    </row>
    <row r="35" spans="1:22" x14ac:dyDescent="0.25">
      <c r="A35" t="s">
        <v>51</v>
      </c>
      <c r="B35">
        <v>76</v>
      </c>
      <c r="C35">
        <v>16</v>
      </c>
      <c r="D35">
        <v>130</v>
      </c>
      <c r="E35">
        <v>75</v>
      </c>
      <c r="J35">
        <f t="shared" si="7"/>
        <v>205</v>
      </c>
      <c r="K35">
        <v>33</v>
      </c>
      <c r="L35">
        <f t="shared" si="1"/>
        <v>0.16097560975609757</v>
      </c>
      <c r="M35">
        <v>88.57</v>
      </c>
      <c r="N35">
        <f t="shared" si="5"/>
        <v>4.4284999999999997</v>
      </c>
      <c r="O35">
        <v>29.4</v>
      </c>
      <c r="Q35">
        <f t="shared" si="3"/>
        <v>678.5225999999999</v>
      </c>
      <c r="S35">
        <f t="shared" si="4"/>
        <v>4.8635078625236659E-2</v>
      </c>
    </row>
    <row r="36" spans="1:22" x14ac:dyDescent="0.25">
      <c r="A36" t="s">
        <v>51</v>
      </c>
      <c r="B36">
        <v>73</v>
      </c>
      <c r="C36">
        <v>19</v>
      </c>
      <c r="D36">
        <v>243</v>
      </c>
      <c r="E36">
        <v>214</v>
      </c>
      <c r="J36">
        <f t="shared" si="7"/>
        <v>457</v>
      </c>
      <c r="K36">
        <v>178</v>
      </c>
      <c r="L36">
        <f t="shared" si="1"/>
        <v>0.38949671772428884</v>
      </c>
      <c r="M36">
        <v>88.36</v>
      </c>
      <c r="N36">
        <f t="shared" si="5"/>
        <v>4.4180000000000001</v>
      </c>
      <c r="O36">
        <v>45.3</v>
      </c>
      <c r="Q36">
        <f t="shared" si="3"/>
        <v>1610.8906499999998</v>
      </c>
      <c r="S36">
        <f t="shared" si="4"/>
        <v>0.11049787892182503</v>
      </c>
    </row>
    <row r="37" spans="1:22" x14ac:dyDescent="0.25">
      <c r="A37" t="s">
        <v>51</v>
      </c>
      <c r="B37">
        <v>73</v>
      </c>
      <c r="C37">
        <v>29</v>
      </c>
      <c r="D37">
        <v>98</v>
      </c>
      <c r="E37">
        <v>105</v>
      </c>
      <c r="J37">
        <f t="shared" si="7"/>
        <v>203</v>
      </c>
      <c r="K37">
        <f>38+12</f>
        <v>50</v>
      </c>
      <c r="L37">
        <f t="shared" si="1"/>
        <v>0.24630541871921183</v>
      </c>
      <c r="M37">
        <v>74.14</v>
      </c>
      <c r="N37">
        <f>M37/20</f>
        <v>3.7069999999999999</v>
      </c>
      <c r="O37" s="5"/>
      <c r="P37" s="5">
        <v>61</v>
      </c>
      <c r="Q37">
        <f>(P37^2)/(4*3.14)</f>
        <v>296.2579617834395</v>
      </c>
      <c r="R37" t="s">
        <v>53</v>
      </c>
      <c r="S37">
        <f t="shared" si="4"/>
        <v>0.16877183552808384</v>
      </c>
    </row>
    <row r="38" spans="1:22" x14ac:dyDescent="0.25">
      <c r="A38" t="s">
        <v>51</v>
      </c>
      <c r="B38">
        <v>76</v>
      </c>
      <c r="C38">
        <v>30</v>
      </c>
      <c r="D38">
        <v>141</v>
      </c>
      <c r="E38">
        <v>130</v>
      </c>
      <c r="F38">
        <v>187</v>
      </c>
      <c r="J38">
        <f t="shared" si="7"/>
        <v>458</v>
      </c>
      <c r="K38">
        <f>65+36</f>
        <v>101</v>
      </c>
      <c r="L38">
        <f t="shared" si="1"/>
        <v>0.2205240174672489</v>
      </c>
      <c r="M38">
        <v>79.7</v>
      </c>
      <c r="N38">
        <f t="shared" si="5"/>
        <v>3.9850000000000003</v>
      </c>
      <c r="O38" s="5"/>
      <c r="P38" s="5">
        <v>75</v>
      </c>
      <c r="Q38">
        <f>(P38^2)/(4*3.14)</f>
        <v>447.85031847133757</v>
      </c>
      <c r="R38" t="s">
        <v>54</v>
      </c>
      <c r="S38">
        <f t="shared" si="4"/>
        <v>0.22552177777777779</v>
      </c>
    </row>
    <row r="39" spans="1:22" x14ac:dyDescent="0.25">
      <c r="A39" t="s">
        <v>51</v>
      </c>
      <c r="B39">
        <v>78</v>
      </c>
      <c r="C39">
        <v>30</v>
      </c>
      <c r="D39">
        <v>139</v>
      </c>
      <c r="E39">
        <v>150</v>
      </c>
      <c r="F39">
        <v>41</v>
      </c>
      <c r="J39">
        <f t="shared" si="7"/>
        <v>330</v>
      </c>
      <c r="K39">
        <f>19+38</f>
        <v>57</v>
      </c>
      <c r="L39">
        <f t="shared" si="1"/>
        <v>0.17272727272727273</v>
      </c>
      <c r="M39">
        <v>78.680000000000007</v>
      </c>
      <c r="N39">
        <f t="shared" si="5"/>
        <v>3.9340000000000002</v>
      </c>
      <c r="O39" s="5"/>
      <c r="P39" s="5">
        <v>154</v>
      </c>
      <c r="Q39">
        <f t="shared" ref="Q39:Q43" si="8">(P39^2)/(4*3.14)</f>
        <v>1888.216560509554</v>
      </c>
      <c r="S39">
        <f t="shared" si="4"/>
        <v>3.0187215382020578E-2</v>
      </c>
    </row>
    <row r="40" spans="1:22" x14ac:dyDescent="0.25">
      <c r="A40" t="s">
        <v>51</v>
      </c>
      <c r="B40">
        <v>82</v>
      </c>
      <c r="C40">
        <v>30</v>
      </c>
      <c r="D40">
        <v>122</v>
      </c>
      <c r="E40">
        <v>148</v>
      </c>
      <c r="F40">
        <v>188</v>
      </c>
      <c r="J40">
        <f t="shared" si="7"/>
        <v>458</v>
      </c>
      <c r="K40">
        <v>51</v>
      </c>
      <c r="L40">
        <f t="shared" si="1"/>
        <v>0.11135371179039301</v>
      </c>
      <c r="M40">
        <v>76.180000000000007</v>
      </c>
      <c r="N40">
        <f t="shared" si="5"/>
        <v>3.8090000000000002</v>
      </c>
      <c r="O40" s="5"/>
      <c r="P40" s="5">
        <v>101</v>
      </c>
      <c r="Q40">
        <f t="shared" si="8"/>
        <v>812.18152866242031</v>
      </c>
      <c r="S40">
        <f t="shared" si="4"/>
        <v>6.2793843740809735E-2</v>
      </c>
    </row>
    <row r="41" spans="1:22" x14ac:dyDescent="0.25">
      <c r="A41" t="s">
        <v>51</v>
      </c>
      <c r="B41">
        <v>85</v>
      </c>
      <c r="C41">
        <v>29</v>
      </c>
      <c r="D41">
        <v>171</v>
      </c>
      <c r="E41">
        <v>119</v>
      </c>
      <c r="J41">
        <f t="shared" si="7"/>
        <v>290</v>
      </c>
      <c r="K41">
        <v>48</v>
      </c>
      <c r="L41">
        <f t="shared" si="1"/>
        <v>0.16551724137931034</v>
      </c>
      <c r="M41">
        <v>82.23</v>
      </c>
      <c r="N41">
        <f t="shared" si="5"/>
        <v>4.1115000000000004</v>
      </c>
      <c r="O41" s="5"/>
      <c r="P41" s="5">
        <v>73</v>
      </c>
      <c r="Q41">
        <f t="shared" si="8"/>
        <v>424.28343949044586</v>
      </c>
      <c r="S41">
        <f t="shared" si="4"/>
        <v>0.11313191968474386</v>
      </c>
    </row>
    <row r="42" spans="1:22" x14ac:dyDescent="0.25">
      <c r="A42" t="s">
        <v>51</v>
      </c>
      <c r="B42">
        <v>87</v>
      </c>
      <c r="C42">
        <v>32</v>
      </c>
      <c r="D42">
        <v>148</v>
      </c>
      <c r="E42">
        <v>95</v>
      </c>
      <c r="F42">
        <v>177</v>
      </c>
      <c r="G42">
        <v>155</v>
      </c>
      <c r="H42">
        <v>103</v>
      </c>
      <c r="I42">
        <v>98</v>
      </c>
      <c r="J42">
        <f t="shared" si="7"/>
        <v>776</v>
      </c>
      <c r="K42">
        <f>96+121</f>
        <v>217</v>
      </c>
      <c r="L42">
        <f t="shared" si="1"/>
        <v>0.27963917525773196</v>
      </c>
      <c r="M42">
        <v>77.63</v>
      </c>
      <c r="N42">
        <f t="shared" si="5"/>
        <v>3.8815</v>
      </c>
      <c r="O42" s="5"/>
      <c r="P42" s="5">
        <v>87</v>
      </c>
      <c r="Q42">
        <f t="shared" si="8"/>
        <v>602.62738853503186</v>
      </c>
      <c r="S42">
        <f t="shared" si="4"/>
        <v>0.36008984013740258</v>
      </c>
    </row>
    <row r="43" spans="1:22" x14ac:dyDescent="0.25">
      <c r="A43" t="s">
        <v>51</v>
      </c>
      <c r="B43">
        <v>90</v>
      </c>
      <c r="C43">
        <v>30</v>
      </c>
      <c r="D43">
        <v>256</v>
      </c>
      <c r="J43">
        <f t="shared" si="7"/>
        <v>256</v>
      </c>
      <c r="K43">
        <v>93</v>
      </c>
      <c r="L43">
        <f t="shared" si="1"/>
        <v>0.36328125</v>
      </c>
      <c r="M43">
        <v>76.349999999999994</v>
      </c>
      <c r="N43">
        <f t="shared" si="5"/>
        <v>3.8174999999999999</v>
      </c>
      <c r="O43" s="5"/>
      <c r="P43" s="5">
        <v>67</v>
      </c>
      <c r="Q43">
        <f t="shared" si="8"/>
        <v>357.40445859872608</v>
      </c>
      <c r="S43">
        <f t="shared" si="4"/>
        <v>0.26020940075740701</v>
      </c>
    </row>
    <row r="44" spans="1:22" x14ac:dyDescent="0.25">
      <c r="A44" t="s">
        <v>21</v>
      </c>
      <c r="B44">
        <v>83</v>
      </c>
      <c r="C44">
        <v>6</v>
      </c>
      <c r="D44">
        <v>227</v>
      </c>
      <c r="E44">
        <v>180</v>
      </c>
      <c r="J44">
        <f t="shared" si="7"/>
        <v>407</v>
      </c>
      <c r="K44">
        <v>87</v>
      </c>
      <c r="L44">
        <f t="shared" si="1"/>
        <v>0.21375921375921375</v>
      </c>
      <c r="M44">
        <v>81.08</v>
      </c>
      <c r="N44">
        <f t="shared" si="5"/>
        <v>4.0540000000000003</v>
      </c>
      <c r="O44">
        <v>41.9</v>
      </c>
      <c r="Q44">
        <f t="shared" si="3"/>
        <v>1378.1538499999999</v>
      </c>
      <c r="S44">
        <f t="shared" si="4"/>
        <v>6.3127930165416582E-2</v>
      </c>
      <c r="T44">
        <f>AVERAGE(S44:S64)</f>
        <v>0.12353117229856798</v>
      </c>
      <c r="U44">
        <f>AVERAGE(L44:L64)</f>
        <v>0.28151332547020269</v>
      </c>
      <c r="V44">
        <f>AVERAGE(N44:N64)</f>
        <v>4.1376597554492296</v>
      </c>
    </row>
    <row r="45" spans="1:22" x14ac:dyDescent="0.25">
      <c r="A45" t="s">
        <v>21</v>
      </c>
      <c r="B45">
        <v>87</v>
      </c>
      <c r="C45">
        <v>6</v>
      </c>
      <c r="D45">
        <v>360</v>
      </c>
      <c r="E45" t="s">
        <v>33</v>
      </c>
      <c r="J45">
        <f t="shared" si="7"/>
        <v>360</v>
      </c>
      <c r="K45">
        <v>60</v>
      </c>
      <c r="L45">
        <f t="shared" si="1"/>
        <v>0.16666666666666666</v>
      </c>
      <c r="M45">
        <v>100.46</v>
      </c>
      <c r="N45">
        <f t="shared" si="5"/>
        <v>5.0229999999999997</v>
      </c>
      <c r="O45">
        <v>38.200000000000003</v>
      </c>
      <c r="Q45">
        <f t="shared" si="3"/>
        <v>1145.5034000000003</v>
      </c>
      <c r="S45">
        <f t="shared" si="4"/>
        <v>5.237871838704275E-2</v>
      </c>
      <c r="T45">
        <f>STDEV(S44:S64)</f>
        <v>9.281882917124798E-2</v>
      </c>
      <c r="U45">
        <f>STDEV((L44:L64))</f>
        <v>0.13799060428542034</v>
      </c>
      <c r="V45">
        <f>STDEV(N44:N64)</f>
        <v>0.47420437986156033</v>
      </c>
    </row>
    <row r="46" spans="1:22" x14ac:dyDescent="0.25">
      <c r="A46" t="s">
        <v>21</v>
      </c>
      <c r="B46">
        <v>89</v>
      </c>
      <c r="C46">
        <v>6</v>
      </c>
      <c r="D46">
        <v>179</v>
      </c>
      <c r="E46">
        <v>252</v>
      </c>
      <c r="J46">
        <f t="shared" si="7"/>
        <v>431</v>
      </c>
      <c r="K46">
        <v>147</v>
      </c>
      <c r="L46">
        <f t="shared" si="1"/>
        <v>0.34106728538283065</v>
      </c>
      <c r="M46">
        <v>80.97</v>
      </c>
      <c r="N46">
        <f t="shared" si="5"/>
        <v>4.0484999999999998</v>
      </c>
      <c r="O46">
        <v>31.8</v>
      </c>
      <c r="Q46">
        <f t="shared" si="3"/>
        <v>793.82339999999999</v>
      </c>
      <c r="S46">
        <f t="shared" si="4"/>
        <v>0.18517972637238964</v>
      </c>
      <c r="T46">
        <f>T45/SQRT(20)</f>
        <v>2.0754921161885095E-2</v>
      </c>
      <c r="U46">
        <f>U45/SQRT(20)</f>
        <v>3.0855637143847366E-2</v>
      </c>
      <c r="V46">
        <f>V45/SQRT(20)</f>
        <v>0.10603532285985812</v>
      </c>
    </row>
    <row r="47" spans="1:22" x14ac:dyDescent="0.25">
      <c r="A47" t="s">
        <v>21</v>
      </c>
      <c r="B47">
        <v>92</v>
      </c>
      <c r="C47">
        <v>5</v>
      </c>
      <c r="D47">
        <v>125</v>
      </c>
      <c r="E47">
        <v>69</v>
      </c>
      <c r="J47">
        <f t="shared" si="7"/>
        <v>194</v>
      </c>
      <c r="K47">
        <v>66</v>
      </c>
      <c r="L47">
        <f t="shared" si="1"/>
        <v>0.34020618556701032</v>
      </c>
      <c r="M47">
        <v>70.59</v>
      </c>
      <c r="N47">
        <f>M47/19</f>
        <v>3.715263157894737</v>
      </c>
      <c r="O47">
        <v>30.1</v>
      </c>
      <c r="Q47">
        <f t="shared" si="3"/>
        <v>711.21785000000011</v>
      </c>
      <c r="R47" t="s">
        <v>52</v>
      </c>
      <c r="S47">
        <f t="shared" si="4"/>
        <v>9.2798570789526705E-2</v>
      </c>
    </row>
    <row r="48" spans="1:22" x14ac:dyDescent="0.25">
      <c r="A48" t="s">
        <v>21</v>
      </c>
      <c r="B48">
        <v>96</v>
      </c>
      <c r="C48">
        <v>6</v>
      </c>
      <c r="D48">
        <v>182</v>
      </c>
      <c r="E48">
        <v>151</v>
      </c>
      <c r="J48">
        <f t="shared" si="7"/>
        <v>333</v>
      </c>
      <c r="K48">
        <v>113</v>
      </c>
      <c r="L48">
        <f t="shared" si="1"/>
        <v>0.33933933933933935</v>
      </c>
      <c r="M48">
        <v>14.62</v>
      </c>
      <c r="N48">
        <f>M48/3</f>
        <v>4.8733333333333331</v>
      </c>
      <c r="O48">
        <v>25.6</v>
      </c>
      <c r="Q48">
        <f t="shared" si="3"/>
        <v>514.45760000000007</v>
      </c>
      <c r="R48" t="s">
        <v>55</v>
      </c>
      <c r="S48">
        <f t="shared" si="4"/>
        <v>0.21964881070859871</v>
      </c>
    </row>
    <row r="49" spans="1:19" x14ac:dyDescent="0.25">
      <c r="A49" t="s">
        <v>21</v>
      </c>
      <c r="B49">
        <v>98</v>
      </c>
      <c r="C49">
        <v>7</v>
      </c>
      <c r="D49">
        <v>26</v>
      </c>
      <c r="E49">
        <v>37</v>
      </c>
      <c r="J49">
        <f t="shared" si="7"/>
        <v>63</v>
      </c>
      <c r="K49">
        <v>3</v>
      </c>
      <c r="L49">
        <f t="shared" si="1"/>
        <v>4.7619047619047616E-2</v>
      </c>
      <c r="M49">
        <v>75.77</v>
      </c>
      <c r="N49">
        <f t="shared" si="5"/>
        <v>3.7885</v>
      </c>
      <c r="O49">
        <v>40</v>
      </c>
      <c r="Q49">
        <f t="shared" si="3"/>
        <v>1256</v>
      </c>
      <c r="S49">
        <f t="shared" si="4"/>
        <v>2.3885350318471337E-3</v>
      </c>
    </row>
    <row r="50" spans="1:19" x14ac:dyDescent="0.25">
      <c r="A50" t="s">
        <v>21</v>
      </c>
      <c r="B50">
        <v>100</v>
      </c>
      <c r="C50">
        <v>4</v>
      </c>
      <c r="D50">
        <v>173</v>
      </c>
      <c r="E50">
        <v>225</v>
      </c>
      <c r="F50">
        <v>193</v>
      </c>
      <c r="G50">
        <v>202</v>
      </c>
      <c r="J50">
        <f t="shared" si="7"/>
        <v>793</v>
      </c>
      <c r="K50">
        <v>312</v>
      </c>
      <c r="L50">
        <f t="shared" si="1"/>
        <v>0.39344262295081966</v>
      </c>
      <c r="M50">
        <v>62.95</v>
      </c>
      <c r="N50">
        <f t="shared" ref="N50" si="9">M50/19</f>
        <v>3.3131578947368423</v>
      </c>
      <c r="O50">
        <v>33.299999999999997</v>
      </c>
      <c r="Q50">
        <f t="shared" si="3"/>
        <v>870.4786499999999</v>
      </c>
      <c r="R50" t="s">
        <v>52</v>
      </c>
      <c r="S50">
        <f t="shared" si="4"/>
        <v>0.35842349493580344</v>
      </c>
    </row>
    <row r="51" spans="1:19" x14ac:dyDescent="0.25">
      <c r="A51" t="s">
        <v>21</v>
      </c>
      <c r="B51">
        <v>100</v>
      </c>
      <c r="C51">
        <v>19</v>
      </c>
      <c r="D51">
        <v>229</v>
      </c>
      <c r="E51">
        <v>187</v>
      </c>
      <c r="J51">
        <f t="shared" si="7"/>
        <v>416</v>
      </c>
      <c r="K51">
        <v>165</v>
      </c>
      <c r="L51">
        <f t="shared" si="1"/>
        <v>0.39663461538461536</v>
      </c>
      <c r="M51">
        <v>81.12</v>
      </c>
      <c r="N51">
        <f>M51/20</f>
        <v>4.056</v>
      </c>
      <c r="O51">
        <v>36.5</v>
      </c>
      <c r="Q51">
        <f t="shared" si="3"/>
        <v>1045.8162500000001</v>
      </c>
      <c r="S51">
        <f t="shared" si="4"/>
        <v>0.15777150144683638</v>
      </c>
    </row>
    <row r="52" spans="1:19" x14ac:dyDescent="0.25">
      <c r="A52" t="s">
        <v>21</v>
      </c>
      <c r="B52">
        <v>98</v>
      </c>
      <c r="C52">
        <v>17</v>
      </c>
      <c r="D52">
        <v>164</v>
      </c>
      <c r="E52">
        <v>167</v>
      </c>
      <c r="J52">
        <f t="shared" si="7"/>
        <v>331</v>
      </c>
      <c r="K52">
        <v>89</v>
      </c>
      <c r="L52">
        <f t="shared" si="1"/>
        <v>0.26888217522658608</v>
      </c>
      <c r="M52">
        <v>85.28</v>
      </c>
      <c r="N52">
        <f t="shared" si="5"/>
        <v>4.2640000000000002</v>
      </c>
      <c r="O52">
        <v>25.5</v>
      </c>
      <c r="Q52">
        <f t="shared" si="3"/>
        <v>510.44625000000002</v>
      </c>
      <c r="S52">
        <f t="shared" si="4"/>
        <v>0.17435724133540015</v>
      </c>
    </row>
    <row r="53" spans="1:19" x14ac:dyDescent="0.25">
      <c r="A53" t="s">
        <v>21</v>
      </c>
      <c r="B53">
        <v>95</v>
      </c>
      <c r="C53">
        <v>18</v>
      </c>
      <c r="D53">
        <v>60</v>
      </c>
      <c r="E53">
        <v>120</v>
      </c>
      <c r="J53">
        <f t="shared" si="7"/>
        <v>180</v>
      </c>
      <c r="K53">
        <v>18</v>
      </c>
      <c r="L53">
        <f t="shared" si="1"/>
        <v>0.1</v>
      </c>
      <c r="M53">
        <v>81.790000000000006</v>
      </c>
      <c r="N53">
        <f t="shared" ref="N53" si="10">M53/19</f>
        <v>4.3047368421052639</v>
      </c>
      <c r="O53">
        <v>23.5</v>
      </c>
      <c r="Q53">
        <f t="shared" si="3"/>
        <v>433.51625000000001</v>
      </c>
      <c r="R53" t="s">
        <v>52</v>
      </c>
      <c r="S53">
        <f t="shared" si="4"/>
        <v>4.1520934913051123E-2</v>
      </c>
    </row>
    <row r="54" spans="1:19" x14ac:dyDescent="0.25">
      <c r="A54" t="s">
        <v>21</v>
      </c>
      <c r="B54">
        <v>91</v>
      </c>
      <c r="C54">
        <v>18</v>
      </c>
      <c r="D54">
        <v>160</v>
      </c>
      <c r="E54">
        <v>134</v>
      </c>
      <c r="J54">
        <f t="shared" si="7"/>
        <v>294</v>
      </c>
      <c r="K54">
        <v>73</v>
      </c>
      <c r="L54">
        <f t="shared" si="1"/>
        <v>0.24829931972789115</v>
      </c>
      <c r="M54">
        <v>65.92</v>
      </c>
      <c r="N54">
        <f t="shared" si="5"/>
        <v>3.2960000000000003</v>
      </c>
      <c r="O54">
        <v>32.1</v>
      </c>
      <c r="Q54">
        <f t="shared" si="3"/>
        <v>808.87185000000011</v>
      </c>
      <c r="S54">
        <f t="shared" si="4"/>
        <v>9.0249153806007704E-2</v>
      </c>
    </row>
    <row r="55" spans="1:19" x14ac:dyDescent="0.25">
      <c r="A55" t="s">
        <v>21</v>
      </c>
      <c r="B55">
        <v>89</v>
      </c>
      <c r="C55">
        <v>18</v>
      </c>
      <c r="D55">
        <v>212</v>
      </c>
      <c r="E55">
        <v>159</v>
      </c>
      <c r="J55">
        <f t="shared" si="7"/>
        <v>371</v>
      </c>
      <c r="K55">
        <v>60</v>
      </c>
      <c r="L55">
        <f t="shared" si="1"/>
        <v>0.16172506738544473</v>
      </c>
      <c r="M55">
        <v>84.87</v>
      </c>
      <c r="N55">
        <f t="shared" si="5"/>
        <v>4.2435</v>
      </c>
      <c r="O55">
        <v>26.3</v>
      </c>
      <c r="Q55">
        <f t="shared" si="3"/>
        <v>542.97665000000006</v>
      </c>
      <c r="S55">
        <f t="shared" si="4"/>
        <v>0.1105019893581059</v>
      </c>
    </row>
    <row r="56" spans="1:19" x14ac:dyDescent="0.25">
      <c r="A56" t="s">
        <v>21</v>
      </c>
      <c r="B56">
        <v>86</v>
      </c>
      <c r="C56">
        <v>18</v>
      </c>
      <c r="D56">
        <v>28</v>
      </c>
      <c r="E56">
        <v>49</v>
      </c>
      <c r="J56">
        <f t="shared" si="7"/>
        <v>77</v>
      </c>
      <c r="K56">
        <v>18</v>
      </c>
      <c r="L56">
        <f t="shared" si="1"/>
        <v>0.23376623376623376</v>
      </c>
      <c r="M56">
        <v>87.7</v>
      </c>
      <c r="N56">
        <f>M56/22</f>
        <v>3.9863636363636363</v>
      </c>
      <c r="O56">
        <v>23.4</v>
      </c>
      <c r="Q56">
        <f t="shared" si="3"/>
        <v>429.83459999999997</v>
      </c>
      <c r="R56" t="s">
        <v>56</v>
      </c>
      <c r="S56">
        <f t="shared" si="4"/>
        <v>4.1876572988772891E-2</v>
      </c>
    </row>
    <row r="57" spans="1:19" x14ac:dyDescent="0.25">
      <c r="A57" t="s">
        <v>21</v>
      </c>
      <c r="B57">
        <v>84</v>
      </c>
      <c r="C57">
        <v>15</v>
      </c>
      <c r="D57">
        <v>50</v>
      </c>
      <c r="E57">
        <v>65</v>
      </c>
      <c r="J57">
        <f t="shared" si="7"/>
        <v>115</v>
      </c>
      <c r="K57">
        <v>86</v>
      </c>
      <c r="L57">
        <f t="shared" si="1"/>
        <v>0.74782608695652175</v>
      </c>
      <c r="M57">
        <v>79.599999999999994</v>
      </c>
      <c r="N57">
        <f t="shared" si="5"/>
        <v>3.9799999999999995</v>
      </c>
      <c r="O57">
        <v>33.6</v>
      </c>
      <c r="Q57">
        <f t="shared" si="3"/>
        <v>886.23360000000002</v>
      </c>
      <c r="S57">
        <f t="shared" si="4"/>
        <v>9.703987752213411E-2</v>
      </c>
    </row>
    <row r="58" spans="1:19" x14ac:dyDescent="0.25">
      <c r="A58" t="s">
        <v>21</v>
      </c>
      <c r="B58">
        <v>85</v>
      </c>
      <c r="C58">
        <v>32</v>
      </c>
      <c r="D58">
        <v>240</v>
      </c>
      <c r="E58">
        <v>80</v>
      </c>
      <c r="F58">
        <v>75</v>
      </c>
      <c r="G58">
        <v>195</v>
      </c>
      <c r="H58">
        <v>47</v>
      </c>
      <c r="J58">
        <f t="shared" si="7"/>
        <v>637</v>
      </c>
      <c r="K58">
        <f>56+64+38</f>
        <v>158</v>
      </c>
      <c r="L58">
        <f t="shared" si="1"/>
        <v>0.24803767660910517</v>
      </c>
      <c r="M58">
        <v>104.24</v>
      </c>
      <c r="N58">
        <f t="shared" si="5"/>
        <v>5.2119999999999997</v>
      </c>
      <c r="O58" s="5"/>
      <c r="P58" s="5">
        <v>118</v>
      </c>
      <c r="Q58">
        <f>(P58^2)/(4*3.14)</f>
        <v>1108.5987261146497</v>
      </c>
      <c r="S58">
        <f t="shared" si="4"/>
        <v>0.1425222637173226</v>
      </c>
    </row>
    <row r="59" spans="1:19" x14ac:dyDescent="0.25">
      <c r="A59" t="s">
        <v>21</v>
      </c>
      <c r="B59">
        <v>87</v>
      </c>
      <c r="C59">
        <v>29</v>
      </c>
      <c r="D59">
        <v>147</v>
      </c>
      <c r="E59">
        <v>126</v>
      </c>
      <c r="J59">
        <f t="shared" si="7"/>
        <v>273</v>
      </c>
      <c r="K59">
        <f>24+48</f>
        <v>72</v>
      </c>
      <c r="L59">
        <f t="shared" si="1"/>
        <v>0.26373626373626374</v>
      </c>
      <c r="M59">
        <v>79.209999999999994</v>
      </c>
      <c r="N59">
        <f>M59/20</f>
        <v>3.9604999999999997</v>
      </c>
      <c r="O59" s="5"/>
      <c r="P59" s="5">
        <v>133</v>
      </c>
      <c r="Q59">
        <f t="shared" ref="Q59:Q64" si="11">(P59^2)/(4*3.14)</f>
        <v>1408.3598726114649</v>
      </c>
      <c r="S59">
        <f t="shared" si="4"/>
        <v>5.1123296964215054E-2</v>
      </c>
    </row>
    <row r="60" spans="1:19" x14ac:dyDescent="0.25">
      <c r="A60" t="s">
        <v>21</v>
      </c>
      <c r="B60">
        <v>89</v>
      </c>
      <c r="C60">
        <v>31</v>
      </c>
      <c r="D60">
        <v>59</v>
      </c>
      <c r="E60">
        <v>98</v>
      </c>
      <c r="J60">
        <f t="shared" si="7"/>
        <v>157</v>
      </c>
      <c r="K60">
        <v>40</v>
      </c>
      <c r="L60">
        <f t="shared" si="1"/>
        <v>0.25477707006369427</v>
      </c>
      <c r="M60">
        <v>80.900000000000006</v>
      </c>
      <c r="N60">
        <f t="shared" si="5"/>
        <v>4.0449999999999999</v>
      </c>
      <c r="O60" s="5"/>
      <c r="P60" s="5">
        <v>60</v>
      </c>
      <c r="Q60">
        <f t="shared" si="11"/>
        <v>286.62420382165607</v>
      </c>
      <c r="S60">
        <f t="shared" si="4"/>
        <v>0.13955555555555554</v>
      </c>
    </row>
    <row r="61" spans="1:19" x14ac:dyDescent="0.25">
      <c r="A61" t="s">
        <v>21</v>
      </c>
      <c r="B61">
        <v>92</v>
      </c>
      <c r="C61">
        <v>31</v>
      </c>
      <c r="D61">
        <v>63</v>
      </c>
      <c r="E61">
        <v>136</v>
      </c>
      <c r="J61">
        <f t="shared" si="7"/>
        <v>199</v>
      </c>
      <c r="K61">
        <v>61</v>
      </c>
      <c r="L61">
        <f t="shared" si="1"/>
        <v>0.30653266331658291</v>
      </c>
      <c r="M61">
        <v>85.8</v>
      </c>
      <c r="N61">
        <f t="shared" si="5"/>
        <v>4.29</v>
      </c>
      <c r="O61" s="5"/>
      <c r="P61" s="5">
        <v>93</v>
      </c>
      <c r="Q61">
        <f t="shared" si="11"/>
        <v>688.61464968152859</v>
      </c>
      <c r="S61">
        <f t="shared" si="4"/>
        <v>8.8583651289166385E-2</v>
      </c>
    </row>
    <row r="62" spans="1:19" x14ac:dyDescent="0.25">
      <c r="A62" t="s">
        <v>21</v>
      </c>
      <c r="B62">
        <v>94</v>
      </c>
      <c r="C62">
        <v>31</v>
      </c>
      <c r="D62">
        <v>91</v>
      </c>
      <c r="E62">
        <v>99</v>
      </c>
      <c r="J62">
        <f t="shared" si="7"/>
        <v>190</v>
      </c>
      <c r="K62">
        <v>48</v>
      </c>
      <c r="L62">
        <f t="shared" si="1"/>
        <v>0.25263157894736843</v>
      </c>
      <c r="M62">
        <v>88.95</v>
      </c>
      <c r="N62">
        <f>M62/20</f>
        <v>4.4474999999999998</v>
      </c>
      <c r="O62" s="5"/>
      <c r="P62" s="5">
        <v>92</v>
      </c>
      <c r="Q62">
        <f t="shared" si="11"/>
        <v>673.8853503184713</v>
      </c>
      <c r="S62">
        <f t="shared" si="4"/>
        <v>7.1228733459357277E-2</v>
      </c>
    </row>
    <row r="63" spans="1:19" x14ac:dyDescent="0.25">
      <c r="A63" t="s">
        <v>21</v>
      </c>
      <c r="B63">
        <v>98</v>
      </c>
      <c r="C63">
        <v>31</v>
      </c>
      <c r="D63">
        <v>165</v>
      </c>
      <c r="E63">
        <v>112</v>
      </c>
      <c r="F63">
        <v>52</v>
      </c>
      <c r="J63">
        <f t="shared" si="7"/>
        <v>329</v>
      </c>
      <c r="K63">
        <f>29+66</f>
        <v>95</v>
      </c>
      <c r="L63">
        <f t="shared" si="1"/>
        <v>0.28875379939209728</v>
      </c>
      <c r="M63">
        <v>78.88</v>
      </c>
      <c r="N63">
        <f t="shared" si="5"/>
        <v>3.944</v>
      </c>
      <c r="O63" s="5"/>
      <c r="P63" s="5">
        <v>59</v>
      </c>
      <c r="Q63">
        <f t="shared" si="11"/>
        <v>277.14968152866243</v>
      </c>
      <c r="S63">
        <f t="shared" si="4"/>
        <v>0.34277506463659868</v>
      </c>
    </row>
    <row r="64" spans="1:19" x14ac:dyDescent="0.25">
      <c r="A64" t="s">
        <v>21</v>
      </c>
      <c r="B64">
        <v>100</v>
      </c>
      <c r="C64">
        <v>29</v>
      </c>
      <c r="D64">
        <v>104</v>
      </c>
      <c r="J64">
        <f t="shared" si="7"/>
        <v>104</v>
      </c>
      <c r="K64">
        <v>31</v>
      </c>
      <c r="L64">
        <f t="shared" si="1"/>
        <v>0.29807692307692307</v>
      </c>
      <c r="M64">
        <v>80.91</v>
      </c>
      <c r="N64">
        <f t="shared" si="5"/>
        <v>4.0454999999999997</v>
      </c>
      <c r="O64" s="5"/>
      <c r="P64" s="5">
        <v>74</v>
      </c>
      <c r="Q64">
        <f t="shared" si="11"/>
        <v>435.98726114649679</v>
      </c>
      <c r="S64">
        <f t="shared" si="4"/>
        <v>7.1102994886778681E-2</v>
      </c>
    </row>
    <row r="65" spans="1:22" x14ac:dyDescent="0.25">
      <c r="A65" t="s">
        <v>57</v>
      </c>
      <c r="B65">
        <v>29</v>
      </c>
      <c r="C65">
        <v>6</v>
      </c>
      <c r="D65">
        <v>86</v>
      </c>
      <c r="J65">
        <f t="shared" si="7"/>
        <v>86</v>
      </c>
      <c r="K65">
        <v>43</v>
      </c>
      <c r="L65">
        <f t="shared" si="1"/>
        <v>0.5</v>
      </c>
      <c r="M65">
        <v>89.41</v>
      </c>
      <c r="N65">
        <f>M65/20</f>
        <v>4.4704999999999995</v>
      </c>
      <c r="O65">
        <v>24.3</v>
      </c>
      <c r="Q65">
        <f t="shared" si="3"/>
        <v>463.53465</v>
      </c>
      <c r="S65">
        <f t="shared" si="4"/>
        <v>9.2765449141720038E-2</v>
      </c>
      <c r="T65">
        <f>AVERAGE(S65:S77,S79,S81,S78,S82:S85)</f>
        <v>0.18351688923373122</v>
      </c>
      <c r="U65">
        <f>AVERAGE(L65:L77,L79,L81:L85)</f>
        <v>0.28485066386868019</v>
      </c>
      <c r="V65">
        <f>AVERAGE(N65:N77,N79,N81:N85)</f>
        <v>4.1623421052631571</v>
      </c>
    </row>
    <row r="66" spans="1:22" x14ac:dyDescent="0.25">
      <c r="A66" t="s">
        <v>57</v>
      </c>
      <c r="B66">
        <v>32</v>
      </c>
      <c r="C66">
        <v>7</v>
      </c>
      <c r="D66">
        <v>142</v>
      </c>
      <c r="E66">
        <v>49</v>
      </c>
      <c r="F66">
        <v>60</v>
      </c>
      <c r="G66">
        <v>56</v>
      </c>
      <c r="J66">
        <f t="shared" si="7"/>
        <v>307</v>
      </c>
      <c r="K66">
        <v>68</v>
      </c>
      <c r="L66">
        <f t="shared" si="1"/>
        <v>0.22149837133550487</v>
      </c>
      <c r="M66">
        <v>92.08</v>
      </c>
      <c r="N66">
        <f t="shared" si="5"/>
        <v>4.6040000000000001</v>
      </c>
      <c r="O66">
        <v>29.7</v>
      </c>
      <c r="Q66">
        <f t="shared" si="3"/>
        <v>692.44065000000001</v>
      </c>
      <c r="S66">
        <f t="shared" si="4"/>
        <v>9.8203362266498936E-2</v>
      </c>
      <c r="T66">
        <f>STDEV(S65:S77,S79,S81,S78,S82:S85)</f>
        <v>0.11076789235465345</v>
      </c>
      <c r="U66">
        <f>STDEV(L65:L77,L79,L81:L85)</f>
        <v>0.10875705690874464</v>
      </c>
      <c r="V66">
        <f>STDEV(N65:N77,N79,N81:N85)</f>
        <v>0.37885940123802225</v>
      </c>
    </row>
    <row r="67" spans="1:22" x14ac:dyDescent="0.25">
      <c r="A67" t="s">
        <v>57</v>
      </c>
      <c r="B67">
        <v>35</v>
      </c>
      <c r="C67">
        <v>3</v>
      </c>
      <c r="D67">
        <v>103</v>
      </c>
      <c r="E67">
        <v>88</v>
      </c>
      <c r="F67">
        <v>86</v>
      </c>
      <c r="J67">
        <f t="shared" si="7"/>
        <v>277</v>
      </c>
      <c r="K67">
        <v>63</v>
      </c>
      <c r="L67">
        <f t="shared" si="1"/>
        <v>0.22743682310469315</v>
      </c>
      <c r="M67">
        <v>85.53</v>
      </c>
      <c r="N67">
        <f t="shared" si="5"/>
        <v>4.2765000000000004</v>
      </c>
      <c r="O67">
        <v>29.9</v>
      </c>
      <c r="Q67">
        <f t="shared" ref="Q67:Q120" si="12">3.14*(O67/2)^2</f>
        <v>701.79784999999993</v>
      </c>
      <c r="S67">
        <f t="shared" ref="S67:S127" si="13">K67/Q67</f>
        <v>8.9769440017520727E-2</v>
      </c>
      <c r="T67">
        <f>T66/SQRT(19)</f>
        <v>2.5411897313838208E-2</v>
      </c>
      <c r="U67">
        <f>U66/SQRT(18)</f>
        <v>2.5634284147354868E-2</v>
      </c>
      <c r="V67">
        <f>V66/SQRT(18)</f>
        <v>8.9298017243893552E-2</v>
      </c>
    </row>
    <row r="68" spans="1:22" x14ac:dyDescent="0.25">
      <c r="A68" t="s">
        <v>57</v>
      </c>
      <c r="B68">
        <v>38</v>
      </c>
      <c r="C68">
        <v>5</v>
      </c>
      <c r="D68">
        <v>139</v>
      </c>
      <c r="E68">
        <v>98</v>
      </c>
      <c r="J68">
        <f t="shared" si="7"/>
        <v>237</v>
      </c>
      <c r="K68">
        <v>60</v>
      </c>
      <c r="L68">
        <f t="shared" si="1"/>
        <v>0.25316455696202533</v>
      </c>
      <c r="M68">
        <v>79.37</v>
      </c>
      <c r="N68">
        <f>M68/20</f>
        <v>3.9685000000000001</v>
      </c>
      <c r="O68">
        <v>20</v>
      </c>
      <c r="Q68">
        <f t="shared" si="12"/>
        <v>314</v>
      </c>
      <c r="S68">
        <f t="shared" si="13"/>
        <v>0.19108280254777071</v>
      </c>
    </row>
    <row r="69" spans="1:22" x14ac:dyDescent="0.25">
      <c r="A69" t="s">
        <v>57</v>
      </c>
      <c r="B69">
        <v>42</v>
      </c>
      <c r="C69">
        <v>7</v>
      </c>
      <c r="D69">
        <v>217</v>
      </c>
      <c r="E69">
        <v>138</v>
      </c>
      <c r="J69">
        <f t="shared" si="7"/>
        <v>355</v>
      </c>
      <c r="K69">
        <v>25</v>
      </c>
      <c r="L69">
        <f t="shared" si="1"/>
        <v>7.0422535211267609E-2</v>
      </c>
      <c r="M69">
        <v>94</v>
      </c>
      <c r="N69">
        <f t="shared" si="5"/>
        <v>4.7</v>
      </c>
      <c r="O69">
        <v>31.7</v>
      </c>
      <c r="Q69">
        <f t="shared" si="12"/>
        <v>788.83865000000003</v>
      </c>
      <c r="S69">
        <f t="shared" si="13"/>
        <v>3.1692159099962966E-2</v>
      </c>
    </row>
    <row r="70" spans="1:22" x14ac:dyDescent="0.25">
      <c r="A70" t="s">
        <v>57</v>
      </c>
      <c r="B70">
        <v>44</v>
      </c>
      <c r="C70">
        <v>7</v>
      </c>
      <c r="D70">
        <v>77</v>
      </c>
      <c r="E70">
        <v>109</v>
      </c>
      <c r="J70">
        <f t="shared" si="7"/>
        <v>186</v>
      </c>
      <c r="K70">
        <v>54</v>
      </c>
      <c r="L70">
        <f t="shared" si="1"/>
        <v>0.29032258064516131</v>
      </c>
      <c r="M70">
        <v>67.87</v>
      </c>
      <c r="N70">
        <v>3.6</v>
      </c>
      <c r="O70">
        <v>18.7</v>
      </c>
      <c r="Q70">
        <f t="shared" si="12"/>
        <v>274.50665000000004</v>
      </c>
      <c r="R70" t="s">
        <v>52</v>
      </c>
      <c r="S70">
        <f t="shared" si="13"/>
        <v>0.19671654584688564</v>
      </c>
    </row>
    <row r="71" spans="1:22" x14ac:dyDescent="0.25">
      <c r="A71" t="s">
        <v>57</v>
      </c>
      <c r="B71">
        <v>47</v>
      </c>
      <c r="C71">
        <v>7</v>
      </c>
      <c r="D71">
        <v>88</v>
      </c>
      <c r="E71">
        <v>87</v>
      </c>
      <c r="F71">
        <v>34</v>
      </c>
      <c r="G71">
        <v>14</v>
      </c>
      <c r="J71">
        <f t="shared" si="7"/>
        <v>223</v>
      </c>
      <c r="K71">
        <v>39</v>
      </c>
      <c r="L71">
        <f t="shared" si="1"/>
        <v>0.17488789237668162</v>
      </c>
      <c r="M71">
        <v>95.67</v>
      </c>
      <c r="N71">
        <f>M71/20</f>
        <v>4.7835000000000001</v>
      </c>
      <c r="O71">
        <v>26</v>
      </c>
      <c r="Q71">
        <f t="shared" si="12"/>
        <v>530.66</v>
      </c>
      <c r="S71">
        <f t="shared" si="13"/>
        <v>7.3493385595296432E-2</v>
      </c>
    </row>
    <row r="72" spans="1:22" x14ac:dyDescent="0.25">
      <c r="A72" t="s">
        <v>57</v>
      </c>
      <c r="B72">
        <v>46</v>
      </c>
      <c r="C72">
        <v>17</v>
      </c>
      <c r="D72">
        <v>121</v>
      </c>
      <c r="E72">
        <v>65</v>
      </c>
      <c r="J72">
        <f t="shared" si="7"/>
        <v>186</v>
      </c>
      <c r="K72">
        <v>79</v>
      </c>
      <c r="L72">
        <f t="shared" si="1"/>
        <v>0.42473118279569894</v>
      </c>
      <c r="M72">
        <v>79.56</v>
      </c>
      <c r="N72">
        <f t="shared" si="5"/>
        <v>3.9780000000000002</v>
      </c>
      <c r="O72">
        <v>35.799999999999997</v>
      </c>
      <c r="Q72">
        <f t="shared" si="12"/>
        <v>1006.0873999999999</v>
      </c>
      <c r="S72">
        <f t="shared" si="13"/>
        <v>7.8522005145875012E-2</v>
      </c>
    </row>
    <row r="73" spans="1:22" x14ac:dyDescent="0.25">
      <c r="A73" t="s">
        <v>57</v>
      </c>
      <c r="B73">
        <v>45</v>
      </c>
      <c r="C73">
        <v>18</v>
      </c>
      <c r="D73">
        <v>203</v>
      </c>
      <c r="E73">
        <v>147</v>
      </c>
      <c r="J73">
        <f t="shared" si="7"/>
        <v>350</v>
      </c>
      <c r="K73">
        <v>144</v>
      </c>
      <c r="L73">
        <f t="shared" si="1"/>
        <v>0.41142857142857142</v>
      </c>
      <c r="M73">
        <v>81</v>
      </c>
      <c r="N73">
        <f t="shared" si="5"/>
        <v>4.05</v>
      </c>
      <c r="O73">
        <v>30</v>
      </c>
      <c r="Q73">
        <f t="shared" si="12"/>
        <v>706.5</v>
      </c>
      <c r="S73">
        <f t="shared" si="13"/>
        <v>0.20382165605095542</v>
      </c>
    </row>
    <row r="74" spans="1:22" x14ac:dyDescent="0.25">
      <c r="A74" t="s">
        <v>57</v>
      </c>
      <c r="B74">
        <v>41</v>
      </c>
      <c r="C74">
        <v>17</v>
      </c>
      <c r="D74">
        <v>224</v>
      </c>
      <c r="E74">
        <v>168</v>
      </c>
      <c r="F74">
        <v>369</v>
      </c>
      <c r="J74">
        <f t="shared" si="7"/>
        <v>761</v>
      </c>
      <c r="K74">
        <v>251</v>
      </c>
      <c r="L74">
        <f t="shared" si="1"/>
        <v>0.32982917214191854</v>
      </c>
      <c r="M74">
        <v>73.36</v>
      </c>
      <c r="N74">
        <f>M74/20</f>
        <v>3.6680000000000001</v>
      </c>
      <c r="O74">
        <v>29.5</v>
      </c>
      <c r="Q74">
        <f t="shared" si="12"/>
        <v>683.14625000000001</v>
      </c>
      <c r="S74">
        <f t="shared" si="13"/>
        <v>0.36741766495827211</v>
      </c>
    </row>
    <row r="75" spans="1:22" x14ac:dyDescent="0.25">
      <c r="A75" t="s">
        <v>57</v>
      </c>
      <c r="B75">
        <v>38</v>
      </c>
      <c r="C75">
        <v>18</v>
      </c>
      <c r="D75">
        <v>182</v>
      </c>
      <c r="E75">
        <v>78</v>
      </c>
      <c r="J75">
        <f t="shared" si="7"/>
        <v>260</v>
      </c>
      <c r="K75">
        <v>46</v>
      </c>
      <c r="L75">
        <f t="shared" si="1"/>
        <v>0.17692307692307693</v>
      </c>
      <c r="M75">
        <v>84.63</v>
      </c>
      <c r="N75">
        <f t="shared" si="5"/>
        <v>4.2314999999999996</v>
      </c>
      <c r="O75">
        <v>17.899999999999999</v>
      </c>
      <c r="Q75">
        <f t="shared" si="12"/>
        <v>251.52184999999997</v>
      </c>
      <c r="S75">
        <f t="shared" si="13"/>
        <v>0.18288669552963294</v>
      </c>
    </row>
    <row r="76" spans="1:22" x14ac:dyDescent="0.25">
      <c r="A76" t="s">
        <v>57</v>
      </c>
      <c r="B76">
        <v>35</v>
      </c>
      <c r="C76">
        <v>17</v>
      </c>
      <c r="D76">
        <v>482</v>
      </c>
      <c r="E76">
        <v>370</v>
      </c>
      <c r="J76">
        <f t="shared" si="7"/>
        <v>852</v>
      </c>
      <c r="K76">
        <v>233</v>
      </c>
      <c r="L76">
        <f t="shared" si="1"/>
        <v>0.27347417840375587</v>
      </c>
      <c r="M76">
        <v>83.8</v>
      </c>
      <c r="N76">
        <f t="shared" si="5"/>
        <v>4.1899999999999995</v>
      </c>
      <c r="O76">
        <v>35.700000000000003</v>
      </c>
      <c r="Q76">
        <f t="shared" si="12"/>
        <v>1000.4746500000002</v>
      </c>
      <c r="S76">
        <f t="shared" si="13"/>
        <v>0.23288945901827693</v>
      </c>
    </row>
    <row r="77" spans="1:22" x14ac:dyDescent="0.25">
      <c r="A77" t="s">
        <v>57</v>
      </c>
      <c r="B77">
        <v>32</v>
      </c>
      <c r="C77">
        <v>18</v>
      </c>
      <c r="D77">
        <v>128</v>
      </c>
      <c r="E77">
        <v>130</v>
      </c>
      <c r="J77">
        <f t="shared" si="7"/>
        <v>258</v>
      </c>
      <c r="K77">
        <v>51</v>
      </c>
      <c r="L77">
        <f t="shared" si="1"/>
        <v>0.19767441860465115</v>
      </c>
      <c r="M77">
        <v>65.98</v>
      </c>
      <c r="N77">
        <f>M77/20</f>
        <v>3.2990000000000004</v>
      </c>
      <c r="O77">
        <v>29.2</v>
      </c>
      <c r="Q77">
        <f t="shared" si="12"/>
        <v>669.32240000000002</v>
      </c>
      <c r="S77">
        <f t="shared" si="13"/>
        <v>7.6196463766938019E-2</v>
      </c>
    </row>
    <row r="78" spans="1:22" s="5" customFormat="1" x14ac:dyDescent="0.25">
      <c r="A78" s="5" t="s">
        <v>57</v>
      </c>
      <c r="B78" s="5">
        <v>29</v>
      </c>
      <c r="C78" s="5">
        <v>18</v>
      </c>
      <c r="D78" s="5" t="s">
        <v>58</v>
      </c>
      <c r="J78" s="5">
        <f t="shared" si="7"/>
        <v>0</v>
      </c>
      <c r="K78" s="5">
        <v>95</v>
      </c>
      <c r="L78" s="5">
        <f>AVERAGE(L65:L77,L81:L85)</f>
        <v>0.28345242832851342</v>
      </c>
      <c r="M78" s="5">
        <v>88.6</v>
      </c>
      <c r="N78" s="5">
        <f t="shared" si="5"/>
        <v>4.43</v>
      </c>
      <c r="O78" s="5">
        <v>40</v>
      </c>
      <c r="Q78" s="5">
        <f t="shared" si="12"/>
        <v>1256</v>
      </c>
      <c r="S78" s="5">
        <f t="shared" si="13"/>
        <v>7.5636942675159233E-2</v>
      </c>
    </row>
    <row r="79" spans="1:22" x14ac:dyDescent="0.25">
      <c r="A79" t="s">
        <v>57</v>
      </c>
      <c r="B79">
        <v>46</v>
      </c>
      <c r="C79">
        <v>30</v>
      </c>
      <c r="D79">
        <v>80</v>
      </c>
      <c r="E79">
        <v>90</v>
      </c>
      <c r="F79">
        <v>112</v>
      </c>
      <c r="G79">
        <v>115</v>
      </c>
      <c r="H79">
        <v>84</v>
      </c>
      <c r="I79">
        <v>48</v>
      </c>
      <c r="J79">
        <f t="shared" si="7"/>
        <v>529</v>
      </c>
      <c r="K79">
        <v>164</v>
      </c>
      <c r="L79">
        <f t="shared" si="1"/>
        <v>0.31001890359168244</v>
      </c>
      <c r="M79">
        <v>84.29</v>
      </c>
      <c r="N79">
        <f t="shared" si="5"/>
        <v>4.2145000000000001</v>
      </c>
      <c r="O79" s="5"/>
      <c r="P79" s="5">
        <v>82</v>
      </c>
      <c r="Q79">
        <f>(P79^2)/(4*3.14)</f>
        <v>535.35031847133757</v>
      </c>
      <c r="S79">
        <f t="shared" si="13"/>
        <v>0.30634146341463414</v>
      </c>
    </row>
    <row r="80" spans="1:22" x14ac:dyDescent="0.25">
      <c r="A80" t="s">
        <v>57</v>
      </c>
      <c r="B80">
        <v>44</v>
      </c>
      <c r="C80">
        <v>29</v>
      </c>
      <c r="D80">
        <v>24</v>
      </c>
      <c r="E80">
        <v>43</v>
      </c>
      <c r="F80">
        <v>22</v>
      </c>
      <c r="G80">
        <v>46</v>
      </c>
      <c r="J80">
        <f t="shared" si="7"/>
        <v>135</v>
      </c>
      <c r="K80">
        <v>44</v>
      </c>
      <c r="L80">
        <f>K80/SUM(D80:G80)</f>
        <v>0.32592592592592595</v>
      </c>
      <c r="M80">
        <v>83.3</v>
      </c>
      <c r="N80">
        <f>M80/20</f>
        <v>4.165</v>
      </c>
      <c r="O80" s="5"/>
      <c r="P80" s="5">
        <v>49</v>
      </c>
      <c r="Q80">
        <f t="shared" ref="Q80:Q85" si="14">(P80^2)/(4*3.14)</f>
        <v>191.16242038216561</v>
      </c>
      <c r="R80" t="s">
        <v>59</v>
      </c>
      <c r="S80">
        <f t="shared" si="13"/>
        <v>0.23017076218242399</v>
      </c>
    </row>
    <row r="81" spans="1:22" x14ac:dyDescent="0.25">
      <c r="A81" t="s">
        <v>57</v>
      </c>
      <c r="B81">
        <v>41</v>
      </c>
      <c r="C81">
        <v>31</v>
      </c>
      <c r="D81">
        <v>41</v>
      </c>
      <c r="E81">
        <v>95</v>
      </c>
      <c r="J81">
        <f t="shared" si="7"/>
        <v>136</v>
      </c>
      <c r="K81">
        <v>23</v>
      </c>
      <c r="L81">
        <f t="shared" ref="L81:L126" si="15">K81/J81</f>
        <v>0.16911764705882354</v>
      </c>
      <c r="M81">
        <v>89.09</v>
      </c>
      <c r="N81">
        <f t="shared" si="5"/>
        <v>4.4545000000000003</v>
      </c>
      <c r="O81" s="5"/>
      <c r="P81" s="5">
        <v>46</v>
      </c>
      <c r="Q81">
        <f t="shared" si="14"/>
        <v>168.47133757961782</v>
      </c>
      <c r="S81">
        <f t="shared" si="13"/>
        <v>0.13652173913043478</v>
      </c>
    </row>
    <row r="82" spans="1:22" x14ac:dyDescent="0.25">
      <c r="A82" t="s">
        <v>57</v>
      </c>
      <c r="B82">
        <v>38</v>
      </c>
      <c r="C82">
        <v>30</v>
      </c>
      <c r="D82">
        <v>154</v>
      </c>
      <c r="E82">
        <v>82</v>
      </c>
      <c r="F82">
        <v>44</v>
      </c>
      <c r="G82">
        <v>85</v>
      </c>
      <c r="J82">
        <f t="shared" si="7"/>
        <v>365</v>
      </c>
      <c r="K82">
        <f>104+26</f>
        <v>130</v>
      </c>
      <c r="L82">
        <f t="shared" si="15"/>
        <v>0.35616438356164382</v>
      </c>
      <c r="M82">
        <v>81.94</v>
      </c>
      <c r="N82">
        <f t="shared" ref="N82:N127" si="16">M82/20</f>
        <v>4.0969999999999995</v>
      </c>
      <c r="O82" s="5"/>
      <c r="P82" s="5">
        <v>87</v>
      </c>
      <c r="Q82">
        <f t="shared" si="14"/>
        <v>602.62738853503186</v>
      </c>
      <c r="S82">
        <f t="shared" si="13"/>
        <v>0.21572202404544855</v>
      </c>
    </row>
    <row r="83" spans="1:22" x14ac:dyDescent="0.25">
      <c r="A83" t="s">
        <v>57</v>
      </c>
      <c r="B83">
        <v>36</v>
      </c>
      <c r="C83">
        <v>30</v>
      </c>
      <c r="D83">
        <v>170</v>
      </c>
      <c r="E83">
        <v>187</v>
      </c>
      <c r="J83">
        <f t="shared" si="7"/>
        <v>357</v>
      </c>
      <c r="K83">
        <v>87</v>
      </c>
      <c r="L83">
        <f t="shared" si="15"/>
        <v>0.24369747899159663</v>
      </c>
      <c r="M83">
        <v>88.88</v>
      </c>
      <c r="N83">
        <f>M83/20</f>
        <v>4.444</v>
      </c>
      <c r="O83" s="5"/>
      <c r="P83" s="5">
        <v>65</v>
      </c>
      <c r="Q83">
        <f t="shared" si="14"/>
        <v>336.3853503184713</v>
      </c>
      <c r="S83">
        <f t="shared" si="13"/>
        <v>0.25863195266272193</v>
      </c>
    </row>
    <row r="84" spans="1:22" x14ac:dyDescent="0.25">
      <c r="A84" t="s">
        <v>57</v>
      </c>
      <c r="B84">
        <v>32</v>
      </c>
      <c r="C84">
        <v>31</v>
      </c>
      <c r="D84">
        <v>259</v>
      </c>
      <c r="E84">
        <v>229</v>
      </c>
      <c r="J84">
        <f t="shared" si="7"/>
        <v>488</v>
      </c>
      <c r="K84">
        <v>190</v>
      </c>
      <c r="L84">
        <f t="shared" si="15"/>
        <v>0.38934426229508196</v>
      </c>
      <c r="M84">
        <v>79.930000000000007</v>
      </c>
      <c r="N84">
        <f t="shared" si="16"/>
        <v>3.9965000000000002</v>
      </c>
      <c r="O84" s="5"/>
      <c r="P84" s="5">
        <v>81</v>
      </c>
      <c r="Q84">
        <f t="shared" si="14"/>
        <v>522.37261146496814</v>
      </c>
      <c r="S84">
        <f t="shared" si="13"/>
        <v>0.36372504191434235</v>
      </c>
    </row>
    <row r="85" spans="1:22" x14ac:dyDescent="0.25">
      <c r="A85" t="s">
        <v>57</v>
      </c>
      <c r="B85">
        <v>28</v>
      </c>
      <c r="C85">
        <v>30</v>
      </c>
      <c r="D85">
        <v>126</v>
      </c>
      <c r="E85">
        <v>175</v>
      </c>
      <c r="J85">
        <f t="shared" si="7"/>
        <v>301</v>
      </c>
      <c r="K85">
        <f>74+44</f>
        <v>118</v>
      </c>
      <c r="L85">
        <f t="shared" si="15"/>
        <v>0.39202657807308972</v>
      </c>
      <c r="M85">
        <v>81.17</v>
      </c>
      <c r="N85">
        <f t="shared" si="16"/>
        <v>4.0585000000000004</v>
      </c>
      <c r="O85" s="5"/>
      <c r="P85" s="5">
        <v>61</v>
      </c>
      <c r="Q85">
        <f t="shared" si="14"/>
        <v>296.2579617834395</v>
      </c>
      <c r="S85">
        <f t="shared" si="13"/>
        <v>0.39830153184627787</v>
      </c>
    </row>
    <row r="86" spans="1:22" x14ac:dyDescent="0.25">
      <c r="A86" t="s">
        <v>22</v>
      </c>
      <c r="B86">
        <v>119</v>
      </c>
      <c r="C86">
        <v>6</v>
      </c>
      <c r="D86">
        <v>122</v>
      </c>
      <c r="E86">
        <v>76</v>
      </c>
      <c r="J86">
        <f t="shared" si="7"/>
        <v>198</v>
      </c>
      <c r="K86">
        <v>27</v>
      </c>
      <c r="L86">
        <f t="shared" si="15"/>
        <v>0.13636363636363635</v>
      </c>
      <c r="M86">
        <v>84.4</v>
      </c>
      <c r="N86">
        <f>M86/20</f>
        <v>4.2200000000000006</v>
      </c>
      <c r="O86">
        <v>15.8</v>
      </c>
      <c r="Q86">
        <f t="shared" si="12"/>
        <v>195.96740000000003</v>
      </c>
      <c r="S86">
        <f t="shared" si="13"/>
        <v>0.13777801818057492</v>
      </c>
      <c r="T86">
        <f>AVERAGE(S86:S106)</f>
        <v>0.12892182903751281</v>
      </c>
      <c r="U86">
        <f>AVERAGE(L86:L106)</f>
        <v>0.16550151247566072</v>
      </c>
      <c r="V86">
        <f>AVERAGE(N86:N106)</f>
        <v>3.9453373015873012</v>
      </c>
    </row>
    <row r="87" spans="1:22" x14ac:dyDescent="0.25">
      <c r="A87" t="s">
        <v>22</v>
      </c>
      <c r="B87">
        <v>122</v>
      </c>
      <c r="C87">
        <v>6</v>
      </c>
      <c r="D87">
        <v>144</v>
      </c>
      <c r="E87">
        <v>101</v>
      </c>
      <c r="J87">
        <f t="shared" si="7"/>
        <v>245</v>
      </c>
      <c r="K87">
        <v>64</v>
      </c>
      <c r="L87">
        <f t="shared" si="15"/>
        <v>0.26122448979591839</v>
      </c>
      <c r="M87">
        <v>83.68</v>
      </c>
      <c r="N87">
        <f t="shared" si="16"/>
        <v>4.1840000000000002</v>
      </c>
      <c r="O87">
        <v>17.5</v>
      </c>
      <c r="Q87">
        <f t="shared" si="12"/>
        <v>240.40625</v>
      </c>
      <c r="S87">
        <f t="shared" si="13"/>
        <v>0.26621604055634995</v>
      </c>
      <c r="T87">
        <f>STDEV(S86:S106)</f>
        <v>0.10934026871618326</v>
      </c>
      <c r="U87">
        <f>STDEV(L86:L106)</f>
        <v>7.2070625396200849E-2</v>
      </c>
      <c r="V87">
        <f>STDEV(N86:N106)</f>
        <v>0.38225761063220637</v>
      </c>
    </row>
    <row r="88" spans="1:22" x14ac:dyDescent="0.25">
      <c r="A88" t="s">
        <v>22</v>
      </c>
      <c r="B88">
        <v>125</v>
      </c>
      <c r="C88">
        <v>7</v>
      </c>
      <c r="D88">
        <v>72</v>
      </c>
      <c r="E88">
        <v>49</v>
      </c>
      <c r="J88">
        <f t="shared" si="7"/>
        <v>121</v>
      </c>
      <c r="K88">
        <v>18</v>
      </c>
      <c r="L88">
        <f t="shared" si="15"/>
        <v>0.1487603305785124</v>
      </c>
      <c r="M88">
        <v>83.31</v>
      </c>
      <c r="N88">
        <f>M88/18</f>
        <v>4.6283333333333339</v>
      </c>
      <c r="O88">
        <v>24.3</v>
      </c>
      <c r="Q88">
        <f t="shared" si="12"/>
        <v>463.53465</v>
      </c>
      <c r="R88" t="s">
        <v>60</v>
      </c>
      <c r="S88">
        <f t="shared" si="13"/>
        <v>3.8832048477929322E-2</v>
      </c>
      <c r="T88">
        <f>T87/SQRT(20)</f>
        <v>2.4449227352747942E-2</v>
      </c>
      <c r="U88">
        <f>U87/SQRT(20)</f>
        <v>1.611548175668278E-2</v>
      </c>
      <c r="V88">
        <f>V87/SQRT(20)</f>
        <v>8.5475400229025972E-2</v>
      </c>
    </row>
    <row r="89" spans="1:22" x14ac:dyDescent="0.25">
      <c r="A89" t="s">
        <v>22</v>
      </c>
      <c r="B89">
        <v>128</v>
      </c>
      <c r="C89">
        <v>7</v>
      </c>
      <c r="D89">
        <v>43</v>
      </c>
      <c r="E89">
        <v>54</v>
      </c>
      <c r="J89">
        <f t="shared" si="7"/>
        <v>97</v>
      </c>
      <c r="K89">
        <v>10</v>
      </c>
      <c r="L89">
        <f t="shared" si="15"/>
        <v>0.10309278350515463</v>
      </c>
      <c r="M89">
        <v>40.49</v>
      </c>
      <c r="N89">
        <f>M89/10</f>
        <v>4.0490000000000004</v>
      </c>
      <c r="O89">
        <v>19.600000000000001</v>
      </c>
      <c r="Q89">
        <f t="shared" si="12"/>
        <v>301.56560000000007</v>
      </c>
      <c r="R89" t="s">
        <v>61</v>
      </c>
      <c r="S89">
        <f t="shared" si="13"/>
        <v>3.3160280880843163E-2</v>
      </c>
    </row>
    <row r="90" spans="1:22" x14ac:dyDescent="0.25">
      <c r="A90" t="s">
        <v>22</v>
      </c>
      <c r="B90">
        <v>130</v>
      </c>
      <c r="C90">
        <v>5</v>
      </c>
      <c r="D90">
        <v>229</v>
      </c>
      <c r="E90">
        <v>248</v>
      </c>
      <c r="J90">
        <f t="shared" si="7"/>
        <v>477</v>
      </c>
      <c r="K90">
        <v>97</v>
      </c>
      <c r="L90">
        <f t="shared" si="15"/>
        <v>0.20335429769392033</v>
      </c>
      <c r="M90">
        <v>78.5</v>
      </c>
      <c r="N90">
        <f t="shared" si="16"/>
        <v>3.9249999999999998</v>
      </c>
      <c r="O90">
        <v>34.1</v>
      </c>
      <c r="Q90">
        <f t="shared" si="12"/>
        <v>912.80585000000019</v>
      </c>
      <c r="S90">
        <f t="shared" si="13"/>
        <v>0.10626575191208512</v>
      </c>
    </row>
    <row r="91" spans="1:22" x14ac:dyDescent="0.25">
      <c r="A91" t="s">
        <v>22</v>
      </c>
      <c r="B91">
        <v>133</v>
      </c>
      <c r="C91">
        <v>5</v>
      </c>
      <c r="D91">
        <v>93</v>
      </c>
      <c r="J91">
        <f t="shared" si="7"/>
        <v>93</v>
      </c>
      <c r="K91">
        <v>16</v>
      </c>
      <c r="L91">
        <f t="shared" si="15"/>
        <v>0.17204301075268819</v>
      </c>
      <c r="M91">
        <v>61.26</v>
      </c>
      <c r="N91">
        <f>M91/16</f>
        <v>3.8287499999999999</v>
      </c>
      <c r="O91">
        <v>24.5</v>
      </c>
      <c r="Q91">
        <f t="shared" si="12"/>
        <v>471.19625000000002</v>
      </c>
      <c r="R91" t="s">
        <v>62</v>
      </c>
      <c r="S91">
        <f t="shared" si="13"/>
        <v>3.3956127621983405E-2</v>
      </c>
    </row>
    <row r="92" spans="1:22" x14ac:dyDescent="0.25">
      <c r="A92" t="s">
        <v>22</v>
      </c>
      <c r="B92">
        <v>135</v>
      </c>
      <c r="C92">
        <v>6</v>
      </c>
      <c r="D92">
        <v>72</v>
      </c>
      <c r="J92">
        <f t="shared" si="7"/>
        <v>72</v>
      </c>
      <c r="K92">
        <v>2</v>
      </c>
      <c r="L92">
        <f t="shared" si="15"/>
        <v>2.7777777777777776E-2</v>
      </c>
      <c r="M92">
        <v>8.69</v>
      </c>
      <c r="N92">
        <f>M92/2</f>
        <v>4.3449999999999998</v>
      </c>
      <c r="O92">
        <v>10.9</v>
      </c>
      <c r="Q92">
        <f t="shared" si="12"/>
        <v>93.26585</v>
      </c>
      <c r="R92" t="s">
        <v>63</v>
      </c>
      <c r="S92">
        <f t="shared" si="13"/>
        <v>2.1444076261568409E-2</v>
      </c>
    </row>
    <row r="93" spans="1:22" x14ac:dyDescent="0.25">
      <c r="A93" t="s">
        <v>22</v>
      </c>
      <c r="B93">
        <v>136</v>
      </c>
      <c r="C93">
        <v>18</v>
      </c>
      <c r="D93">
        <v>145</v>
      </c>
      <c r="E93">
        <v>109</v>
      </c>
      <c r="J93">
        <f t="shared" si="7"/>
        <v>254</v>
      </c>
      <c r="K93">
        <v>63</v>
      </c>
      <c r="L93">
        <f t="shared" si="15"/>
        <v>0.24803149606299213</v>
      </c>
      <c r="M93">
        <v>71.489999999999995</v>
      </c>
      <c r="N93">
        <f t="shared" si="16"/>
        <v>3.5744999999999996</v>
      </c>
      <c r="O93">
        <v>24.3</v>
      </c>
      <c r="Q93">
        <f t="shared" si="12"/>
        <v>463.53465</v>
      </c>
      <c r="S93">
        <f t="shared" si="13"/>
        <v>0.13591216967275263</v>
      </c>
    </row>
    <row r="94" spans="1:22" x14ac:dyDescent="0.25">
      <c r="A94" t="s">
        <v>22</v>
      </c>
      <c r="B94">
        <v>134</v>
      </c>
      <c r="C94">
        <v>19</v>
      </c>
      <c r="D94">
        <v>233</v>
      </c>
      <c r="E94">
        <v>156</v>
      </c>
      <c r="J94">
        <f t="shared" si="7"/>
        <v>389</v>
      </c>
      <c r="K94">
        <v>59</v>
      </c>
      <c r="L94">
        <f t="shared" si="15"/>
        <v>0.15167095115681234</v>
      </c>
      <c r="M94">
        <v>95.15</v>
      </c>
      <c r="N94">
        <f t="shared" si="16"/>
        <v>4.7575000000000003</v>
      </c>
      <c r="O94">
        <v>29.2</v>
      </c>
      <c r="Q94">
        <f t="shared" si="12"/>
        <v>669.32240000000002</v>
      </c>
      <c r="S94">
        <f t="shared" si="13"/>
        <v>8.8148850240183207E-2</v>
      </c>
    </row>
    <row r="95" spans="1:22" x14ac:dyDescent="0.25">
      <c r="A95" t="s">
        <v>22</v>
      </c>
      <c r="B95">
        <v>131</v>
      </c>
      <c r="C95">
        <v>19</v>
      </c>
      <c r="D95">
        <v>91</v>
      </c>
      <c r="E95">
        <v>66</v>
      </c>
      <c r="J95">
        <f t="shared" si="7"/>
        <v>157</v>
      </c>
      <c r="K95">
        <v>24</v>
      </c>
      <c r="L95">
        <f t="shared" si="15"/>
        <v>0.15286624203821655</v>
      </c>
      <c r="M95">
        <v>82.79</v>
      </c>
      <c r="N95">
        <f>M95/20</f>
        <v>4.1395</v>
      </c>
      <c r="O95">
        <v>30.2</v>
      </c>
      <c r="Q95">
        <f t="shared" si="12"/>
        <v>715.95140000000004</v>
      </c>
      <c r="S95">
        <f t="shared" si="13"/>
        <v>3.3521828436958147E-2</v>
      </c>
    </row>
    <row r="96" spans="1:22" x14ac:dyDescent="0.25">
      <c r="A96" t="s">
        <v>22</v>
      </c>
      <c r="B96">
        <v>128</v>
      </c>
      <c r="C96">
        <v>19</v>
      </c>
      <c r="D96">
        <v>59</v>
      </c>
      <c r="E96">
        <v>75</v>
      </c>
      <c r="F96">
        <v>72</v>
      </c>
      <c r="G96">
        <v>159</v>
      </c>
      <c r="H96">
        <v>59</v>
      </c>
      <c r="J96">
        <f t="shared" si="7"/>
        <v>424</v>
      </c>
      <c r="K96">
        <v>75</v>
      </c>
      <c r="L96">
        <f t="shared" si="15"/>
        <v>0.17688679245283018</v>
      </c>
      <c r="M96">
        <v>77.349999999999994</v>
      </c>
      <c r="N96">
        <f t="shared" si="16"/>
        <v>3.8674999999999997</v>
      </c>
      <c r="O96">
        <v>28.5</v>
      </c>
      <c r="Q96">
        <f t="shared" si="12"/>
        <v>637.61625000000004</v>
      </c>
      <c r="S96">
        <f t="shared" si="13"/>
        <v>0.11762560944768895</v>
      </c>
    </row>
    <row r="97" spans="1:22" x14ac:dyDescent="0.25">
      <c r="A97" t="s">
        <v>22</v>
      </c>
      <c r="B97">
        <v>125</v>
      </c>
      <c r="C97">
        <v>18</v>
      </c>
      <c r="D97">
        <v>49</v>
      </c>
      <c r="E97">
        <v>149</v>
      </c>
      <c r="J97">
        <f t="shared" si="7"/>
        <v>198</v>
      </c>
      <c r="K97">
        <v>54</v>
      </c>
      <c r="L97">
        <f t="shared" si="15"/>
        <v>0.27272727272727271</v>
      </c>
      <c r="M97">
        <v>79.180000000000007</v>
      </c>
      <c r="N97">
        <f t="shared" si="16"/>
        <v>3.9590000000000005</v>
      </c>
      <c r="O97">
        <v>21.1</v>
      </c>
      <c r="Q97">
        <f t="shared" si="12"/>
        <v>349.48985000000005</v>
      </c>
      <c r="S97">
        <f t="shared" si="13"/>
        <v>0.15451092499538968</v>
      </c>
    </row>
    <row r="98" spans="1:22" x14ac:dyDescent="0.25">
      <c r="A98" t="s">
        <v>22</v>
      </c>
      <c r="B98">
        <v>123</v>
      </c>
      <c r="C98">
        <v>18</v>
      </c>
      <c r="D98">
        <v>161</v>
      </c>
      <c r="E98">
        <v>226</v>
      </c>
      <c r="F98">
        <v>16</v>
      </c>
      <c r="G98">
        <v>22</v>
      </c>
      <c r="J98">
        <f t="shared" ref="J98:J158" si="17">SUM(D98:I98)</f>
        <v>425</v>
      </c>
      <c r="K98">
        <v>82</v>
      </c>
      <c r="L98">
        <f t="shared" si="15"/>
        <v>0.19294117647058823</v>
      </c>
      <c r="M98">
        <v>80.819999999999993</v>
      </c>
      <c r="N98">
        <f>M98/20</f>
        <v>4.0409999999999995</v>
      </c>
      <c r="O98">
        <v>30.4</v>
      </c>
      <c r="Q98">
        <f t="shared" si="12"/>
        <v>725.46559999999999</v>
      </c>
      <c r="S98">
        <f t="shared" si="13"/>
        <v>0.11303085907863861</v>
      </c>
    </row>
    <row r="99" spans="1:22" x14ac:dyDescent="0.25">
      <c r="A99" t="s">
        <v>22</v>
      </c>
      <c r="B99">
        <v>121</v>
      </c>
      <c r="C99">
        <v>19</v>
      </c>
      <c r="D99">
        <v>24</v>
      </c>
      <c r="E99">
        <v>125</v>
      </c>
      <c r="J99">
        <f t="shared" si="17"/>
        <v>149</v>
      </c>
      <c r="K99">
        <v>26</v>
      </c>
      <c r="L99">
        <f t="shared" si="15"/>
        <v>0.17449664429530201</v>
      </c>
      <c r="M99">
        <v>78.459999999999994</v>
      </c>
      <c r="N99">
        <f t="shared" si="16"/>
        <v>3.9229999999999996</v>
      </c>
      <c r="O99">
        <v>19.7</v>
      </c>
      <c r="Q99">
        <f t="shared" si="12"/>
        <v>304.65064999999998</v>
      </c>
      <c r="S99">
        <f t="shared" si="13"/>
        <v>8.5343655101343133E-2</v>
      </c>
    </row>
    <row r="100" spans="1:22" x14ac:dyDescent="0.25">
      <c r="A100" t="s">
        <v>22</v>
      </c>
      <c r="B100">
        <v>135</v>
      </c>
      <c r="C100">
        <v>29</v>
      </c>
      <c r="D100">
        <v>190</v>
      </c>
      <c r="E100">
        <v>150</v>
      </c>
      <c r="J100">
        <f t="shared" si="17"/>
        <v>340</v>
      </c>
      <c r="K100">
        <v>5</v>
      </c>
      <c r="L100">
        <f t="shared" si="15"/>
        <v>1.4705882352941176E-2</v>
      </c>
      <c r="M100">
        <v>18</v>
      </c>
      <c r="N100">
        <f>M100/5</f>
        <v>3.6</v>
      </c>
      <c r="O100" s="5"/>
      <c r="P100" s="5">
        <v>65</v>
      </c>
      <c r="Q100">
        <f>(P100^2)/(4*3.14)</f>
        <v>336.3853503184713</v>
      </c>
      <c r="R100" t="s">
        <v>64</v>
      </c>
      <c r="S100">
        <f t="shared" si="13"/>
        <v>1.4863905325443788E-2</v>
      </c>
    </row>
    <row r="101" spans="1:22" x14ac:dyDescent="0.25">
      <c r="A101" t="s">
        <v>22</v>
      </c>
      <c r="B101">
        <v>134</v>
      </c>
      <c r="C101">
        <v>30</v>
      </c>
      <c r="D101">
        <v>90</v>
      </c>
      <c r="E101">
        <v>28</v>
      </c>
      <c r="J101">
        <f t="shared" si="17"/>
        <v>118</v>
      </c>
      <c r="K101">
        <v>22</v>
      </c>
      <c r="L101">
        <f t="shared" si="15"/>
        <v>0.1864406779661017</v>
      </c>
      <c r="M101">
        <v>74.099999999999994</v>
      </c>
      <c r="N101">
        <f>M101/20</f>
        <v>3.7049999999999996</v>
      </c>
      <c r="O101" s="5"/>
      <c r="P101" s="5">
        <v>46</v>
      </c>
      <c r="Q101">
        <f t="shared" ref="Q101:Q106" si="18">(P101^2)/(4*3.14)</f>
        <v>168.47133757961782</v>
      </c>
      <c r="S101">
        <f t="shared" si="13"/>
        <v>0.13058601134215503</v>
      </c>
    </row>
    <row r="102" spans="1:22" x14ac:dyDescent="0.25">
      <c r="A102" t="s">
        <v>22</v>
      </c>
      <c r="B102">
        <v>130</v>
      </c>
      <c r="C102">
        <v>30</v>
      </c>
      <c r="D102">
        <v>72</v>
      </c>
      <c r="E102">
        <v>121</v>
      </c>
      <c r="J102">
        <f t="shared" si="17"/>
        <v>193</v>
      </c>
      <c r="K102">
        <v>6</v>
      </c>
      <c r="L102">
        <f t="shared" si="15"/>
        <v>3.1088082901554404E-2</v>
      </c>
      <c r="M102">
        <v>25.17</v>
      </c>
      <c r="N102">
        <f>M102/6</f>
        <v>4.1950000000000003</v>
      </c>
      <c r="O102" s="5"/>
      <c r="P102" s="5">
        <v>63</v>
      </c>
      <c r="Q102">
        <f t="shared" si="18"/>
        <v>316.00318471337579</v>
      </c>
      <c r="R102" t="s">
        <v>65</v>
      </c>
      <c r="S102">
        <f t="shared" si="13"/>
        <v>1.8987150415721844E-2</v>
      </c>
    </row>
    <row r="103" spans="1:22" x14ac:dyDescent="0.25">
      <c r="A103" t="s">
        <v>22</v>
      </c>
      <c r="B103">
        <v>129</v>
      </c>
      <c r="C103">
        <v>30</v>
      </c>
      <c r="D103">
        <v>114</v>
      </c>
      <c r="E103">
        <v>44</v>
      </c>
      <c r="J103">
        <f t="shared" si="17"/>
        <v>158</v>
      </c>
      <c r="K103">
        <v>28</v>
      </c>
      <c r="L103">
        <f t="shared" si="15"/>
        <v>0.17721518987341772</v>
      </c>
      <c r="M103">
        <v>71.56</v>
      </c>
      <c r="N103">
        <f t="shared" si="16"/>
        <v>3.5780000000000003</v>
      </c>
      <c r="O103" s="5"/>
      <c r="P103" s="5">
        <v>50</v>
      </c>
      <c r="Q103">
        <f t="shared" si="18"/>
        <v>199.04458598726114</v>
      </c>
      <c r="S103">
        <f t="shared" si="13"/>
        <v>0.14067199999999999</v>
      </c>
    </row>
    <row r="104" spans="1:22" x14ac:dyDescent="0.25">
      <c r="A104" t="s">
        <v>22</v>
      </c>
      <c r="B104">
        <v>126</v>
      </c>
      <c r="C104">
        <v>30</v>
      </c>
      <c r="D104">
        <v>228</v>
      </c>
      <c r="E104">
        <v>203</v>
      </c>
      <c r="J104">
        <f t="shared" si="17"/>
        <v>431</v>
      </c>
      <c r="K104">
        <v>82</v>
      </c>
      <c r="L104">
        <f t="shared" si="15"/>
        <v>0.1902552204176334</v>
      </c>
      <c r="M104">
        <v>75.27</v>
      </c>
      <c r="N104">
        <f>M104/20</f>
        <v>3.7634999999999996</v>
      </c>
      <c r="O104" s="5"/>
      <c r="P104" s="5">
        <v>54</v>
      </c>
      <c r="Q104">
        <f t="shared" si="18"/>
        <v>232.16560509554139</v>
      </c>
      <c r="S104">
        <f t="shared" si="13"/>
        <v>0.35319615912208507</v>
      </c>
    </row>
    <row r="105" spans="1:22" x14ac:dyDescent="0.25">
      <c r="A105" t="s">
        <v>22</v>
      </c>
      <c r="B105">
        <v>123</v>
      </c>
      <c r="C105">
        <v>31</v>
      </c>
      <c r="D105">
        <v>298</v>
      </c>
      <c r="E105">
        <v>205</v>
      </c>
      <c r="J105">
        <f t="shared" si="17"/>
        <v>503</v>
      </c>
      <c r="K105">
        <f>33+85</f>
        <v>118</v>
      </c>
      <c r="L105">
        <f t="shared" si="15"/>
        <v>0.23459244532803181</v>
      </c>
      <c r="M105">
        <v>64.510000000000005</v>
      </c>
      <c r="N105">
        <f t="shared" si="16"/>
        <v>3.2255000000000003</v>
      </c>
      <c r="O105" s="5"/>
      <c r="P105" s="5">
        <v>63</v>
      </c>
      <c r="Q105">
        <f t="shared" si="18"/>
        <v>316.00318471337579</v>
      </c>
      <c r="S105">
        <f t="shared" si="13"/>
        <v>0.37341395817586293</v>
      </c>
    </row>
    <row r="106" spans="1:22" x14ac:dyDescent="0.25">
      <c r="A106" t="s">
        <v>22</v>
      </c>
      <c r="B106">
        <v>120</v>
      </c>
      <c r="C106">
        <v>31</v>
      </c>
      <c r="D106">
        <v>144</v>
      </c>
      <c r="E106">
        <v>200</v>
      </c>
      <c r="F106">
        <v>35</v>
      </c>
      <c r="J106">
        <f t="shared" si="17"/>
        <v>379</v>
      </c>
      <c r="K106">
        <v>83</v>
      </c>
      <c r="L106">
        <f t="shared" si="15"/>
        <v>0.21899736147757257</v>
      </c>
      <c r="M106">
        <v>66.86</v>
      </c>
      <c r="N106">
        <f t="shared" si="16"/>
        <v>3.343</v>
      </c>
      <c r="O106" s="5"/>
      <c r="P106" s="5">
        <v>58</v>
      </c>
      <c r="Q106">
        <f t="shared" si="18"/>
        <v>267.83439490445858</v>
      </c>
      <c r="S106">
        <f t="shared" si="13"/>
        <v>0.3098929845422117</v>
      </c>
    </row>
    <row r="107" spans="1:22" x14ac:dyDescent="0.25">
      <c r="A107" t="s">
        <v>66</v>
      </c>
      <c r="B107">
        <v>135</v>
      </c>
      <c r="C107">
        <v>7</v>
      </c>
      <c r="D107">
        <v>315</v>
      </c>
      <c r="E107">
        <v>264</v>
      </c>
      <c r="J107">
        <f t="shared" si="17"/>
        <v>579</v>
      </c>
      <c r="K107">
        <v>132</v>
      </c>
      <c r="L107">
        <f t="shared" si="15"/>
        <v>0.22797927461139897</v>
      </c>
      <c r="M107">
        <v>72.27</v>
      </c>
      <c r="N107">
        <f>M107/20</f>
        <v>3.6134999999999997</v>
      </c>
      <c r="O107">
        <v>29.1</v>
      </c>
      <c r="Q107">
        <f t="shared" si="12"/>
        <v>664.74585000000002</v>
      </c>
      <c r="S107">
        <f t="shared" si="13"/>
        <v>0.19857213098810619</v>
      </c>
      <c r="T107">
        <f>AVERAGE(S107:S127)</f>
        <v>0.1120205385104735</v>
      </c>
      <c r="U107">
        <f>AVERAGE(L107:L127)</f>
        <v>0.17507017956087884</v>
      </c>
      <c r="V107">
        <f>AVERAGE(N107:N127)</f>
        <v>3.8275714285714275</v>
      </c>
    </row>
    <row r="108" spans="1:22" x14ac:dyDescent="0.25">
      <c r="A108" t="s">
        <v>66</v>
      </c>
      <c r="B108">
        <v>137</v>
      </c>
      <c r="C108">
        <v>5</v>
      </c>
      <c r="D108">
        <v>452</v>
      </c>
      <c r="E108">
        <v>213</v>
      </c>
      <c r="J108">
        <f t="shared" si="17"/>
        <v>665</v>
      </c>
      <c r="K108">
        <v>150</v>
      </c>
      <c r="L108">
        <f t="shared" si="15"/>
        <v>0.22556390977443608</v>
      </c>
      <c r="M108">
        <v>79.209999999999994</v>
      </c>
      <c r="N108">
        <f t="shared" si="16"/>
        <v>3.9604999999999997</v>
      </c>
      <c r="O108">
        <v>40</v>
      </c>
      <c r="Q108">
        <f t="shared" si="12"/>
        <v>1256</v>
      </c>
      <c r="S108">
        <f t="shared" si="13"/>
        <v>0.11942675159235669</v>
      </c>
      <c r="T108">
        <f>STDEV(S107:S127)</f>
        <v>6.6541042201493025E-2</v>
      </c>
      <c r="U108">
        <f>STDEV(L107:L127)</f>
        <v>6.2433987257858592E-2</v>
      </c>
      <c r="V108">
        <f>STDEV(N107:N127)</f>
        <v>0.39920312140921482</v>
      </c>
    </row>
    <row r="109" spans="1:22" x14ac:dyDescent="0.25">
      <c r="A109" t="s">
        <v>66</v>
      </c>
      <c r="B109">
        <v>140</v>
      </c>
      <c r="C109">
        <v>6</v>
      </c>
      <c r="D109">
        <v>123</v>
      </c>
      <c r="E109">
        <v>54</v>
      </c>
      <c r="F109">
        <v>229</v>
      </c>
      <c r="G109">
        <v>132</v>
      </c>
      <c r="J109">
        <f t="shared" si="17"/>
        <v>538</v>
      </c>
      <c r="K109">
        <v>140</v>
      </c>
      <c r="L109">
        <f t="shared" si="15"/>
        <v>0.26022304832713755</v>
      </c>
      <c r="M109">
        <v>66.849999999999994</v>
      </c>
      <c r="N109">
        <f t="shared" si="16"/>
        <v>3.3424999999999998</v>
      </c>
      <c r="O109">
        <v>34.4</v>
      </c>
      <c r="Q109">
        <f t="shared" si="12"/>
        <v>928.93759999999997</v>
      </c>
      <c r="S109">
        <f t="shared" si="13"/>
        <v>0.15070980009852114</v>
      </c>
      <c r="T109">
        <f>T108/SQRT(20)</f>
        <v>1.4879029365622066E-2</v>
      </c>
      <c r="U109">
        <f>U108/SQRT(20)</f>
        <v>1.396066396149275E-2</v>
      </c>
      <c r="V109">
        <f>V108/SQRT(20)</f>
        <v>8.9264531630110597E-2</v>
      </c>
    </row>
    <row r="110" spans="1:22" x14ac:dyDescent="0.25">
      <c r="A110" t="s">
        <v>66</v>
      </c>
      <c r="B110">
        <v>144</v>
      </c>
      <c r="C110">
        <v>7</v>
      </c>
      <c r="D110">
        <v>131</v>
      </c>
      <c r="E110">
        <v>108</v>
      </c>
      <c r="J110">
        <f t="shared" si="17"/>
        <v>239</v>
      </c>
      <c r="K110">
        <v>63</v>
      </c>
      <c r="L110">
        <f t="shared" si="15"/>
        <v>0.26359832635983266</v>
      </c>
      <c r="M110">
        <v>66.180000000000007</v>
      </c>
      <c r="N110">
        <f>M110/20</f>
        <v>3.3090000000000002</v>
      </c>
      <c r="O110">
        <v>33</v>
      </c>
      <c r="Q110">
        <f t="shared" si="12"/>
        <v>854.86500000000001</v>
      </c>
      <c r="S110">
        <f t="shared" si="13"/>
        <v>7.3695846712638832E-2</v>
      </c>
    </row>
    <row r="111" spans="1:22" x14ac:dyDescent="0.25">
      <c r="A111" t="s">
        <v>66</v>
      </c>
      <c r="B111">
        <v>147</v>
      </c>
      <c r="C111">
        <v>5</v>
      </c>
      <c r="D111">
        <v>225</v>
      </c>
      <c r="E111">
        <v>225</v>
      </c>
      <c r="J111">
        <f t="shared" si="17"/>
        <v>450</v>
      </c>
      <c r="K111">
        <v>98</v>
      </c>
      <c r="L111">
        <f t="shared" si="15"/>
        <v>0.21777777777777776</v>
      </c>
      <c r="M111">
        <v>66.8</v>
      </c>
      <c r="N111">
        <f t="shared" si="16"/>
        <v>3.34</v>
      </c>
      <c r="O111">
        <v>26.1</v>
      </c>
      <c r="Q111">
        <f t="shared" si="12"/>
        <v>534.74985000000004</v>
      </c>
      <c r="S111">
        <f t="shared" si="13"/>
        <v>0.18326325851236797</v>
      </c>
    </row>
    <row r="112" spans="1:22" x14ac:dyDescent="0.25">
      <c r="A112" t="s">
        <v>66</v>
      </c>
      <c r="B112">
        <v>149</v>
      </c>
      <c r="C112">
        <v>5</v>
      </c>
      <c r="D112">
        <v>37</v>
      </c>
      <c r="E112">
        <v>111</v>
      </c>
      <c r="J112">
        <f t="shared" si="17"/>
        <v>148</v>
      </c>
      <c r="K112">
        <v>37</v>
      </c>
      <c r="L112">
        <f t="shared" si="15"/>
        <v>0.25</v>
      </c>
      <c r="M112">
        <v>75.47</v>
      </c>
      <c r="N112">
        <f t="shared" si="16"/>
        <v>3.7734999999999999</v>
      </c>
      <c r="O112">
        <v>29.4</v>
      </c>
      <c r="Q112">
        <f t="shared" si="12"/>
        <v>678.5225999999999</v>
      </c>
      <c r="S112">
        <f t="shared" si="13"/>
        <v>5.4530239670719891E-2</v>
      </c>
    </row>
    <row r="113" spans="1:19" x14ac:dyDescent="0.25">
      <c r="A113" t="s">
        <v>66</v>
      </c>
      <c r="B113">
        <v>151</v>
      </c>
      <c r="C113">
        <v>6</v>
      </c>
      <c r="D113">
        <v>87</v>
      </c>
      <c r="E113">
        <v>72</v>
      </c>
      <c r="J113">
        <f t="shared" si="17"/>
        <v>159</v>
      </c>
      <c r="K113">
        <v>35</v>
      </c>
      <c r="L113">
        <f t="shared" si="15"/>
        <v>0.22012578616352202</v>
      </c>
      <c r="M113">
        <v>64.2</v>
      </c>
      <c r="N113">
        <f>M113/20</f>
        <v>3.21</v>
      </c>
      <c r="O113">
        <v>30.7</v>
      </c>
      <c r="Q113">
        <f t="shared" si="12"/>
        <v>739.85464999999999</v>
      </c>
      <c r="S113">
        <f t="shared" si="13"/>
        <v>4.7306589206406964E-2</v>
      </c>
    </row>
    <row r="114" spans="1:19" x14ac:dyDescent="0.25">
      <c r="A114" t="s">
        <v>66</v>
      </c>
      <c r="B114">
        <v>151</v>
      </c>
      <c r="C114">
        <v>18</v>
      </c>
      <c r="D114">
        <v>129</v>
      </c>
      <c r="E114">
        <v>265</v>
      </c>
      <c r="J114">
        <f t="shared" si="17"/>
        <v>394</v>
      </c>
      <c r="K114">
        <v>83</v>
      </c>
      <c r="L114">
        <f t="shared" si="15"/>
        <v>0.21065989847715735</v>
      </c>
      <c r="M114">
        <v>85.77</v>
      </c>
      <c r="N114">
        <f t="shared" si="16"/>
        <v>4.2885</v>
      </c>
      <c r="O114">
        <v>32.700000000000003</v>
      </c>
      <c r="Q114">
        <f t="shared" si="12"/>
        <v>839.39265000000023</v>
      </c>
      <c r="S114">
        <f t="shared" si="13"/>
        <v>9.8881018317232075E-2</v>
      </c>
    </row>
    <row r="115" spans="1:19" x14ac:dyDescent="0.25">
      <c r="A115" t="s">
        <v>66</v>
      </c>
      <c r="B115">
        <v>149</v>
      </c>
      <c r="C115">
        <v>18</v>
      </c>
      <c r="D115">
        <v>219</v>
      </c>
      <c r="E115">
        <v>265</v>
      </c>
      <c r="J115">
        <f t="shared" si="17"/>
        <v>484</v>
      </c>
      <c r="K115">
        <v>54</v>
      </c>
      <c r="L115">
        <f t="shared" si="15"/>
        <v>0.1115702479338843</v>
      </c>
      <c r="M115">
        <v>71.92</v>
      </c>
      <c r="N115">
        <f t="shared" si="16"/>
        <v>3.5960000000000001</v>
      </c>
      <c r="O115">
        <v>31.4</v>
      </c>
      <c r="Q115">
        <f t="shared" si="12"/>
        <v>773.97859999999991</v>
      </c>
      <c r="S115">
        <f t="shared" si="13"/>
        <v>6.9769370884414636E-2</v>
      </c>
    </row>
    <row r="116" spans="1:19" x14ac:dyDescent="0.25">
      <c r="A116" t="s">
        <v>66</v>
      </c>
      <c r="B116">
        <v>146</v>
      </c>
      <c r="C116">
        <v>18</v>
      </c>
      <c r="D116">
        <v>209</v>
      </c>
      <c r="E116">
        <v>197</v>
      </c>
      <c r="J116">
        <f t="shared" si="17"/>
        <v>406</v>
      </c>
      <c r="K116">
        <v>105</v>
      </c>
      <c r="L116">
        <f t="shared" si="15"/>
        <v>0.25862068965517243</v>
      </c>
      <c r="M116">
        <v>72.430000000000007</v>
      </c>
      <c r="N116">
        <f>M116/20</f>
        <v>3.6215000000000002</v>
      </c>
      <c r="O116">
        <v>20.9</v>
      </c>
      <c r="Q116">
        <f t="shared" si="12"/>
        <v>342.89585</v>
      </c>
      <c r="S116">
        <f t="shared" si="13"/>
        <v>0.30621542955390096</v>
      </c>
    </row>
    <row r="117" spans="1:19" x14ac:dyDescent="0.25">
      <c r="A117" t="s">
        <v>66</v>
      </c>
      <c r="B117">
        <v>143</v>
      </c>
      <c r="C117">
        <v>20</v>
      </c>
      <c r="D117">
        <v>70</v>
      </c>
      <c r="E117">
        <v>66</v>
      </c>
      <c r="F117">
        <v>18</v>
      </c>
      <c r="J117">
        <f t="shared" si="17"/>
        <v>154</v>
      </c>
      <c r="K117">
        <v>22</v>
      </c>
      <c r="L117">
        <f t="shared" si="15"/>
        <v>0.14285714285714285</v>
      </c>
      <c r="M117">
        <v>77.53</v>
      </c>
      <c r="N117">
        <f t="shared" si="16"/>
        <v>3.8765000000000001</v>
      </c>
      <c r="O117">
        <v>26.6</v>
      </c>
      <c r="Q117">
        <f t="shared" si="12"/>
        <v>555.43460000000005</v>
      </c>
      <c r="S117">
        <f t="shared" si="13"/>
        <v>3.9608623589527908E-2</v>
      </c>
    </row>
    <row r="118" spans="1:19" x14ac:dyDescent="0.25">
      <c r="A118" t="s">
        <v>66</v>
      </c>
      <c r="B118">
        <v>140</v>
      </c>
      <c r="C118">
        <v>19</v>
      </c>
      <c r="D118">
        <v>262</v>
      </c>
      <c r="E118">
        <v>212</v>
      </c>
      <c r="J118">
        <f t="shared" si="17"/>
        <v>474</v>
      </c>
      <c r="K118">
        <v>103</v>
      </c>
      <c r="L118">
        <f t="shared" si="15"/>
        <v>0.21729957805907174</v>
      </c>
      <c r="M118">
        <v>86.32</v>
      </c>
      <c r="N118">
        <f t="shared" si="16"/>
        <v>4.3159999999999998</v>
      </c>
      <c r="O118">
        <v>25.4</v>
      </c>
      <c r="Q118">
        <f t="shared" si="12"/>
        <v>506.45060000000001</v>
      </c>
      <c r="S118">
        <f t="shared" si="13"/>
        <v>0.20337620293074982</v>
      </c>
    </row>
    <row r="119" spans="1:19" x14ac:dyDescent="0.25">
      <c r="A119" t="s">
        <v>66</v>
      </c>
      <c r="B119">
        <v>138</v>
      </c>
      <c r="C119">
        <v>19</v>
      </c>
      <c r="D119">
        <v>166</v>
      </c>
      <c r="E119">
        <v>145</v>
      </c>
      <c r="F119">
        <v>39</v>
      </c>
      <c r="G119">
        <v>63</v>
      </c>
      <c r="J119">
        <f t="shared" si="17"/>
        <v>413</v>
      </c>
      <c r="K119">
        <v>42</v>
      </c>
      <c r="L119">
        <f t="shared" si="15"/>
        <v>0.10169491525423729</v>
      </c>
      <c r="M119">
        <v>86.52</v>
      </c>
      <c r="N119">
        <f>M119/20</f>
        <v>4.3259999999999996</v>
      </c>
      <c r="O119">
        <v>21.2</v>
      </c>
      <c r="Q119">
        <f t="shared" si="12"/>
        <v>352.81040000000002</v>
      </c>
      <c r="S119">
        <f t="shared" si="13"/>
        <v>0.1190441098108219</v>
      </c>
    </row>
    <row r="120" spans="1:19" x14ac:dyDescent="0.25">
      <c r="A120" t="s">
        <v>66</v>
      </c>
      <c r="B120">
        <v>135</v>
      </c>
      <c r="C120">
        <v>19</v>
      </c>
      <c r="D120">
        <v>180</v>
      </c>
      <c r="E120">
        <v>114</v>
      </c>
      <c r="F120">
        <v>384</v>
      </c>
      <c r="G120">
        <v>25</v>
      </c>
      <c r="J120">
        <f t="shared" si="17"/>
        <v>703</v>
      </c>
      <c r="K120">
        <v>48</v>
      </c>
      <c r="L120">
        <f t="shared" si="15"/>
        <v>6.8278805120910391E-2</v>
      </c>
      <c r="M120">
        <v>82.04</v>
      </c>
      <c r="N120">
        <f t="shared" si="16"/>
        <v>4.1020000000000003</v>
      </c>
      <c r="O120">
        <v>39</v>
      </c>
      <c r="Q120">
        <f t="shared" si="12"/>
        <v>1193.9850000000001</v>
      </c>
      <c r="S120">
        <f t="shared" si="13"/>
        <v>4.0201510069221971E-2</v>
      </c>
    </row>
    <row r="121" spans="1:19" x14ac:dyDescent="0.25">
      <c r="A121" t="s">
        <v>66</v>
      </c>
      <c r="B121">
        <v>135</v>
      </c>
      <c r="C121">
        <v>28</v>
      </c>
      <c r="D121">
        <v>153</v>
      </c>
      <c r="E121">
        <v>64</v>
      </c>
      <c r="J121">
        <f t="shared" si="17"/>
        <v>217</v>
      </c>
      <c r="K121">
        <v>27</v>
      </c>
      <c r="L121">
        <f t="shared" si="15"/>
        <v>0.12442396313364056</v>
      </c>
      <c r="M121">
        <v>73.53</v>
      </c>
      <c r="N121">
        <f t="shared" si="16"/>
        <v>3.6764999999999999</v>
      </c>
      <c r="O121" s="5"/>
      <c r="P121" s="5">
        <v>59</v>
      </c>
      <c r="Q121">
        <f>(P121^2)/(4*3.14)</f>
        <v>277.14968152866243</v>
      </c>
      <c r="S121">
        <f t="shared" si="13"/>
        <v>9.742028152829646E-2</v>
      </c>
    </row>
    <row r="122" spans="1:19" x14ac:dyDescent="0.25">
      <c r="A122" t="s">
        <v>66</v>
      </c>
      <c r="B122">
        <v>137</v>
      </c>
      <c r="C122">
        <v>29</v>
      </c>
      <c r="D122">
        <v>216</v>
      </c>
      <c r="E122">
        <v>163</v>
      </c>
      <c r="J122">
        <f t="shared" si="17"/>
        <v>379</v>
      </c>
      <c r="K122">
        <v>53</v>
      </c>
      <c r="L122">
        <f t="shared" si="15"/>
        <v>0.13984168865435356</v>
      </c>
      <c r="M122">
        <v>77.25</v>
      </c>
      <c r="N122">
        <f>M122/20</f>
        <v>3.8624999999999998</v>
      </c>
      <c r="O122" s="5"/>
      <c r="P122" s="5">
        <v>81</v>
      </c>
      <c r="Q122">
        <f t="shared" ref="Q122:Q127" si="19">(P122^2)/(4*3.14)</f>
        <v>522.37261146496814</v>
      </c>
      <c r="S122">
        <f t="shared" si="13"/>
        <v>0.10146014327084286</v>
      </c>
    </row>
    <row r="123" spans="1:19" x14ac:dyDescent="0.25">
      <c r="A123" t="s">
        <v>66</v>
      </c>
      <c r="B123">
        <v>140</v>
      </c>
      <c r="C123">
        <v>29</v>
      </c>
      <c r="D123">
        <v>366</v>
      </c>
      <c r="E123">
        <v>284</v>
      </c>
      <c r="J123">
        <f t="shared" si="17"/>
        <v>650</v>
      </c>
      <c r="K123">
        <f>41+29</f>
        <v>70</v>
      </c>
      <c r="L123">
        <f t="shared" si="15"/>
        <v>0.1076923076923077</v>
      </c>
      <c r="M123">
        <v>81.790000000000006</v>
      </c>
      <c r="N123">
        <f t="shared" si="16"/>
        <v>4.0895000000000001</v>
      </c>
      <c r="O123" s="5"/>
      <c r="P123" s="5">
        <v>112</v>
      </c>
      <c r="Q123">
        <f t="shared" si="19"/>
        <v>998.72611464968145</v>
      </c>
      <c r="S123">
        <f t="shared" si="13"/>
        <v>7.0089285714285715E-2</v>
      </c>
    </row>
    <row r="124" spans="1:19" x14ac:dyDescent="0.25">
      <c r="A124" t="s">
        <v>66</v>
      </c>
      <c r="B124">
        <v>144</v>
      </c>
      <c r="C124">
        <v>29</v>
      </c>
      <c r="D124">
        <v>114</v>
      </c>
      <c r="E124">
        <v>173</v>
      </c>
      <c r="F124">
        <v>8</v>
      </c>
      <c r="G124">
        <v>89</v>
      </c>
      <c r="J124">
        <f t="shared" si="17"/>
        <v>384</v>
      </c>
      <c r="K124">
        <f>31+14</f>
        <v>45</v>
      </c>
      <c r="L124">
        <f t="shared" si="15"/>
        <v>0.1171875</v>
      </c>
      <c r="M124">
        <v>86.58</v>
      </c>
      <c r="N124">
        <f t="shared" si="16"/>
        <v>4.3289999999999997</v>
      </c>
      <c r="O124" s="5"/>
      <c r="P124" s="5">
        <v>103</v>
      </c>
      <c r="Q124">
        <f t="shared" si="19"/>
        <v>844.66560509554142</v>
      </c>
      <c r="S124">
        <f t="shared" si="13"/>
        <v>5.3275520784239798E-2</v>
      </c>
    </row>
    <row r="125" spans="1:19" x14ac:dyDescent="0.25">
      <c r="A125" t="s">
        <v>66</v>
      </c>
      <c r="B125">
        <v>146</v>
      </c>
      <c r="C125">
        <v>30</v>
      </c>
      <c r="D125">
        <v>23</v>
      </c>
      <c r="E125">
        <v>163</v>
      </c>
      <c r="F125">
        <v>126</v>
      </c>
      <c r="J125">
        <f t="shared" si="17"/>
        <v>312</v>
      </c>
      <c r="K125">
        <v>45</v>
      </c>
      <c r="L125">
        <f t="shared" si="15"/>
        <v>0.14423076923076922</v>
      </c>
      <c r="M125">
        <v>80.16</v>
      </c>
      <c r="N125">
        <f>M125/20</f>
        <v>4.008</v>
      </c>
      <c r="O125" s="5"/>
      <c r="P125" s="5">
        <v>75</v>
      </c>
      <c r="Q125">
        <f t="shared" si="19"/>
        <v>447.85031847133757</v>
      </c>
      <c r="S125">
        <f t="shared" si="13"/>
        <v>0.10048</v>
      </c>
    </row>
    <row r="126" spans="1:19" x14ac:dyDescent="0.25">
      <c r="A126" t="s">
        <v>66</v>
      </c>
      <c r="B126">
        <v>148</v>
      </c>
      <c r="C126">
        <v>31</v>
      </c>
      <c r="D126">
        <v>121</v>
      </c>
      <c r="E126">
        <v>155</v>
      </c>
      <c r="F126">
        <v>42</v>
      </c>
      <c r="G126">
        <v>130</v>
      </c>
      <c r="J126">
        <f t="shared" si="17"/>
        <v>448</v>
      </c>
      <c r="K126">
        <f>23+39</f>
        <v>62</v>
      </c>
      <c r="L126">
        <f t="shared" si="15"/>
        <v>0.13839285714285715</v>
      </c>
      <c r="M126">
        <v>89.58</v>
      </c>
      <c r="N126">
        <f t="shared" si="16"/>
        <v>4.4790000000000001</v>
      </c>
      <c r="O126" s="5"/>
      <c r="P126" s="5">
        <v>75</v>
      </c>
      <c r="Q126">
        <f t="shared" si="19"/>
        <v>447.85031847133757</v>
      </c>
      <c r="S126">
        <f t="shared" si="13"/>
        <v>0.13843911111111112</v>
      </c>
    </row>
    <row r="127" spans="1:19" x14ac:dyDescent="0.25">
      <c r="A127" t="s">
        <v>66</v>
      </c>
      <c r="B127">
        <v>151</v>
      </c>
      <c r="C127">
        <v>30</v>
      </c>
      <c r="D127">
        <v>238</v>
      </c>
      <c r="E127">
        <v>377</v>
      </c>
      <c r="J127">
        <f t="shared" si="17"/>
        <v>615</v>
      </c>
      <c r="K127">
        <f>35+44</f>
        <v>79</v>
      </c>
      <c r="L127">
        <f>K127/J127</f>
        <v>0.12845528455284552</v>
      </c>
      <c r="M127">
        <v>65.180000000000007</v>
      </c>
      <c r="N127">
        <f t="shared" si="16"/>
        <v>3.2590000000000003</v>
      </c>
      <c r="O127" s="5"/>
      <c r="P127" s="5">
        <v>107</v>
      </c>
      <c r="Q127">
        <f t="shared" si="19"/>
        <v>911.54458598726114</v>
      </c>
      <c r="S127">
        <f t="shared" si="13"/>
        <v>8.6666084374181149E-2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C2A7-AD73-4DA5-B378-883A253871AC}">
  <dimension ref="A1:Y125"/>
  <sheetViews>
    <sheetView tabSelected="1" workbookViewId="0">
      <selection activeCell="L1" sqref="L1:L1048576"/>
    </sheetView>
  </sheetViews>
  <sheetFormatPr defaultRowHeight="15" x14ac:dyDescent="0.25"/>
  <cols>
    <col min="1" max="1" width="12.5703125" customWidth="1"/>
    <col min="2" max="2" width="4.140625" bestFit="1" customWidth="1"/>
    <col min="3" max="3" width="4.85546875" bestFit="1" customWidth="1"/>
    <col min="4" max="4" width="5" bestFit="1" customWidth="1"/>
    <col min="6" max="6" width="5.140625" bestFit="1" customWidth="1"/>
    <col min="9" max="9" width="11" bestFit="1" customWidth="1"/>
    <col min="10" max="10" width="11.85546875" customWidth="1"/>
    <col min="11" max="11" width="9.140625" style="4"/>
    <col min="12" max="12" width="12.5703125" customWidth="1"/>
    <col min="13" max="14" width="15" customWidth="1"/>
    <col min="15" max="15" width="14.140625" style="5" customWidth="1"/>
    <col min="16" max="16" width="12.42578125" customWidth="1"/>
    <col min="17" max="17" width="13" customWidth="1"/>
    <col min="18" max="18" width="13.5703125" customWidth="1"/>
    <col min="20" max="24" width="12" bestFit="1" customWidth="1"/>
  </cols>
  <sheetData>
    <row r="1" spans="1:25" s="1" customFormat="1" x14ac:dyDescent="0.25">
      <c r="A1" s="1" t="s">
        <v>31</v>
      </c>
      <c r="B1" s="1" t="s">
        <v>32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" t="s">
        <v>8</v>
      </c>
      <c r="L1" s="1" t="s">
        <v>9</v>
      </c>
      <c r="M1" s="1" t="s">
        <v>10</v>
      </c>
      <c r="N1" s="1" t="s">
        <v>11</v>
      </c>
      <c r="O1" s="3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4</v>
      </c>
      <c r="U1" s="1" t="s">
        <v>7</v>
      </c>
      <c r="V1" s="1" t="s">
        <v>12</v>
      </c>
      <c r="W1" s="1" t="s">
        <v>13</v>
      </c>
      <c r="X1" s="1" t="s">
        <v>14</v>
      </c>
      <c r="Y1" s="1" t="s">
        <v>17</v>
      </c>
    </row>
    <row r="2" spans="1:25" x14ac:dyDescent="0.25">
      <c r="A2" t="s">
        <v>18</v>
      </c>
      <c r="B2">
        <v>1</v>
      </c>
      <c r="C2">
        <v>58</v>
      </c>
      <c r="D2">
        <v>4</v>
      </c>
      <c r="E2">
        <v>119</v>
      </c>
      <c r="F2">
        <v>40</v>
      </c>
      <c r="G2">
        <f t="shared" ref="G2:G65" si="0">F2/E2</f>
        <v>0.33613445378151263</v>
      </c>
      <c r="H2">
        <v>67</v>
      </c>
      <c r="J2">
        <f t="shared" ref="J2:J55" si="1">H2</f>
        <v>67</v>
      </c>
      <c r="K2" s="4">
        <v>8.15</v>
      </c>
      <c r="L2">
        <f t="shared" ref="L2:L8" si="2">PI()*(K2/2)^2</f>
        <v>52.168109508267008</v>
      </c>
      <c r="M2">
        <f t="shared" ref="M2:M65" si="3">L2*10</f>
        <v>521.68109508267003</v>
      </c>
      <c r="N2">
        <f t="shared" ref="N2:N65" si="4">J2/20</f>
        <v>3.35</v>
      </c>
      <c r="O2" s="5">
        <f t="shared" ref="O2:O65" si="5">F2/M2</f>
        <v>7.6675195587950648E-2</v>
      </c>
      <c r="P2">
        <f t="shared" ref="P2:P65" si="6">G2/L2</f>
        <v>6.4432937468866082E-3</v>
      </c>
      <c r="Q2">
        <f t="shared" ref="Q2:Q65" si="7">H2/L2</f>
        <v>1.2843095260981732</v>
      </c>
      <c r="R2">
        <f>H2/20</f>
        <v>3.35</v>
      </c>
      <c r="S2" t="s">
        <v>19</v>
      </c>
      <c r="T2">
        <v>0.31550804113338127</v>
      </c>
      <c r="U2">
        <v>66.857142857142861</v>
      </c>
      <c r="V2">
        <v>6.7381462384875759E-2</v>
      </c>
      <c r="W2">
        <v>6.100538530844456E-3</v>
      </c>
      <c r="X2">
        <v>1.2606161652263841</v>
      </c>
      <c r="Y2">
        <v>3.342857142857143</v>
      </c>
    </row>
    <row r="3" spans="1:25" x14ac:dyDescent="0.25">
      <c r="A3" t="s">
        <v>18</v>
      </c>
      <c r="B3">
        <v>1</v>
      </c>
      <c r="C3">
        <v>58</v>
      </c>
      <c r="D3">
        <v>8</v>
      </c>
      <c r="E3">
        <v>118</v>
      </c>
      <c r="F3">
        <v>60</v>
      </c>
      <c r="G3">
        <f t="shared" si="0"/>
        <v>0.50847457627118642</v>
      </c>
      <c r="H3">
        <v>66</v>
      </c>
      <c r="I3" t="s">
        <v>20</v>
      </c>
      <c r="J3">
        <f t="shared" si="1"/>
        <v>66</v>
      </c>
      <c r="K3" s="4">
        <v>7.62</v>
      </c>
      <c r="L3">
        <f t="shared" si="2"/>
        <v>45.603673118774793</v>
      </c>
      <c r="M3">
        <f t="shared" si="3"/>
        <v>456.03673118774793</v>
      </c>
      <c r="N3">
        <f t="shared" si="4"/>
        <v>3.3</v>
      </c>
      <c r="O3" s="5">
        <f t="shared" si="5"/>
        <v>0.13156834942599901</v>
      </c>
      <c r="P3">
        <f t="shared" si="6"/>
        <v>1.1149860120847373E-2</v>
      </c>
      <c r="Q3">
        <f t="shared" si="7"/>
        <v>1.4472518436859891</v>
      </c>
      <c r="R3">
        <f t="shared" ref="R3:R66" si="8">H3/20</f>
        <v>3.3</v>
      </c>
      <c r="T3">
        <v>1.7524510110736552E-2</v>
      </c>
      <c r="U3">
        <v>1.384351317920625</v>
      </c>
      <c r="V3">
        <v>8.0485802994472392E-3</v>
      </c>
      <c r="W3">
        <v>1.0312189688699716E-3</v>
      </c>
      <c r="X3">
        <v>0.1833722681507689</v>
      </c>
      <c r="Y3">
        <v>6.9217565896031258E-2</v>
      </c>
    </row>
    <row r="4" spans="1:25" x14ac:dyDescent="0.25">
      <c r="A4" t="s">
        <v>18</v>
      </c>
      <c r="B4">
        <v>1</v>
      </c>
      <c r="C4">
        <v>58</v>
      </c>
      <c r="D4">
        <v>14</v>
      </c>
      <c r="E4">
        <v>152</v>
      </c>
      <c r="F4">
        <v>49</v>
      </c>
      <c r="G4">
        <f t="shared" si="0"/>
        <v>0.32236842105263158</v>
      </c>
      <c r="H4">
        <v>67</v>
      </c>
      <c r="J4">
        <f t="shared" si="1"/>
        <v>67</v>
      </c>
      <c r="K4" s="4">
        <v>8.67</v>
      </c>
      <c r="L4">
        <f t="shared" si="2"/>
        <v>59.037516004606445</v>
      </c>
      <c r="M4">
        <f t="shared" si="3"/>
        <v>590.37516004606448</v>
      </c>
      <c r="N4">
        <f t="shared" si="4"/>
        <v>3.35</v>
      </c>
      <c r="O4" s="5">
        <f t="shared" si="5"/>
        <v>8.2998071931374512E-2</v>
      </c>
      <c r="P4">
        <f t="shared" si="6"/>
        <v>5.4603994691693764E-3</v>
      </c>
      <c r="Q4">
        <f t="shared" si="7"/>
        <v>1.1348715957963453</v>
      </c>
      <c r="R4">
        <f t="shared" si="8"/>
        <v>3.35</v>
      </c>
      <c r="S4" t="s">
        <v>21</v>
      </c>
      <c r="T4">
        <v>0.32335974619259605</v>
      </c>
      <c r="U4">
        <v>64.38095238095238</v>
      </c>
      <c r="V4">
        <v>6.6901847423714342E-2</v>
      </c>
      <c r="W4">
        <v>6.4421445624954126E-3</v>
      </c>
      <c r="X4">
        <v>1.279999702439486</v>
      </c>
      <c r="Y4">
        <v>3.2190476190476192</v>
      </c>
    </row>
    <row r="5" spans="1:25" x14ac:dyDescent="0.25">
      <c r="A5" t="s">
        <v>18</v>
      </c>
      <c r="B5">
        <v>1</v>
      </c>
      <c r="C5">
        <v>58</v>
      </c>
      <c r="D5">
        <v>17</v>
      </c>
      <c r="E5">
        <v>122</v>
      </c>
      <c r="F5">
        <v>42</v>
      </c>
      <c r="G5">
        <f t="shared" si="0"/>
        <v>0.34426229508196721</v>
      </c>
      <c r="H5">
        <v>78</v>
      </c>
      <c r="J5">
        <f t="shared" si="1"/>
        <v>78</v>
      </c>
      <c r="K5" s="4">
        <v>6.66</v>
      </c>
      <c r="L5">
        <f t="shared" si="2"/>
        <v>34.83680677639186</v>
      </c>
      <c r="M5">
        <f t="shared" si="3"/>
        <v>348.36806776391859</v>
      </c>
      <c r="N5">
        <f t="shared" si="4"/>
        <v>3.9</v>
      </c>
      <c r="O5" s="5">
        <f t="shared" si="5"/>
        <v>0.12056214069672562</v>
      </c>
      <c r="P5">
        <f t="shared" si="6"/>
        <v>9.8821426800594775E-3</v>
      </c>
      <c r="Q5">
        <f t="shared" si="7"/>
        <v>2.2390111843677616</v>
      </c>
      <c r="R5">
        <f t="shared" si="8"/>
        <v>3.9</v>
      </c>
      <c r="T5">
        <v>1.6318654832661234E-2</v>
      </c>
      <c r="U5">
        <v>1.7065699377350327</v>
      </c>
      <c r="V5">
        <v>9.8576079270610573E-3</v>
      </c>
      <c r="W5">
        <v>1.6852130945887011E-3</v>
      </c>
      <c r="X5">
        <v>0.35219652254085432</v>
      </c>
      <c r="Y5">
        <v>8.5328496886751634E-2</v>
      </c>
    </row>
    <row r="6" spans="1:25" x14ac:dyDescent="0.25">
      <c r="A6" t="s">
        <v>18</v>
      </c>
      <c r="B6">
        <v>1</v>
      </c>
      <c r="C6">
        <v>58</v>
      </c>
      <c r="D6">
        <v>19</v>
      </c>
      <c r="E6">
        <v>147</v>
      </c>
      <c r="F6">
        <v>56</v>
      </c>
      <c r="G6">
        <f t="shared" si="0"/>
        <v>0.38095238095238093</v>
      </c>
      <c r="H6">
        <v>55</v>
      </c>
      <c r="J6">
        <f t="shared" si="1"/>
        <v>55</v>
      </c>
      <c r="K6" s="4">
        <v>8.5399999999999991</v>
      </c>
      <c r="L6">
        <f t="shared" si="2"/>
        <v>57.280344693637332</v>
      </c>
      <c r="M6">
        <f t="shared" si="3"/>
        <v>572.80344693637335</v>
      </c>
      <c r="N6">
        <f t="shared" si="4"/>
        <v>2.75</v>
      </c>
      <c r="O6" s="5">
        <f t="shared" si="5"/>
        <v>9.7764774809779464E-2</v>
      </c>
      <c r="P6">
        <f t="shared" si="6"/>
        <v>6.6506649530462215E-3</v>
      </c>
      <c r="Q6">
        <f t="shared" si="7"/>
        <v>0.96018975259604833</v>
      </c>
      <c r="R6">
        <f t="shared" si="8"/>
        <v>2.75</v>
      </c>
      <c r="S6" t="s">
        <v>22</v>
      </c>
      <c r="T6">
        <v>0.25481643904761464</v>
      </c>
      <c r="U6">
        <v>76.25</v>
      </c>
      <c r="V6">
        <v>5.2205830610039826E-2</v>
      </c>
      <c r="W6">
        <v>5.2680804584652029E-3</v>
      </c>
      <c r="X6">
        <v>1.5318271513985726</v>
      </c>
      <c r="Y6">
        <v>3.8125</v>
      </c>
    </row>
    <row r="7" spans="1:25" x14ac:dyDescent="0.25">
      <c r="A7" t="s">
        <v>18</v>
      </c>
      <c r="B7">
        <v>1</v>
      </c>
      <c r="C7">
        <v>58</v>
      </c>
      <c r="D7">
        <v>26</v>
      </c>
      <c r="E7">
        <v>71</v>
      </c>
      <c r="F7">
        <v>26</v>
      </c>
      <c r="G7">
        <f t="shared" si="0"/>
        <v>0.36619718309859156</v>
      </c>
      <c r="H7">
        <v>71</v>
      </c>
      <c r="J7">
        <f t="shared" si="1"/>
        <v>71</v>
      </c>
      <c r="K7" s="4">
        <v>4.74</v>
      </c>
      <c r="L7">
        <f t="shared" si="2"/>
        <v>17.646011775948509</v>
      </c>
      <c r="M7">
        <f t="shared" si="3"/>
        <v>176.46011775948509</v>
      </c>
      <c r="N7">
        <f t="shared" si="4"/>
        <v>3.55</v>
      </c>
      <c r="O7" s="5">
        <f t="shared" si="5"/>
        <v>0.14734207553594614</v>
      </c>
      <c r="P7">
        <f t="shared" si="6"/>
        <v>2.0752405005062834E-2</v>
      </c>
      <c r="Q7">
        <f t="shared" si="7"/>
        <v>4.0235720627123746</v>
      </c>
      <c r="R7">
        <f t="shared" si="8"/>
        <v>3.55</v>
      </c>
      <c r="T7">
        <v>2.6198514673225815E-2</v>
      </c>
      <c r="U7">
        <v>1.531897687939958</v>
      </c>
      <c r="V7">
        <v>1.2113631609329059E-2</v>
      </c>
      <c r="W7">
        <v>8.984447170796129E-4</v>
      </c>
      <c r="X7">
        <v>0.16680265637772523</v>
      </c>
      <c r="Y7">
        <v>7.6594884396997895E-2</v>
      </c>
    </row>
    <row r="8" spans="1:25" x14ac:dyDescent="0.25">
      <c r="A8" t="s">
        <v>18</v>
      </c>
      <c r="B8">
        <v>1</v>
      </c>
      <c r="C8">
        <v>58</v>
      </c>
      <c r="D8">
        <v>35</v>
      </c>
      <c r="E8">
        <v>98</v>
      </c>
      <c r="F8">
        <v>40</v>
      </c>
      <c r="G8">
        <f t="shared" si="0"/>
        <v>0.40816326530612246</v>
      </c>
      <c r="H8">
        <v>73</v>
      </c>
      <c r="J8">
        <f t="shared" si="1"/>
        <v>73</v>
      </c>
      <c r="K8" s="4">
        <v>9.5399999999999991</v>
      </c>
      <c r="L8">
        <f t="shared" si="2"/>
        <v>71.480343487863195</v>
      </c>
      <c r="M8">
        <f t="shared" si="3"/>
        <v>714.80343487863195</v>
      </c>
      <c r="N8">
        <f t="shared" si="4"/>
        <v>3.65</v>
      </c>
      <c r="O8" s="5">
        <f t="shared" si="5"/>
        <v>5.5959440103686253E-2</v>
      </c>
      <c r="P8">
        <f t="shared" si="6"/>
        <v>5.71014694935574E-3</v>
      </c>
      <c r="Q8">
        <f t="shared" si="7"/>
        <v>1.0212597818922742</v>
      </c>
      <c r="R8">
        <f t="shared" si="8"/>
        <v>3.65</v>
      </c>
      <c r="S8" t="s">
        <v>23</v>
      </c>
      <c r="T8">
        <v>0.29879571132139582</v>
      </c>
      <c r="U8">
        <v>76.38095238095238</v>
      </c>
      <c r="V8">
        <v>5.5444163370301877E-2</v>
      </c>
      <c r="W8">
        <v>4.5802952568715994E-3</v>
      </c>
      <c r="X8">
        <v>1.2016179936875668</v>
      </c>
      <c r="Y8">
        <v>3.8190476190476188</v>
      </c>
    </row>
    <row r="9" spans="1:25" x14ac:dyDescent="0.25">
      <c r="A9" t="s">
        <v>18</v>
      </c>
      <c r="B9">
        <v>1</v>
      </c>
      <c r="C9">
        <v>66</v>
      </c>
      <c r="D9">
        <v>31</v>
      </c>
      <c r="E9">
        <v>149</v>
      </c>
      <c r="F9">
        <v>55</v>
      </c>
      <c r="G9">
        <f t="shared" si="0"/>
        <v>0.36912751677852351</v>
      </c>
      <c r="H9">
        <v>63</v>
      </c>
      <c r="J9">
        <f t="shared" si="1"/>
        <v>63</v>
      </c>
      <c r="K9" s="4">
        <v>3.6</v>
      </c>
      <c r="L9">
        <f t="shared" ref="L9:L22" si="9">(10*K9)^2/(4*PI())</f>
        <v>103.13240312354819</v>
      </c>
      <c r="M9">
        <f t="shared" si="3"/>
        <v>1031.3240312354819</v>
      </c>
      <c r="N9">
        <f t="shared" si="4"/>
        <v>3.15</v>
      </c>
      <c r="O9" s="5">
        <f t="shared" si="5"/>
        <v>5.3329504922048951E-2</v>
      </c>
      <c r="P9">
        <f t="shared" si="6"/>
        <v>3.5791614041643595E-3</v>
      </c>
      <c r="Q9">
        <f t="shared" si="7"/>
        <v>0.6108652381980153</v>
      </c>
      <c r="R9">
        <f t="shared" si="8"/>
        <v>3.15</v>
      </c>
      <c r="T9">
        <v>1.5286503154250598E-2</v>
      </c>
      <c r="U9">
        <v>1.6977576247453439</v>
      </c>
      <c r="V9">
        <v>7.9318432579093597E-3</v>
      </c>
      <c r="W9">
        <v>6.0634236798980329E-4</v>
      </c>
      <c r="X9">
        <v>0.15653688922138342</v>
      </c>
      <c r="Y9">
        <v>8.488788123726719E-2</v>
      </c>
    </row>
    <row r="10" spans="1:25" x14ac:dyDescent="0.25">
      <c r="A10" t="s">
        <v>18</v>
      </c>
      <c r="B10">
        <v>1</v>
      </c>
      <c r="C10">
        <v>66</v>
      </c>
      <c r="D10">
        <v>27</v>
      </c>
      <c r="E10">
        <v>164</v>
      </c>
      <c r="F10">
        <v>47</v>
      </c>
      <c r="G10">
        <f t="shared" si="0"/>
        <v>0.28658536585365851</v>
      </c>
      <c r="H10">
        <v>66</v>
      </c>
      <c r="J10">
        <f t="shared" si="1"/>
        <v>66</v>
      </c>
      <c r="K10" s="4">
        <v>5</v>
      </c>
      <c r="L10">
        <f t="shared" si="9"/>
        <v>198.94367886486918</v>
      </c>
      <c r="M10">
        <f t="shared" si="3"/>
        <v>1989.4367886486918</v>
      </c>
      <c r="N10">
        <f t="shared" si="4"/>
        <v>3.3</v>
      </c>
      <c r="O10" s="5">
        <f t="shared" si="5"/>
        <v>2.3624776754995244E-2</v>
      </c>
      <c r="P10">
        <f t="shared" si="6"/>
        <v>1.4405351679875147E-3</v>
      </c>
      <c r="Q10">
        <f t="shared" si="7"/>
        <v>0.33175218421908215</v>
      </c>
      <c r="R10">
        <f t="shared" si="8"/>
        <v>3.3</v>
      </c>
      <c r="S10" t="s">
        <v>24</v>
      </c>
      <c r="T10">
        <v>0.31193720146189235</v>
      </c>
      <c r="U10">
        <v>67.523809523809518</v>
      </c>
      <c r="V10">
        <v>5.7479693548922996E-2</v>
      </c>
      <c r="W10">
        <v>5.4777122732380867E-3</v>
      </c>
      <c r="X10">
        <v>1.2380832069290271</v>
      </c>
      <c r="Y10">
        <v>3.3761904761904757</v>
      </c>
    </row>
    <row r="11" spans="1:25" x14ac:dyDescent="0.25">
      <c r="A11" t="s">
        <v>18</v>
      </c>
      <c r="B11">
        <v>1</v>
      </c>
      <c r="C11">
        <v>66</v>
      </c>
      <c r="D11">
        <v>26</v>
      </c>
      <c r="E11">
        <v>84</v>
      </c>
      <c r="F11">
        <v>31</v>
      </c>
      <c r="G11">
        <f t="shared" si="0"/>
        <v>0.36904761904761907</v>
      </c>
      <c r="H11">
        <v>59</v>
      </c>
      <c r="J11">
        <f t="shared" si="1"/>
        <v>59</v>
      </c>
      <c r="K11" s="4">
        <v>1.8</v>
      </c>
      <c r="L11">
        <f t="shared" si="9"/>
        <v>25.783100780887047</v>
      </c>
      <c r="M11">
        <f t="shared" si="3"/>
        <v>257.83100780887048</v>
      </c>
      <c r="N11">
        <f t="shared" si="4"/>
        <v>2.95</v>
      </c>
      <c r="O11" s="5">
        <f t="shared" si="5"/>
        <v>0.12023379291516491</v>
      </c>
      <c r="P11">
        <f t="shared" si="6"/>
        <v>1.4313546775614873E-2</v>
      </c>
      <c r="Q11">
        <f t="shared" si="7"/>
        <v>2.2883205748370097</v>
      </c>
      <c r="R11">
        <f t="shared" si="8"/>
        <v>2.95</v>
      </c>
      <c r="T11">
        <v>2.1277678885931888E-2</v>
      </c>
      <c r="U11">
        <v>1.9113072066246255</v>
      </c>
      <c r="V11">
        <v>5.6052057791154686E-3</v>
      </c>
      <c r="W11">
        <v>4.9605842128936197E-4</v>
      </c>
      <c r="X11">
        <v>0.11242873611100569</v>
      </c>
      <c r="Y11">
        <v>9.556536033123128E-2</v>
      </c>
    </row>
    <row r="12" spans="1:25" x14ac:dyDescent="0.25">
      <c r="A12" t="s">
        <v>18</v>
      </c>
      <c r="B12">
        <v>1</v>
      </c>
      <c r="C12">
        <v>66</v>
      </c>
      <c r="D12">
        <v>18</v>
      </c>
      <c r="E12">
        <v>86</v>
      </c>
      <c r="F12">
        <v>23</v>
      </c>
      <c r="G12">
        <f t="shared" si="0"/>
        <v>0.26744186046511625</v>
      </c>
      <c r="H12">
        <v>56</v>
      </c>
      <c r="J12">
        <f t="shared" si="1"/>
        <v>56</v>
      </c>
      <c r="K12" s="4">
        <v>2.6</v>
      </c>
      <c r="L12">
        <f t="shared" si="9"/>
        <v>53.794370765060627</v>
      </c>
      <c r="M12">
        <f t="shared" si="3"/>
        <v>537.94370765060626</v>
      </c>
      <c r="N12">
        <f t="shared" si="4"/>
        <v>2.8</v>
      </c>
      <c r="O12" s="5">
        <f t="shared" si="5"/>
        <v>4.2755402977849258E-2</v>
      </c>
      <c r="P12">
        <f t="shared" si="6"/>
        <v>4.9715584857964248E-3</v>
      </c>
      <c r="Q12">
        <f t="shared" si="7"/>
        <v>1.0410011159824166</v>
      </c>
      <c r="R12">
        <f t="shared" si="8"/>
        <v>2.8</v>
      </c>
      <c r="S12" t="s">
        <v>25</v>
      </c>
      <c r="T12">
        <v>0.29784004516502322</v>
      </c>
      <c r="U12">
        <v>72.7</v>
      </c>
      <c r="V12">
        <v>5.3334218751844166E-2</v>
      </c>
      <c r="W12">
        <v>6.0100875806945548E-3</v>
      </c>
      <c r="X12">
        <v>1.5005317368446043</v>
      </c>
      <c r="Y12">
        <v>3.6350000000000002</v>
      </c>
    </row>
    <row r="13" spans="1:25" x14ac:dyDescent="0.25">
      <c r="A13" t="s">
        <v>18</v>
      </c>
      <c r="B13">
        <v>1</v>
      </c>
      <c r="C13">
        <v>66</v>
      </c>
      <c r="D13">
        <v>8</v>
      </c>
      <c r="E13">
        <v>193</v>
      </c>
      <c r="F13">
        <v>54</v>
      </c>
      <c r="G13">
        <f t="shared" si="0"/>
        <v>0.27979274611398963</v>
      </c>
      <c r="H13">
        <v>67</v>
      </c>
      <c r="J13">
        <f t="shared" si="1"/>
        <v>67</v>
      </c>
      <c r="K13" s="4">
        <v>4</v>
      </c>
      <c r="L13">
        <f t="shared" si="9"/>
        <v>127.32395447351627</v>
      </c>
      <c r="M13">
        <f t="shared" si="3"/>
        <v>1273.2395447351628</v>
      </c>
      <c r="N13">
        <f t="shared" si="4"/>
        <v>3.35</v>
      </c>
      <c r="O13" s="5">
        <f t="shared" si="5"/>
        <v>4.2411500823462206E-2</v>
      </c>
      <c r="P13">
        <f t="shared" si="6"/>
        <v>2.19748708929856E-3</v>
      </c>
      <c r="Q13">
        <f t="shared" si="7"/>
        <v>0.52621676947629037</v>
      </c>
      <c r="R13">
        <f t="shared" si="8"/>
        <v>3.35</v>
      </c>
      <c r="T13">
        <v>2.1848014473767569E-2</v>
      </c>
      <c r="U13">
        <v>2.0456629346266348</v>
      </c>
      <c r="V13">
        <v>5.9451376001925932E-3</v>
      </c>
      <c r="W13">
        <v>6.2928783457180822E-4</v>
      </c>
      <c r="X13">
        <v>0.13320899696745783</v>
      </c>
      <c r="Y13">
        <v>0.10228314673133174</v>
      </c>
    </row>
    <row r="14" spans="1:25" x14ac:dyDescent="0.25">
      <c r="A14" t="s">
        <v>18</v>
      </c>
      <c r="B14">
        <v>1</v>
      </c>
      <c r="C14">
        <v>66</v>
      </c>
      <c r="D14">
        <v>5</v>
      </c>
      <c r="E14">
        <v>102</v>
      </c>
      <c r="F14">
        <v>35</v>
      </c>
      <c r="G14">
        <f t="shared" si="0"/>
        <v>0.34313725490196079</v>
      </c>
      <c r="H14">
        <v>64</v>
      </c>
      <c r="J14">
        <f t="shared" si="1"/>
        <v>64</v>
      </c>
      <c r="K14" s="4">
        <v>2.7</v>
      </c>
      <c r="L14">
        <f t="shared" si="9"/>
        <v>58.01197675699585</v>
      </c>
      <c r="M14">
        <f t="shared" si="3"/>
        <v>580.11976756995853</v>
      </c>
      <c r="N14">
        <f t="shared" si="4"/>
        <v>3.2</v>
      </c>
      <c r="O14" s="5">
        <f t="shared" si="5"/>
        <v>6.0332369204742255E-2</v>
      </c>
      <c r="P14">
        <f t="shared" si="6"/>
        <v>5.9149381573276724E-3</v>
      </c>
      <c r="Q14">
        <f t="shared" si="7"/>
        <v>1.1032204654581441</v>
      </c>
      <c r="R14">
        <f t="shared" si="8"/>
        <v>3.2</v>
      </c>
    </row>
    <row r="15" spans="1:25" x14ac:dyDescent="0.25">
      <c r="A15" t="s">
        <v>18</v>
      </c>
      <c r="B15">
        <v>1</v>
      </c>
      <c r="C15">
        <v>66</v>
      </c>
      <c r="D15">
        <v>2</v>
      </c>
      <c r="E15">
        <v>110</v>
      </c>
      <c r="F15">
        <v>32</v>
      </c>
      <c r="G15">
        <f t="shared" si="0"/>
        <v>0.29090909090909089</v>
      </c>
      <c r="H15">
        <v>69</v>
      </c>
      <c r="J15">
        <f t="shared" si="1"/>
        <v>69</v>
      </c>
      <c r="K15" s="4">
        <v>2.5</v>
      </c>
      <c r="L15">
        <f t="shared" si="9"/>
        <v>49.735919716217296</v>
      </c>
      <c r="M15">
        <f t="shared" si="3"/>
        <v>497.35919716217296</v>
      </c>
      <c r="N15">
        <f t="shared" si="4"/>
        <v>3.45</v>
      </c>
      <c r="O15" s="5">
        <f t="shared" si="5"/>
        <v>6.4339817545518957E-2</v>
      </c>
      <c r="P15">
        <f t="shared" si="6"/>
        <v>5.8490743223199053E-3</v>
      </c>
      <c r="Q15">
        <f t="shared" si="7"/>
        <v>1.3873273158252526</v>
      </c>
      <c r="R15">
        <f t="shared" si="8"/>
        <v>3.45</v>
      </c>
      <c r="S15" t="s">
        <v>26</v>
      </c>
      <c r="Y15" t="s">
        <v>27</v>
      </c>
    </row>
    <row r="16" spans="1:25" x14ac:dyDescent="0.25">
      <c r="A16" t="s">
        <v>18</v>
      </c>
      <c r="B16">
        <v>1</v>
      </c>
      <c r="C16">
        <v>74</v>
      </c>
      <c r="D16">
        <v>6</v>
      </c>
      <c r="E16">
        <v>163</v>
      </c>
      <c r="F16">
        <v>29</v>
      </c>
      <c r="G16">
        <f t="shared" si="0"/>
        <v>0.17791411042944785</v>
      </c>
      <c r="H16">
        <v>67</v>
      </c>
      <c r="J16">
        <f t="shared" si="1"/>
        <v>67</v>
      </c>
      <c r="K16" s="4">
        <v>2.9</v>
      </c>
      <c r="L16">
        <f t="shared" si="9"/>
        <v>66.924653570141984</v>
      </c>
      <c r="M16">
        <f t="shared" si="3"/>
        <v>669.24653570141982</v>
      </c>
      <c r="N16">
        <f t="shared" si="4"/>
        <v>3.35</v>
      </c>
      <c r="O16" s="5">
        <f t="shared" si="5"/>
        <v>4.3332312463307494E-2</v>
      </c>
      <c r="P16">
        <f t="shared" si="6"/>
        <v>2.6584240775035274E-3</v>
      </c>
      <c r="Q16">
        <f t="shared" si="7"/>
        <v>1.001125839669518</v>
      </c>
      <c r="R16">
        <f t="shared" si="8"/>
        <v>3.35</v>
      </c>
      <c r="S16" t="s">
        <v>18</v>
      </c>
      <c r="T16">
        <v>0.29789474212453065</v>
      </c>
      <c r="U16">
        <v>69.162698412698418</v>
      </c>
      <c r="V16">
        <v>6.216304680620998E-2</v>
      </c>
      <c r="W16">
        <v>5.9369211839350247E-3</v>
      </c>
      <c r="X16">
        <v>1.3574810063548142</v>
      </c>
      <c r="Y16">
        <v>68.356482882053115</v>
      </c>
    </row>
    <row r="17" spans="1:25" x14ac:dyDescent="0.25">
      <c r="A17" t="s">
        <v>18</v>
      </c>
      <c r="B17">
        <v>1</v>
      </c>
      <c r="C17">
        <v>74</v>
      </c>
      <c r="D17">
        <v>9</v>
      </c>
      <c r="E17">
        <v>110</v>
      </c>
      <c r="F17">
        <v>27</v>
      </c>
      <c r="G17">
        <f t="shared" si="0"/>
        <v>0.24545454545454545</v>
      </c>
      <c r="H17">
        <v>67</v>
      </c>
      <c r="J17">
        <f t="shared" si="1"/>
        <v>67</v>
      </c>
      <c r="K17" s="4">
        <v>2.7</v>
      </c>
      <c r="L17">
        <f t="shared" si="9"/>
        <v>58.01197675699585</v>
      </c>
      <c r="M17">
        <f t="shared" si="3"/>
        <v>580.11976756995853</v>
      </c>
      <c r="N17">
        <f t="shared" si="4"/>
        <v>3.35</v>
      </c>
      <c r="O17" s="5">
        <f t="shared" si="5"/>
        <v>4.6542113386515455E-2</v>
      </c>
      <c r="P17">
        <f t="shared" si="6"/>
        <v>4.2311012169559507E-3</v>
      </c>
      <c r="Q17">
        <f t="shared" si="7"/>
        <v>1.1549339247764947</v>
      </c>
      <c r="R17">
        <f t="shared" si="8"/>
        <v>3.35</v>
      </c>
      <c r="S17" t="s">
        <v>28</v>
      </c>
      <c r="T17">
        <v>0.30285765264943709</v>
      </c>
      <c r="U17">
        <v>72.20158730158731</v>
      </c>
      <c r="V17">
        <v>5.5419358557023013E-2</v>
      </c>
      <c r="W17">
        <v>5.3560317036014139E-3</v>
      </c>
      <c r="X17">
        <v>1.3134109791537327</v>
      </c>
      <c r="Y17">
        <v>67.167524618743897</v>
      </c>
    </row>
    <row r="18" spans="1:25" x14ac:dyDescent="0.25">
      <c r="A18" t="s">
        <v>18</v>
      </c>
      <c r="B18">
        <v>1</v>
      </c>
      <c r="C18">
        <v>74</v>
      </c>
      <c r="D18">
        <v>11</v>
      </c>
      <c r="E18">
        <v>129</v>
      </c>
      <c r="F18">
        <v>37</v>
      </c>
      <c r="G18">
        <f t="shared" si="0"/>
        <v>0.2868217054263566</v>
      </c>
      <c r="H18">
        <v>78</v>
      </c>
      <c r="J18">
        <f t="shared" si="1"/>
        <v>78</v>
      </c>
      <c r="K18" s="4">
        <v>3.7</v>
      </c>
      <c r="L18">
        <f t="shared" si="9"/>
        <v>108.94155854640236</v>
      </c>
      <c r="M18">
        <f t="shared" si="3"/>
        <v>1089.4155854640237</v>
      </c>
      <c r="N18">
        <f t="shared" si="4"/>
        <v>3.9</v>
      </c>
      <c r="O18" s="5">
        <f t="shared" si="5"/>
        <v>3.3963163822592353E-2</v>
      </c>
      <c r="P18">
        <f t="shared" si="6"/>
        <v>2.632803397100183E-3</v>
      </c>
      <c r="Q18">
        <f t="shared" si="7"/>
        <v>0.71598021031410919</v>
      </c>
      <c r="R18">
        <f t="shared" si="8"/>
        <v>3.9</v>
      </c>
    </row>
    <row r="19" spans="1:25" x14ac:dyDescent="0.25">
      <c r="A19" t="s">
        <v>18</v>
      </c>
      <c r="B19">
        <v>1</v>
      </c>
      <c r="C19">
        <v>74</v>
      </c>
      <c r="D19">
        <v>20</v>
      </c>
      <c r="E19">
        <v>108</v>
      </c>
      <c r="F19">
        <v>35</v>
      </c>
      <c r="G19">
        <f t="shared" si="0"/>
        <v>0.32407407407407407</v>
      </c>
      <c r="H19">
        <v>70</v>
      </c>
      <c r="J19">
        <f t="shared" si="1"/>
        <v>70</v>
      </c>
      <c r="K19" s="4">
        <v>3.5</v>
      </c>
      <c r="L19">
        <f t="shared" si="9"/>
        <v>97.482402643785903</v>
      </c>
      <c r="M19">
        <f t="shared" si="3"/>
        <v>974.82402643785906</v>
      </c>
      <c r="N19">
        <f t="shared" si="4"/>
        <v>3.5</v>
      </c>
      <c r="O19" s="5">
        <f t="shared" si="5"/>
        <v>3.5903916041026204E-2</v>
      </c>
      <c r="P19">
        <f t="shared" si="6"/>
        <v>3.3244366704653894E-3</v>
      </c>
      <c r="Q19">
        <f t="shared" si="7"/>
        <v>0.71807832082052414</v>
      </c>
      <c r="R19">
        <f t="shared" si="8"/>
        <v>3.5</v>
      </c>
    </row>
    <row r="20" spans="1:25" x14ac:dyDescent="0.25">
      <c r="A20" t="s">
        <v>18</v>
      </c>
      <c r="B20">
        <v>1</v>
      </c>
      <c r="C20">
        <v>74</v>
      </c>
      <c r="D20">
        <v>26</v>
      </c>
      <c r="E20">
        <v>93</v>
      </c>
      <c r="F20">
        <v>26</v>
      </c>
      <c r="G20">
        <f t="shared" si="0"/>
        <v>0.27956989247311825</v>
      </c>
      <c r="H20">
        <v>59</v>
      </c>
      <c r="J20">
        <f t="shared" si="1"/>
        <v>59</v>
      </c>
      <c r="K20" s="4">
        <v>2.6</v>
      </c>
      <c r="L20">
        <f t="shared" si="9"/>
        <v>53.794370765060627</v>
      </c>
      <c r="M20">
        <f t="shared" si="3"/>
        <v>537.94370765060626</v>
      </c>
      <c r="N20">
        <f t="shared" si="4"/>
        <v>2.95</v>
      </c>
      <c r="O20" s="5">
        <f t="shared" si="5"/>
        <v>4.83321946706122E-2</v>
      </c>
      <c r="P20">
        <f t="shared" si="6"/>
        <v>5.1970101796357197E-3</v>
      </c>
      <c r="Q20">
        <f t="shared" si="7"/>
        <v>1.0967690329100461</v>
      </c>
      <c r="R20">
        <f t="shared" si="8"/>
        <v>2.95</v>
      </c>
    </row>
    <row r="21" spans="1:25" x14ac:dyDescent="0.25">
      <c r="A21" t="s">
        <v>18</v>
      </c>
      <c r="B21">
        <v>1</v>
      </c>
      <c r="C21">
        <v>74</v>
      </c>
      <c r="D21">
        <v>33</v>
      </c>
      <c r="E21">
        <v>140</v>
      </c>
      <c r="F21">
        <v>42</v>
      </c>
      <c r="G21">
        <f t="shared" si="0"/>
        <v>0.3</v>
      </c>
      <c r="H21">
        <v>69</v>
      </c>
      <c r="J21">
        <f t="shared" si="1"/>
        <v>69</v>
      </c>
      <c r="K21" s="4">
        <v>4.2</v>
      </c>
      <c r="L21">
        <f t="shared" si="9"/>
        <v>140.3746598070517</v>
      </c>
      <c r="M21">
        <f t="shared" si="3"/>
        <v>1403.7465980705169</v>
      </c>
      <c r="N21">
        <f t="shared" si="4"/>
        <v>3.45</v>
      </c>
      <c r="O21" s="5">
        <f t="shared" si="5"/>
        <v>2.9919930034188507E-2</v>
      </c>
      <c r="P21">
        <f t="shared" si="6"/>
        <v>2.1371378595848932E-3</v>
      </c>
      <c r="Q21">
        <f t="shared" si="7"/>
        <v>0.49154170770452543</v>
      </c>
      <c r="R21">
        <f t="shared" si="8"/>
        <v>3.45</v>
      </c>
    </row>
    <row r="22" spans="1:25" x14ac:dyDescent="0.25">
      <c r="A22" t="s">
        <v>18</v>
      </c>
      <c r="B22">
        <v>1</v>
      </c>
      <c r="C22">
        <v>74</v>
      </c>
      <c r="D22">
        <v>35</v>
      </c>
      <c r="E22">
        <v>158</v>
      </c>
      <c r="F22">
        <v>22</v>
      </c>
      <c r="G22">
        <f t="shared" si="0"/>
        <v>0.13924050632911392</v>
      </c>
      <c r="H22">
        <v>73</v>
      </c>
      <c r="J22">
        <f t="shared" si="1"/>
        <v>73</v>
      </c>
      <c r="K22" s="4">
        <v>2.2000000000000002</v>
      </c>
      <c r="L22">
        <f t="shared" si="9"/>
        <v>38.515496228238675</v>
      </c>
      <c r="M22">
        <f t="shared" si="3"/>
        <v>385.15496228238675</v>
      </c>
      <c r="N22">
        <f t="shared" si="4"/>
        <v>3.65</v>
      </c>
      <c r="O22" s="5">
        <f t="shared" si="5"/>
        <v>5.7119866428905326E-2</v>
      </c>
      <c r="P22">
        <f t="shared" si="6"/>
        <v>3.6151814195509698E-3</v>
      </c>
      <c r="Q22">
        <f t="shared" si="7"/>
        <v>1.8953410224136766</v>
      </c>
      <c r="R22">
        <f t="shared" si="8"/>
        <v>3.65</v>
      </c>
    </row>
    <row r="23" spans="1:25" x14ac:dyDescent="0.25">
      <c r="A23" t="s">
        <v>28</v>
      </c>
      <c r="B23">
        <v>1</v>
      </c>
      <c r="C23">
        <v>29</v>
      </c>
      <c r="D23">
        <v>34</v>
      </c>
      <c r="E23">
        <v>116</v>
      </c>
      <c r="F23">
        <v>29</v>
      </c>
      <c r="G23">
        <f t="shared" si="0"/>
        <v>0.25</v>
      </c>
      <c r="H23">
        <v>75</v>
      </c>
      <c r="J23">
        <f t="shared" si="1"/>
        <v>75</v>
      </c>
      <c r="K23" s="4">
        <v>5.69</v>
      </c>
      <c r="L23">
        <f t="shared" ref="L23:L29" si="10">PI()*(K23/2)^2</f>
        <v>25.428129477972124</v>
      </c>
      <c r="M23">
        <f t="shared" si="3"/>
        <v>254.28129477972124</v>
      </c>
      <c r="N23">
        <f t="shared" si="4"/>
        <v>3.75</v>
      </c>
      <c r="O23" s="5">
        <f t="shared" si="5"/>
        <v>0.11404692596489299</v>
      </c>
      <c r="P23">
        <f t="shared" si="6"/>
        <v>9.8316315486976728E-3</v>
      </c>
      <c r="Q23">
        <f t="shared" si="7"/>
        <v>2.9494894646093015</v>
      </c>
      <c r="R23">
        <f t="shared" si="8"/>
        <v>3.75</v>
      </c>
    </row>
    <row r="24" spans="1:25" x14ac:dyDescent="0.25">
      <c r="A24" t="s">
        <v>28</v>
      </c>
      <c r="B24">
        <v>1</v>
      </c>
      <c r="C24">
        <v>29</v>
      </c>
      <c r="D24">
        <v>32</v>
      </c>
      <c r="E24">
        <v>195</v>
      </c>
      <c r="F24">
        <v>81</v>
      </c>
      <c r="G24">
        <f t="shared" si="0"/>
        <v>0.41538461538461541</v>
      </c>
      <c r="H24">
        <v>57</v>
      </c>
      <c r="J24">
        <f t="shared" si="1"/>
        <v>57</v>
      </c>
      <c r="K24" s="4">
        <v>9.4499999999999993</v>
      </c>
      <c r="L24">
        <f t="shared" si="10"/>
        <v>70.138019486800616</v>
      </c>
      <c r="M24">
        <f t="shared" si="3"/>
        <v>701.38019486800613</v>
      </c>
      <c r="N24">
        <f t="shared" si="4"/>
        <v>2.85</v>
      </c>
      <c r="O24" s="5">
        <f t="shared" si="5"/>
        <v>0.11548658002132997</v>
      </c>
      <c r="P24">
        <f t="shared" si="6"/>
        <v>5.9223887190425631E-3</v>
      </c>
      <c r="Q24">
        <f t="shared" si="7"/>
        <v>0.81268334089084049</v>
      </c>
      <c r="R24">
        <f t="shared" si="8"/>
        <v>2.85</v>
      </c>
    </row>
    <row r="25" spans="1:25" x14ac:dyDescent="0.25">
      <c r="A25" t="s">
        <v>28</v>
      </c>
      <c r="B25">
        <v>1</v>
      </c>
      <c r="C25">
        <v>29</v>
      </c>
      <c r="D25">
        <v>25</v>
      </c>
      <c r="E25">
        <v>88</v>
      </c>
      <c r="F25">
        <v>27</v>
      </c>
      <c r="G25">
        <f t="shared" si="0"/>
        <v>0.30681818181818182</v>
      </c>
      <c r="H25">
        <v>71</v>
      </c>
      <c r="J25">
        <f t="shared" si="1"/>
        <v>71</v>
      </c>
      <c r="K25" s="4">
        <v>7.78</v>
      </c>
      <c r="L25">
        <f t="shared" si="10"/>
        <v>47.538894193386113</v>
      </c>
      <c r="M25">
        <f t="shared" si="3"/>
        <v>475.38894193386113</v>
      </c>
      <c r="N25">
        <f t="shared" si="4"/>
        <v>3.55</v>
      </c>
      <c r="O25" s="5">
        <f t="shared" si="5"/>
        <v>5.6795599599278011E-2</v>
      </c>
      <c r="P25">
        <f t="shared" si="6"/>
        <v>6.4540454090088644E-3</v>
      </c>
      <c r="Q25">
        <f t="shared" si="7"/>
        <v>1.4935139153884218</v>
      </c>
      <c r="R25">
        <f t="shared" si="8"/>
        <v>3.55</v>
      </c>
    </row>
    <row r="26" spans="1:25" x14ac:dyDescent="0.25">
      <c r="A26" t="s">
        <v>28</v>
      </c>
      <c r="B26">
        <v>1</v>
      </c>
      <c r="C26">
        <v>29</v>
      </c>
      <c r="D26">
        <v>23</v>
      </c>
      <c r="E26">
        <v>116</v>
      </c>
      <c r="F26">
        <v>40</v>
      </c>
      <c r="G26">
        <f t="shared" si="0"/>
        <v>0.34482758620689657</v>
      </c>
      <c r="H26">
        <v>76</v>
      </c>
      <c r="J26">
        <f t="shared" si="1"/>
        <v>76</v>
      </c>
      <c r="K26" s="4">
        <v>10.86</v>
      </c>
      <c r="L26">
        <f t="shared" si="10"/>
        <v>92.629545231829681</v>
      </c>
      <c r="M26">
        <f t="shared" si="3"/>
        <v>926.29545231829684</v>
      </c>
      <c r="N26">
        <f t="shared" si="4"/>
        <v>3.8</v>
      </c>
      <c r="O26" s="5">
        <f t="shared" si="5"/>
        <v>4.3182766254427275E-2</v>
      </c>
      <c r="P26">
        <f t="shared" si="6"/>
        <v>3.7226522633126966E-3</v>
      </c>
      <c r="Q26">
        <f t="shared" si="7"/>
        <v>0.82047255883411829</v>
      </c>
      <c r="R26">
        <f t="shared" si="8"/>
        <v>3.8</v>
      </c>
    </row>
    <row r="27" spans="1:25" x14ac:dyDescent="0.25">
      <c r="A27" t="s">
        <v>28</v>
      </c>
      <c r="B27">
        <v>1</v>
      </c>
      <c r="C27">
        <v>29</v>
      </c>
      <c r="D27">
        <v>13</v>
      </c>
      <c r="E27">
        <v>77</v>
      </c>
      <c r="F27">
        <v>9</v>
      </c>
      <c r="G27">
        <f t="shared" si="0"/>
        <v>0.11688311688311688</v>
      </c>
      <c r="H27">
        <v>81</v>
      </c>
      <c r="J27">
        <f t="shared" si="1"/>
        <v>81</v>
      </c>
      <c r="K27" s="4">
        <v>7.73</v>
      </c>
      <c r="L27">
        <f t="shared" si="10"/>
        <v>46.929817917671393</v>
      </c>
      <c r="M27">
        <f t="shared" si="3"/>
        <v>469.29817917671392</v>
      </c>
      <c r="N27">
        <f t="shared" si="4"/>
        <v>4.05</v>
      </c>
      <c r="O27" s="5">
        <f t="shared" si="5"/>
        <v>1.9177572808376602E-2</v>
      </c>
      <c r="P27">
        <f t="shared" si="6"/>
        <v>2.4905938712177405E-3</v>
      </c>
      <c r="Q27">
        <f t="shared" si="7"/>
        <v>1.7259815527538942</v>
      </c>
      <c r="R27">
        <f t="shared" si="8"/>
        <v>4.05</v>
      </c>
    </row>
    <row r="28" spans="1:25" x14ac:dyDescent="0.25">
      <c r="A28" t="s">
        <v>28</v>
      </c>
      <c r="B28">
        <v>1</v>
      </c>
      <c r="C28">
        <v>29</v>
      </c>
      <c r="D28">
        <v>8</v>
      </c>
      <c r="E28">
        <v>82</v>
      </c>
      <c r="F28">
        <v>27</v>
      </c>
      <c r="G28">
        <f t="shared" si="0"/>
        <v>0.32926829268292684</v>
      </c>
      <c r="H28">
        <v>74</v>
      </c>
      <c r="J28">
        <f t="shared" si="1"/>
        <v>74</v>
      </c>
      <c r="K28" s="4">
        <v>9.84</v>
      </c>
      <c r="L28">
        <f t="shared" si="10"/>
        <v>76.046648409855962</v>
      </c>
      <c r="M28">
        <f t="shared" si="3"/>
        <v>760.46648409855959</v>
      </c>
      <c r="N28">
        <f t="shared" si="4"/>
        <v>3.7</v>
      </c>
      <c r="O28" s="5">
        <f t="shared" si="5"/>
        <v>3.5504523295336564E-2</v>
      </c>
      <c r="P28">
        <f t="shared" si="6"/>
        <v>4.3298199140654348E-3</v>
      </c>
      <c r="Q28">
        <f t="shared" si="7"/>
        <v>0.97308693476107611</v>
      </c>
      <c r="R28">
        <f t="shared" si="8"/>
        <v>3.7</v>
      </c>
    </row>
    <row r="29" spans="1:25" x14ac:dyDescent="0.25">
      <c r="A29" t="s">
        <v>28</v>
      </c>
      <c r="B29">
        <v>1</v>
      </c>
      <c r="C29">
        <v>29</v>
      </c>
      <c r="D29">
        <v>4</v>
      </c>
      <c r="E29">
        <v>134</v>
      </c>
      <c r="F29">
        <v>42</v>
      </c>
      <c r="G29">
        <f t="shared" si="0"/>
        <v>0.31343283582089554</v>
      </c>
      <c r="H29">
        <v>67</v>
      </c>
      <c r="J29">
        <f t="shared" si="1"/>
        <v>67</v>
      </c>
      <c r="K29" s="4">
        <v>11.5</v>
      </c>
      <c r="L29">
        <f t="shared" si="10"/>
        <v>103.86890710931253</v>
      </c>
      <c r="M29">
        <f t="shared" si="3"/>
        <v>1038.6890710931252</v>
      </c>
      <c r="N29">
        <f t="shared" si="4"/>
        <v>3.35</v>
      </c>
      <c r="O29" s="5">
        <f t="shared" si="5"/>
        <v>4.0435584785540143E-2</v>
      </c>
      <c r="P29">
        <f t="shared" si="6"/>
        <v>3.0175809541447868E-3</v>
      </c>
      <c r="Q29">
        <f t="shared" si="7"/>
        <v>0.64504385253123564</v>
      </c>
      <c r="R29">
        <f t="shared" si="8"/>
        <v>3.35</v>
      </c>
    </row>
    <row r="30" spans="1:25" x14ac:dyDescent="0.25">
      <c r="A30" t="s">
        <v>28</v>
      </c>
      <c r="B30">
        <v>1</v>
      </c>
      <c r="C30">
        <v>37</v>
      </c>
      <c r="D30">
        <v>1</v>
      </c>
      <c r="E30">
        <v>263</v>
      </c>
      <c r="F30">
        <v>86</v>
      </c>
      <c r="G30">
        <f t="shared" si="0"/>
        <v>0.3269961977186312</v>
      </c>
      <c r="H30">
        <v>77</v>
      </c>
      <c r="J30">
        <f t="shared" si="1"/>
        <v>77</v>
      </c>
      <c r="K30" s="4">
        <v>3.6</v>
      </c>
      <c r="L30">
        <f t="shared" ref="L30:L43" si="11">(10*K30)^2/(4*PI())</f>
        <v>103.13240312354819</v>
      </c>
      <c r="M30">
        <f t="shared" si="3"/>
        <v>1031.3240312354819</v>
      </c>
      <c r="N30">
        <f t="shared" si="4"/>
        <v>3.85</v>
      </c>
      <c r="O30" s="5">
        <f t="shared" si="5"/>
        <v>8.3387953150840174E-2</v>
      </c>
      <c r="P30">
        <f t="shared" si="6"/>
        <v>3.1706446064958247E-3</v>
      </c>
      <c r="Q30">
        <f t="shared" si="7"/>
        <v>0.7466130689086854</v>
      </c>
      <c r="R30">
        <f t="shared" si="8"/>
        <v>3.85</v>
      </c>
    </row>
    <row r="31" spans="1:25" x14ac:dyDescent="0.25">
      <c r="A31" t="s">
        <v>28</v>
      </c>
      <c r="B31">
        <v>1</v>
      </c>
      <c r="C31">
        <v>37</v>
      </c>
      <c r="D31">
        <v>6</v>
      </c>
      <c r="E31">
        <v>150</v>
      </c>
      <c r="F31">
        <v>42</v>
      </c>
      <c r="G31">
        <f t="shared" si="0"/>
        <v>0.28000000000000003</v>
      </c>
      <c r="H31">
        <v>77</v>
      </c>
      <c r="J31">
        <f t="shared" si="1"/>
        <v>77</v>
      </c>
      <c r="K31" s="4">
        <v>5</v>
      </c>
      <c r="L31">
        <f t="shared" si="11"/>
        <v>198.94367886486918</v>
      </c>
      <c r="M31">
        <f t="shared" si="3"/>
        <v>1989.4367886486918</v>
      </c>
      <c r="N31">
        <f t="shared" si="4"/>
        <v>3.85</v>
      </c>
      <c r="O31" s="5">
        <f t="shared" si="5"/>
        <v>2.111150263212341E-2</v>
      </c>
      <c r="P31">
        <f t="shared" si="6"/>
        <v>1.4074335088082274E-3</v>
      </c>
      <c r="Q31">
        <f t="shared" si="7"/>
        <v>0.38704421492226249</v>
      </c>
      <c r="R31">
        <f t="shared" si="8"/>
        <v>3.85</v>
      </c>
    </row>
    <row r="32" spans="1:25" x14ac:dyDescent="0.25">
      <c r="A32" t="s">
        <v>28</v>
      </c>
      <c r="B32">
        <v>1</v>
      </c>
      <c r="C32">
        <v>37</v>
      </c>
      <c r="D32">
        <v>13</v>
      </c>
      <c r="E32">
        <v>114</v>
      </c>
      <c r="F32">
        <v>39</v>
      </c>
      <c r="G32">
        <f t="shared" si="0"/>
        <v>0.34210526315789475</v>
      </c>
      <c r="H32">
        <v>79</v>
      </c>
      <c r="J32">
        <f t="shared" si="1"/>
        <v>79</v>
      </c>
      <c r="K32" s="4">
        <v>1.8</v>
      </c>
      <c r="L32">
        <f t="shared" si="11"/>
        <v>25.783100780887047</v>
      </c>
      <c r="M32">
        <f t="shared" si="3"/>
        <v>257.83100780887048</v>
      </c>
      <c r="N32">
        <f t="shared" si="4"/>
        <v>3.95</v>
      </c>
      <c r="O32" s="5">
        <f t="shared" si="5"/>
        <v>0.15126186850617521</v>
      </c>
      <c r="P32">
        <f t="shared" si="6"/>
        <v>1.3268584956682037E-2</v>
      </c>
      <c r="Q32">
        <f t="shared" si="7"/>
        <v>3.0640224646122673</v>
      </c>
      <c r="R32">
        <f t="shared" si="8"/>
        <v>3.95</v>
      </c>
    </row>
    <row r="33" spans="1:18" x14ac:dyDescent="0.25">
      <c r="A33" t="s">
        <v>28</v>
      </c>
      <c r="B33">
        <v>1</v>
      </c>
      <c r="C33">
        <v>37</v>
      </c>
      <c r="D33">
        <v>15</v>
      </c>
      <c r="E33">
        <v>107</v>
      </c>
      <c r="F33">
        <v>30</v>
      </c>
      <c r="G33">
        <f t="shared" si="0"/>
        <v>0.28037383177570091</v>
      </c>
      <c r="H33">
        <v>80</v>
      </c>
      <c r="J33">
        <f t="shared" si="1"/>
        <v>80</v>
      </c>
      <c r="K33" s="4">
        <v>2.6</v>
      </c>
      <c r="L33">
        <f t="shared" si="11"/>
        <v>53.794370765060627</v>
      </c>
      <c r="M33">
        <f t="shared" si="3"/>
        <v>537.94370765060626</v>
      </c>
      <c r="N33">
        <f t="shared" si="4"/>
        <v>4</v>
      </c>
      <c r="O33" s="5">
        <f t="shared" si="5"/>
        <v>5.576791692762946E-2</v>
      </c>
      <c r="P33">
        <f t="shared" si="6"/>
        <v>5.2119548530494822E-3</v>
      </c>
      <c r="Q33">
        <f t="shared" si="7"/>
        <v>1.4871444514034524</v>
      </c>
      <c r="R33">
        <f t="shared" si="8"/>
        <v>4</v>
      </c>
    </row>
    <row r="34" spans="1:18" x14ac:dyDescent="0.25">
      <c r="A34" t="s">
        <v>28</v>
      </c>
      <c r="B34">
        <v>1</v>
      </c>
      <c r="C34">
        <v>37</v>
      </c>
      <c r="D34">
        <v>23</v>
      </c>
      <c r="E34">
        <v>100</v>
      </c>
      <c r="F34">
        <v>30</v>
      </c>
      <c r="G34">
        <f t="shared" si="0"/>
        <v>0.3</v>
      </c>
      <c r="H34">
        <v>92</v>
      </c>
      <c r="J34">
        <f t="shared" si="1"/>
        <v>92</v>
      </c>
      <c r="K34" s="4">
        <v>4</v>
      </c>
      <c r="L34">
        <f t="shared" si="11"/>
        <v>127.32395447351627</v>
      </c>
      <c r="M34">
        <f t="shared" si="3"/>
        <v>1273.2395447351628</v>
      </c>
      <c r="N34">
        <f t="shared" si="4"/>
        <v>4.5999999999999996</v>
      </c>
      <c r="O34" s="5">
        <f t="shared" si="5"/>
        <v>2.3561944901923447E-2</v>
      </c>
      <c r="P34">
        <f t="shared" si="6"/>
        <v>2.3561944901923449E-3</v>
      </c>
      <c r="Q34">
        <f t="shared" si="7"/>
        <v>0.72256631032565244</v>
      </c>
      <c r="R34">
        <f t="shared" si="8"/>
        <v>4.5999999999999996</v>
      </c>
    </row>
    <row r="35" spans="1:18" x14ac:dyDescent="0.25">
      <c r="A35" t="s">
        <v>28</v>
      </c>
      <c r="B35">
        <v>1</v>
      </c>
      <c r="C35">
        <v>37</v>
      </c>
      <c r="D35">
        <v>27</v>
      </c>
      <c r="E35">
        <v>131</v>
      </c>
      <c r="F35">
        <v>35</v>
      </c>
      <c r="G35">
        <f t="shared" si="0"/>
        <v>0.26717557251908397</v>
      </c>
      <c r="H35">
        <v>83</v>
      </c>
      <c r="J35">
        <f t="shared" si="1"/>
        <v>83</v>
      </c>
      <c r="K35" s="4">
        <v>2.7</v>
      </c>
      <c r="L35">
        <f t="shared" si="11"/>
        <v>58.01197675699585</v>
      </c>
      <c r="M35">
        <f t="shared" si="3"/>
        <v>580.11976756995853</v>
      </c>
      <c r="N35">
        <f t="shared" si="4"/>
        <v>4.1500000000000004</v>
      </c>
      <c r="O35" s="5">
        <f t="shared" si="5"/>
        <v>6.0332369204742255E-2</v>
      </c>
      <c r="P35">
        <f t="shared" si="6"/>
        <v>4.6055243667742184E-3</v>
      </c>
      <c r="Q35">
        <f t="shared" si="7"/>
        <v>1.4307390411410306</v>
      </c>
      <c r="R35">
        <f t="shared" si="8"/>
        <v>4.1500000000000004</v>
      </c>
    </row>
    <row r="36" spans="1:18" x14ac:dyDescent="0.25">
      <c r="A36" t="s">
        <v>28</v>
      </c>
      <c r="B36">
        <v>1</v>
      </c>
      <c r="C36">
        <v>37</v>
      </c>
      <c r="D36">
        <v>30</v>
      </c>
      <c r="E36">
        <v>152</v>
      </c>
      <c r="F36">
        <v>42</v>
      </c>
      <c r="G36">
        <f t="shared" si="0"/>
        <v>0.27631578947368424</v>
      </c>
      <c r="H36">
        <v>83</v>
      </c>
      <c r="J36">
        <f t="shared" si="1"/>
        <v>83</v>
      </c>
      <c r="K36" s="4">
        <v>2.5</v>
      </c>
      <c r="L36">
        <f t="shared" si="11"/>
        <v>49.735919716217296</v>
      </c>
      <c r="M36">
        <f t="shared" si="3"/>
        <v>497.35919716217296</v>
      </c>
      <c r="N36">
        <f t="shared" si="4"/>
        <v>4.1500000000000004</v>
      </c>
      <c r="O36" s="5">
        <f t="shared" si="5"/>
        <v>8.444601052849364E-2</v>
      </c>
      <c r="P36">
        <f t="shared" si="6"/>
        <v>5.5556585874008977E-3</v>
      </c>
      <c r="Q36">
        <f t="shared" si="7"/>
        <v>1.668814017586898</v>
      </c>
      <c r="R36">
        <f t="shared" si="8"/>
        <v>4.1500000000000004</v>
      </c>
    </row>
    <row r="37" spans="1:18" x14ac:dyDescent="0.25">
      <c r="A37" t="s">
        <v>28</v>
      </c>
      <c r="B37">
        <v>1</v>
      </c>
      <c r="C37">
        <v>45</v>
      </c>
      <c r="D37">
        <v>5</v>
      </c>
      <c r="E37">
        <v>80</v>
      </c>
      <c r="F37">
        <v>35</v>
      </c>
      <c r="G37">
        <f t="shared" si="0"/>
        <v>0.4375</v>
      </c>
      <c r="H37">
        <v>80</v>
      </c>
      <c r="J37">
        <f t="shared" si="1"/>
        <v>80</v>
      </c>
      <c r="K37" s="4">
        <v>3.2</v>
      </c>
      <c r="L37">
        <f t="shared" si="11"/>
        <v>81.487330863050417</v>
      </c>
      <c r="M37">
        <f t="shared" si="3"/>
        <v>814.8733086305042</v>
      </c>
      <c r="N37">
        <f t="shared" si="4"/>
        <v>4</v>
      </c>
      <c r="O37" s="5">
        <f t="shared" si="5"/>
        <v>4.2951462060797953E-2</v>
      </c>
      <c r="P37">
        <f t="shared" si="6"/>
        <v>5.3689327575997441E-3</v>
      </c>
      <c r="Q37">
        <f t="shared" si="7"/>
        <v>0.98174770424681035</v>
      </c>
      <c r="R37">
        <f t="shared" si="8"/>
        <v>4</v>
      </c>
    </row>
    <row r="38" spans="1:18" x14ac:dyDescent="0.25">
      <c r="A38" t="s">
        <v>28</v>
      </c>
      <c r="B38">
        <v>1</v>
      </c>
      <c r="C38">
        <v>45</v>
      </c>
      <c r="D38">
        <v>8</v>
      </c>
      <c r="E38">
        <v>79</v>
      </c>
      <c r="F38">
        <v>18</v>
      </c>
      <c r="G38">
        <f t="shared" si="0"/>
        <v>0.22784810126582278</v>
      </c>
      <c r="H38">
        <v>74</v>
      </c>
      <c r="J38">
        <f t="shared" si="1"/>
        <v>74</v>
      </c>
      <c r="K38" s="4">
        <v>3.1</v>
      </c>
      <c r="L38">
        <f t="shared" si="11"/>
        <v>76.473950155655714</v>
      </c>
      <c r="M38">
        <f t="shared" si="3"/>
        <v>764.73950155655712</v>
      </c>
      <c r="N38">
        <f t="shared" si="4"/>
        <v>3.7</v>
      </c>
      <c r="O38" s="5">
        <f t="shared" si="5"/>
        <v>2.3537426749059846E-2</v>
      </c>
      <c r="P38">
        <f t="shared" si="6"/>
        <v>2.9794211074759295E-3</v>
      </c>
      <c r="Q38">
        <f t="shared" si="7"/>
        <v>0.96764976635023803</v>
      </c>
      <c r="R38">
        <f t="shared" si="8"/>
        <v>3.7</v>
      </c>
    </row>
    <row r="39" spans="1:18" x14ac:dyDescent="0.25">
      <c r="A39" t="s">
        <v>28</v>
      </c>
      <c r="B39">
        <v>1</v>
      </c>
      <c r="C39">
        <v>45</v>
      </c>
      <c r="D39">
        <v>12</v>
      </c>
      <c r="E39">
        <v>117</v>
      </c>
      <c r="F39">
        <v>40</v>
      </c>
      <c r="G39">
        <f t="shared" si="0"/>
        <v>0.34188034188034189</v>
      </c>
      <c r="H39">
        <v>84</v>
      </c>
      <c r="J39">
        <f t="shared" si="1"/>
        <v>84</v>
      </c>
      <c r="K39" s="4">
        <v>3.8</v>
      </c>
      <c r="L39">
        <f t="shared" si="11"/>
        <v>114.90986891234844</v>
      </c>
      <c r="M39">
        <f t="shared" si="3"/>
        <v>1149.0986891234845</v>
      </c>
      <c r="N39">
        <f t="shared" si="4"/>
        <v>4.2</v>
      </c>
      <c r="O39" s="5">
        <f t="shared" si="5"/>
        <v>3.4809890898501859E-2</v>
      </c>
      <c r="P39">
        <f t="shared" si="6"/>
        <v>2.9752043502993043E-3</v>
      </c>
      <c r="Q39">
        <f t="shared" si="7"/>
        <v>0.73100770886853905</v>
      </c>
      <c r="R39">
        <f t="shared" si="8"/>
        <v>4.2</v>
      </c>
    </row>
    <row r="40" spans="1:18" x14ac:dyDescent="0.25">
      <c r="A40" t="s">
        <v>28</v>
      </c>
      <c r="B40">
        <v>1</v>
      </c>
      <c r="C40">
        <v>45</v>
      </c>
      <c r="D40">
        <v>16</v>
      </c>
      <c r="E40">
        <v>183</v>
      </c>
      <c r="F40">
        <v>48</v>
      </c>
      <c r="G40">
        <f t="shared" si="0"/>
        <v>0.26229508196721313</v>
      </c>
      <c r="H40">
        <v>70</v>
      </c>
      <c r="J40">
        <f t="shared" si="1"/>
        <v>70</v>
      </c>
      <c r="K40" s="4">
        <v>3.3</v>
      </c>
      <c r="L40">
        <f t="shared" si="11"/>
        <v>86.659866513537011</v>
      </c>
      <c r="M40">
        <f t="shared" si="3"/>
        <v>866.59866513537008</v>
      </c>
      <c r="N40">
        <f t="shared" si="4"/>
        <v>3.5</v>
      </c>
      <c r="O40" s="5">
        <f t="shared" si="5"/>
        <v>5.5388961385605173E-2</v>
      </c>
      <c r="P40">
        <f t="shared" si="6"/>
        <v>3.0267192013991896E-3</v>
      </c>
      <c r="Q40">
        <f t="shared" si="7"/>
        <v>0.80775568687340871</v>
      </c>
      <c r="R40">
        <f t="shared" si="8"/>
        <v>3.5</v>
      </c>
    </row>
    <row r="41" spans="1:18" x14ac:dyDescent="0.25">
      <c r="A41" t="s">
        <v>28</v>
      </c>
      <c r="B41">
        <v>1</v>
      </c>
      <c r="C41">
        <v>45</v>
      </c>
      <c r="D41">
        <v>20</v>
      </c>
      <c r="E41">
        <v>86</v>
      </c>
      <c r="F41">
        <v>27</v>
      </c>
      <c r="G41">
        <f t="shared" si="0"/>
        <v>0.31395348837209303</v>
      </c>
      <c r="H41">
        <v>65</v>
      </c>
      <c r="J41">
        <f t="shared" si="1"/>
        <v>65</v>
      </c>
      <c r="K41" s="4">
        <v>3.5</v>
      </c>
      <c r="L41">
        <f t="shared" si="11"/>
        <v>97.482402643785903</v>
      </c>
      <c r="M41">
        <f t="shared" si="3"/>
        <v>974.82402643785906</v>
      </c>
      <c r="N41">
        <f t="shared" si="4"/>
        <v>3.25</v>
      </c>
      <c r="O41" s="5">
        <f t="shared" si="5"/>
        <v>2.7697306660220213E-2</v>
      </c>
      <c r="P41">
        <f t="shared" si="6"/>
        <v>3.2206170535139787E-3</v>
      </c>
      <c r="Q41">
        <f t="shared" si="7"/>
        <v>0.66678701219048664</v>
      </c>
      <c r="R41">
        <f t="shared" si="8"/>
        <v>3.25</v>
      </c>
    </row>
    <row r="42" spans="1:18" x14ac:dyDescent="0.25">
      <c r="A42" t="s">
        <v>28</v>
      </c>
      <c r="B42">
        <v>1</v>
      </c>
      <c r="C42">
        <v>45</v>
      </c>
      <c r="D42">
        <v>27</v>
      </c>
      <c r="E42">
        <v>118</v>
      </c>
      <c r="F42">
        <v>25</v>
      </c>
      <c r="G42">
        <f t="shared" si="0"/>
        <v>0.21186440677966101</v>
      </c>
      <c r="H42">
        <v>82</v>
      </c>
      <c r="J42">
        <f t="shared" si="1"/>
        <v>82</v>
      </c>
      <c r="K42" s="4">
        <v>3</v>
      </c>
      <c r="L42">
        <f t="shared" si="11"/>
        <v>71.619724391352904</v>
      </c>
      <c r="M42">
        <f t="shared" si="3"/>
        <v>716.19724391352906</v>
      </c>
      <c r="N42">
        <f t="shared" si="4"/>
        <v>4.0999999999999996</v>
      </c>
      <c r="O42" s="5">
        <f t="shared" si="5"/>
        <v>3.4906585039886591E-2</v>
      </c>
      <c r="P42">
        <f t="shared" si="6"/>
        <v>2.958185172871745E-3</v>
      </c>
      <c r="Q42">
        <f t="shared" si="7"/>
        <v>1.1449359893082802</v>
      </c>
      <c r="R42">
        <f t="shared" si="8"/>
        <v>4.0999999999999996</v>
      </c>
    </row>
    <row r="43" spans="1:18" x14ac:dyDescent="0.25">
      <c r="A43" t="s">
        <v>28</v>
      </c>
      <c r="B43">
        <v>1</v>
      </c>
      <c r="C43">
        <v>45</v>
      </c>
      <c r="D43">
        <v>33</v>
      </c>
      <c r="E43">
        <v>94</v>
      </c>
      <c r="F43">
        <v>31</v>
      </c>
      <c r="G43">
        <f t="shared" si="0"/>
        <v>0.32978723404255317</v>
      </c>
      <c r="H43">
        <v>77</v>
      </c>
      <c r="J43">
        <f t="shared" si="1"/>
        <v>77</v>
      </c>
      <c r="K43" s="4">
        <v>3.1</v>
      </c>
      <c r="L43">
        <f t="shared" si="11"/>
        <v>76.473950155655714</v>
      </c>
      <c r="M43">
        <f t="shared" si="3"/>
        <v>764.73950155655712</v>
      </c>
      <c r="N43">
        <f t="shared" si="4"/>
        <v>3.85</v>
      </c>
      <c r="O43" s="5">
        <f t="shared" si="5"/>
        <v>4.0536679401158619E-2</v>
      </c>
      <c r="P43">
        <f t="shared" si="6"/>
        <v>4.312412702250917E-3</v>
      </c>
      <c r="Q43">
        <f t="shared" si="7"/>
        <v>1.0068788109320044</v>
      </c>
      <c r="R43">
        <f t="shared" si="8"/>
        <v>3.85</v>
      </c>
    </row>
    <row r="44" spans="1:18" x14ac:dyDescent="0.25">
      <c r="A44" t="s">
        <v>18</v>
      </c>
      <c r="B44">
        <v>2</v>
      </c>
      <c r="C44">
        <v>155</v>
      </c>
      <c r="D44">
        <v>33</v>
      </c>
      <c r="E44">
        <v>112</v>
      </c>
      <c r="F44">
        <v>32</v>
      </c>
      <c r="G44">
        <f t="shared" si="0"/>
        <v>0.2857142857142857</v>
      </c>
      <c r="H44">
        <v>68</v>
      </c>
      <c r="J44">
        <f t="shared" si="1"/>
        <v>68</v>
      </c>
      <c r="K44" s="4">
        <v>7.51</v>
      </c>
      <c r="L44">
        <f t="shared" ref="L44:L50" si="12">PI()*(K44/2)^2</f>
        <v>44.296534955432421</v>
      </c>
      <c r="M44">
        <f t="shared" si="3"/>
        <v>442.96534955432423</v>
      </c>
      <c r="N44">
        <f t="shared" si="4"/>
        <v>3.4</v>
      </c>
      <c r="O44" s="5">
        <f t="shared" si="5"/>
        <v>7.2240413459417993E-2</v>
      </c>
      <c r="P44">
        <f t="shared" si="6"/>
        <v>6.4500369160194635E-3</v>
      </c>
      <c r="Q44">
        <f t="shared" si="7"/>
        <v>1.5351087860126325</v>
      </c>
      <c r="R44">
        <f t="shared" si="8"/>
        <v>3.4</v>
      </c>
    </row>
    <row r="45" spans="1:18" x14ac:dyDescent="0.25">
      <c r="A45" t="s">
        <v>18</v>
      </c>
      <c r="B45">
        <v>2</v>
      </c>
      <c r="C45">
        <v>155</v>
      </c>
      <c r="D45">
        <v>30</v>
      </c>
      <c r="E45">
        <v>155</v>
      </c>
      <c r="F45">
        <v>26</v>
      </c>
      <c r="G45">
        <f t="shared" si="0"/>
        <v>0.16774193548387098</v>
      </c>
      <c r="H45">
        <v>78</v>
      </c>
      <c r="J45">
        <f t="shared" si="1"/>
        <v>78</v>
      </c>
      <c r="K45" s="4">
        <v>10.029999999999999</v>
      </c>
      <c r="L45">
        <f t="shared" si="12"/>
        <v>79.01176209613034</v>
      </c>
      <c r="M45">
        <f t="shared" si="3"/>
        <v>790.11762096130337</v>
      </c>
      <c r="N45">
        <f t="shared" si="4"/>
        <v>3.9</v>
      </c>
      <c r="O45" s="5">
        <f t="shared" si="5"/>
        <v>3.2906493046398429E-2</v>
      </c>
      <c r="P45">
        <f t="shared" si="6"/>
        <v>2.1229995513805441E-3</v>
      </c>
      <c r="Q45">
        <f t="shared" si="7"/>
        <v>0.98719479139195287</v>
      </c>
      <c r="R45">
        <f t="shared" si="8"/>
        <v>3.9</v>
      </c>
    </row>
    <row r="46" spans="1:18" x14ac:dyDescent="0.25">
      <c r="A46" t="s">
        <v>18</v>
      </c>
      <c r="B46">
        <v>2</v>
      </c>
      <c r="C46">
        <v>155</v>
      </c>
      <c r="D46">
        <v>26</v>
      </c>
      <c r="E46">
        <v>126</v>
      </c>
      <c r="F46">
        <v>46</v>
      </c>
      <c r="G46">
        <f t="shared" si="0"/>
        <v>0.36507936507936506</v>
      </c>
      <c r="H46">
        <v>62</v>
      </c>
      <c r="J46">
        <f t="shared" si="1"/>
        <v>62</v>
      </c>
      <c r="K46" s="4">
        <v>11.32</v>
      </c>
      <c r="L46">
        <f t="shared" si="12"/>
        <v>100.64280561334118</v>
      </c>
      <c r="M46">
        <f t="shared" si="3"/>
        <v>1006.4280561334118</v>
      </c>
      <c r="N46">
        <f t="shared" si="4"/>
        <v>3.1</v>
      </c>
      <c r="O46" s="5">
        <f t="shared" si="5"/>
        <v>4.570619799365197E-2</v>
      </c>
      <c r="P46">
        <f t="shared" si="6"/>
        <v>3.6274760312422199E-3</v>
      </c>
      <c r="Q46">
        <f t="shared" si="7"/>
        <v>0.61604005991443955</v>
      </c>
      <c r="R46">
        <f t="shared" si="8"/>
        <v>3.1</v>
      </c>
    </row>
    <row r="47" spans="1:18" x14ac:dyDescent="0.25">
      <c r="A47" t="s">
        <v>18</v>
      </c>
      <c r="B47">
        <v>2</v>
      </c>
      <c r="C47">
        <v>155</v>
      </c>
      <c r="D47">
        <v>20</v>
      </c>
      <c r="E47">
        <v>166</v>
      </c>
      <c r="F47">
        <v>33</v>
      </c>
      <c r="G47">
        <f t="shared" si="0"/>
        <v>0.19879518072289157</v>
      </c>
      <c r="H47">
        <v>56</v>
      </c>
      <c r="J47">
        <f t="shared" si="1"/>
        <v>56</v>
      </c>
      <c r="K47" s="4">
        <v>9.52</v>
      </c>
      <c r="L47">
        <f t="shared" si="12"/>
        <v>71.180949707976097</v>
      </c>
      <c r="M47">
        <f t="shared" si="3"/>
        <v>711.80949707976094</v>
      </c>
      <c r="N47">
        <f t="shared" si="4"/>
        <v>2.8</v>
      </c>
      <c r="O47" s="5">
        <f t="shared" si="5"/>
        <v>4.6360718893727018E-2</v>
      </c>
      <c r="P47">
        <f t="shared" si="6"/>
        <v>2.7928143911883745E-3</v>
      </c>
      <c r="Q47">
        <f t="shared" si="7"/>
        <v>0.78672735092385238</v>
      </c>
      <c r="R47">
        <f t="shared" si="8"/>
        <v>2.8</v>
      </c>
    </row>
    <row r="48" spans="1:18" x14ac:dyDescent="0.25">
      <c r="A48" t="s">
        <v>18</v>
      </c>
      <c r="B48">
        <v>2</v>
      </c>
      <c r="C48">
        <v>155</v>
      </c>
      <c r="D48">
        <v>13</v>
      </c>
      <c r="E48">
        <v>109</v>
      </c>
      <c r="F48">
        <v>40</v>
      </c>
      <c r="G48">
        <f t="shared" si="0"/>
        <v>0.3669724770642202</v>
      </c>
      <c r="H48">
        <v>57</v>
      </c>
      <c r="J48">
        <f t="shared" si="1"/>
        <v>57</v>
      </c>
      <c r="K48" s="4">
        <v>8.2100000000000009</v>
      </c>
      <c r="L48">
        <f t="shared" si="12"/>
        <v>52.939056345457956</v>
      </c>
      <c r="M48">
        <f t="shared" si="3"/>
        <v>529.39056345457959</v>
      </c>
      <c r="N48">
        <f t="shared" si="4"/>
        <v>2.85</v>
      </c>
      <c r="O48" s="5">
        <f t="shared" si="5"/>
        <v>7.5558581435560296E-2</v>
      </c>
      <c r="P48">
        <f t="shared" si="6"/>
        <v>6.9319799482165413E-3</v>
      </c>
      <c r="Q48">
        <f t="shared" si="7"/>
        <v>1.0767097854567342</v>
      </c>
      <c r="R48">
        <f t="shared" si="8"/>
        <v>2.85</v>
      </c>
    </row>
    <row r="49" spans="1:18" x14ac:dyDescent="0.25">
      <c r="A49" t="s">
        <v>18</v>
      </c>
      <c r="B49">
        <v>2</v>
      </c>
      <c r="C49">
        <v>155</v>
      </c>
      <c r="D49">
        <v>10</v>
      </c>
      <c r="E49">
        <v>137</v>
      </c>
      <c r="F49">
        <v>54</v>
      </c>
      <c r="G49">
        <f t="shared" si="0"/>
        <v>0.39416058394160586</v>
      </c>
      <c r="H49">
        <v>57</v>
      </c>
      <c r="J49">
        <f t="shared" si="1"/>
        <v>57</v>
      </c>
      <c r="K49" s="4">
        <v>7.39</v>
      </c>
      <c r="L49">
        <f t="shared" si="12"/>
        <v>42.892243039277787</v>
      </c>
      <c r="M49">
        <f t="shared" si="3"/>
        <v>428.92243039277787</v>
      </c>
      <c r="N49">
        <f t="shared" si="4"/>
        <v>2.85</v>
      </c>
      <c r="O49" s="5">
        <f t="shared" si="5"/>
        <v>0.12589688991212347</v>
      </c>
      <c r="P49">
        <f t="shared" si="6"/>
        <v>9.1895540081841955E-3</v>
      </c>
      <c r="Q49">
        <f t="shared" si="7"/>
        <v>1.3289116157390812</v>
      </c>
      <c r="R49">
        <f t="shared" si="8"/>
        <v>2.85</v>
      </c>
    </row>
    <row r="50" spans="1:18" x14ac:dyDescent="0.25">
      <c r="A50" t="s">
        <v>18</v>
      </c>
      <c r="B50">
        <v>2</v>
      </c>
      <c r="C50">
        <v>155</v>
      </c>
      <c r="D50">
        <v>5</v>
      </c>
      <c r="E50">
        <v>153</v>
      </c>
      <c r="F50">
        <v>54</v>
      </c>
      <c r="G50">
        <f t="shared" si="0"/>
        <v>0.35294117647058826</v>
      </c>
      <c r="H50">
        <v>66</v>
      </c>
      <c r="J50">
        <f t="shared" si="1"/>
        <v>66</v>
      </c>
      <c r="K50" s="4">
        <v>8.9</v>
      </c>
      <c r="L50">
        <f t="shared" si="12"/>
        <v>62.211388522711886</v>
      </c>
      <c r="M50">
        <f t="shared" si="3"/>
        <v>622.11388522711889</v>
      </c>
      <c r="N50">
        <f t="shared" si="4"/>
        <v>3.3</v>
      </c>
      <c r="O50" s="5">
        <f t="shared" si="5"/>
        <v>8.6800827440599387E-2</v>
      </c>
      <c r="P50">
        <f t="shared" si="6"/>
        <v>5.6732566954640134E-3</v>
      </c>
      <c r="Q50">
        <f t="shared" si="7"/>
        <v>1.0608990020517703</v>
      </c>
      <c r="R50">
        <f t="shared" si="8"/>
        <v>3.3</v>
      </c>
    </row>
    <row r="51" spans="1:18" x14ac:dyDescent="0.25">
      <c r="A51" t="s">
        <v>18</v>
      </c>
      <c r="B51">
        <v>2</v>
      </c>
      <c r="C51">
        <v>167</v>
      </c>
      <c r="D51">
        <v>33</v>
      </c>
      <c r="E51">
        <v>84</v>
      </c>
      <c r="F51">
        <v>31</v>
      </c>
      <c r="G51">
        <f t="shared" si="0"/>
        <v>0.36904761904761907</v>
      </c>
      <c r="H51">
        <v>67</v>
      </c>
      <c r="J51">
        <f t="shared" si="1"/>
        <v>67</v>
      </c>
      <c r="K51" s="4">
        <v>3.2</v>
      </c>
      <c r="L51">
        <f t="shared" ref="L51:L64" si="13">(10*K51)^2/(4*PI())</f>
        <v>81.487330863050417</v>
      </c>
      <c r="M51">
        <f t="shared" si="3"/>
        <v>814.8733086305042</v>
      </c>
      <c r="N51">
        <f t="shared" si="4"/>
        <v>3.35</v>
      </c>
      <c r="O51" s="5">
        <f t="shared" si="5"/>
        <v>3.8042723539563901E-2</v>
      </c>
      <c r="P51">
        <f t="shared" si="6"/>
        <v>4.5288956594718936E-3</v>
      </c>
      <c r="Q51">
        <f t="shared" si="7"/>
        <v>0.82221370230670365</v>
      </c>
      <c r="R51">
        <f t="shared" si="8"/>
        <v>3.35</v>
      </c>
    </row>
    <row r="52" spans="1:18" x14ac:dyDescent="0.25">
      <c r="A52" t="s">
        <v>18</v>
      </c>
      <c r="B52">
        <v>2</v>
      </c>
      <c r="C52">
        <v>167</v>
      </c>
      <c r="D52">
        <v>25</v>
      </c>
      <c r="E52">
        <v>187</v>
      </c>
      <c r="F52">
        <v>73</v>
      </c>
      <c r="G52">
        <f t="shared" si="0"/>
        <v>0.39037433155080214</v>
      </c>
      <c r="H52">
        <v>78</v>
      </c>
      <c r="J52">
        <f t="shared" si="1"/>
        <v>78</v>
      </c>
      <c r="K52" s="4">
        <v>4.3</v>
      </c>
      <c r="L52">
        <f t="shared" si="13"/>
        <v>147.13874488845724</v>
      </c>
      <c r="M52">
        <f t="shared" si="3"/>
        <v>1471.3874488845724</v>
      </c>
      <c r="N52">
        <f t="shared" si="4"/>
        <v>3.9</v>
      </c>
      <c r="O52" s="5">
        <f t="shared" si="5"/>
        <v>4.9613037038843677E-2</v>
      </c>
      <c r="P52">
        <f t="shared" si="6"/>
        <v>2.6531035849649024E-3</v>
      </c>
      <c r="Q52">
        <f t="shared" si="7"/>
        <v>0.53011190260682284</v>
      </c>
      <c r="R52">
        <f t="shared" si="8"/>
        <v>3.9</v>
      </c>
    </row>
    <row r="53" spans="1:18" x14ac:dyDescent="0.25">
      <c r="A53" t="s">
        <v>18</v>
      </c>
      <c r="B53">
        <v>2</v>
      </c>
      <c r="C53">
        <v>167</v>
      </c>
      <c r="D53">
        <v>3</v>
      </c>
      <c r="E53">
        <v>84</v>
      </c>
      <c r="F53">
        <v>33</v>
      </c>
      <c r="G53">
        <f t="shared" si="0"/>
        <v>0.39285714285714285</v>
      </c>
      <c r="H53">
        <v>68</v>
      </c>
      <c r="J53">
        <f t="shared" si="1"/>
        <v>68</v>
      </c>
      <c r="K53" s="4">
        <v>3</v>
      </c>
      <c r="L53">
        <f t="shared" si="13"/>
        <v>71.619724391352904</v>
      </c>
      <c r="M53">
        <f t="shared" si="3"/>
        <v>716.19724391352906</v>
      </c>
      <c r="N53">
        <f t="shared" si="4"/>
        <v>3.4</v>
      </c>
      <c r="O53" s="5">
        <f t="shared" si="5"/>
        <v>4.6076692252650299E-2</v>
      </c>
      <c r="P53">
        <f t="shared" si="6"/>
        <v>5.4853205062678923E-3</v>
      </c>
      <c r="Q53">
        <f t="shared" si="7"/>
        <v>0.94945911308491526</v>
      </c>
      <c r="R53">
        <f t="shared" si="8"/>
        <v>3.4</v>
      </c>
    </row>
    <row r="54" spans="1:18" x14ac:dyDescent="0.25">
      <c r="A54" t="s">
        <v>18</v>
      </c>
      <c r="B54">
        <v>2</v>
      </c>
      <c r="C54">
        <v>167</v>
      </c>
      <c r="D54">
        <v>5</v>
      </c>
      <c r="E54">
        <v>62</v>
      </c>
      <c r="F54">
        <v>19</v>
      </c>
      <c r="G54">
        <f t="shared" si="0"/>
        <v>0.30645161290322581</v>
      </c>
      <c r="H54">
        <v>54</v>
      </c>
      <c r="J54">
        <f t="shared" si="1"/>
        <v>54</v>
      </c>
      <c r="K54" s="4">
        <v>2.5</v>
      </c>
      <c r="L54">
        <f t="shared" si="13"/>
        <v>49.735919716217296</v>
      </c>
      <c r="M54">
        <f t="shared" si="3"/>
        <v>497.35919716217296</v>
      </c>
      <c r="N54">
        <f t="shared" si="4"/>
        <v>2.7</v>
      </c>
      <c r="O54" s="5">
        <f t="shared" si="5"/>
        <v>3.8201766667651883E-2</v>
      </c>
      <c r="P54">
        <f t="shared" si="6"/>
        <v>6.1615752689761103E-3</v>
      </c>
      <c r="Q54">
        <f t="shared" si="7"/>
        <v>1.0857344210806326</v>
      </c>
      <c r="R54">
        <f t="shared" si="8"/>
        <v>2.7</v>
      </c>
    </row>
    <row r="55" spans="1:18" x14ac:dyDescent="0.25">
      <c r="A55" t="s">
        <v>18</v>
      </c>
      <c r="B55">
        <v>2</v>
      </c>
      <c r="C55">
        <v>167</v>
      </c>
      <c r="D55">
        <v>9</v>
      </c>
      <c r="E55">
        <v>90</v>
      </c>
      <c r="F55">
        <v>15</v>
      </c>
      <c r="G55">
        <f t="shared" si="0"/>
        <v>0.16666666666666666</v>
      </c>
      <c r="H55">
        <v>69</v>
      </c>
      <c r="J55">
        <f t="shared" si="1"/>
        <v>69</v>
      </c>
      <c r="K55" s="4">
        <v>3.1</v>
      </c>
      <c r="L55">
        <f t="shared" si="13"/>
        <v>76.473950155655714</v>
      </c>
      <c r="M55">
        <f t="shared" si="3"/>
        <v>764.73950155655712</v>
      </c>
      <c r="N55">
        <f t="shared" si="4"/>
        <v>3.45</v>
      </c>
      <c r="O55" s="5">
        <f t="shared" si="5"/>
        <v>1.9614522290883205E-2</v>
      </c>
      <c r="P55">
        <f t="shared" si="6"/>
        <v>2.1793913656536889E-3</v>
      </c>
      <c r="Q55">
        <f t="shared" si="7"/>
        <v>0.90226802538062734</v>
      </c>
      <c r="R55">
        <f t="shared" si="8"/>
        <v>3.45</v>
      </c>
    </row>
    <row r="56" spans="1:18" x14ac:dyDescent="0.25">
      <c r="A56" t="s">
        <v>18</v>
      </c>
      <c r="B56">
        <v>2</v>
      </c>
      <c r="C56">
        <v>167</v>
      </c>
      <c r="D56">
        <v>13</v>
      </c>
      <c r="E56">
        <v>148</v>
      </c>
      <c r="F56">
        <v>54</v>
      </c>
      <c r="G56">
        <f t="shared" si="0"/>
        <v>0.36486486486486486</v>
      </c>
      <c r="H56">
        <v>47</v>
      </c>
      <c r="I56" t="s">
        <v>29</v>
      </c>
      <c r="J56">
        <v>50</v>
      </c>
      <c r="K56" s="4">
        <v>2.1</v>
      </c>
      <c r="L56">
        <f t="shared" si="13"/>
        <v>35.093664951762925</v>
      </c>
      <c r="M56">
        <f t="shared" si="3"/>
        <v>350.93664951762923</v>
      </c>
      <c r="N56">
        <f t="shared" si="4"/>
        <v>2.5</v>
      </c>
      <c r="O56" s="5">
        <f t="shared" si="5"/>
        <v>0.15387392589011231</v>
      </c>
      <c r="P56">
        <f t="shared" si="6"/>
        <v>1.0396886884467047E-2</v>
      </c>
      <c r="Q56">
        <f t="shared" si="7"/>
        <v>1.3392730586731998</v>
      </c>
      <c r="R56">
        <f>J56/19</f>
        <v>2.6315789473684212</v>
      </c>
    </row>
    <row r="57" spans="1:18" x14ac:dyDescent="0.25">
      <c r="A57" t="s">
        <v>18</v>
      </c>
      <c r="B57">
        <v>2</v>
      </c>
      <c r="C57">
        <v>167</v>
      </c>
      <c r="D57">
        <v>16</v>
      </c>
      <c r="E57">
        <v>53</v>
      </c>
      <c r="F57">
        <v>16</v>
      </c>
      <c r="G57">
        <f t="shared" si="0"/>
        <v>0.30188679245283018</v>
      </c>
      <c r="H57">
        <v>64</v>
      </c>
      <c r="J57">
        <f t="shared" ref="J57:J77" si="14">H57</f>
        <v>64</v>
      </c>
      <c r="K57" s="4">
        <v>1</v>
      </c>
      <c r="L57">
        <f t="shared" si="13"/>
        <v>7.9577471545947667</v>
      </c>
      <c r="M57">
        <f t="shared" si="3"/>
        <v>79.577471545947674</v>
      </c>
      <c r="N57">
        <f t="shared" si="4"/>
        <v>3.2</v>
      </c>
      <c r="O57" s="5">
        <f t="shared" si="5"/>
        <v>0.20106192982974674</v>
      </c>
      <c r="P57">
        <f t="shared" si="6"/>
        <v>3.7936213175423915E-2</v>
      </c>
      <c r="Q57">
        <f t="shared" si="7"/>
        <v>8.0424771931898711</v>
      </c>
      <c r="R57">
        <f t="shared" si="8"/>
        <v>3.2</v>
      </c>
    </row>
    <row r="58" spans="1:18" x14ac:dyDescent="0.25">
      <c r="A58" t="s">
        <v>18</v>
      </c>
      <c r="B58">
        <v>2</v>
      </c>
      <c r="C58">
        <v>175</v>
      </c>
      <c r="D58">
        <v>4</v>
      </c>
      <c r="E58">
        <v>136</v>
      </c>
      <c r="F58">
        <v>36</v>
      </c>
      <c r="G58">
        <f t="shared" si="0"/>
        <v>0.26470588235294118</v>
      </c>
      <c r="H58">
        <v>68</v>
      </c>
      <c r="J58">
        <f t="shared" si="14"/>
        <v>68</v>
      </c>
      <c r="K58" s="4">
        <v>3</v>
      </c>
      <c r="L58">
        <f t="shared" si="13"/>
        <v>71.619724391352904</v>
      </c>
      <c r="M58">
        <f t="shared" si="3"/>
        <v>716.19724391352906</v>
      </c>
      <c r="N58">
        <f t="shared" si="4"/>
        <v>3.4</v>
      </c>
      <c r="O58" s="5">
        <f t="shared" si="5"/>
        <v>5.0265482457436686E-2</v>
      </c>
      <c r="P58">
        <f t="shared" si="6"/>
        <v>3.6959913571644625E-3</v>
      </c>
      <c r="Q58">
        <f t="shared" si="7"/>
        <v>0.94945911308491526</v>
      </c>
      <c r="R58">
        <f t="shared" si="8"/>
        <v>3.4</v>
      </c>
    </row>
    <row r="59" spans="1:18" x14ac:dyDescent="0.25">
      <c r="A59" t="s">
        <v>18</v>
      </c>
      <c r="B59">
        <v>2</v>
      </c>
      <c r="C59">
        <v>175</v>
      </c>
      <c r="D59">
        <v>13</v>
      </c>
      <c r="E59">
        <v>131</v>
      </c>
      <c r="F59">
        <v>44</v>
      </c>
      <c r="G59">
        <f t="shared" si="0"/>
        <v>0.33587786259541985</v>
      </c>
      <c r="H59">
        <v>53</v>
      </c>
      <c r="J59">
        <f t="shared" si="14"/>
        <v>53</v>
      </c>
      <c r="K59" s="4">
        <v>3.4</v>
      </c>
      <c r="L59">
        <f t="shared" si="13"/>
        <v>91.991557107115511</v>
      </c>
      <c r="M59">
        <f t="shared" si="3"/>
        <v>919.91557107115511</v>
      </c>
      <c r="N59">
        <f t="shared" si="4"/>
        <v>2.65</v>
      </c>
      <c r="O59" s="5">
        <f t="shared" si="5"/>
        <v>4.7830476386834221E-2</v>
      </c>
      <c r="P59">
        <f t="shared" si="6"/>
        <v>3.6511814035751311E-3</v>
      </c>
      <c r="Q59">
        <f t="shared" si="7"/>
        <v>0.57613982920504858</v>
      </c>
      <c r="R59">
        <f t="shared" si="8"/>
        <v>2.65</v>
      </c>
    </row>
    <row r="60" spans="1:18" x14ac:dyDescent="0.25">
      <c r="A60" t="s">
        <v>18</v>
      </c>
      <c r="B60">
        <v>2</v>
      </c>
      <c r="C60">
        <v>175</v>
      </c>
      <c r="D60">
        <v>19</v>
      </c>
      <c r="E60">
        <v>126</v>
      </c>
      <c r="F60">
        <v>46</v>
      </c>
      <c r="G60">
        <f t="shared" si="0"/>
        <v>0.36507936507936506</v>
      </c>
      <c r="H60">
        <v>65</v>
      </c>
      <c r="I60" t="s">
        <v>20</v>
      </c>
      <c r="J60">
        <f t="shared" si="14"/>
        <v>65</v>
      </c>
      <c r="K60" s="4">
        <v>3.8</v>
      </c>
      <c r="L60">
        <f t="shared" si="13"/>
        <v>114.90986891234844</v>
      </c>
      <c r="M60">
        <f t="shared" si="3"/>
        <v>1149.0986891234845</v>
      </c>
      <c r="N60">
        <f t="shared" si="4"/>
        <v>3.25</v>
      </c>
      <c r="O60" s="5">
        <f t="shared" si="5"/>
        <v>4.0031374533277139E-2</v>
      </c>
      <c r="P60">
        <f t="shared" si="6"/>
        <v>3.1770932169267571E-3</v>
      </c>
      <c r="Q60">
        <f t="shared" si="7"/>
        <v>0.56566072710065529</v>
      </c>
      <c r="R60">
        <f t="shared" si="8"/>
        <v>3.25</v>
      </c>
    </row>
    <row r="61" spans="1:18" x14ac:dyDescent="0.25">
      <c r="A61" t="s">
        <v>18</v>
      </c>
      <c r="B61">
        <v>2</v>
      </c>
      <c r="C61">
        <v>175</v>
      </c>
      <c r="D61">
        <v>24</v>
      </c>
      <c r="E61">
        <v>129</v>
      </c>
      <c r="F61">
        <v>40</v>
      </c>
      <c r="G61">
        <f t="shared" si="0"/>
        <v>0.31007751937984496</v>
      </c>
      <c r="H61">
        <v>67</v>
      </c>
      <c r="J61">
        <f t="shared" si="14"/>
        <v>67</v>
      </c>
      <c r="K61" s="4">
        <v>2.7</v>
      </c>
      <c r="L61">
        <f t="shared" si="13"/>
        <v>58.01197675699585</v>
      </c>
      <c r="M61">
        <f t="shared" si="3"/>
        <v>580.11976756995853</v>
      </c>
      <c r="N61">
        <f t="shared" si="4"/>
        <v>3.35</v>
      </c>
      <c r="O61" s="5">
        <f t="shared" si="5"/>
        <v>6.8951279091134007E-2</v>
      </c>
      <c r="P61">
        <f t="shared" si="6"/>
        <v>5.3450603946615513E-3</v>
      </c>
      <c r="Q61">
        <f t="shared" si="7"/>
        <v>1.1549339247764947</v>
      </c>
      <c r="R61">
        <f t="shared" si="8"/>
        <v>3.35</v>
      </c>
    </row>
    <row r="62" spans="1:18" x14ac:dyDescent="0.25">
      <c r="A62" t="s">
        <v>18</v>
      </c>
      <c r="B62">
        <v>2</v>
      </c>
      <c r="C62">
        <v>175</v>
      </c>
      <c r="D62">
        <v>26</v>
      </c>
      <c r="E62">
        <v>156</v>
      </c>
      <c r="F62">
        <v>57</v>
      </c>
      <c r="G62">
        <f t="shared" si="0"/>
        <v>0.36538461538461536</v>
      </c>
      <c r="H62">
        <v>64</v>
      </c>
      <c r="J62">
        <f t="shared" si="14"/>
        <v>64</v>
      </c>
      <c r="K62" s="4">
        <v>4</v>
      </c>
      <c r="L62">
        <f t="shared" si="13"/>
        <v>127.32395447351627</v>
      </c>
      <c r="M62">
        <f t="shared" si="3"/>
        <v>1273.2395447351628</v>
      </c>
      <c r="N62">
        <f t="shared" si="4"/>
        <v>3.2</v>
      </c>
      <c r="O62" s="5">
        <f t="shared" si="5"/>
        <v>4.476769531365455E-2</v>
      </c>
      <c r="P62">
        <f t="shared" si="6"/>
        <v>2.8697240585675993E-3</v>
      </c>
      <c r="Q62">
        <f t="shared" si="7"/>
        <v>0.50265482457436694</v>
      </c>
      <c r="R62">
        <f t="shared" si="8"/>
        <v>3.2</v>
      </c>
    </row>
    <row r="63" spans="1:18" x14ac:dyDescent="0.25">
      <c r="A63" t="s">
        <v>18</v>
      </c>
      <c r="B63">
        <v>2</v>
      </c>
      <c r="C63">
        <v>175</v>
      </c>
      <c r="D63">
        <v>33</v>
      </c>
      <c r="E63">
        <v>79</v>
      </c>
      <c r="F63">
        <v>24</v>
      </c>
      <c r="G63">
        <f t="shared" si="0"/>
        <v>0.30379746835443039</v>
      </c>
      <c r="H63">
        <v>68</v>
      </c>
      <c r="J63">
        <f t="shared" si="14"/>
        <v>68</v>
      </c>
      <c r="K63" s="4">
        <v>2.7</v>
      </c>
      <c r="L63">
        <f t="shared" si="13"/>
        <v>58.01197675699585</v>
      </c>
      <c r="M63">
        <f t="shared" si="3"/>
        <v>580.11976756995853</v>
      </c>
      <c r="N63">
        <f t="shared" si="4"/>
        <v>3.4</v>
      </c>
      <c r="O63" s="5">
        <f t="shared" si="5"/>
        <v>4.13707674546804E-2</v>
      </c>
      <c r="P63">
        <f t="shared" si="6"/>
        <v>5.2368060069215702E-3</v>
      </c>
      <c r="Q63">
        <f t="shared" si="7"/>
        <v>1.1721717445492781</v>
      </c>
      <c r="R63">
        <f t="shared" si="8"/>
        <v>3.4</v>
      </c>
    </row>
    <row r="64" spans="1:18" x14ac:dyDescent="0.25">
      <c r="A64" t="s">
        <v>18</v>
      </c>
      <c r="B64">
        <v>2</v>
      </c>
      <c r="C64">
        <v>175</v>
      </c>
      <c r="D64">
        <v>35</v>
      </c>
      <c r="E64">
        <v>154</v>
      </c>
      <c r="F64">
        <v>65</v>
      </c>
      <c r="G64">
        <f t="shared" si="0"/>
        <v>0.42207792207792205</v>
      </c>
      <c r="H64">
        <v>73</v>
      </c>
      <c r="J64">
        <f t="shared" si="14"/>
        <v>73</v>
      </c>
      <c r="K64" s="4">
        <v>3.2</v>
      </c>
      <c r="L64">
        <f t="shared" si="13"/>
        <v>81.487330863050417</v>
      </c>
      <c r="M64">
        <f t="shared" si="3"/>
        <v>814.8733086305042</v>
      </c>
      <c r="N64">
        <f t="shared" si="4"/>
        <v>3.65</v>
      </c>
      <c r="O64" s="5">
        <f t="shared" si="5"/>
        <v>7.9767000970053334E-2</v>
      </c>
      <c r="P64">
        <f t="shared" si="6"/>
        <v>5.1796753876658013E-3</v>
      </c>
      <c r="Q64">
        <f t="shared" si="7"/>
        <v>0.8958447801252144</v>
      </c>
      <c r="R64">
        <f t="shared" si="8"/>
        <v>3.65</v>
      </c>
    </row>
    <row r="65" spans="1:18" x14ac:dyDescent="0.25">
      <c r="A65" t="s">
        <v>28</v>
      </c>
      <c r="B65">
        <v>2</v>
      </c>
      <c r="C65">
        <v>169</v>
      </c>
      <c r="D65">
        <v>3</v>
      </c>
      <c r="E65">
        <v>83</v>
      </c>
      <c r="F65">
        <v>31</v>
      </c>
      <c r="G65">
        <f t="shared" si="0"/>
        <v>0.37349397590361444</v>
      </c>
      <c r="H65">
        <v>64</v>
      </c>
      <c r="J65">
        <f t="shared" si="14"/>
        <v>64</v>
      </c>
      <c r="K65" s="4">
        <v>11.61</v>
      </c>
      <c r="L65">
        <f t="shared" ref="L65:L71" si="15">PI()*(K65/2)^2</f>
        <v>105.86546778048518</v>
      </c>
      <c r="M65">
        <f t="shared" si="3"/>
        <v>1058.6546778048519</v>
      </c>
      <c r="N65">
        <f t="shared" si="4"/>
        <v>3.2</v>
      </c>
      <c r="O65" s="5">
        <f t="shared" si="5"/>
        <v>2.9282447477849256E-2</v>
      </c>
      <c r="P65">
        <f t="shared" si="6"/>
        <v>3.5280057202228018E-3</v>
      </c>
      <c r="Q65">
        <f t="shared" si="7"/>
        <v>0.60454085115559753</v>
      </c>
      <c r="R65">
        <f t="shared" si="8"/>
        <v>3.2</v>
      </c>
    </row>
    <row r="66" spans="1:18" x14ac:dyDescent="0.25">
      <c r="A66" t="s">
        <v>28</v>
      </c>
      <c r="B66">
        <v>2</v>
      </c>
      <c r="C66">
        <v>169</v>
      </c>
      <c r="D66">
        <v>5</v>
      </c>
      <c r="E66">
        <v>72</v>
      </c>
      <c r="F66">
        <v>25</v>
      </c>
      <c r="G66">
        <f t="shared" ref="G66:G125" si="16">F66/E66</f>
        <v>0.34722222222222221</v>
      </c>
      <c r="H66">
        <v>71</v>
      </c>
      <c r="J66">
        <f t="shared" si="14"/>
        <v>71</v>
      </c>
      <c r="K66" s="4">
        <v>9.9700000000000006</v>
      </c>
      <c r="L66">
        <f t="shared" si="15"/>
        <v>78.069284300053425</v>
      </c>
      <c r="M66">
        <f t="shared" ref="M66:M125" si="17">L66*10</f>
        <v>780.69284300053425</v>
      </c>
      <c r="N66">
        <f t="shared" ref="N66:N125" si="18">J66/20</f>
        <v>3.55</v>
      </c>
      <c r="O66" s="5">
        <f t="shared" ref="O66:O125" si="19">F66/M66</f>
        <v>3.2022837437466929E-2</v>
      </c>
      <c r="P66">
        <f t="shared" ref="P66:P125" si="20">G66/L66</f>
        <v>4.4476163107592956E-3</v>
      </c>
      <c r="Q66">
        <f t="shared" ref="Q66:Q125" si="21">H66/L66</f>
        <v>0.90944858322406075</v>
      </c>
      <c r="R66">
        <f t="shared" si="8"/>
        <v>3.55</v>
      </c>
    </row>
    <row r="67" spans="1:18" x14ac:dyDescent="0.25">
      <c r="A67" t="s">
        <v>28</v>
      </c>
      <c r="B67">
        <v>2</v>
      </c>
      <c r="C67">
        <v>169</v>
      </c>
      <c r="D67">
        <v>13</v>
      </c>
      <c r="E67">
        <v>97</v>
      </c>
      <c r="F67">
        <v>10</v>
      </c>
      <c r="G67">
        <f t="shared" si="16"/>
        <v>0.10309278350515463</v>
      </c>
      <c r="H67">
        <v>62</v>
      </c>
      <c r="J67">
        <f t="shared" si="14"/>
        <v>62</v>
      </c>
      <c r="K67" s="4">
        <v>6.52</v>
      </c>
      <c r="L67">
        <f t="shared" si="15"/>
        <v>33.387590085290881</v>
      </c>
      <c r="M67">
        <f t="shared" si="17"/>
        <v>333.87590085290879</v>
      </c>
      <c r="N67">
        <f t="shared" si="18"/>
        <v>3.1</v>
      </c>
      <c r="O67" s="5">
        <f t="shared" si="19"/>
        <v>2.9951248276543222E-2</v>
      </c>
      <c r="P67">
        <f t="shared" si="20"/>
        <v>3.0877575542828059E-3</v>
      </c>
      <c r="Q67">
        <f t="shared" si="21"/>
        <v>1.8569773931456797</v>
      </c>
      <c r="R67">
        <f t="shared" ref="R67:R125" si="22">H67/20</f>
        <v>3.1</v>
      </c>
    </row>
    <row r="68" spans="1:18" x14ac:dyDescent="0.25">
      <c r="A68" t="s">
        <v>28</v>
      </c>
      <c r="B68">
        <v>2</v>
      </c>
      <c r="C68">
        <v>169</v>
      </c>
      <c r="D68">
        <v>19</v>
      </c>
      <c r="E68">
        <v>99</v>
      </c>
      <c r="F68">
        <v>32</v>
      </c>
      <c r="G68">
        <f t="shared" si="16"/>
        <v>0.32323232323232326</v>
      </c>
      <c r="H68">
        <v>59</v>
      </c>
      <c r="J68">
        <f t="shared" si="14"/>
        <v>59</v>
      </c>
      <c r="K68" s="4">
        <v>8.64</v>
      </c>
      <c r="L68">
        <f t="shared" si="15"/>
        <v>58.629658738354159</v>
      </c>
      <c r="M68">
        <f t="shared" si="17"/>
        <v>586.29658738354158</v>
      </c>
      <c r="N68">
        <f t="shared" si="18"/>
        <v>2.95</v>
      </c>
      <c r="O68" s="5">
        <f t="shared" si="19"/>
        <v>5.4579884462241199E-2</v>
      </c>
      <c r="P68">
        <f t="shared" si="20"/>
        <v>5.5131196426506266E-3</v>
      </c>
      <c r="Q68">
        <f t="shared" si="21"/>
        <v>1.0063166197725721</v>
      </c>
      <c r="R68">
        <f t="shared" si="22"/>
        <v>2.95</v>
      </c>
    </row>
    <row r="69" spans="1:18" x14ac:dyDescent="0.25">
      <c r="A69" t="s">
        <v>28</v>
      </c>
      <c r="B69">
        <v>2</v>
      </c>
      <c r="C69">
        <v>169</v>
      </c>
      <c r="D69">
        <v>26</v>
      </c>
      <c r="E69">
        <v>130</v>
      </c>
      <c r="F69">
        <v>25</v>
      </c>
      <c r="G69">
        <f t="shared" si="16"/>
        <v>0.19230769230769232</v>
      </c>
      <c r="H69">
        <v>57</v>
      </c>
      <c r="J69">
        <f t="shared" si="14"/>
        <v>57</v>
      </c>
      <c r="K69" s="4">
        <v>5.61</v>
      </c>
      <c r="L69">
        <f t="shared" si="15"/>
        <v>24.718129538260836</v>
      </c>
      <c r="M69">
        <f t="shared" si="17"/>
        <v>247.18129538260837</v>
      </c>
      <c r="N69">
        <f t="shared" si="18"/>
        <v>2.85</v>
      </c>
      <c r="O69" s="5">
        <f t="shared" si="19"/>
        <v>0.1011403389617441</v>
      </c>
      <c r="P69">
        <f t="shared" si="20"/>
        <v>7.7800260739803156E-3</v>
      </c>
      <c r="Q69">
        <f t="shared" si="21"/>
        <v>2.3059997283277656</v>
      </c>
      <c r="R69">
        <f t="shared" si="22"/>
        <v>2.85</v>
      </c>
    </row>
    <row r="70" spans="1:18" x14ac:dyDescent="0.25">
      <c r="A70" t="s">
        <v>28</v>
      </c>
      <c r="B70">
        <v>2</v>
      </c>
      <c r="C70">
        <v>169</v>
      </c>
      <c r="D70">
        <v>28</v>
      </c>
      <c r="E70">
        <v>156</v>
      </c>
      <c r="F70">
        <v>56</v>
      </c>
      <c r="G70">
        <f t="shared" si="16"/>
        <v>0.35897435897435898</v>
      </c>
      <c r="H70">
        <v>71</v>
      </c>
      <c r="J70">
        <f t="shared" si="14"/>
        <v>71</v>
      </c>
      <c r="K70" s="4">
        <v>7.51</v>
      </c>
      <c r="L70">
        <f t="shared" si="15"/>
        <v>44.296534955432421</v>
      </c>
      <c r="M70">
        <f t="shared" si="17"/>
        <v>442.96534955432423</v>
      </c>
      <c r="N70">
        <f t="shared" si="18"/>
        <v>3.55</v>
      </c>
      <c r="O70" s="5">
        <f t="shared" si="19"/>
        <v>0.12642072355398148</v>
      </c>
      <c r="P70">
        <f t="shared" si="20"/>
        <v>8.1038925355116347E-3</v>
      </c>
      <c r="Q70">
        <f t="shared" si="21"/>
        <v>1.6028341736308367</v>
      </c>
      <c r="R70">
        <f t="shared" si="22"/>
        <v>3.55</v>
      </c>
    </row>
    <row r="71" spans="1:18" x14ac:dyDescent="0.25">
      <c r="A71" t="s">
        <v>28</v>
      </c>
      <c r="B71">
        <v>2</v>
      </c>
      <c r="C71">
        <v>169</v>
      </c>
      <c r="D71">
        <v>32</v>
      </c>
      <c r="E71">
        <v>146</v>
      </c>
      <c r="F71">
        <v>32</v>
      </c>
      <c r="G71">
        <f t="shared" si="16"/>
        <v>0.21917808219178081</v>
      </c>
      <c r="H71">
        <v>50</v>
      </c>
      <c r="J71">
        <f t="shared" si="14"/>
        <v>50</v>
      </c>
      <c r="K71" s="4">
        <v>10.92</v>
      </c>
      <c r="L71">
        <f t="shared" si="15"/>
        <v>93.655903551757476</v>
      </c>
      <c r="M71">
        <f t="shared" si="17"/>
        <v>936.55903551757478</v>
      </c>
      <c r="N71">
        <f t="shared" si="18"/>
        <v>2.5</v>
      </c>
      <c r="O71" s="5">
        <f t="shared" si="19"/>
        <v>3.416762722524555E-2</v>
      </c>
      <c r="P71">
        <f t="shared" si="20"/>
        <v>2.3402484400853116E-3</v>
      </c>
      <c r="Q71">
        <f t="shared" si="21"/>
        <v>0.53386917539446166</v>
      </c>
      <c r="R71">
        <f t="shared" si="22"/>
        <v>2.5</v>
      </c>
    </row>
    <row r="72" spans="1:18" x14ac:dyDescent="0.25">
      <c r="A72" t="s">
        <v>28</v>
      </c>
      <c r="B72">
        <v>2</v>
      </c>
      <c r="C72">
        <v>177</v>
      </c>
      <c r="D72">
        <v>6</v>
      </c>
      <c r="E72">
        <v>95</v>
      </c>
      <c r="F72">
        <v>22</v>
      </c>
      <c r="G72">
        <f t="shared" si="16"/>
        <v>0.23157894736842105</v>
      </c>
      <c r="H72">
        <v>84</v>
      </c>
      <c r="J72">
        <f t="shared" si="14"/>
        <v>84</v>
      </c>
      <c r="K72" s="4">
        <v>2.4</v>
      </c>
      <c r="L72">
        <f t="shared" ref="L72:L85" si="23">(10*K72)^2/(4*PI())</f>
        <v>45.836623610465857</v>
      </c>
      <c r="M72">
        <f t="shared" si="17"/>
        <v>458.36623610465858</v>
      </c>
      <c r="N72">
        <f t="shared" si="18"/>
        <v>4.2</v>
      </c>
      <c r="O72" s="5">
        <f t="shared" si="19"/>
        <v>4.799655442984406E-2</v>
      </c>
      <c r="P72">
        <f t="shared" si="20"/>
        <v>5.0522688873520065E-3</v>
      </c>
      <c r="Q72">
        <f t="shared" si="21"/>
        <v>1.8325957145940461</v>
      </c>
      <c r="R72">
        <f t="shared" si="22"/>
        <v>4.2</v>
      </c>
    </row>
    <row r="73" spans="1:18" x14ac:dyDescent="0.25">
      <c r="A73" t="s">
        <v>28</v>
      </c>
      <c r="B73">
        <v>2</v>
      </c>
      <c r="C73">
        <v>177</v>
      </c>
      <c r="D73">
        <v>11</v>
      </c>
      <c r="E73">
        <v>105</v>
      </c>
      <c r="F73">
        <v>26</v>
      </c>
      <c r="G73">
        <f t="shared" si="16"/>
        <v>0.24761904761904763</v>
      </c>
      <c r="H73">
        <v>78</v>
      </c>
      <c r="J73">
        <f t="shared" si="14"/>
        <v>78</v>
      </c>
      <c r="K73" s="4">
        <v>2.2999999999999998</v>
      </c>
      <c r="L73">
        <f t="shared" si="23"/>
        <v>42.096482447806316</v>
      </c>
      <c r="M73">
        <f t="shared" si="17"/>
        <v>420.96482447806318</v>
      </c>
      <c r="N73">
        <f t="shared" si="18"/>
        <v>3.9</v>
      </c>
      <c r="O73" s="5">
        <f t="shared" si="19"/>
        <v>6.1762880146188748E-2</v>
      </c>
      <c r="P73">
        <f t="shared" si="20"/>
        <v>5.882179061541786E-3</v>
      </c>
      <c r="Q73">
        <f t="shared" si="21"/>
        <v>1.8528864043856625</v>
      </c>
      <c r="R73">
        <f t="shared" si="22"/>
        <v>3.9</v>
      </c>
    </row>
    <row r="74" spans="1:18" x14ac:dyDescent="0.25">
      <c r="A74" t="s">
        <v>28</v>
      </c>
      <c r="B74">
        <v>2</v>
      </c>
      <c r="C74">
        <v>177</v>
      </c>
      <c r="D74">
        <v>13</v>
      </c>
      <c r="E74">
        <v>132</v>
      </c>
      <c r="F74">
        <v>45</v>
      </c>
      <c r="G74">
        <f t="shared" si="16"/>
        <v>0.34090909090909088</v>
      </c>
      <c r="H74">
        <v>56</v>
      </c>
      <c r="J74">
        <f t="shared" si="14"/>
        <v>56</v>
      </c>
      <c r="K74" s="4">
        <v>2.9</v>
      </c>
      <c r="L74">
        <f t="shared" si="23"/>
        <v>66.924653570141984</v>
      </c>
      <c r="M74">
        <f t="shared" si="17"/>
        <v>669.24653570141982</v>
      </c>
      <c r="N74">
        <f t="shared" si="18"/>
        <v>2.8</v>
      </c>
      <c r="O74" s="5">
        <f t="shared" si="19"/>
        <v>6.7239795201684049E-2</v>
      </c>
      <c r="P74">
        <f t="shared" si="20"/>
        <v>5.093923878915458E-3</v>
      </c>
      <c r="Q74">
        <f t="shared" si="21"/>
        <v>0.83676189584317928</v>
      </c>
      <c r="R74">
        <f t="shared" si="22"/>
        <v>2.8</v>
      </c>
    </row>
    <row r="75" spans="1:18" x14ac:dyDescent="0.25">
      <c r="A75" t="s">
        <v>28</v>
      </c>
      <c r="B75">
        <v>2</v>
      </c>
      <c r="C75">
        <v>177</v>
      </c>
      <c r="D75">
        <v>19</v>
      </c>
      <c r="E75">
        <v>118</v>
      </c>
      <c r="F75">
        <v>57</v>
      </c>
      <c r="G75">
        <f t="shared" si="16"/>
        <v>0.48305084745762711</v>
      </c>
      <c r="H75">
        <v>68</v>
      </c>
      <c r="J75">
        <f t="shared" si="14"/>
        <v>68</v>
      </c>
      <c r="K75" s="4">
        <v>3</v>
      </c>
      <c r="L75">
        <f t="shared" si="23"/>
        <v>71.619724391352904</v>
      </c>
      <c r="M75">
        <f t="shared" si="17"/>
        <v>716.19724391352906</v>
      </c>
      <c r="N75">
        <f t="shared" si="18"/>
        <v>3.4</v>
      </c>
      <c r="O75" s="5">
        <f t="shared" si="19"/>
        <v>7.9587013890941416E-2</v>
      </c>
      <c r="P75">
        <f t="shared" si="20"/>
        <v>6.7446621941475784E-3</v>
      </c>
      <c r="Q75">
        <f t="shared" si="21"/>
        <v>0.94945911308491526</v>
      </c>
      <c r="R75">
        <f t="shared" si="22"/>
        <v>3.4</v>
      </c>
    </row>
    <row r="76" spans="1:18" x14ac:dyDescent="0.25">
      <c r="A76" t="s">
        <v>28</v>
      </c>
      <c r="B76">
        <v>2</v>
      </c>
      <c r="C76">
        <v>177</v>
      </c>
      <c r="D76">
        <v>20</v>
      </c>
      <c r="E76">
        <v>97</v>
      </c>
      <c r="F76">
        <v>41</v>
      </c>
      <c r="G76">
        <f t="shared" si="16"/>
        <v>0.42268041237113402</v>
      </c>
      <c r="H76">
        <v>64</v>
      </c>
      <c r="J76">
        <f t="shared" si="14"/>
        <v>64</v>
      </c>
      <c r="K76" s="4">
        <v>2.8</v>
      </c>
      <c r="L76">
        <f t="shared" si="23"/>
        <v>62.388737692022971</v>
      </c>
      <c r="M76">
        <f t="shared" si="17"/>
        <v>623.88737692022971</v>
      </c>
      <c r="N76">
        <f t="shared" si="18"/>
        <v>3.2</v>
      </c>
      <c r="O76" s="5">
        <f t="shared" si="19"/>
        <v>6.5716989182235466E-2</v>
      </c>
      <c r="P76">
        <f t="shared" si="20"/>
        <v>6.7749473383747908E-3</v>
      </c>
      <c r="Q76">
        <f t="shared" si="21"/>
        <v>1.0258261726007487</v>
      </c>
      <c r="R76">
        <f t="shared" si="22"/>
        <v>3.2</v>
      </c>
    </row>
    <row r="77" spans="1:18" x14ac:dyDescent="0.25">
      <c r="A77" t="s">
        <v>28</v>
      </c>
      <c r="B77">
        <v>2</v>
      </c>
      <c r="C77">
        <v>177</v>
      </c>
      <c r="D77">
        <v>29</v>
      </c>
      <c r="E77">
        <v>85</v>
      </c>
      <c r="F77">
        <v>34</v>
      </c>
      <c r="G77">
        <f t="shared" si="16"/>
        <v>0.4</v>
      </c>
      <c r="H77">
        <v>65</v>
      </c>
      <c r="J77">
        <f t="shared" si="14"/>
        <v>65</v>
      </c>
      <c r="K77" s="4">
        <v>2.4</v>
      </c>
      <c r="L77">
        <f t="shared" si="23"/>
        <v>45.836623610465857</v>
      </c>
      <c r="M77">
        <f t="shared" si="17"/>
        <v>458.36623610465858</v>
      </c>
      <c r="N77">
        <f t="shared" si="18"/>
        <v>3.25</v>
      </c>
      <c r="O77" s="5">
        <f t="shared" si="19"/>
        <v>7.4176493209758998E-2</v>
      </c>
      <c r="P77">
        <f t="shared" si="20"/>
        <v>8.7266462599716477E-3</v>
      </c>
      <c r="Q77">
        <f t="shared" si="21"/>
        <v>1.4180800172453927</v>
      </c>
      <c r="R77">
        <f t="shared" si="22"/>
        <v>3.25</v>
      </c>
    </row>
    <row r="78" spans="1:18" x14ac:dyDescent="0.25">
      <c r="A78" t="s">
        <v>28</v>
      </c>
      <c r="B78">
        <v>2</v>
      </c>
      <c r="C78">
        <v>177</v>
      </c>
      <c r="D78">
        <v>32</v>
      </c>
      <c r="E78">
        <v>73</v>
      </c>
      <c r="F78">
        <v>31</v>
      </c>
      <c r="G78">
        <f t="shared" si="16"/>
        <v>0.42465753424657532</v>
      </c>
      <c r="H78">
        <v>69</v>
      </c>
      <c r="I78" t="s">
        <v>30</v>
      </c>
      <c r="J78">
        <v>77</v>
      </c>
      <c r="K78" s="4">
        <v>2.2000000000000002</v>
      </c>
      <c r="L78">
        <f t="shared" si="23"/>
        <v>38.515496228238675</v>
      </c>
      <c r="M78">
        <f t="shared" si="17"/>
        <v>385.15496228238675</v>
      </c>
      <c r="N78">
        <f t="shared" si="18"/>
        <v>3.85</v>
      </c>
      <c r="O78" s="5">
        <f t="shared" si="19"/>
        <v>8.0487084513457499E-2</v>
      </c>
      <c r="P78">
        <f t="shared" si="20"/>
        <v>1.1025628015542124E-2</v>
      </c>
      <c r="Q78">
        <f t="shared" si="21"/>
        <v>1.791486719815667</v>
      </c>
      <c r="R78">
        <f>J78/18</f>
        <v>4.2777777777777777</v>
      </c>
    </row>
    <row r="79" spans="1:18" x14ac:dyDescent="0.25">
      <c r="A79" t="s">
        <v>28</v>
      </c>
      <c r="B79">
        <v>2</v>
      </c>
      <c r="C79">
        <v>185</v>
      </c>
      <c r="D79">
        <v>4</v>
      </c>
      <c r="E79">
        <v>133</v>
      </c>
      <c r="F79">
        <v>45</v>
      </c>
      <c r="G79">
        <f t="shared" si="16"/>
        <v>0.33834586466165412</v>
      </c>
      <c r="H79">
        <v>83</v>
      </c>
      <c r="J79">
        <f t="shared" ref="J79:J101" si="24">H79</f>
        <v>83</v>
      </c>
      <c r="K79" s="4">
        <v>4.4000000000000004</v>
      </c>
      <c r="L79">
        <f t="shared" si="23"/>
        <v>154.0619849129547</v>
      </c>
      <c r="M79">
        <f t="shared" si="17"/>
        <v>1540.619849129547</v>
      </c>
      <c r="N79">
        <f t="shared" si="18"/>
        <v>4.1500000000000004</v>
      </c>
      <c r="O79" s="5">
        <f t="shared" si="19"/>
        <v>2.9209022605690225E-2</v>
      </c>
      <c r="P79">
        <f t="shared" si="20"/>
        <v>2.1961671132097911E-3</v>
      </c>
      <c r="Q79">
        <f t="shared" si="21"/>
        <v>0.53874419472717527</v>
      </c>
      <c r="R79">
        <f t="shared" si="22"/>
        <v>4.1500000000000004</v>
      </c>
    </row>
    <row r="80" spans="1:18" x14ac:dyDescent="0.25">
      <c r="A80" t="s">
        <v>28</v>
      </c>
      <c r="B80">
        <v>2</v>
      </c>
      <c r="C80">
        <v>185</v>
      </c>
      <c r="D80">
        <v>7</v>
      </c>
      <c r="E80">
        <v>139</v>
      </c>
      <c r="F80">
        <v>56</v>
      </c>
      <c r="G80">
        <f t="shared" si="16"/>
        <v>0.40287769784172661</v>
      </c>
      <c r="H80">
        <v>70</v>
      </c>
      <c r="J80">
        <f t="shared" si="24"/>
        <v>70</v>
      </c>
      <c r="K80" s="4">
        <v>3.3</v>
      </c>
      <c r="L80">
        <f t="shared" si="23"/>
        <v>86.659866513537011</v>
      </c>
      <c r="M80">
        <f t="shared" si="17"/>
        <v>866.59866513537008</v>
      </c>
      <c r="N80">
        <f t="shared" si="18"/>
        <v>3.5</v>
      </c>
      <c r="O80" s="5">
        <f t="shared" si="19"/>
        <v>6.4620454949872702E-2</v>
      </c>
      <c r="P80">
        <f t="shared" si="20"/>
        <v>4.648953593516021E-3</v>
      </c>
      <c r="Q80">
        <f t="shared" si="21"/>
        <v>0.80775568687340871</v>
      </c>
      <c r="R80">
        <f t="shared" si="22"/>
        <v>3.5</v>
      </c>
    </row>
    <row r="81" spans="1:18" x14ac:dyDescent="0.25">
      <c r="A81" t="s">
        <v>28</v>
      </c>
      <c r="B81">
        <v>2</v>
      </c>
      <c r="C81">
        <v>185</v>
      </c>
      <c r="D81">
        <v>15</v>
      </c>
      <c r="E81">
        <v>96</v>
      </c>
      <c r="F81">
        <v>27</v>
      </c>
      <c r="G81">
        <f t="shared" si="16"/>
        <v>0.28125</v>
      </c>
      <c r="H81">
        <v>65</v>
      </c>
      <c r="J81">
        <f t="shared" si="24"/>
        <v>65</v>
      </c>
      <c r="K81" s="4">
        <v>2.7</v>
      </c>
      <c r="L81">
        <f t="shared" si="23"/>
        <v>58.01197675699585</v>
      </c>
      <c r="M81">
        <f t="shared" si="17"/>
        <v>580.11976756995853</v>
      </c>
      <c r="N81">
        <f t="shared" si="18"/>
        <v>3.25</v>
      </c>
      <c r="O81" s="5">
        <f t="shared" si="19"/>
        <v>4.6542113386515455E-2</v>
      </c>
      <c r="P81">
        <f t="shared" si="20"/>
        <v>4.8481368110953596E-3</v>
      </c>
      <c r="Q81">
        <f t="shared" si="21"/>
        <v>1.1204582852309277</v>
      </c>
      <c r="R81">
        <f t="shared" si="22"/>
        <v>3.25</v>
      </c>
    </row>
    <row r="82" spans="1:18" x14ac:dyDescent="0.25">
      <c r="A82" t="s">
        <v>28</v>
      </c>
      <c r="B82">
        <v>2</v>
      </c>
      <c r="C82">
        <v>185</v>
      </c>
      <c r="D82">
        <v>18</v>
      </c>
      <c r="E82">
        <v>89</v>
      </c>
      <c r="F82">
        <v>31</v>
      </c>
      <c r="G82">
        <f t="shared" si="16"/>
        <v>0.34831460674157305</v>
      </c>
      <c r="H82">
        <v>72</v>
      </c>
      <c r="J82">
        <f t="shared" si="24"/>
        <v>72</v>
      </c>
      <c r="K82" s="4">
        <v>2.9</v>
      </c>
      <c r="L82">
        <f t="shared" si="23"/>
        <v>66.924653570141984</v>
      </c>
      <c r="M82">
        <f t="shared" si="17"/>
        <v>669.24653570141982</v>
      </c>
      <c r="N82">
        <f t="shared" si="18"/>
        <v>3.6</v>
      </c>
      <c r="O82" s="5">
        <f t="shared" si="19"/>
        <v>4.6320747805604565E-2</v>
      </c>
      <c r="P82">
        <f t="shared" si="20"/>
        <v>5.2045784051241084E-3</v>
      </c>
      <c r="Q82">
        <f t="shared" si="21"/>
        <v>1.0758367232269448</v>
      </c>
      <c r="R82">
        <f t="shared" si="22"/>
        <v>3.6</v>
      </c>
    </row>
    <row r="83" spans="1:18" x14ac:dyDescent="0.25">
      <c r="A83" t="s">
        <v>28</v>
      </c>
      <c r="B83">
        <v>2</v>
      </c>
      <c r="C83">
        <v>185</v>
      </c>
      <c r="D83">
        <v>28</v>
      </c>
      <c r="E83">
        <v>144</v>
      </c>
      <c r="F83">
        <v>31</v>
      </c>
      <c r="G83">
        <f t="shared" si="16"/>
        <v>0.21527777777777779</v>
      </c>
      <c r="H83">
        <v>69</v>
      </c>
      <c r="J83">
        <f t="shared" si="24"/>
        <v>69</v>
      </c>
      <c r="K83" s="4">
        <v>3.1</v>
      </c>
      <c r="L83">
        <f t="shared" si="23"/>
        <v>76.473950155655714</v>
      </c>
      <c r="M83">
        <f t="shared" si="17"/>
        <v>764.73950155655712</v>
      </c>
      <c r="N83">
        <f t="shared" si="18"/>
        <v>3.45</v>
      </c>
      <c r="O83" s="5">
        <f t="shared" si="19"/>
        <v>4.0536679401158619E-2</v>
      </c>
      <c r="P83">
        <f t="shared" si="20"/>
        <v>2.8150471806360155E-3</v>
      </c>
      <c r="Q83">
        <f t="shared" si="21"/>
        <v>0.90226802538062734</v>
      </c>
      <c r="R83">
        <f t="shared" si="22"/>
        <v>3.45</v>
      </c>
    </row>
    <row r="84" spans="1:18" x14ac:dyDescent="0.25">
      <c r="A84" t="s">
        <v>28</v>
      </c>
      <c r="B84">
        <v>2</v>
      </c>
      <c r="C84">
        <v>185</v>
      </c>
      <c r="D84">
        <v>32</v>
      </c>
      <c r="E84">
        <v>96</v>
      </c>
      <c r="F84">
        <v>19</v>
      </c>
      <c r="G84">
        <f t="shared" si="16"/>
        <v>0.19791666666666666</v>
      </c>
      <c r="H84">
        <v>65</v>
      </c>
      <c r="J84">
        <f t="shared" si="24"/>
        <v>65</v>
      </c>
      <c r="K84" s="4">
        <v>2.2999999999999998</v>
      </c>
      <c r="L84">
        <f t="shared" si="23"/>
        <v>42.096482447806316</v>
      </c>
      <c r="M84">
        <f t="shared" si="17"/>
        <v>420.96482447806318</v>
      </c>
      <c r="N84">
        <f t="shared" si="18"/>
        <v>3.25</v>
      </c>
      <c r="O84" s="5">
        <f t="shared" si="19"/>
        <v>4.5134412414522547E-2</v>
      </c>
      <c r="P84">
        <f t="shared" si="20"/>
        <v>4.7015012931794324E-3</v>
      </c>
      <c r="Q84">
        <f t="shared" si="21"/>
        <v>1.5440720036547189</v>
      </c>
      <c r="R84">
        <f t="shared" si="22"/>
        <v>3.25</v>
      </c>
    </row>
    <row r="85" spans="1:18" x14ac:dyDescent="0.25">
      <c r="A85" t="s">
        <v>28</v>
      </c>
      <c r="B85">
        <v>2</v>
      </c>
      <c r="C85">
        <v>185</v>
      </c>
      <c r="D85">
        <v>36</v>
      </c>
      <c r="E85">
        <v>77</v>
      </c>
      <c r="F85">
        <v>23</v>
      </c>
      <c r="G85">
        <f t="shared" si="16"/>
        <v>0.29870129870129869</v>
      </c>
      <c r="H85">
        <v>68</v>
      </c>
      <c r="J85">
        <f t="shared" si="24"/>
        <v>68</v>
      </c>
      <c r="K85" s="4">
        <v>2.4</v>
      </c>
      <c r="L85">
        <f t="shared" si="23"/>
        <v>45.836623610465857</v>
      </c>
      <c r="M85">
        <f t="shared" si="17"/>
        <v>458.36623610465858</v>
      </c>
      <c r="N85">
        <f t="shared" si="18"/>
        <v>3.4</v>
      </c>
      <c r="O85" s="5">
        <f t="shared" si="19"/>
        <v>5.0178215994836975E-2</v>
      </c>
      <c r="P85">
        <f t="shared" si="20"/>
        <v>6.5166514279009057E-3</v>
      </c>
      <c r="Q85">
        <f t="shared" si="21"/>
        <v>1.4835298641951802</v>
      </c>
      <c r="R85">
        <f t="shared" si="22"/>
        <v>3.4</v>
      </c>
    </row>
    <row r="86" spans="1:18" x14ac:dyDescent="0.25">
      <c r="A86" t="s">
        <v>18</v>
      </c>
      <c r="B86">
        <v>3</v>
      </c>
      <c r="C86">
        <v>70</v>
      </c>
      <c r="D86">
        <v>9</v>
      </c>
      <c r="E86">
        <v>79</v>
      </c>
      <c r="F86">
        <v>15</v>
      </c>
      <c r="G86">
        <f t="shared" si="16"/>
        <v>0.189873417721519</v>
      </c>
      <c r="H86">
        <v>76</v>
      </c>
      <c r="J86">
        <f t="shared" si="24"/>
        <v>76</v>
      </c>
      <c r="K86" s="4">
        <v>6.37</v>
      </c>
      <c r="L86">
        <f t="shared" ref="L86:L92" si="25">PI()*(K86/2)^2</f>
        <v>31.86902273636192</v>
      </c>
      <c r="M86">
        <f t="shared" si="17"/>
        <v>318.69022736361921</v>
      </c>
      <c r="N86">
        <f t="shared" si="18"/>
        <v>3.8</v>
      </c>
      <c r="O86" s="5">
        <f t="shared" si="19"/>
        <v>4.7067649749062739E-2</v>
      </c>
      <c r="P86">
        <f t="shared" si="20"/>
        <v>5.9579303479826264E-3</v>
      </c>
      <c r="Q86">
        <f t="shared" si="21"/>
        <v>2.3847609206191791</v>
      </c>
      <c r="R86">
        <f t="shared" si="22"/>
        <v>3.8</v>
      </c>
    </row>
    <row r="87" spans="1:18" x14ac:dyDescent="0.25">
      <c r="A87" t="s">
        <v>18</v>
      </c>
      <c r="B87">
        <v>3</v>
      </c>
      <c r="C87">
        <v>70</v>
      </c>
      <c r="D87">
        <v>13</v>
      </c>
      <c r="E87">
        <v>98</v>
      </c>
      <c r="F87">
        <v>27</v>
      </c>
      <c r="G87">
        <f t="shared" si="16"/>
        <v>0.27551020408163263</v>
      </c>
      <c r="H87">
        <v>72</v>
      </c>
      <c r="J87">
        <f t="shared" si="24"/>
        <v>72</v>
      </c>
      <c r="K87" s="4">
        <v>9.76</v>
      </c>
      <c r="L87">
        <f t="shared" si="25"/>
        <v>74.815144089648768</v>
      </c>
      <c r="M87">
        <f t="shared" si="17"/>
        <v>748.15144089648766</v>
      </c>
      <c r="N87">
        <f t="shared" si="18"/>
        <v>3.6</v>
      </c>
      <c r="O87" s="5">
        <f t="shared" si="19"/>
        <v>3.6088950076266245E-2</v>
      </c>
      <c r="P87">
        <f t="shared" si="20"/>
        <v>3.6825459261496164E-3</v>
      </c>
      <c r="Q87">
        <f t="shared" si="21"/>
        <v>0.96237200203376649</v>
      </c>
      <c r="R87">
        <f t="shared" si="22"/>
        <v>3.6</v>
      </c>
    </row>
    <row r="88" spans="1:18" x14ac:dyDescent="0.25">
      <c r="A88" t="s">
        <v>18</v>
      </c>
      <c r="B88">
        <v>3</v>
      </c>
      <c r="C88">
        <v>70</v>
      </c>
      <c r="D88">
        <v>16</v>
      </c>
      <c r="E88">
        <v>112</v>
      </c>
      <c r="F88">
        <v>43</v>
      </c>
      <c r="G88">
        <f t="shared" si="16"/>
        <v>0.38392857142857145</v>
      </c>
      <c r="H88">
        <v>70</v>
      </c>
      <c r="J88">
        <f t="shared" si="24"/>
        <v>70</v>
      </c>
      <c r="K88" s="4">
        <v>10.25</v>
      </c>
      <c r="L88">
        <f t="shared" si="25"/>
        <v>82.515894541944405</v>
      </c>
      <c r="M88">
        <f t="shared" si="17"/>
        <v>825.15894541944408</v>
      </c>
      <c r="N88">
        <f t="shared" si="18"/>
        <v>3.5</v>
      </c>
      <c r="O88" s="5">
        <f t="shared" si="19"/>
        <v>5.2111172324675312E-2</v>
      </c>
      <c r="P88">
        <f t="shared" si="20"/>
        <v>4.6527832432745816E-3</v>
      </c>
      <c r="Q88">
        <f t="shared" si="21"/>
        <v>0.8483214099365749</v>
      </c>
      <c r="R88">
        <f t="shared" si="22"/>
        <v>3.5</v>
      </c>
    </row>
    <row r="89" spans="1:18" x14ac:dyDescent="0.25">
      <c r="A89" t="s">
        <v>18</v>
      </c>
      <c r="B89">
        <v>3</v>
      </c>
      <c r="C89">
        <v>70</v>
      </c>
      <c r="D89">
        <v>21</v>
      </c>
      <c r="E89">
        <v>107</v>
      </c>
      <c r="F89">
        <v>24</v>
      </c>
      <c r="G89">
        <f t="shared" si="16"/>
        <v>0.22429906542056074</v>
      </c>
      <c r="H89">
        <v>76</v>
      </c>
      <c r="J89">
        <f t="shared" si="24"/>
        <v>76</v>
      </c>
      <c r="K89" s="4">
        <v>7.15</v>
      </c>
      <c r="L89">
        <f t="shared" si="25"/>
        <v>40.151517608286049</v>
      </c>
      <c r="M89">
        <f t="shared" si="17"/>
        <v>401.51517608286048</v>
      </c>
      <c r="N89">
        <f t="shared" si="18"/>
        <v>3.8</v>
      </c>
      <c r="O89" s="5">
        <f t="shared" si="19"/>
        <v>5.9773581248264283E-2</v>
      </c>
      <c r="P89">
        <f t="shared" si="20"/>
        <v>5.58631600451068E-3</v>
      </c>
      <c r="Q89">
        <f t="shared" si="21"/>
        <v>1.8928300728617022</v>
      </c>
      <c r="R89">
        <f t="shared" si="22"/>
        <v>3.8</v>
      </c>
    </row>
    <row r="90" spans="1:18" x14ac:dyDescent="0.25">
      <c r="A90" t="s">
        <v>18</v>
      </c>
      <c r="B90">
        <v>3</v>
      </c>
      <c r="C90">
        <v>70</v>
      </c>
      <c r="D90">
        <v>28</v>
      </c>
      <c r="E90">
        <v>144</v>
      </c>
      <c r="F90">
        <v>50</v>
      </c>
      <c r="G90">
        <f t="shared" si="16"/>
        <v>0.34722222222222221</v>
      </c>
      <c r="H90">
        <v>88</v>
      </c>
      <c r="J90">
        <f t="shared" si="24"/>
        <v>88</v>
      </c>
      <c r="K90" s="4">
        <v>8.84</v>
      </c>
      <c r="L90">
        <f t="shared" si="25"/>
        <v>61.375410717591635</v>
      </c>
      <c r="M90">
        <f t="shared" si="17"/>
        <v>613.75410717591637</v>
      </c>
      <c r="N90">
        <f t="shared" si="18"/>
        <v>4.4000000000000004</v>
      </c>
      <c r="O90" s="5">
        <f t="shared" si="19"/>
        <v>8.1465849947736188E-2</v>
      </c>
      <c r="P90">
        <f t="shared" si="20"/>
        <v>5.6573506908150131E-3</v>
      </c>
      <c r="Q90">
        <f t="shared" si="21"/>
        <v>1.433798959080157</v>
      </c>
      <c r="R90">
        <f t="shared" si="22"/>
        <v>4.4000000000000004</v>
      </c>
    </row>
    <row r="91" spans="1:18" x14ac:dyDescent="0.25">
      <c r="A91" t="s">
        <v>18</v>
      </c>
      <c r="B91">
        <v>3</v>
      </c>
      <c r="C91">
        <v>70</v>
      </c>
      <c r="D91">
        <v>34</v>
      </c>
      <c r="E91">
        <v>73</v>
      </c>
      <c r="F91">
        <v>18</v>
      </c>
      <c r="G91">
        <f t="shared" si="16"/>
        <v>0.24657534246575341</v>
      </c>
      <c r="H91">
        <v>89</v>
      </c>
      <c r="J91">
        <f t="shared" si="24"/>
        <v>89</v>
      </c>
      <c r="K91" s="4">
        <v>6.4</v>
      </c>
      <c r="L91">
        <f t="shared" si="25"/>
        <v>32.169908772759484</v>
      </c>
      <c r="M91">
        <f t="shared" si="17"/>
        <v>321.69908772759482</v>
      </c>
      <c r="N91">
        <f t="shared" si="18"/>
        <v>4.45</v>
      </c>
      <c r="O91" s="5">
        <f t="shared" si="19"/>
        <v>5.5952909680744456E-2</v>
      </c>
      <c r="P91">
        <f t="shared" si="20"/>
        <v>7.6647821480471849E-3</v>
      </c>
      <c r="Q91">
        <f t="shared" si="21"/>
        <v>2.7665605342145869</v>
      </c>
      <c r="R91">
        <f t="shared" si="22"/>
        <v>4.45</v>
      </c>
    </row>
    <row r="92" spans="1:18" x14ac:dyDescent="0.25">
      <c r="A92" t="s">
        <v>18</v>
      </c>
      <c r="B92">
        <v>3</v>
      </c>
      <c r="C92">
        <v>70</v>
      </c>
      <c r="D92">
        <v>36</v>
      </c>
      <c r="E92">
        <v>56</v>
      </c>
      <c r="F92">
        <v>17</v>
      </c>
      <c r="G92">
        <f t="shared" si="16"/>
        <v>0.30357142857142855</v>
      </c>
      <c r="H92">
        <v>74</v>
      </c>
      <c r="J92">
        <f t="shared" si="24"/>
        <v>74</v>
      </c>
      <c r="K92" s="4">
        <v>6.82</v>
      </c>
      <c r="L92">
        <f t="shared" si="25"/>
        <v>36.530753535207481</v>
      </c>
      <c r="M92">
        <f t="shared" si="17"/>
        <v>365.30753535207481</v>
      </c>
      <c r="N92">
        <f t="shared" si="18"/>
        <v>3.7</v>
      </c>
      <c r="O92" s="5">
        <f t="shared" si="19"/>
        <v>4.6536132860264708E-2</v>
      </c>
      <c r="P92">
        <f t="shared" si="20"/>
        <v>8.3100237250472685E-3</v>
      </c>
      <c r="Q92">
        <f t="shared" si="21"/>
        <v>2.0256904892115224</v>
      </c>
      <c r="R92">
        <f t="shared" si="22"/>
        <v>3.7</v>
      </c>
    </row>
    <row r="93" spans="1:18" x14ac:dyDescent="0.25">
      <c r="A93" t="s">
        <v>18</v>
      </c>
      <c r="B93">
        <v>3</v>
      </c>
      <c r="C93">
        <v>78</v>
      </c>
      <c r="D93">
        <v>35</v>
      </c>
      <c r="E93">
        <v>87</v>
      </c>
      <c r="F93">
        <v>19</v>
      </c>
      <c r="G93">
        <f t="shared" si="16"/>
        <v>0.21839080459770116</v>
      </c>
      <c r="H93">
        <v>67</v>
      </c>
      <c r="J93">
        <f t="shared" si="24"/>
        <v>67</v>
      </c>
      <c r="K93" s="4">
        <v>2.7</v>
      </c>
      <c r="L93">
        <f t="shared" ref="L93:L105" si="26">(10*K93)^2/(4*PI())</f>
        <v>58.01197675699585</v>
      </c>
      <c r="M93">
        <f t="shared" si="17"/>
        <v>580.11976756995853</v>
      </c>
      <c r="N93">
        <f t="shared" si="18"/>
        <v>3.35</v>
      </c>
      <c r="O93" s="5">
        <f t="shared" si="19"/>
        <v>3.2751857568288655E-2</v>
      </c>
      <c r="P93">
        <f t="shared" si="20"/>
        <v>3.7645813296883512E-3</v>
      </c>
      <c r="Q93">
        <f t="shared" si="21"/>
        <v>1.1549339247764947</v>
      </c>
      <c r="R93">
        <f t="shared" si="22"/>
        <v>3.35</v>
      </c>
    </row>
    <row r="94" spans="1:18" x14ac:dyDescent="0.25">
      <c r="A94" t="s">
        <v>18</v>
      </c>
      <c r="B94">
        <v>3</v>
      </c>
      <c r="C94">
        <v>78</v>
      </c>
      <c r="D94">
        <v>28</v>
      </c>
      <c r="E94">
        <v>28</v>
      </c>
      <c r="F94">
        <v>2</v>
      </c>
      <c r="G94">
        <f t="shared" si="16"/>
        <v>7.1428571428571425E-2</v>
      </c>
      <c r="H94">
        <v>82</v>
      </c>
      <c r="J94">
        <f t="shared" si="24"/>
        <v>82</v>
      </c>
      <c r="K94" s="4">
        <v>3.5</v>
      </c>
      <c r="L94">
        <f t="shared" si="26"/>
        <v>97.482402643785903</v>
      </c>
      <c r="M94">
        <f t="shared" si="17"/>
        <v>974.82402643785906</v>
      </c>
      <c r="N94">
        <f t="shared" si="18"/>
        <v>4.0999999999999996</v>
      </c>
      <c r="O94" s="5">
        <f t="shared" si="19"/>
        <v>2.0516523452014973E-3</v>
      </c>
      <c r="P94">
        <f t="shared" si="20"/>
        <v>7.3273298042910622E-4</v>
      </c>
      <c r="Q94">
        <f t="shared" si="21"/>
        <v>0.84117746153261397</v>
      </c>
      <c r="R94">
        <f t="shared" si="22"/>
        <v>4.0999999999999996</v>
      </c>
    </row>
    <row r="95" spans="1:18" x14ac:dyDescent="0.25">
      <c r="A95" t="s">
        <v>18</v>
      </c>
      <c r="B95">
        <v>3</v>
      </c>
      <c r="C95">
        <v>78</v>
      </c>
      <c r="D95">
        <v>27</v>
      </c>
      <c r="E95">
        <v>98</v>
      </c>
      <c r="F95">
        <v>54</v>
      </c>
      <c r="G95">
        <f t="shared" si="16"/>
        <v>0.55102040816326525</v>
      </c>
      <c r="H95">
        <v>71</v>
      </c>
      <c r="J95">
        <f t="shared" si="24"/>
        <v>71</v>
      </c>
      <c r="K95" s="4">
        <v>2.9</v>
      </c>
      <c r="L95">
        <f t="shared" si="26"/>
        <v>66.924653570141984</v>
      </c>
      <c r="M95">
        <f t="shared" si="17"/>
        <v>669.24653570141982</v>
      </c>
      <c r="N95">
        <f t="shared" si="18"/>
        <v>3.55</v>
      </c>
      <c r="O95" s="5">
        <f t="shared" si="19"/>
        <v>8.0687754242020862E-2</v>
      </c>
      <c r="P95">
        <f t="shared" si="20"/>
        <v>8.2334443104102907E-3</v>
      </c>
      <c r="Q95">
        <f t="shared" si="21"/>
        <v>1.0608945465154593</v>
      </c>
      <c r="R95">
        <f t="shared" si="22"/>
        <v>3.55</v>
      </c>
    </row>
    <row r="96" spans="1:18" x14ac:dyDescent="0.25">
      <c r="A96" t="s">
        <v>18</v>
      </c>
      <c r="B96">
        <v>3</v>
      </c>
      <c r="C96">
        <v>78</v>
      </c>
      <c r="D96">
        <v>18</v>
      </c>
      <c r="E96">
        <v>112</v>
      </c>
      <c r="F96">
        <v>17</v>
      </c>
      <c r="G96">
        <f t="shared" si="16"/>
        <v>0.15178571428571427</v>
      </c>
      <c r="H96">
        <v>75</v>
      </c>
      <c r="J96">
        <f t="shared" si="24"/>
        <v>75</v>
      </c>
      <c r="K96" s="4">
        <v>2.2999999999999998</v>
      </c>
      <c r="L96">
        <f t="shared" si="26"/>
        <v>42.096482447806316</v>
      </c>
      <c r="M96">
        <f t="shared" si="17"/>
        <v>420.96482447806318</v>
      </c>
      <c r="N96">
        <f t="shared" si="18"/>
        <v>3.75</v>
      </c>
      <c r="O96" s="5">
        <f t="shared" si="19"/>
        <v>4.0383421634046492E-2</v>
      </c>
      <c r="P96">
        <f t="shared" si="20"/>
        <v>3.6056626458970077E-3</v>
      </c>
      <c r="Q96">
        <f t="shared" si="21"/>
        <v>1.7816215426785216</v>
      </c>
      <c r="R96">
        <f t="shared" si="22"/>
        <v>3.75</v>
      </c>
    </row>
    <row r="97" spans="1:18" x14ac:dyDescent="0.25">
      <c r="A97" t="s">
        <v>18</v>
      </c>
      <c r="B97">
        <v>3</v>
      </c>
      <c r="C97">
        <v>78</v>
      </c>
      <c r="D97">
        <v>16</v>
      </c>
      <c r="E97">
        <v>61</v>
      </c>
      <c r="F97">
        <v>16</v>
      </c>
      <c r="G97">
        <f t="shared" si="16"/>
        <v>0.26229508196721313</v>
      </c>
      <c r="H97">
        <v>70</v>
      </c>
      <c r="J97">
        <f t="shared" si="24"/>
        <v>70</v>
      </c>
      <c r="K97" s="4">
        <v>3.3</v>
      </c>
      <c r="L97">
        <f t="shared" si="26"/>
        <v>86.659866513537011</v>
      </c>
      <c r="M97">
        <f t="shared" si="17"/>
        <v>866.59866513537008</v>
      </c>
      <c r="N97">
        <f t="shared" si="18"/>
        <v>3.5</v>
      </c>
      <c r="O97" s="5">
        <f t="shared" si="19"/>
        <v>1.8462987128535058E-2</v>
      </c>
      <c r="P97">
        <f t="shared" si="20"/>
        <v>3.0267192013991896E-3</v>
      </c>
      <c r="Q97">
        <f t="shared" si="21"/>
        <v>0.80775568687340871</v>
      </c>
      <c r="R97">
        <f t="shared" si="22"/>
        <v>3.5</v>
      </c>
    </row>
    <row r="98" spans="1:18" x14ac:dyDescent="0.25">
      <c r="A98" t="s">
        <v>18</v>
      </c>
      <c r="B98">
        <v>3</v>
      </c>
      <c r="C98">
        <v>78</v>
      </c>
      <c r="D98">
        <v>1</v>
      </c>
      <c r="E98">
        <v>135</v>
      </c>
      <c r="F98">
        <v>61</v>
      </c>
      <c r="G98">
        <f t="shared" si="16"/>
        <v>0.45185185185185184</v>
      </c>
      <c r="H98">
        <v>80</v>
      </c>
      <c r="J98">
        <f t="shared" si="24"/>
        <v>80</v>
      </c>
      <c r="K98" s="4">
        <v>1.7</v>
      </c>
      <c r="L98">
        <f t="shared" si="26"/>
        <v>22.997889276778878</v>
      </c>
      <c r="M98">
        <f t="shared" si="17"/>
        <v>229.97889276778878</v>
      </c>
      <c r="N98">
        <f t="shared" si="18"/>
        <v>4</v>
      </c>
      <c r="O98" s="5">
        <f t="shared" si="19"/>
        <v>0.26524173269062612</v>
      </c>
      <c r="P98">
        <f t="shared" si="20"/>
        <v>1.9647535754861195E-2</v>
      </c>
      <c r="Q98">
        <f t="shared" si="21"/>
        <v>3.4785801008606705</v>
      </c>
      <c r="R98">
        <f t="shared" si="22"/>
        <v>4</v>
      </c>
    </row>
    <row r="99" spans="1:18" x14ac:dyDescent="0.25">
      <c r="A99" t="s">
        <v>18</v>
      </c>
      <c r="B99">
        <v>3</v>
      </c>
      <c r="C99">
        <v>86</v>
      </c>
      <c r="D99">
        <v>3</v>
      </c>
      <c r="E99">
        <v>115</v>
      </c>
      <c r="F99">
        <v>14</v>
      </c>
      <c r="G99">
        <f t="shared" si="16"/>
        <v>0.12173913043478261</v>
      </c>
      <c r="H99">
        <v>78</v>
      </c>
      <c r="J99">
        <f t="shared" si="24"/>
        <v>78</v>
      </c>
      <c r="K99" s="4">
        <v>2.1</v>
      </c>
      <c r="L99">
        <f t="shared" si="26"/>
        <v>35.093664951762925</v>
      </c>
      <c r="M99">
        <f t="shared" si="17"/>
        <v>350.93664951762923</v>
      </c>
      <c r="N99">
        <f t="shared" si="18"/>
        <v>3.9</v>
      </c>
      <c r="O99" s="5">
        <f t="shared" si="19"/>
        <v>3.9893240045584671E-2</v>
      </c>
      <c r="P99">
        <f t="shared" si="20"/>
        <v>3.4689773952682325E-3</v>
      </c>
      <c r="Q99">
        <f t="shared" si="21"/>
        <v>2.2226233739682888</v>
      </c>
      <c r="R99">
        <f t="shared" si="22"/>
        <v>3.9</v>
      </c>
    </row>
    <row r="100" spans="1:18" x14ac:dyDescent="0.25">
      <c r="A100" t="s">
        <v>18</v>
      </c>
      <c r="B100">
        <v>3</v>
      </c>
      <c r="C100">
        <v>86</v>
      </c>
      <c r="D100">
        <v>4</v>
      </c>
      <c r="E100">
        <v>121</v>
      </c>
      <c r="F100">
        <v>26</v>
      </c>
      <c r="G100">
        <f t="shared" si="16"/>
        <v>0.21487603305785125</v>
      </c>
      <c r="H100">
        <v>77</v>
      </c>
      <c r="J100">
        <f t="shared" si="24"/>
        <v>77</v>
      </c>
      <c r="K100" s="4">
        <v>2.8</v>
      </c>
      <c r="L100">
        <f t="shared" si="26"/>
        <v>62.388737692022971</v>
      </c>
      <c r="M100">
        <f t="shared" si="17"/>
        <v>623.88737692022971</v>
      </c>
      <c r="N100">
        <f t="shared" si="18"/>
        <v>3.85</v>
      </c>
      <c r="O100" s="5">
        <f t="shared" si="19"/>
        <v>4.1674188261905422E-2</v>
      </c>
      <c r="P100">
        <f t="shared" si="20"/>
        <v>3.4441477902401175E-3</v>
      </c>
      <c r="Q100">
        <f t="shared" si="21"/>
        <v>1.2341971139102759</v>
      </c>
      <c r="R100">
        <f t="shared" si="22"/>
        <v>3.85</v>
      </c>
    </row>
    <row r="101" spans="1:18" x14ac:dyDescent="0.25">
      <c r="A101" t="s">
        <v>18</v>
      </c>
      <c r="B101">
        <v>3</v>
      </c>
      <c r="C101">
        <v>86</v>
      </c>
      <c r="D101">
        <v>10</v>
      </c>
      <c r="E101">
        <v>63</v>
      </c>
      <c r="F101">
        <v>21</v>
      </c>
      <c r="G101">
        <f t="shared" si="16"/>
        <v>0.33333333333333331</v>
      </c>
      <c r="H101">
        <v>76</v>
      </c>
      <c r="J101">
        <f t="shared" si="24"/>
        <v>76</v>
      </c>
      <c r="K101" s="4">
        <v>2.5</v>
      </c>
      <c r="L101">
        <f t="shared" si="26"/>
        <v>49.735919716217296</v>
      </c>
      <c r="M101">
        <f t="shared" si="17"/>
        <v>497.35919716217296</v>
      </c>
      <c r="N101">
        <f t="shared" si="18"/>
        <v>3.8</v>
      </c>
      <c r="O101" s="5">
        <f t="shared" si="19"/>
        <v>4.222300526424682E-2</v>
      </c>
      <c r="P101">
        <f t="shared" si="20"/>
        <v>6.702064327658225E-3</v>
      </c>
      <c r="Q101">
        <f t="shared" si="21"/>
        <v>1.5280706667060753</v>
      </c>
      <c r="R101">
        <f t="shared" si="22"/>
        <v>3.8</v>
      </c>
    </row>
    <row r="102" spans="1:18" x14ac:dyDescent="0.25">
      <c r="A102" t="s">
        <v>18</v>
      </c>
      <c r="B102">
        <v>3</v>
      </c>
      <c r="C102">
        <v>86</v>
      </c>
      <c r="D102">
        <v>16</v>
      </c>
      <c r="E102">
        <v>93</v>
      </c>
      <c r="F102">
        <v>15</v>
      </c>
      <c r="G102">
        <f t="shared" si="16"/>
        <v>0.16129032258064516</v>
      </c>
      <c r="H102">
        <v>60</v>
      </c>
      <c r="I102" t="s">
        <v>29</v>
      </c>
      <c r="J102">
        <v>63</v>
      </c>
      <c r="K102" s="4">
        <v>3.5</v>
      </c>
      <c r="L102">
        <f t="shared" si="26"/>
        <v>97.482402643785903</v>
      </c>
      <c r="M102">
        <f t="shared" si="17"/>
        <v>974.82402643785906</v>
      </c>
      <c r="N102">
        <f t="shared" si="18"/>
        <v>3.15</v>
      </c>
      <c r="O102" s="5">
        <f t="shared" si="19"/>
        <v>1.538739258901123E-2</v>
      </c>
      <c r="P102">
        <f t="shared" si="20"/>
        <v>1.6545583429044333E-3</v>
      </c>
      <c r="Q102">
        <f t="shared" si="21"/>
        <v>0.61549570356044925</v>
      </c>
      <c r="R102">
        <f>J102/19</f>
        <v>3.3157894736842106</v>
      </c>
    </row>
    <row r="103" spans="1:18" x14ac:dyDescent="0.25">
      <c r="A103" t="s">
        <v>18</v>
      </c>
      <c r="B103">
        <v>3</v>
      </c>
      <c r="C103">
        <v>86</v>
      </c>
      <c r="D103">
        <v>27</v>
      </c>
      <c r="E103">
        <v>97</v>
      </c>
      <c r="F103">
        <v>26</v>
      </c>
      <c r="G103">
        <f t="shared" si="16"/>
        <v>0.26804123711340205</v>
      </c>
      <c r="H103">
        <v>73</v>
      </c>
      <c r="J103">
        <f t="shared" ref="J103:J119" si="27">H103</f>
        <v>73</v>
      </c>
      <c r="K103" s="4">
        <v>2.6</v>
      </c>
      <c r="L103">
        <f t="shared" si="26"/>
        <v>53.794370765060627</v>
      </c>
      <c r="M103">
        <f t="shared" si="17"/>
        <v>537.94370765060626</v>
      </c>
      <c r="N103">
        <f t="shared" si="18"/>
        <v>3.65</v>
      </c>
      <c r="O103" s="5">
        <f t="shared" si="19"/>
        <v>4.83321946706122E-2</v>
      </c>
      <c r="P103">
        <f t="shared" si="20"/>
        <v>4.9827004815064125E-3</v>
      </c>
      <c r="Q103">
        <f t="shared" si="21"/>
        <v>1.3570193119056502</v>
      </c>
      <c r="R103">
        <f t="shared" si="22"/>
        <v>3.65</v>
      </c>
    </row>
    <row r="104" spans="1:18" x14ac:dyDescent="0.25">
      <c r="A104" t="s">
        <v>18</v>
      </c>
      <c r="B104">
        <v>3</v>
      </c>
      <c r="C104">
        <v>86</v>
      </c>
      <c r="D104">
        <v>33</v>
      </c>
      <c r="E104">
        <v>86</v>
      </c>
      <c r="F104">
        <v>17</v>
      </c>
      <c r="G104">
        <f t="shared" si="16"/>
        <v>0.19767441860465115</v>
      </c>
      <c r="H104">
        <v>81</v>
      </c>
      <c r="J104">
        <f t="shared" si="27"/>
        <v>81</v>
      </c>
      <c r="K104" s="4">
        <v>2.7</v>
      </c>
      <c r="L104">
        <f t="shared" si="26"/>
        <v>58.01197675699585</v>
      </c>
      <c r="M104">
        <f t="shared" si="17"/>
        <v>580.11976756995853</v>
      </c>
      <c r="N104">
        <f t="shared" si="18"/>
        <v>4.05</v>
      </c>
      <c r="O104" s="5">
        <f t="shared" si="19"/>
        <v>2.9304293613731953E-2</v>
      </c>
      <c r="P104">
        <f t="shared" si="20"/>
        <v>3.4074760015967388E-3</v>
      </c>
      <c r="Q104">
        <f t="shared" si="21"/>
        <v>1.3962634015954636</v>
      </c>
      <c r="R104">
        <f t="shared" si="22"/>
        <v>4.05</v>
      </c>
    </row>
    <row r="105" spans="1:18" x14ac:dyDescent="0.25">
      <c r="A105" t="s">
        <v>18</v>
      </c>
      <c r="B105">
        <v>3</v>
      </c>
      <c r="C105">
        <v>86</v>
      </c>
      <c r="D105">
        <v>34</v>
      </c>
      <c r="E105">
        <v>74</v>
      </c>
      <c r="F105">
        <v>9</v>
      </c>
      <c r="G105">
        <f t="shared" si="16"/>
        <v>0.12162162162162163</v>
      </c>
      <c r="H105">
        <v>87</v>
      </c>
      <c r="J105">
        <f t="shared" si="27"/>
        <v>87</v>
      </c>
      <c r="K105" s="4">
        <v>3.6</v>
      </c>
      <c r="L105">
        <f t="shared" si="26"/>
        <v>103.13240312354819</v>
      </c>
      <c r="M105">
        <f t="shared" si="17"/>
        <v>1031.3240312354819</v>
      </c>
      <c r="N105">
        <f t="shared" si="18"/>
        <v>4.3499999999999996</v>
      </c>
      <c r="O105" s="5">
        <f t="shared" si="19"/>
        <v>8.726646259971646E-3</v>
      </c>
      <c r="P105">
        <f t="shared" si="20"/>
        <v>1.1792765216177901E-3</v>
      </c>
      <c r="Q105">
        <f t="shared" si="21"/>
        <v>0.8435758051305926</v>
      </c>
      <c r="R105">
        <f t="shared" si="22"/>
        <v>4.3499999999999996</v>
      </c>
    </row>
    <row r="106" spans="1:18" x14ac:dyDescent="0.25">
      <c r="A106" t="s">
        <v>28</v>
      </c>
      <c r="B106">
        <v>3</v>
      </c>
      <c r="C106">
        <v>99</v>
      </c>
      <c r="D106">
        <v>3</v>
      </c>
      <c r="E106">
        <v>125</v>
      </c>
      <c r="F106">
        <v>45</v>
      </c>
      <c r="G106">
        <f t="shared" si="16"/>
        <v>0.36</v>
      </c>
      <c r="H106">
        <v>69</v>
      </c>
      <c r="J106">
        <f t="shared" si="27"/>
        <v>69</v>
      </c>
      <c r="K106" s="4">
        <v>13.89</v>
      </c>
      <c r="L106">
        <f t="shared" ref="L106:L112" si="28">PI()*(K106/2)^2</f>
        <v>151.52851700041285</v>
      </c>
      <c r="M106">
        <f t="shared" si="17"/>
        <v>1515.2851700041285</v>
      </c>
      <c r="N106">
        <f t="shared" si="18"/>
        <v>3.45</v>
      </c>
      <c r="O106" s="5">
        <f t="shared" si="19"/>
        <v>2.9697380328666052E-2</v>
      </c>
      <c r="P106">
        <f t="shared" si="20"/>
        <v>2.3757904262932841E-3</v>
      </c>
      <c r="Q106">
        <f t="shared" si="21"/>
        <v>0.4553598317062128</v>
      </c>
      <c r="R106">
        <f t="shared" si="22"/>
        <v>3.45</v>
      </c>
    </row>
    <row r="107" spans="1:18" x14ac:dyDescent="0.25">
      <c r="A107" t="s">
        <v>28</v>
      </c>
      <c r="B107">
        <v>3</v>
      </c>
      <c r="C107">
        <v>99</v>
      </c>
      <c r="D107">
        <v>4</v>
      </c>
      <c r="E107">
        <v>67</v>
      </c>
      <c r="F107">
        <v>24</v>
      </c>
      <c r="G107">
        <f t="shared" si="16"/>
        <v>0.35820895522388058</v>
      </c>
      <c r="H107">
        <v>64</v>
      </c>
      <c r="J107">
        <f t="shared" si="27"/>
        <v>64</v>
      </c>
      <c r="K107" s="4">
        <v>7.29</v>
      </c>
      <c r="L107">
        <f t="shared" si="28"/>
        <v>41.739278535410335</v>
      </c>
      <c r="M107">
        <f t="shared" si="17"/>
        <v>417.39278535410335</v>
      </c>
      <c r="N107">
        <f t="shared" si="18"/>
        <v>3.2</v>
      </c>
      <c r="O107" s="5">
        <f t="shared" si="19"/>
        <v>5.7499795976682082E-2</v>
      </c>
      <c r="P107">
        <f t="shared" si="20"/>
        <v>8.5820591009973246E-3</v>
      </c>
      <c r="Q107">
        <f t="shared" si="21"/>
        <v>1.5333278927115221</v>
      </c>
      <c r="R107">
        <f t="shared" si="22"/>
        <v>3.2</v>
      </c>
    </row>
    <row r="108" spans="1:18" x14ac:dyDescent="0.25">
      <c r="A108" t="s">
        <v>28</v>
      </c>
      <c r="B108">
        <v>3</v>
      </c>
      <c r="C108">
        <v>99</v>
      </c>
      <c r="D108">
        <v>10</v>
      </c>
      <c r="E108">
        <v>81</v>
      </c>
      <c r="F108">
        <v>21</v>
      </c>
      <c r="G108">
        <f t="shared" si="16"/>
        <v>0.25925925925925924</v>
      </c>
      <c r="H108">
        <v>53</v>
      </c>
      <c r="J108">
        <f t="shared" si="27"/>
        <v>53</v>
      </c>
      <c r="K108" s="4">
        <v>5.95</v>
      </c>
      <c r="L108">
        <f t="shared" si="28"/>
        <v>27.805058479678166</v>
      </c>
      <c r="M108">
        <f t="shared" si="17"/>
        <v>278.05058479678166</v>
      </c>
      <c r="N108">
        <f t="shared" si="18"/>
        <v>2.65</v>
      </c>
      <c r="O108" s="5">
        <f t="shared" si="19"/>
        <v>7.5525825688689818E-2</v>
      </c>
      <c r="P108">
        <f t="shared" si="20"/>
        <v>9.3241760109493595E-3</v>
      </c>
      <c r="Q108">
        <f t="shared" si="21"/>
        <v>1.9061279816669336</v>
      </c>
      <c r="R108">
        <f t="shared" si="22"/>
        <v>2.65</v>
      </c>
    </row>
    <row r="109" spans="1:18" x14ac:dyDescent="0.25">
      <c r="A109" t="s">
        <v>28</v>
      </c>
      <c r="B109">
        <v>3</v>
      </c>
      <c r="C109">
        <v>99</v>
      </c>
      <c r="D109">
        <v>15</v>
      </c>
      <c r="E109">
        <v>74</v>
      </c>
      <c r="F109">
        <v>12</v>
      </c>
      <c r="G109">
        <f t="shared" si="16"/>
        <v>0.16216216216216217</v>
      </c>
      <c r="H109">
        <v>75</v>
      </c>
      <c r="J109">
        <f t="shared" si="27"/>
        <v>75</v>
      </c>
      <c r="K109" s="4">
        <v>8.73</v>
      </c>
      <c r="L109">
        <f t="shared" si="28"/>
        <v>59.857471687193389</v>
      </c>
      <c r="M109">
        <f t="shared" si="17"/>
        <v>598.5747168719339</v>
      </c>
      <c r="N109">
        <f t="shared" si="18"/>
        <v>3.75</v>
      </c>
      <c r="O109" s="5">
        <f t="shared" si="19"/>
        <v>2.0047622563663044E-2</v>
      </c>
      <c r="P109">
        <f t="shared" si="20"/>
        <v>2.70913818427879E-3</v>
      </c>
      <c r="Q109">
        <f t="shared" si="21"/>
        <v>1.2529764102289402</v>
      </c>
      <c r="R109">
        <f t="shared" si="22"/>
        <v>3.75</v>
      </c>
    </row>
    <row r="110" spans="1:18" x14ac:dyDescent="0.25">
      <c r="A110" t="s">
        <v>28</v>
      </c>
      <c r="B110">
        <v>3</v>
      </c>
      <c r="C110">
        <v>99</v>
      </c>
      <c r="D110">
        <v>21</v>
      </c>
      <c r="E110">
        <v>161</v>
      </c>
      <c r="F110">
        <v>18</v>
      </c>
      <c r="G110">
        <f t="shared" si="16"/>
        <v>0.11180124223602485</v>
      </c>
      <c r="H110">
        <v>81</v>
      </c>
      <c r="J110">
        <f t="shared" si="27"/>
        <v>81</v>
      </c>
      <c r="K110" s="4">
        <v>7.53</v>
      </c>
      <c r="L110">
        <f t="shared" si="28"/>
        <v>44.532782722982375</v>
      </c>
      <c r="M110">
        <f t="shared" si="17"/>
        <v>445.32782722982375</v>
      </c>
      <c r="N110">
        <f t="shared" si="18"/>
        <v>4.05</v>
      </c>
      <c r="O110" s="5">
        <f t="shared" si="19"/>
        <v>4.0419661425538093E-2</v>
      </c>
      <c r="P110">
        <f t="shared" si="20"/>
        <v>2.5105379767414965E-3</v>
      </c>
      <c r="Q110">
        <f t="shared" si="21"/>
        <v>1.8188847641492143</v>
      </c>
      <c r="R110">
        <f t="shared" si="22"/>
        <v>4.05</v>
      </c>
    </row>
    <row r="111" spans="1:18" x14ac:dyDescent="0.25">
      <c r="A111" t="s">
        <v>28</v>
      </c>
      <c r="B111">
        <v>3</v>
      </c>
      <c r="C111">
        <v>99</v>
      </c>
      <c r="D111">
        <v>31</v>
      </c>
      <c r="E111">
        <v>73</v>
      </c>
      <c r="F111">
        <v>18</v>
      </c>
      <c r="G111">
        <f t="shared" si="16"/>
        <v>0.24657534246575341</v>
      </c>
      <c r="H111">
        <v>68</v>
      </c>
      <c r="J111">
        <f t="shared" si="27"/>
        <v>68</v>
      </c>
      <c r="K111" s="4">
        <v>6.39</v>
      </c>
      <c r="L111">
        <f t="shared" si="28"/>
        <v>32.069456347660946</v>
      </c>
      <c r="M111">
        <f t="shared" si="17"/>
        <v>320.69456347660946</v>
      </c>
      <c r="N111">
        <f t="shared" si="18"/>
        <v>3.4</v>
      </c>
      <c r="O111" s="5">
        <f t="shared" si="19"/>
        <v>5.6128173190291293E-2</v>
      </c>
      <c r="P111">
        <f t="shared" si="20"/>
        <v>7.6887908479851084E-3</v>
      </c>
      <c r="Q111">
        <f t="shared" si="21"/>
        <v>2.120397653855449</v>
      </c>
      <c r="R111">
        <f t="shared" si="22"/>
        <v>3.4</v>
      </c>
    </row>
    <row r="112" spans="1:18" x14ac:dyDescent="0.25">
      <c r="A112" t="s">
        <v>28</v>
      </c>
      <c r="B112">
        <v>3</v>
      </c>
      <c r="C112">
        <v>99</v>
      </c>
      <c r="D112">
        <v>33</v>
      </c>
      <c r="E112">
        <v>56</v>
      </c>
      <c r="F112">
        <v>9</v>
      </c>
      <c r="G112">
        <f t="shared" si="16"/>
        <v>0.16071428571428573</v>
      </c>
      <c r="H112">
        <v>82</v>
      </c>
      <c r="J112">
        <f t="shared" si="27"/>
        <v>82</v>
      </c>
      <c r="K112" s="4">
        <v>8.5500000000000007</v>
      </c>
      <c r="L112">
        <f t="shared" si="28"/>
        <v>57.414569239761967</v>
      </c>
      <c r="M112">
        <f t="shared" si="17"/>
        <v>574.14569239761965</v>
      </c>
      <c r="N112">
        <f t="shared" si="18"/>
        <v>4.0999999999999996</v>
      </c>
      <c r="O112" s="5">
        <f t="shared" si="19"/>
        <v>1.5675463770208221E-2</v>
      </c>
      <c r="P112">
        <f t="shared" si="20"/>
        <v>2.7991899589657537E-3</v>
      </c>
      <c r="Q112">
        <f t="shared" si="21"/>
        <v>1.4282089212856377</v>
      </c>
      <c r="R112">
        <f t="shared" si="22"/>
        <v>4.0999999999999996</v>
      </c>
    </row>
    <row r="113" spans="1:18" x14ac:dyDescent="0.25">
      <c r="A113" t="s">
        <v>28</v>
      </c>
      <c r="B113">
        <v>3</v>
      </c>
      <c r="C113">
        <v>107</v>
      </c>
      <c r="D113">
        <v>29</v>
      </c>
      <c r="E113">
        <v>94</v>
      </c>
      <c r="F113">
        <v>27</v>
      </c>
      <c r="G113">
        <f t="shared" si="16"/>
        <v>0.28723404255319152</v>
      </c>
      <c r="H113">
        <v>65</v>
      </c>
      <c r="J113">
        <f t="shared" si="27"/>
        <v>65</v>
      </c>
      <c r="K113" s="4">
        <v>2.9</v>
      </c>
      <c r="L113">
        <f t="shared" ref="L113:L125" si="29">(10*K113)^2/(4*PI())</f>
        <v>66.924653570141984</v>
      </c>
      <c r="M113">
        <f t="shared" si="17"/>
        <v>669.24653570141982</v>
      </c>
      <c r="N113">
        <f t="shared" si="18"/>
        <v>3.25</v>
      </c>
      <c r="O113" s="5">
        <f t="shared" si="19"/>
        <v>4.0343877121010431E-2</v>
      </c>
      <c r="P113">
        <f t="shared" si="20"/>
        <v>4.2919018213840882E-3</v>
      </c>
      <c r="Q113">
        <f t="shared" si="21"/>
        <v>0.97124148624654727</v>
      </c>
      <c r="R113">
        <f t="shared" si="22"/>
        <v>3.25</v>
      </c>
    </row>
    <row r="114" spans="1:18" x14ac:dyDescent="0.25">
      <c r="A114" t="s">
        <v>28</v>
      </c>
      <c r="B114">
        <v>3</v>
      </c>
      <c r="C114">
        <v>107</v>
      </c>
      <c r="D114">
        <v>22</v>
      </c>
      <c r="E114">
        <v>74</v>
      </c>
      <c r="F114">
        <v>28</v>
      </c>
      <c r="G114">
        <f t="shared" si="16"/>
        <v>0.3783783783783784</v>
      </c>
      <c r="H114">
        <v>74</v>
      </c>
      <c r="J114">
        <f t="shared" si="27"/>
        <v>74</v>
      </c>
      <c r="K114" s="4">
        <v>2.4</v>
      </c>
      <c r="L114">
        <f t="shared" si="29"/>
        <v>45.836623610465857</v>
      </c>
      <c r="M114">
        <f t="shared" si="17"/>
        <v>458.36623610465858</v>
      </c>
      <c r="N114">
        <f t="shared" si="18"/>
        <v>3.7</v>
      </c>
      <c r="O114" s="5">
        <f t="shared" si="19"/>
        <v>6.1086523819801536E-2</v>
      </c>
      <c r="P114">
        <f t="shared" si="20"/>
        <v>8.2549356513245322E-3</v>
      </c>
      <c r="Q114">
        <f t="shared" si="21"/>
        <v>1.6144295580947547</v>
      </c>
      <c r="R114">
        <f t="shared" si="22"/>
        <v>3.7</v>
      </c>
    </row>
    <row r="115" spans="1:18" x14ac:dyDescent="0.25">
      <c r="A115" t="s">
        <v>28</v>
      </c>
      <c r="B115">
        <v>3</v>
      </c>
      <c r="C115">
        <v>107</v>
      </c>
      <c r="D115">
        <v>16</v>
      </c>
      <c r="E115">
        <v>67</v>
      </c>
      <c r="F115">
        <v>26</v>
      </c>
      <c r="G115">
        <f t="shared" si="16"/>
        <v>0.38805970149253732</v>
      </c>
      <c r="H115">
        <v>75</v>
      </c>
      <c r="J115">
        <f t="shared" si="27"/>
        <v>75</v>
      </c>
      <c r="K115" s="4">
        <v>2</v>
      </c>
      <c r="L115">
        <f t="shared" si="29"/>
        <v>31.830988618379067</v>
      </c>
      <c r="M115">
        <f t="shared" si="17"/>
        <v>318.3098861837907</v>
      </c>
      <c r="N115">
        <f t="shared" si="18"/>
        <v>3.75</v>
      </c>
      <c r="O115" s="5">
        <f t="shared" si="19"/>
        <v>8.168140899333462E-2</v>
      </c>
      <c r="P115">
        <f t="shared" si="20"/>
        <v>1.2191255073632034E-2</v>
      </c>
      <c r="Q115">
        <f t="shared" si="21"/>
        <v>2.3561944901923448</v>
      </c>
      <c r="R115">
        <f t="shared" si="22"/>
        <v>3.75</v>
      </c>
    </row>
    <row r="116" spans="1:18" x14ac:dyDescent="0.25">
      <c r="A116" t="s">
        <v>28</v>
      </c>
      <c r="B116">
        <v>3</v>
      </c>
      <c r="C116">
        <v>107</v>
      </c>
      <c r="D116">
        <v>8</v>
      </c>
      <c r="E116">
        <v>126</v>
      </c>
      <c r="F116">
        <v>23</v>
      </c>
      <c r="G116">
        <f t="shared" si="16"/>
        <v>0.18253968253968253</v>
      </c>
      <c r="H116">
        <v>59</v>
      </c>
      <c r="J116">
        <f t="shared" si="27"/>
        <v>59</v>
      </c>
      <c r="K116" s="4">
        <v>2.2999999999999998</v>
      </c>
      <c r="L116">
        <f t="shared" si="29"/>
        <v>42.096482447806316</v>
      </c>
      <c r="M116">
        <f t="shared" si="17"/>
        <v>420.96482447806318</v>
      </c>
      <c r="N116">
        <f t="shared" si="18"/>
        <v>2.95</v>
      </c>
      <c r="O116" s="5">
        <f t="shared" si="19"/>
        <v>5.4636393975474665E-2</v>
      </c>
      <c r="P116">
        <f t="shared" si="20"/>
        <v>4.3362217440852903E-3</v>
      </c>
      <c r="Q116">
        <f t="shared" si="21"/>
        <v>1.4015422802404371</v>
      </c>
      <c r="R116">
        <f t="shared" si="22"/>
        <v>2.95</v>
      </c>
    </row>
    <row r="117" spans="1:18" x14ac:dyDescent="0.25">
      <c r="A117" t="s">
        <v>28</v>
      </c>
      <c r="B117">
        <v>3</v>
      </c>
      <c r="C117">
        <v>107</v>
      </c>
      <c r="D117">
        <v>5</v>
      </c>
      <c r="E117">
        <v>84</v>
      </c>
      <c r="F117">
        <v>17</v>
      </c>
      <c r="G117">
        <f t="shared" si="16"/>
        <v>0.20238095238095238</v>
      </c>
      <c r="H117">
        <v>77</v>
      </c>
      <c r="J117">
        <f t="shared" si="27"/>
        <v>77</v>
      </c>
      <c r="K117" s="4">
        <v>1.9</v>
      </c>
      <c r="L117">
        <f t="shared" si="29"/>
        <v>28.727467228087111</v>
      </c>
      <c r="M117">
        <f t="shared" si="17"/>
        <v>287.27467228087113</v>
      </c>
      <c r="N117">
        <f t="shared" si="18"/>
        <v>3.85</v>
      </c>
      <c r="O117" s="5">
        <f t="shared" si="19"/>
        <v>5.9176814527453159E-2</v>
      </c>
      <c r="P117">
        <f t="shared" si="20"/>
        <v>7.0448588723158526E-3</v>
      </c>
      <c r="Q117">
        <f t="shared" si="21"/>
        <v>2.6803615991846432</v>
      </c>
      <c r="R117">
        <f t="shared" si="22"/>
        <v>3.85</v>
      </c>
    </row>
    <row r="118" spans="1:18" x14ac:dyDescent="0.25">
      <c r="A118" t="s">
        <v>28</v>
      </c>
      <c r="B118">
        <v>3</v>
      </c>
      <c r="C118">
        <v>107</v>
      </c>
      <c r="D118">
        <v>3</v>
      </c>
      <c r="E118">
        <v>125</v>
      </c>
      <c r="F118">
        <v>48</v>
      </c>
      <c r="G118">
        <f t="shared" si="16"/>
        <v>0.38400000000000001</v>
      </c>
      <c r="H118">
        <v>90</v>
      </c>
      <c r="J118">
        <f t="shared" si="27"/>
        <v>90</v>
      </c>
      <c r="K118" s="4">
        <v>2.1</v>
      </c>
      <c r="L118">
        <f t="shared" si="29"/>
        <v>35.093664951762925</v>
      </c>
      <c r="M118">
        <f t="shared" si="17"/>
        <v>350.93664951762923</v>
      </c>
      <c r="N118">
        <f t="shared" si="18"/>
        <v>4.5</v>
      </c>
      <c r="O118" s="5">
        <f t="shared" si="19"/>
        <v>0.13677682301343316</v>
      </c>
      <c r="P118">
        <f t="shared" si="20"/>
        <v>1.0942145841074653E-2</v>
      </c>
      <c r="Q118">
        <f t="shared" si="21"/>
        <v>2.564565431501872</v>
      </c>
      <c r="R118">
        <f t="shared" si="22"/>
        <v>4.5</v>
      </c>
    </row>
    <row r="119" spans="1:18" x14ac:dyDescent="0.25">
      <c r="A119" t="s">
        <v>28</v>
      </c>
      <c r="B119">
        <v>3</v>
      </c>
      <c r="C119">
        <v>115</v>
      </c>
      <c r="D119">
        <v>3</v>
      </c>
      <c r="E119">
        <v>66</v>
      </c>
      <c r="F119">
        <v>27</v>
      </c>
      <c r="G119">
        <f t="shared" si="16"/>
        <v>0.40909090909090912</v>
      </c>
      <c r="H119">
        <v>65</v>
      </c>
      <c r="J119">
        <f t="shared" si="27"/>
        <v>65</v>
      </c>
      <c r="K119" s="4">
        <v>3.2</v>
      </c>
      <c r="L119">
        <f t="shared" si="29"/>
        <v>81.487330863050417</v>
      </c>
      <c r="M119">
        <f t="shared" si="17"/>
        <v>814.8733086305042</v>
      </c>
      <c r="N119">
        <f t="shared" si="18"/>
        <v>3.25</v>
      </c>
      <c r="O119" s="5">
        <f t="shared" si="19"/>
        <v>3.3133985018329849E-2</v>
      </c>
      <c r="P119">
        <f t="shared" si="20"/>
        <v>5.0203007603530072E-3</v>
      </c>
      <c r="Q119">
        <f t="shared" si="21"/>
        <v>0.79767000970053337</v>
      </c>
      <c r="R119">
        <f t="shared" si="22"/>
        <v>3.25</v>
      </c>
    </row>
    <row r="120" spans="1:18" x14ac:dyDescent="0.25">
      <c r="A120" t="s">
        <v>28</v>
      </c>
      <c r="B120">
        <v>3</v>
      </c>
      <c r="C120">
        <v>115</v>
      </c>
      <c r="D120">
        <v>6</v>
      </c>
      <c r="E120">
        <v>92</v>
      </c>
      <c r="F120">
        <v>22</v>
      </c>
      <c r="G120">
        <f t="shared" si="16"/>
        <v>0.2391304347826087</v>
      </c>
      <c r="H120">
        <v>75</v>
      </c>
      <c r="I120" t="s">
        <v>30</v>
      </c>
      <c r="J120">
        <v>83</v>
      </c>
      <c r="K120" s="4">
        <v>2.5</v>
      </c>
      <c r="L120">
        <f t="shared" si="29"/>
        <v>49.735919716217296</v>
      </c>
      <c r="M120">
        <f t="shared" si="17"/>
        <v>497.35919716217296</v>
      </c>
      <c r="N120">
        <f t="shared" si="18"/>
        <v>4.1500000000000004</v>
      </c>
      <c r="O120" s="5">
        <f t="shared" si="19"/>
        <v>4.4233624562544288E-2</v>
      </c>
      <c r="P120">
        <f t="shared" si="20"/>
        <v>4.8080026698417702E-3</v>
      </c>
      <c r="Q120">
        <f t="shared" si="21"/>
        <v>1.5079644737231006</v>
      </c>
      <c r="R120">
        <f>H120/18</f>
        <v>4.166666666666667</v>
      </c>
    </row>
    <row r="121" spans="1:18" x14ac:dyDescent="0.25">
      <c r="A121" t="s">
        <v>28</v>
      </c>
      <c r="B121">
        <v>3</v>
      </c>
      <c r="C121">
        <v>115</v>
      </c>
      <c r="D121">
        <v>11</v>
      </c>
      <c r="E121">
        <v>53</v>
      </c>
      <c r="F121">
        <v>19</v>
      </c>
      <c r="G121">
        <f t="shared" si="16"/>
        <v>0.35849056603773582</v>
      </c>
      <c r="H121">
        <v>72</v>
      </c>
      <c r="J121">
        <f>H121</f>
        <v>72</v>
      </c>
      <c r="K121" s="4">
        <v>2.7</v>
      </c>
      <c r="L121">
        <f t="shared" si="29"/>
        <v>58.01197675699585</v>
      </c>
      <c r="M121">
        <f t="shared" si="17"/>
        <v>580.11976756995853</v>
      </c>
      <c r="N121">
        <f t="shared" si="18"/>
        <v>3.6</v>
      </c>
      <c r="O121" s="5">
        <f t="shared" si="19"/>
        <v>3.2751857568288655E-2</v>
      </c>
      <c r="P121">
        <f t="shared" si="20"/>
        <v>6.179595767601632E-3</v>
      </c>
      <c r="Q121">
        <f t="shared" si="21"/>
        <v>1.241123023640412</v>
      </c>
      <c r="R121">
        <f t="shared" si="22"/>
        <v>3.6</v>
      </c>
    </row>
    <row r="122" spans="1:18" x14ac:dyDescent="0.25">
      <c r="A122" t="s">
        <v>28</v>
      </c>
      <c r="B122">
        <v>3</v>
      </c>
      <c r="C122">
        <v>115</v>
      </c>
      <c r="D122">
        <v>17</v>
      </c>
      <c r="E122">
        <v>81</v>
      </c>
      <c r="F122">
        <v>29</v>
      </c>
      <c r="G122">
        <f t="shared" si="16"/>
        <v>0.35802469135802467</v>
      </c>
      <c r="H122">
        <v>79</v>
      </c>
      <c r="J122">
        <f>H122</f>
        <v>79</v>
      </c>
      <c r="K122" s="4">
        <v>3</v>
      </c>
      <c r="L122">
        <f t="shared" si="29"/>
        <v>71.619724391352904</v>
      </c>
      <c r="M122">
        <f t="shared" si="17"/>
        <v>716.19724391352906</v>
      </c>
      <c r="N122">
        <f t="shared" si="18"/>
        <v>3.95</v>
      </c>
      <c r="O122" s="5">
        <f t="shared" si="19"/>
        <v>4.0491638646268445E-2</v>
      </c>
      <c r="P122">
        <f t="shared" si="20"/>
        <v>4.9989677341072151E-3</v>
      </c>
      <c r="Q122">
        <f t="shared" si="21"/>
        <v>1.1030480872604163</v>
      </c>
      <c r="R122">
        <f t="shared" si="22"/>
        <v>3.95</v>
      </c>
    </row>
    <row r="123" spans="1:18" x14ac:dyDescent="0.25">
      <c r="A123" t="s">
        <v>28</v>
      </c>
      <c r="B123">
        <v>3</v>
      </c>
      <c r="C123">
        <v>115</v>
      </c>
      <c r="D123">
        <v>24</v>
      </c>
      <c r="E123">
        <v>97</v>
      </c>
      <c r="F123">
        <v>35</v>
      </c>
      <c r="G123">
        <f t="shared" si="16"/>
        <v>0.36082474226804123</v>
      </c>
      <c r="H123">
        <v>74</v>
      </c>
      <c r="J123">
        <f>H123</f>
        <v>74</v>
      </c>
      <c r="K123" s="4">
        <v>2.6</v>
      </c>
      <c r="L123">
        <f t="shared" si="29"/>
        <v>53.794370765060627</v>
      </c>
      <c r="M123">
        <f t="shared" si="17"/>
        <v>537.94370765060626</v>
      </c>
      <c r="N123">
        <f t="shared" si="18"/>
        <v>3.7</v>
      </c>
      <c r="O123" s="5">
        <f t="shared" si="19"/>
        <v>6.5062569748901039E-2</v>
      </c>
      <c r="P123">
        <f t="shared" si="20"/>
        <v>6.7074814174124782E-3</v>
      </c>
      <c r="Q123">
        <f t="shared" si="21"/>
        <v>1.3756086175481934</v>
      </c>
      <c r="R123">
        <f t="shared" si="22"/>
        <v>3.7</v>
      </c>
    </row>
    <row r="124" spans="1:18" x14ac:dyDescent="0.25">
      <c r="A124" t="s">
        <v>28</v>
      </c>
      <c r="B124">
        <v>3</v>
      </c>
      <c r="C124">
        <v>115</v>
      </c>
      <c r="D124">
        <v>30</v>
      </c>
      <c r="E124">
        <v>193</v>
      </c>
      <c r="F124">
        <v>56</v>
      </c>
      <c r="G124">
        <f t="shared" si="16"/>
        <v>0.29015544041450775</v>
      </c>
      <c r="H124">
        <v>66</v>
      </c>
      <c r="J124">
        <f>H124</f>
        <v>66</v>
      </c>
      <c r="K124" s="4">
        <v>3.1</v>
      </c>
      <c r="L124">
        <f t="shared" si="29"/>
        <v>76.473950155655714</v>
      </c>
      <c r="M124">
        <f t="shared" si="17"/>
        <v>764.73950155655712</v>
      </c>
      <c r="N124">
        <f t="shared" si="18"/>
        <v>3.3</v>
      </c>
      <c r="O124" s="5">
        <f t="shared" si="19"/>
        <v>7.3227549885963958E-2</v>
      </c>
      <c r="P124">
        <f t="shared" si="20"/>
        <v>3.79417356922093E-3</v>
      </c>
      <c r="Q124">
        <f t="shared" si="21"/>
        <v>0.86303898079886088</v>
      </c>
      <c r="R124">
        <f t="shared" si="22"/>
        <v>3.3</v>
      </c>
    </row>
    <row r="125" spans="1:18" x14ac:dyDescent="0.25">
      <c r="A125" t="s">
        <v>28</v>
      </c>
      <c r="B125">
        <v>3</v>
      </c>
      <c r="C125">
        <v>115</v>
      </c>
      <c r="D125">
        <v>35</v>
      </c>
      <c r="E125">
        <v>87</v>
      </c>
      <c r="F125">
        <v>40</v>
      </c>
      <c r="G125">
        <f t="shared" si="16"/>
        <v>0.45977011494252873</v>
      </c>
      <c r="H125">
        <v>83</v>
      </c>
      <c r="J125">
        <f>H125</f>
        <v>83</v>
      </c>
      <c r="K125" s="4">
        <v>3.2</v>
      </c>
      <c r="L125">
        <f t="shared" si="29"/>
        <v>81.487330863050417</v>
      </c>
      <c r="M125">
        <f t="shared" si="17"/>
        <v>814.8733086305042</v>
      </c>
      <c r="N125">
        <f t="shared" si="18"/>
        <v>4.1500000000000004</v>
      </c>
      <c r="O125" s="5">
        <f t="shared" si="19"/>
        <v>4.9087385212340517E-2</v>
      </c>
      <c r="P125">
        <f t="shared" si="20"/>
        <v>5.6422281853264963E-3</v>
      </c>
      <c r="Q125">
        <f t="shared" si="21"/>
        <v>1.0185632431560656</v>
      </c>
      <c r="R125">
        <f t="shared" si="22"/>
        <v>4.1500000000000004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 Olig reproduction data</vt:lpstr>
      <vt:lpstr>2018 Olig reproduction data</vt:lpstr>
      <vt:lpstr>2017CherryYield</vt:lpstr>
      <vt:lpstr>2018CherryYield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Pitts-Singer</dc:creator>
  <cp:lastModifiedBy>Theresa Pitts-Singer</cp:lastModifiedBy>
  <dcterms:created xsi:type="dcterms:W3CDTF">2019-04-05T19:46:50Z</dcterms:created>
  <dcterms:modified xsi:type="dcterms:W3CDTF">2019-04-05T20:29:46Z</dcterms:modified>
</cp:coreProperties>
</file>