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P system July 2019\Papers in progress\My Review papers\Isatis paper\Peer J\"/>
    </mc:Choice>
  </mc:AlternateContent>
  <bookViews>
    <workbookView xWindow="240" yWindow="45" windowWidth="20115" windowHeight="7995" activeTab="1"/>
  </bookViews>
  <sheets>
    <sheet name="TPC" sheetId="1" r:id="rId1"/>
    <sheet name="correlation " sheetId="20" r:id="rId2"/>
    <sheet name="TFC" sheetId="2" r:id="rId3"/>
    <sheet name="TAC" sheetId="3" r:id="rId4"/>
    <sheet name="Reducing power" sheetId="4" r:id="rId5"/>
    <sheet name="DPPH" sheetId="19" r:id="rId6"/>
    <sheet name="extraxtion efficiency " sheetId="21" r:id="rId7"/>
  </sheets>
  <definedNames>
    <definedName name="_xlnm._FilterDatabase" localSheetId="5" hidden="1">DPPH!$AY$27:$BA$27</definedName>
    <definedName name="ave">DPPH!$CT$5</definedName>
  </definedNames>
  <calcPr calcId="162913"/>
</workbook>
</file>

<file path=xl/calcChain.xml><?xml version="1.0" encoding="utf-8"?>
<calcChain xmlns="http://schemas.openxmlformats.org/spreadsheetml/2006/main">
  <c r="AZ58" i="2" l="1"/>
  <c r="AY58" i="2"/>
  <c r="AX58" i="2"/>
  <c r="AW58" i="2"/>
  <c r="AV58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BD39" i="2"/>
  <c r="AY39" i="2"/>
  <c r="P30" i="1"/>
  <c r="Q30" i="1"/>
  <c r="R30" i="1"/>
  <c r="S30" i="1"/>
  <c r="T30" i="1"/>
  <c r="E68" i="21" l="1"/>
  <c r="F68" i="21" s="1"/>
  <c r="G68" i="21" s="1"/>
  <c r="E67" i="21"/>
  <c r="F67" i="21" s="1"/>
  <c r="G67" i="21" s="1"/>
  <c r="E66" i="21"/>
  <c r="F66" i="21" s="1"/>
  <c r="G66" i="21" s="1"/>
  <c r="E65" i="21"/>
  <c r="F65" i="21" s="1"/>
  <c r="G65" i="21" s="1"/>
  <c r="E64" i="21"/>
  <c r="F64" i="21" s="1"/>
  <c r="G64" i="21" s="1"/>
  <c r="E63" i="21"/>
  <c r="F63" i="21" s="1"/>
  <c r="G63" i="21" s="1"/>
  <c r="E62" i="21"/>
  <c r="F62" i="21" s="1"/>
  <c r="G62" i="21" s="1"/>
  <c r="E61" i="21"/>
  <c r="F61" i="21" s="1"/>
  <c r="G61" i="21" s="1"/>
  <c r="E60" i="21"/>
  <c r="F60" i="21" s="1"/>
  <c r="G60" i="21" s="1"/>
  <c r="E59" i="21"/>
  <c r="F59" i="21" s="1"/>
  <c r="G59" i="21" s="1"/>
  <c r="E58" i="21"/>
  <c r="F58" i="21" s="1"/>
  <c r="G58" i="21" s="1"/>
  <c r="E57" i="21"/>
  <c r="F57" i="21" s="1"/>
  <c r="G57" i="21" s="1"/>
  <c r="E56" i="21"/>
  <c r="F56" i="21" s="1"/>
  <c r="G56" i="21" s="1"/>
  <c r="E55" i="21"/>
  <c r="F55" i="21" s="1"/>
  <c r="G55" i="21" s="1"/>
  <c r="E50" i="21"/>
  <c r="F50" i="21" s="1"/>
  <c r="G50" i="21" s="1"/>
  <c r="E49" i="21"/>
  <c r="F49" i="21" s="1"/>
  <c r="G49" i="21" s="1"/>
  <c r="E48" i="21"/>
  <c r="F48" i="21" s="1"/>
  <c r="G48" i="21" s="1"/>
  <c r="E47" i="21"/>
  <c r="F47" i="21" s="1"/>
  <c r="G47" i="21" s="1"/>
  <c r="E46" i="21"/>
  <c r="F46" i="21" s="1"/>
  <c r="G46" i="21" s="1"/>
  <c r="E45" i="21"/>
  <c r="F45" i="21" s="1"/>
  <c r="G45" i="21" s="1"/>
  <c r="E44" i="21"/>
  <c r="F44" i="21" s="1"/>
  <c r="G44" i="21" s="1"/>
  <c r="E43" i="21"/>
  <c r="F43" i="21" s="1"/>
  <c r="G43" i="21" s="1"/>
  <c r="E42" i="21"/>
  <c r="F42" i="21" s="1"/>
  <c r="G42" i="21" s="1"/>
  <c r="E41" i="21"/>
  <c r="F41" i="21" s="1"/>
  <c r="G41" i="21" s="1"/>
  <c r="E40" i="21"/>
  <c r="F40" i="21" s="1"/>
  <c r="G40" i="21" s="1"/>
  <c r="E39" i="21"/>
  <c r="F39" i="21" s="1"/>
  <c r="G39" i="21" s="1"/>
  <c r="E38" i="21"/>
  <c r="F38" i="21" s="1"/>
  <c r="G38" i="21" s="1"/>
  <c r="E37" i="21"/>
  <c r="F37" i="21" s="1"/>
  <c r="G37" i="21" s="1"/>
  <c r="E33" i="21"/>
  <c r="F33" i="21" s="1"/>
  <c r="G33" i="21" s="1"/>
  <c r="E32" i="21"/>
  <c r="F32" i="21" s="1"/>
  <c r="G32" i="21" s="1"/>
  <c r="E31" i="21"/>
  <c r="F31" i="21" s="1"/>
  <c r="G31" i="21" s="1"/>
  <c r="E30" i="21"/>
  <c r="F30" i="21" s="1"/>
  <c r="G30" i="21" s="1"/>
  <c r="E29" i="21"/>
  <c r="F29" i="21" s="1"/>
  <c r="G29" i="21" s="1"/>
  <c r="E28" i="21"/>
  <c r="F28" i="21" s="1"/>
  <c r="G28" i="21" s="1"/>
  <c r="E27" i="21"/>
  <c r="F27" i="21" s="1"/>
  <c r="G27" i="21" s="1"/>
  <c r="E26" i="21"/>
  <c r="F26" i="21" s="1"/>
  <c r="G26" i="21" s="1"/>
  <c r="E25" i="21"/>
  <c r="F25" i="21" s="1"/>
  <c r="G25" i="21" s="1"/>
  <c r="E24" i="21"/>
  <c r="F24" i="21" s="1"/>
  <c r="G24" i="21" s="1"/>
  <c r="E23" i="21"/>
  <c r="F23" i="21" s="1"/>
  <c r="G23" i="21" s="1"/>
  <c r="E22" i="21"/>
  <c r="F22" i="21" s="1"/>
  <c r="G22" i="21" s="1"/>
  <c r="E21" i="21"/>
  <c r="F21" i="21" s="1"/>
  <c r="G21" i="21" s="1"/>
  <c r="E20" i="21"/>
  <c r="F20" i="21" s="1"/>
  <c r="G20" i="21" s="1"/>
  <c r="E16" i="21"/>
  <c r="F16" i="21" s="1"/>
  <c r="G16" i="21" s="1"/>
  <c r="E15" i="21"/>
  <c r="F15" i="21" s="1"/>
  <c r="G15" i="21" s="1"/>
  <c r="E14" i="21"/>
  <c r="F14" i="21" s="1"/>
  <c r="G14" i="21" s="1"/>
  <c r="E13" i="21"/>
  <c r="F13" i="21" s="1"/>
  <c r="G13" i="21" s="1"/>
  <c r="E12" i="21"/>
  <c r="F12" i="21" s="1"/>
  <c r="G12" i="21" s="1"/>
  <c r="E11" i="21"/>
  <c r="F11" i="21" s="1"/>
  <c r="G11" i="21" s="1"/>
  <c r="E10" i="21"/>
  <c r="F10" i="21" s="1"/>
  <c r="G10" i="21" s="1"/>
  <c r="E9" i="21"/>
  <c r="F9" i="21" s="1"/>
  <c r="G9" i="21" s="1"/>
  <c r="E8" i="21"/>
  <c r="F8" i="21" s="1"/>
  <c r="G8" i="21" s="1"/>
  <c r="E7" i="21"/>
  <c r="F7" i="21" s="1"/>
  <c r="G7" i="21" s="1"/>
  <c r="E6" i="21"/>
  <c r="F6" i="21" s="1"/>
  <c r="G6" i="21" s="1"/>
  <c r="E5" i="21"/>
  <c r="F5" i="21" s="1"/>
  <c r="G5" i="21" s="1"/>
  <c r="E4" i="21"/>
  <c r="F4" i="21" s="1"/>
  <c r="G4" i="21" s="1"/>
  <c r="E3" i="21"/>
  <c r="F3" i="21" s="1"/>
  <c r="G3" i="21" s="1"/>
  <c r="AP23" i="4" l="1"/>
  <c r="AP24" i="4"/>
  <c r="AP25" i="4"/>
  <c r="AP26" i="4"/>
  <c r="AP27" i="4"/>
  <c r="AP28" i="4"/>
  <c r="AP29" i="4"/>
  <c r="AP30" i="4"/>
  <c r="AP31" i="4"/>
  <c r="AP32" i="4"/>
  <c r="AP33" i="4"/>
  <c r="AP34" i="4"/>
  <c r="AP35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22" i="4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22" i="3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61" i="2"/>
  <c r="AO62" i="2"/>
  <c r="AO63" i="2"/>
  <c r="AO64" i="2"/>
  <c r="AO65" i="2"/>
  <c r="AO66" i="2"/>
  <c r="AO67" i="2"/>
  <c r="AO68" i="2"/>
  <c r="AO69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61" i="2"/>
  <c r="AN62" i="2"/>
  <c r="AN63" i="2"/>
  <c r="AN64" i="2"/>
  <c r="AN65" i="2"/>
  <c r="AN66" i="2"/>
  <c r="AN67" i="2"/>
  <c r="AN68" i="2"/>
  <c r="AN69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22" i="2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26" i="1"/>
  <c r="AM57" i="2"/>
  <c r="AM58" i="2"/>
  <c r="AM59" i="2"/>
  <c r="AM60" i="2"/>
  <c r="AO60" i="2" s="1"/>
  <c r="AM56" i="2"/>
  <c r="AO56" i="2" s="1"/>
  <c r="AO57" i="2"/>
  <c r="AM49" i="2"/>
  <c r="AN49" i="2" s="1"/>
  <c r="AM50" i="2"/>
  <c r="AO50" i="2" s="1"/>
  <c r="AM51" i="2"/>
  <c r="AO51" i="2" s="1"/>
  <c r="AM52" i="2"/>
  <c r="AO52" i="2" s="1"/>
  <c r="AM48" i="2"/>
  <c r="AO49" i="2"/>
  <c r="AM40" i="2"/>
  <c r="AN40" i="2" s="1"/>
  <c r="AM41" i="2"/>
  <c r="AN41" i="2" s="1"/>
  <c r="AM42" i="2"/>
  <c r="AM43" i="2"/>
  <c r="AO43" i="2" s="1"/>
  <c r="AM44" i="2"/>
  <c r="AN44" i="2" s="1"/>
  <c r="AM45" i="2"/>
  <c r="AO45" i="2" s="1"/>
  <c r="AM46" i="2"/>
  <c r="AM47" i="2"/>
  <c r="AM39" i="2"/>
  <c r="AK42" i="2"/>
  <c r="AK47" i="2"/>
  <c r="AO47" i="2" s="1"/>
  <c r="AO39" i="2"/>
  <c r="C70" i="19"/>
  <c r="D70" i="19"/>
  <c r="E70" i="19"/>
  <c r="F70" i="19"/>
  <c r="G70" i="19"/>
  <c r="H70" i="19"/>
  <c r="I70" i="19"/>
  <c r="J70" i="19"/>
  <c r="K70" i="19"/>
  <c r="C71" i="19"/>
  <c r="D71" i="19"/>
  <c r="E71" i="19"/>
  <c r="F71" i="19"/>
  <c r="G71" i="19"/>
  <c r="H71" i="19"/>
  <c r="I71" i="19"/>
  <c r="J71" i="19"/>
  <c r="K71" i="19"/>
  <c r="C72" i="19"/>
  <c r="D72" i="19"/>
  <c r="E72" i="19"/>
  <c r="F72" i="19"/>
  <c r="G72" i="19"/>
  <c r="H72" i="19"/>
  <c r="I72" i="19"/>
  <c r="J72" i="19"/>
  <c r="K72" i="19"/>
  <c r="C73" i="19"/>
  <c r="D73" i="19"/>
  <c r="E73" i="19"/>
  <c r="F73" i="19"/>
  <c r="G73" i="19"/>
  <c r="H73" i="19"/>
  <c r="I73" i="19"/>
  <c r="J73" i="19"/>
  <c r="K73" i="19"/>
  <c r="B71" i="19"/>
  <c r="B72" i="19"/>
  <c r="B73" i="19"/>
  <c r="B70" i="19"/>
  <c r="C58" i="19"/>
  <c r="D58" i="19"/>
  <c r="T53" i="19" s="1"/>
  <c r="AI53" i="19" s="1"/>
  <c r="E58" i="19"/>
  <c r="F58" i="19"/>
  <c r="G58" i="19"/>
  <c r="W53" i="19" s="1"/>
  <c r="AL53" i="19" s="1"/>
  <c r="H58" i="19"/>
  <c r="I58" i="19"/>
  <c r="J58" i="19"/>
  <c r="K58" i="19"/>
  <c r="C59" i="19"/>
  <c r="D59" i="19"/>
  <c r="E59" i="19"/>
  <c r="F59" i="19"/>
  <c r="V54" i="19" s="1"/>
  <c r="AK54" i="19" s="1"/>
  <c r="G59" i="19"/>
  <c r="H59" i="19"/>
  <c r="I59" i="19"/>
  <c r="Y54" i="19" s="1"/>
  <c r="AN54" i="19" s="1"/>
  <c r="J59" i="19"/>
  <c r="K59" i="19"/>
  <c r="C60" i="19"/>
  <c r="D60" i="19"/>
  <c r="T55" i="19" s="1"/>
  <c r="AI55" i="19" s="1"/>
  <c r="E60" i="19"/>
  <c r="F60" i="19"/>
  <c r="V55" i="19" s="1"/>
  <c r="AK55" i="19" s="1"/>
  <c r="G60" i="19"/>
  <c r="H60" i="19"/>
  <c r="I60" i="19"/>
  <c r="J60" i="19"/>
  <c r="K60" i="19"/>
  <c r="C61" i="19"/>
  <c r="D61" i="19"/>
  <c r="E61" i="19"/>
  <c r="U56" i="19" s="1"/>
  <c r="AJ56" i="19" s="1"/>
  <c r="F61" i="19"/>
  <c r="G61" i="19"/>
  <c r="H61" i="19"/>
  <c r="I61" i="19"/>
  <c r="Y56" i="19" s="1"/>
  <c r="AN56" i="19" s="1"/>
  <c r="J61" i="19"/>
  <c r="K61" i="19"/>
  <c r="B59" i="19"/>
  <c r="R54" i="19" s="1"/>
  <c r="AG54" i="19" s="1"/>
  <c r="B60" i="19"/>
  <c r="B61" i="19"/>
  <c r="R56" i="19" s="1"/>
  <c r="AG56" i="19" s="1"/>
  <c r="B58" i="19"/>
  <c r="U55" i="19"/>
  <c r="AJ55" i="19" s="1"/>
  <c r="S29" i="19"/>
  <c r="AH29" i="19" s="1"/>
  <c r="T29" i="19"/>
  <c r="AI29" i="19" s="1"/>
  <c r="U29" i="19"/>
  <c r="AJ29" i="19" s="1"/>
  <c r="V29" i="19"/>
  <c r="AK29" i="19" s="1"/>
  <c r="W29" i="19"/>
  <c r="AL29" i="19" s="1"/>
  <c r="X29" i="19"/>
  <c r="AM29" i="19" s="1"/>
  <c r="Y29" i="19"/>
  <c r="AN29" i="19" s="1"/>
  <c r="Z29" i="19"/>
  <c r="AO29" i="19" s="1"/>
  <c r="AA29" i="19"/>
  <c r="AP29" i="19" s="1"/>
  <c r="AB29" i="19"/>
  <c r="AQ29" i="19" s="1"/>
  <c r="AC29" i="19"/>
  <c r="AR29" i="19" s="1"/>
  <c r="S30" i="19"/>
  <c r="AH30" i="19" s="1"/>
  <c r="T30" i="19"/>
  <c r="AI30" i="19" s="1"/>
  <c r="U30" i="19"/>
  <c r="AJ30" i="19" s="1"/>
  <c r="V30" i="19"/>
  <c r="AK30" i="19" s="1"/>
  <c r="W30" i="19"/>
  <c r="AL30" i="19" s="1"/>
  <c r="X30" i="19"/>
  <c r="AM30" i="19" s="1"/>
  <c r="Y30" i="19"/>
  <c r="AN30" i="19" s="1"/>
  <c r="Z30" i="19"/>
  <c r="AO30" i="19" s="1"/>
  <c r="AA30" i="19"/>
  <c r="AP30" i="19" s="1"/>
  <c r="AB30" i="19"/>
  <c r="AQ30" i="19" s="1"/>
  <c r="AC30" i="19"/>
  <c r="AR30" i="19" s="1"/>
  <c r="S31" i="19"/>
  <c r="AH31" i="19" s="1"/>
  <c r="T31" i="19"/>
  <c r="AI31" i="19" s="1"/>
  <c r="U31" i="19"/>
  <c r="AJ31" i="19" s="1"/>
  <c r="V31" i="19"/>
  <c r="AK31" i="19" s="1"/>
  <c r="W31" i="19"/>
  <c r="AL31" i="19" s="1"/>
  <c r="X31" i="19"/>
  <c r="AM31" i="19" s="1"/>
  <c r="Y31" i="19"/>
  <c r="AN31" i="19" s="1"/>
  <c r="Z31" i="19"/>
  <c r="AO31" i="19" s="1"/>
  <c r="AA31" i="19"/>
  <c r="AP31" i="19" s="1"/>
  <c r="AB31" i="19"/>
  <c r="AQ31" i="19" s="1"/>
  <c r="AC31" i="19"/>
  <c r="AR31" i="19" s="1"/>
  <c r="S32" i="19"/>
  <c r="AH32" i="19" s="1"/>
  <c r="T32" i="19"/>
  <c r="AI32" i="19" s="1"/>
  <c r="U32" i="19"/>
  <c r="AJ32" i="19" s="1"/>
  <c r="V32" i="19"/>
  <c r="AK32" i="19" s="1"/>
  <c r="W32" i="19"/>
  <c r="AL32" i="19" s="1"/>
  <c r="X32" i="19"/>
  <c r="AM32" i="19" s="1"/>
  <c r="Y32" i="19"/>
  <c r="AN32" i="19" s="1"/>
  <c r="Z32" i="19"/>
  <c r="AO32" i="19" s="1"/>
  <c r="AA32" i="19"/>
  <c r="AP32" i="19" s="1"/>
  <c r="AB32" i="19"/>
  <c r="AQ32" i="19" s="1"/>
  <c r="AC32" i="19"/>
  <c r="AR32" i="19" s="1"/>
  <c r="S33" i="19"/>
  <c r="AH33" i="19" s="1"/>
  <c r="T33" i="19"/>
  <c r="AI33" i="19" s="1"/>
  <c r="U33" i="19"/>
  <c r="AJ33" i="19" s="1"/>
  <c r="V33" i="19"/>
  <c r="AK33" i="19" s="1"/>
  <c r="W33" i="19"/>
  <c r="AL33" i="19" s="1"/>
  <c r="X33" i="19"/>
  <c r="AM33" i="19" s="1"/>
  <c r="Y33" i="19"/>
  <c r="AN33" i="19" s="1"/>
  <c r="Z33" i="19"/>
  <c r="AO33" i="19" s="1"/>
  <c r="AA33" i="19"/>
  <c r="AP33" i="19" s="1"/>
  <c r="AB33" i="19"/>
  <c r="AQ33" i="19" s="1"/>
  <c r="AC33" i="19"/>
  <c r="AR33" i="19" s="1"/>
  <c r="S34" i="19"/>
  <c r="AH34" i="19" s="1"/>
  <c r="T34" i="19"/>
  <c r="AI34" i="19" s="1"/>
  <c r="U34" i="19"/>
  <c r="AJ34" i="19" s="1"/>
  <c r="V34" i="19"/>
  <c r="AK34" i="19" s="1"/>
  <c r="W34" i="19"/>
  <c r="AL34" i="19" s="1"/>
  <c r="X34" i="19"/>
  <c r="AM34" i="19" s="1"/>
  <c r="Y34" i="19"/>
  <c r="AN34" i="19" s="1"/>
  <c r="Z34" i="19"/>
  <c r="AO34" i="19" s="1"/>
  <c r="AA34" i="19"/>
  <c r="AP34" i="19" s="1"/>
  <c r="AB34" i="19"/>
  <c r="AQ34" i="19" s="1"/>
  <c r="AC34" i="19"/>
  <c r="AR34" i="19" s="1"/>
  <c r="S35" i="19"/>
  <c r="AH35" i="19" s="1"/>
  <c r="T35" i="19"/>
  <c r="AI35" i="19" s="1"/>
  <c r="U35" i="19"/>
  <c r="AJ35" i="19" s="1"/>
  <c r="V35" i="19"/>
  <c r="AK35" i="19" s="1"/>
  <c r="W35" i="19"/>
  <c r="AL35" i="19" s="1"/>
  <c r="X35" i="19"/>
  <c r="AM35" i="19" s="1"/>
  <c r="Y35" i="19"/>
  <c r="AN35" i="19" s="1"/>
  <c r="Z35" i="19"/>
  <c r="AO35" i="19" s="1"/>
  <c r="AA35" i="19"/>
  <c r="AP35" i="19" s="1"/>
  <c r="AB35" i="19"/>
  <c r="AQ35" i="19" s="1"/>
  <c r="AC35" i="19"/>
  <c r="AR35" i="19" s="1"/>
  <c r="S36" i="19"/>
  <c r="AH36" i="19" s="1"/>
  <c r="T36" i="19"/>
  <c r="AI36" i="19" s="1"/>
  <c r="U36" i="19"/>
  <c r="AJ36" i="19" s="1"/>
  <c r="V36" i="19"/>
  <c r="AK36" i="19" s="1"/>
  <c r="W36" i="19"/>
  <c r="AL36" i="19" s="1"/>
  <c r="X36" i="19"/>
  <c r="AM36" i="19" s="1"/>
  <c r="Y36" i="19"/>
  <c r="AN36" i="19" s="1"/>
  <c r="Z36" i="19"/>
  <c r="AO36" i="19" s="1"/>
  <c r="AA36" i="19"/>
  <c r="AP36" i="19" s="1"/>
  <c r="AB36" i="19"/>
  <c r="AQ36" i="19" s="1"/>
  <c r="AC36" i="19"/>
  <c r="AR36" i="19" s="1"/>
  <c r="R30" i="19"/>
  <c r="AG30" i="19" s="1"/>
  <c r="R31" i="19"/>
  <c r="AG31" i="19" s="1"/>
  <c r="R32" i="19"/>
  <c r="AG32" i="19" s="1"/>
  <c r="R33" i="19"/>
  <c r="AG33" i="19" s="1"/>
  <c r="R34" i="19"/>
  <c r="AG34" i="19" s="1"/>
  <c r="R35" i="19"/>
  <c r="AG35" i="19" s="1"/>
  <c r="R36" i="19"/>
  <c r="AG36" i="19" s="1"/>
  <c r="R29" i="19"/>
  <c r="AG29" i="19" s="1"/>
  <c r="S4" i="19"/>
  <c r="AH4" i="19" s="1"/>
  <c r="T4" i="19"/>
  <c r="AI4" i="19" s="1"/>
  <c r="U4" i="19"/>
  <c r="AJ4" i="19" s="1"/>
  <c r="V4" i="19"/>
  <c r="AK4" i="19" s="1"/>
  <c r="W4" i="19"/>
  <c r="AL4" i="19" s="1"/>
  <c r="X4" i="19"/>
  <c r="AM4" i="19" s="1"/>
  <c r="Y4" i="19"/>
  <c r="AN4" i="19" s="1"/>
  <c r="Z4" i="19"/>
  <c r="AO4" i="19" s="1"/>
  <c r="AA4" i="19"/>
  <c r="AP4" i="19" s="1"/>
  <c r="AB4" i="19"/>
  <c r="AQ4" i="19" s="1"/>
  <c r="AC4" i="19"/>
  <c r="AR4" i="19" s="1"/>
  <c r="S5" i="19"/>
  <c r="AH5" i="19" s="1"/>
  <c r="T5" i="19"/>
  <c r="AI5" i="19" s="1"/>
  <c r="U5" i="19"/>
  <c r="AJ5" i="19" s="1"/>
  <c r="V5" i="19"/>
  <c r="AK5" i="19" s="1"/>
  <c r="W5" i="19"/>
  <c r="AL5" i="19" s="1"/>
  <c r="X5" i="19"/>
  <c r="AM5" i="19" s="1"/>
  <c r="Y5" i="19"/>
  <c r="AN5" i="19" s="1"/>
  <c r="Z5" i="19"/>
  <c r="AO5" i="19" s="1"/>
  <c r="AA5" i="19"/>
  <c r="AP5" i="19" s="1"/>
  <c r="AB5" i="19"/>
  <c r="AQ5" i="19" s="1"/>
  <c r="AC5" i="19"/>
  <c r="AR5" i="19" s="1"/>
  <c r="S6" i="19"/>
  <c r="AH6" i="19" s="1"/>
  <c r="T6" i="19"/>
  <c r="AI6" i="19" s="1"/>
  <c r="U6" i="19"/>
  <c r="AJ6" i="19" s="1"/>
  <c r="V6" i="19"/>
  <c r="AK6" i="19" s="1"/>
  <c r="W6" i="19"/>
  <c r="AL6" i="19" s="1"/>
  <c r="X6" i="19"/>
  <c r="AM6" i="19" s="1"/>
  <c r="Y6" i="19"/>
  <c r="AN6" i="19" s="1"/>
  <c r="Z6" i="19"/>
  <c r="AO6" i="19" s="1"/>
  <c r="AA6" i="19"/>
  <c r="AP6" i="19" s="1"/>
  <c r="AB6" i="19"/>
  <c r="AQ6" i="19" s="1"/>
  <c r="AC6" i="19"/>
  <c r="AR6" i="19" s="1"/>
  <c r="S7" i="19"/>
  <c r="AH7" i="19" s="1"/>
  <c r="T7" i="19"/>
  <c r="AI7" i="19" s="1"/>
  <c r="U7" i="19"/>
  <c r="AJ7" i="19" s="1"/>
  <c r="V7" i="19"/>
  <c r="AK7" i="19" s="1"/>
  <c r="W7" i="19"/>
  <c r="AL7" i="19" s="1"/>
  <c r="X7" i="19"/>
  <c r="AM7" i="19" s="1"/>
  <c r="Y7" i="19"/>
  <c r="AN7" i="19" s="1"/>
  <c r="Z7" i="19"/>
  <c r="AO7" i="19" s="1"/>
  <c r="AA7" i="19"/>
  <c r="AP7" i="19" s="1"/>
  <c r="AB7" i="19"/>
  <c r="AQ7" i="19" s="1"/>
  <c r="AC7" i="19"/>
  <c r="AR7" i="19" s="1"/>
  <c r="S8" i="19"/>
  <c r="AH8" i="19" s="1"/>
  <c r="T8" i="19"/>
  <c r="AI8" i="19" s="1"/>
  <c r="U8" i="19"/>
  <c r="AJ8" i="19" s="1"/>
  <c r="V8" i="19"/>
  <c r="AK8" i="19" s="1"/>
  <c r="W8" i="19"/>
  <c r="AL8" i="19" s="1"/>
  <c r="X8" i="19"/>
  <c r="AM8" i="19" s="1"/>
  <c r="Y8" i="19"/>
  <c r="AN8" i="19" s="1"/>
  <c r="Z8" i="19"/>
  <c r="AO8" i="19" s="1"/>
  <c r="AA8" i="19"/>
  <c r="AP8" i="19" s="1"/>
  <c r="AB8" i="19"/>
  <c r="AQ8" i="19" s="1"/>
  <c r="AC8" i="19"/>
  <c r="AR8" i="19" s="1"/>
  <c r="S9" i="19"/>
  <c r="AH9" i="19" s="1"/>
  <c r="T9" i="19"/>
  <c r="AI9" i="19" s="1"/>
  <c r="U9" i="19"/>
  <c r="AJ9" i="19" s="1"/>
  <c r="V9" i="19"/>
  <c r="AK9" i="19" s="1"/>
  <c r="W9" i="19"/>
  <c r="AL9" i="19" s="1"/>
  <c r="X9" i="19"/>
  <c r="AM9" i="19" s="1"/>
  <c r="Y9" i="19"/>
  <c r="AN9" i="19" s="1"/>
  <c r="Z9" i="19"/>
  <c r="AO9" i="19" s="1"/>
  <c r="AA9" i="19"/>
  <c r="AP9" i="19" s="1"/>
  <c r="AB9" i="19"/>
  <c r="AQ9" i="19" s="1"/>
  <c r="AC9" i="19"/>
  <c r="AR9" i="19" s="1"/>
  <c r="S10" i="19"/>
  <c r="AH10" i="19" s="1"/>
  <c r="T10" i="19"/>
  <c r="AI10" i="19" s="1"/>
  <c r="U10" i="19"/>
  <c r="AJ10" i="19" s="1"/>
  <c r="V10" i="19"/>
  <c r="AK10" i="19" s="1"/>
  <c r="W10" i="19"/>
  <c r="AL10" i="19" s="1"/>
  <c r="X10" i="19"/>
  <c r="AM10" i="19" s="1"/>
  <c r="Y10" i="19"/>
  <c r="AN10" i="19" s="1"/>
  <c r="Z10" i="19"/>
  <c r="AO10" i="19" s="1"/>
  <c r="AA10" i="19"/>
  <c r="AP10" i="19" s="1"/>
  <c r="AB10" i="19"/>
  <c r="AQ10" i="19" s="1"/>
  <c r="AC10" i="19"/>
  <c r="AR10" i="19" s="1"/>
  <c r="S11" i="19"/>
  <c r="AH11" i="19" s="1"/>
  <c r="T11" i="19"/>
  <c r="AI11" i="19" s="1"/>
  <c r="U11" i="19"/>
  <c r="AJ11" i="19" s="1"/>
  <c r="V11" i="19"/>
  <c r="AK11" i="19" s="1"/>
  <c r="W11" i="19"/>
  <c r="AL11" i="19" s="1"/>
  <c r="X11" i="19"/>
  <c r="AM11" i="19" s="1"/>
  <c r="Y11" i="19"/>
  <c r="AN11" i="19" s="1"/>
  <c r="Z11" i="19"/>
  <c r="AO11" i="19" s="1"/>
  <c r="AA11" i="19"/>
  <c r="AP11" i="19" s="1"/>
  <c r="AB11" i="19"/>
  <c r="AQ11" i="19" s="1"/>
  <c r="AC11" i="19"/>
  <c r="AR11" i="19" s="1"/>
  <c r="R5" i="19"/>
  <c r="AG5" i="19" s="1"/>
  <c r="R6" i="19"/>
  <c r="AG6" i="19" s="1"/>
  <c r="R7" i="19"/>
  <c r="AG7" i="19" s="1"/>
  <c r="R8" i="19"/>
  <c r="AG8" i="19" s="1"/>
  <c r="R9" i="19"/>
  <c r="AG9" i="19" s="1"/>
  <c r="R10" i="19"/>
  <c r="AG10" i="19" s="1"/>
  <c r="R11" i="19"/>
  <c r="AG11" i="19" s="1"/>
  <c r="R4" i="19"/>
  <c r="AG4" i="19" s="1"/>
  <c r="P12" i="19"/>
  <c r="P13" i="19" s="1"/>
  <c r="V16" i="3"/>
  <c r="V28" i="3" s="1"/>
  <c r="X20" i="3"/>
  <c r="X32" i="3" s="1"/>
  <c r="Y20" i="3"/>
  <c r="Z20" i="3"/>
  <c r="AA20" i="3"/>
  <c r="L25" i="3"/>
  <c r="M25" i="3" s="1"/>
  <c r="X17" i="2"/>
  <c r="X26" i="2" s="1"/>
  <c r="Y17" i="2"/>
  <c r="Z17" i="2"/>
  <c r="AA17" i="2"/>
  <c r="X20" i="4"/>
  <c r="X30" i="4" s="1"/>
  <c r="Q4" i="4"/>
  <c r="Q16" i="4" s="1"/>
  <c r="Q26" i="4" s="1"/>
  <c r="R4" i="4"/>
  <c r="R16" i="4" s="1"/>
  <c r="R26" i="4" s="1"/>
  <c r="S4" i="4"/>
  <c r="S16" i="4" s="1"/>
  <c r="S26" i="4" s="1"/>
  <c r="T4" i="4"/>
  <c r="T16" i="4" s="1"/>
  <c r="T26" i="4" s="1"/>
  <c r="U4" i="4"/>
  <c r="U16" i="4" s="1"/>
  <c r="U26" i="4" s="1"/>
  <c r="V4" i="4"/>
  <c r="V16" i="4" s="1"/>
  <c r="V26" i="4" s="1"/>
  <c r="W4" i="4"/>
  <c r="W16" i="4" s="1"/>
  <c r="W26" i="4" s="1"/>
  <c r="X4" i="4"/>
  <c r="X16" i="4" s="1"/>
  <c r="X26" i="4" s="1"/>
  <c r="Y4" i="4"/>
  <c r="Y16" i="4" s="1"/>
  <c r="Y26" i="4" s="1"/>
  <c r="Z4" i="4"/>
  <c r="Z16" i="4" s="1"/>
  <c r="Z26" i="4" s="1"/>
  <c r="AA4" i="4"/>
  <c r="AA16" i="4" s="1"/>
  <c r="AA26" i="4" s="1"/>
  <c r="Q5" i="4"/>
  <c r="Q17" i="4" s="1"/>
  <c r="Q27" i="4" s="1"/>
  <c r="R5" i="4"/>
  <c r="R17" i="4" s="1"/>
  <c r="R27" i="4" s="1"/>
  <c r="S5" i="4"/>
  <c r="S17" i="4" s="1"/>
  <c r="S27" i="4" s="1"/>
  <c r="T5" i="4"/>
  <c r="T17" i="4" s="1"/>
  <c r="T27" i="4" s="1"/>
  <c r="U5" i="4"/>
  <c r="U17" i="4" s="1"/>
  <c r="U27" i="4" s="1"/>
  <c r="V5" i="4"/>
  <c r="V17" i="4" s="1"/>
  <c r="V27" i="4" s="1"/>
  <c r="W5" i="4"/>
  <c r="W17" i="4" s="1"/>
  <c r="W27" i="4" s="1"/>
  <c r="X5" i="4"/>
  <c r="X17" i="4" s="1"/>
  <c r="X27" i="4" s="1"/>
  <c r="Y5" i="4"/>
  <c r="Y17" i="4" s="1"/>
  <c r="Y27" i="4" s="1"/>
  <c r="Z5" i="4"/>
  <c r="Z17" i="4" s="1"/>
  <c r="Z27" i="4" s="1"/>
  <c r="AA5" i="4"/>
  <c r="AA17" i="4" s="1"/>
  <c r="AA27" i="4" s="1"/>
  <c r="Q6" i="4"/>
  <c r="Q18" i="4" s="1"/>
  <c r="Q28" i="4" s="1"/>
  <c r="R6" i="4"/>
  <c r="R18" i="4" s="1"/>
  <c r="R28" i="4" s="1"/>
  <c r="S6" i="4"/>
  <c r="S18" i="4" s="1"/>
  <c r="S28" i="4" s="1"/>
  <c r="T6" i="4"/>
  <c r="T18" i="4" s="1"/>
  <c r="T28" i="4" s="1"/>
  <c r="U6" i="4"/>
  <c r="U18" i="4" s="1"/>
  <c r="U28" i="4" s="1"/>
  <c r="V6" i="4"/>
  <c r="V18" i="4" s="1"/>
  <c r="V28" i="4" s="1"/>
  <c r="W6" i="4"/>
  <c r="W18" i="4" s="1"/>
  <c r="W28" i="4" s="1"/>
  <c r="X6" i="4"/>
  <c r="X18" i="4" s="1"/>
  <c r="X28" i="4" s="1"/>
  <c r="Y6" i="4"/>
  <c r="Y18" i="4" s="1"/>
  <c r="Y28" i="4" s="1"/>
  <c r="Z6" i="4"/>
  <c r="Z18" i="4" s="1"/>
  <c r="Z28" i="4" s="1"/>
  <c r="AA6" i="4"/>
  <c r="AA18" i="4" s="1"/>
  <c r="AA28" i="4" s="1"/>
  <c r="Q7" i="4"/>
  <c r="Q19" i="4" s="1"/>
  <c r="Q29" i="4" s="1"/>
  <c r="R7" i="4"/>
  <c r="R19" i="4" s="1"/>
  <c r="R29" i="4" s="1"/>
  <c r="S7" i="4"/>
  <c r="S19" i="4" s="1"/>
  <c r="S29" i="4" s="1"/>
  <c r="T7" i="4"/>
  <c r="T19" i="4" s="1"/>
  <c r="T29" i="4" s="1"/>
  <c r="U7" i="4"/>
  <c r="U19" i="4" s="1"/>
  <c r="U29" i="4" s="1"/>
  <c r="V7" i="4"/>
  <c r="V19" i="4" s="1"/>
  <c r="V29" i="4" s="1"/>
  <c r="W7" i="4"/>
  <c r="W19" i="4" s="1"/>
  <c r="W29" i="4" s="1"/>
  <c r="X7" i="4"/>
  <c r="X19" i="4" s="1"/>
  <c r="X29" i="4" s="1"/>
  <c r="Y7" i="4"/>
  <c r="Y19" i="4" s="1"/>
  <c r="Y29" i="4" s="1"/>
  <c r="Z7" i="4"/>
  <c r="Z19" i="4" s="1"/>
  <c r="Z29" i="4" s="1"/>
  <c r="AA7" i="4"/>
  <c r="AA19" i="4" s="1"/>
  <c r="AA29" i="4" s="1"/>
  <c r="Q8" i="4"/>
  <c r="Q20" i="4" s="1"/>
  <c r="Q30" i="4" s="1"/>
  <c r="R8" i="4"/>
  <c r="R20" i="4" s="1"/>
  <c r="R30" i="4" s="1"/>
  <c r="S8" i="4"/>
  <c r="S20" i="4" s="1"/>
  <c r="S30" i="4" s="1"/>
  <c r="T8" i="4"/>
  <c r="T20" i="4" s="1"/>
  <c r="T30" i="4" s="1"/>
  <c r="U8" i="4"/>
  <c r="U20" i="4" s="1"/>
  <c r="U30" i="4" s="1"/>
  <c r="V8" i="4"/>
  <c r="V20" i="4" s="1"/>
  <c r="V30" i="4" s="1"/>
  <c r="W8" i="4"/>
  <c r="W20" i="4" s="1"/>
  <c r="W30" i="4" s="1"/>
  <c r="P5" i="4"/>
  <c r="P17" i="4" s="1"/>
  <c r="P27" i="4" s="1"/>
  <c r="P6" i="4"/>
  <c r="P18" i="4" s="1"/>
  <c r="P28" i="4" s="1"/>
  <c r="P7" i="4"/>
  <c r="P19" i="4" s="1"/>
  <c r="P29" i="4" s="1"/>
  <c r="P8" i="4"/>
  <c r="P20" i="4" s="1"/>
  <c r="P30" i="4" s="1"/>
  <c r="P4" i="4"/>
  <c r="P16" i="4" s="1"/>
  <c r="P26" i="4" s="1"/>
  <c r="X7" i="3"/>
  <c r="X19" i="3" s="1"/>
  <c r="X31" i="3" s="1"/>
  <c r="P4" i="3"/>
  <c r="P16" i="3" s="1"/>
  <c r="P28" i="3" s="1"/>
  <c r="Q4" i="3"/>
  <c r="Q16" i="3" s="1"/>
  <c r="Q28" i="3" s="1"/>
  <c r="R4" i="3"/>
  <c r="R16" i="3" s="1"/>
  <c r="R28" i="3" s="1"/>
  <c r="S4" i="3"/>
  <c r="S16" i="3" s="1"/>
  <c r="S28" i="3" s="1"/>
  <c r="T4" i="3"/>
  <c r="T16" i="3" s="1"/>
  <c r="T28" i="3" s="1"/>
  <c r="U4" i="3"/>
  <c r="U16" i="3" s="1"/>
  <c r="U28" i="3" s="1"/>
  <c r="V4" i="3"/>
  <c r="W4" i="3"/>
  <c r="W16" i="3" s="1"/>
  <c r="W28" i="3" s="1"/>
  <c r="X4" i="3"/>
  <c r="X16" i="3" s="1"/>
  <c r="X28" i="3" s="1"/>
  <c r="Y4" i="3"/>
  <c r="Y16" i="3" s="1"/>
  <c r="Y28" i="3" s="1"/>
  <c r="Z4" i="3"/>
  <c r="Z16" i="3" s="1"/>
  <c r="Z28" i="3" s="1"/>
  <c r="AA4" i="3"/>
  <c r="AA16" i="3" s="1"/>
  <c r="AA28" i="3" s="1"/>
  <c r="Q5" i="3"/>
  <c r="Q17" i="3" s="1"/>
  <c r="Q29" i="3" s="1"/>
  <c r="R5" i="3"/>
  <c r="R17" i="3" s="1"/>
  <c r="R29" i="3" s="1"/>
  <c r="S5" i="3"/>
  <c r="S17" i="3" s="1"/>
  <c r="S29" i="3" s="1"/>
  <c r="T5" i="3"/>
  <c r="T17" i="3" s="1"/>
  <c r="T29" i="3" s="1"/>
  <c r="U5" i="3"/>
  <c r="U17" i="3" s="1"/>
  <c r="U29" i="3" s="1"/>
  <c r="V5" i="3"/>
  <c r="V17" i="3" s="1"/>
  <c r="V29" i="3" s="1"/>
  <c r="W5" i="3"/>
  <c r="W17" i="3" s="1"/>
  <c r="W29" i="3" s="1"/>
  <c r="X5" i="3"/>
  <c r="X17" i="3" s="1"/>
  <c r="X29" i="3" s="1"/>
  <c r="Y5" i="3"/>
  <c r="Y17" i="3" s="1"/>
  <c r="Y29" i="3" s="1"/>
  <c r="Z5" i="3"/>
  <c r="Z17" i="3" s="1"/>
  <c r="Z29" i="3" s="1"/>
  <c r="AA5" i="3"/>
  <c r="AA17" i="3" s="1"/>
  <c r="AA29" i="3" s="1"/>
  <c r="Q6" i="3"/>
  <c r="Q18" i="3" s="1"/>
  <c r="Q30" i="3" s="1"/>
  <c r="R6" i="3"/>
  <c r="R18" i="3" s="1"/>
  <c r="R30" i="3" s="1"/>
  <c r="S6" i="3"/>
  <c r="S18" i="3" s="1"/>
  <c r="S30" i="3" s="1"/>
  <c r="T6" i="3"/>
  <c r="T18" i="3" s="1"/>
  <c r="T30" i="3" s="1"/>
  <c r="U6" i="3"/>
  <c r="U18" i="3" s="1"/>
  <c r="U30" i="3" s="1"/>
  <c r="V6" i="3"/>
  <c r="V18" i="3" s="1"/>
  <c r="V30" i="3" s="1"/>
  <c r="W6" i="3"/>
  <c r="W18" i="3" s="1"/>
  <c r="W30" i="3" s="1"/>
  <c r="X6" i="3"/>
  <c r="X18" i="3" s="1"/>
  <c r="X30" i="3" s="1"/>
  <c r="Y6" i="3"/>
  <c r="Y18" i="3" s="1"/>
  <c r="Y30" i="3" s="1"/>
  <c r="Z6" i="3"/>
  <c r="Z18" i="3" s="1"/>
  <c r="Z30" i="3" s="1"/>
  <c r="AA6" i="3"/>
  <c r="AA18" i="3" s="1"/>
  <c r="AA30" i="3" s="1"/>
  <c r="Q7" i="3"/>
  <c r="Q19" i="3" s="1"/>
  <c r="Q31" i="3" s="1"/>
  <c r="R7" i="3"/>
  <c r="R19" i="3" s="1"/>
  <c r="R31" i="3" s="1"/>
  <c r="S7" i="3"/>
  <c r="S19" i="3" s="1"/>
  <c r="S31" i="3" s="1"/>
  <c r="T7" i="3"/>
  <c r="T19" i="3" s="1"/>
  <c r="T31" i="3" s="1"/>
  <c r="U7" i="3"/>
  <c r="U19" i="3" s="1"/>
  <c r="U31" i="3" s="1"/>
  <c r="V7" i="3"/>
  <c r="V19" i="3" s="1"/>
  <c r="V31" i="3" s="1"/>
  <c r="W7" i="3"/>
  <c r="W19" i="3" s="1"/>
  <c r="W31" i="3" s="1"/>
  <c r="Y7" i="3"/>
  <c r="Y19" i="3" s="1"/>
  <c r="Y31" i="3" s="1"/>
  <c r="Z7" i="3"/>
  <c r="Z19" i="3" s="1"/>
  <c r="Z31" i="3" s="1"/>
  <c r="AA7" i="3"/>
  <c r="AA19" i="3" s="1"/>
  <c r="AA31" i="3" s="1"/>
  <c r="Q8" i="3"/>
  <c r="Q20" i="3" s="1"/>
  <c r="Q32" i="3" s="1"/>
  <c r="R8" i="3"/>
  <c r="R20" i="3" s="1"/>
  <c r="R32" i="3" s="1"/>
  <c r="S8" i="3"/>
  <c r="S20" i="3" s="1"/>
  <c r="S32" i="3" s="1"/>
  <c r="T8" i="3"/>
  <c r="T20" i="3" s="1"/>
  <c r="T32" i="3" s="1"/>
  <c r="U8" i="3"/>
  <c r="U20" i="3" s="1"/>
  <c r="U32" i="3" s="1"/>
  <c r="V8" i="3"/>
  <c r="V20" i="3" s="1"/>
  <c r="V32" i="3" s="1"/>
  <c r="W8" i="3"/>
  <c r="W20" i="3" s="1"/>
  <c r="W32" i="3" s="1"/>
  <c r="P5" i="3"/>
  <c r="P17" i="3" s="1"/>
  <c r="P29" i="3" s="1"/>
  <c r="P6" i="3"/>
  <c r="P18" i="3" s="1"/>
  <c r="P30" i="3" s="1"/>
  <c r="P7" i="3"/>
  <c r="P19" i="3" s="1"/>
  <c r="P31" i="3" s="1"/>
  <c r="P8" i="3"/>
  <c r="P20" i="3" s="1"/>
  <c r="P32" i="3" s="1"/>
  <c r="H24" i="2"/>
  <c r="X20" i="1"/>
  <c r="X30" i="1" s="1"/>
  <c r="Q4" i="2"/>
  <c r="Q13" i="2" s="1"/>
  <c r="Q22" i="2" s="1"/>
  <c r="R4" i="2"/>
  <c r="R13" i="2" s="1"/>
  <c r="R22" i="2" s="1"/>
  <c r="S4" i="2"/>
  <c r="S13" i="2" s="1"/>
  <c r="S22" i="2" s="1"/>
  <c r="T4" i="2"/>
  <c r="T13" i="2" s="1"/>
  <c r="T22" i="2" s="1"/>
  <c r="U4" i="2"/>
  <c r="U13" i="2" s="1"/>
  <c r="U22" i="2" s="1"/>
  <c r="V4" i="2"/>
  <c r="V13" i="2" s="1"/>
  <c r="V22" i="2" s="1"/>
  <c r="W4" i="2"/>
  <c r="W13" i="2" s="1"/>
  <c r="W22" i="2" s="1"/>
  <c r="X4" i="2"/>
  <c r="X13" i="2" s="1"/>
  <c r="X22" i="2" s="1"/>
  <c r="Y4" i="2"/>
  <c r="Y13" i="2" s="1"/>
  <c r="Y22" i="2" s="1"/>
  <c r="Z4" i="2"/>
  <c r="Z13" i="2" s="1"/>
  <c r="Z22" i="2" s="1"/>
  <c r="AA4" i="2"/>
  <c r="AA13" i="2" s="1"/>
  <c r="AA22" i="2" s="1"/>
  <c r="Q5" i="2"/>
  <c r="Q14" i="2" s="1"/>
  <c r="Q23" i="2" s="1"/>
  <c r="R5" i="2"/>
  <c r="R14" i="2" s="1"/>
  <c r="R23" i="2" s="1"/>
  <c r="S5" i="2"/>
  <c r="S14" i="2" s="1"/>
  <c r="S23" i="2" s="1"/>
  <c r="T5" i="2"/>
  <c r="T14" i="2" s="1"/>
  <c r="T23" i="2" s="1"/>
  <c r="U5" i="2"/>
  <c r="U14" i="2" s="1"/>
  <c r="U23" i="2" s="1"/>
  <c r="V5" i="2"/>
  <c r="V14" i="2" s="1"/>
  <c r="V23" i="2" s="1"/>
  <c r="W5" i="2"/>
  <c r="W14" i="2" s="1"/>
  <c r="W23" i="2" s="1"/>
  <c r="X5" i="2"/>
  <c r="X14" i="2" s="1"/>
  <c r="X23" i="2" s="1"/>
  <c r="Y5" i="2"/>
  <c r="Y14" i="2" s="1"/>
  <c r="Y23" i="2" s="1"/>
  <c r="Z5" i="2"/>
  <c r="Z14" i="2" s="1"/>
  <c r="Z23" i="2" s="1"/>
  <c r="AA5" i="2"/>
  <c r="AA14" i="2" s="1"/>
  <c r="AA23" i="2" s="1"/>
  <c r="Q6" i="2"/>
  <c r="Q15" i="2" s="1"/>
  <c r="Q24" i="2" s="1"/>
  <c r="R6" i="2"/>
  <c r="R15" i="2" s="1"/>
  <c r="R24" i="2" s="1"/>
  <c r="S6" i="2"/>
  <c r="S15" i="2" s="1"/>
  <c r="S24" i="2" s="1"/>
  <c r="T6" i="2"/>
  <c r="T15" i="2" s="1"/>
  <c r="T24" i="2" s="1"/>
  <c r="U6" i="2"/>
  <c r="U15" i="2" s="1"/>
  <c r="U24" i="2" s="1"/>
  <c r="V6" i="2"/>
  <c r="V15" i="2" s="1"/>
  <c r="V24" i="2" s="1"/>
  <c r="W6" i="2"/>
  <c r="W15" i="2" s="1"/>
  <c r="W24" i="2" s="1"/>
  <c r="X6" i="2"/>
  <c r="X15" i="2" s="1"/>
  <c r="X24" i="2" s="1"/>
  <c r="Y6" i="2"/>
  <c r="Y15" i="2" s="1"/>
  <c r="Y24" i="2" s="1"/>
  <c r="Z6" i="2"/>
  <c r="Z15" i="2" s="1"/>
  <c r="Z24" i="2" s="1"/>
  <c r="AA6" i="2"/>
  <c r="AA15" i="2" s="1"/>
  <c r="AA24" i="2" s="1"/>
  <c r="Q7" i="2"/>
  <c r="Q16" i="2" s="1"/>
  <c r="Q25" i="2" s="1"/>
  <c r="R7" i="2"/>
  <c r="R16" i="2" s="1"/>
  <c r="R25" i="2" s="1"/>
  <c r="S7" i="2"/>
  <c r="S16" i="2" s="1"/>
  <c r="S25" i="2" s="1"/>
  <c r="T7" i="2"/>
  <c r="T16" i="2" s="1"/>
  <c r="T25" i="2" s="1"/>
  <c r="U7" i="2"/>
  <c r="U16" i="2" s="1"/>
  <c r="U25" i="2" s="1"/>
  <c r="V7" i="2"/>
  <c r="V16" i="2" s="1"/>
  <c r="V25" i="2" s="1"/>
  <c r="W7" i="2"/>
  <c r="W16" i="2" s="1"/>
  <c r="W25" i="2" s="1"/>
  <c r="X7" i="2"/>
  <c r="X16" i="2" s="1"/>
  <c r="X25" i="2" s="1"/>
  <c r="Y7" i="2"/>
  <c r="Y16" i="2" s="1"/>
  <c r="Y25" i="2" s="1"/>
  <c r="Z7" i="2"/>
  <c r="Z16" i="2" s="1"/>
  <c r="Z25" i="2" s="1"/>
  <c r="AA7" i="2"/>
  <c r="AA16" i="2" s="1"/>
  <c r="AA25" i="2" s="1"/>
  <c r="Q8" i="2"/>
  <c r="Q17" i="2" s="1"/>
  <c r="Q26" i="2" s="1"/>
  <c r="R8" i="2"/>
  <c r="R17" i="2" s="1"/>
  <c r="R26" i="2" s="1"/>
  <c r="S8" i="2"/>
  <c r="S17" i="2" s="1"/>
  <c r="S26" i="2" s="1"/>
  <c r="T8" i="2"/>
  <c r="T17" i="2" s="1"/>
  <c r="T26" i="2" s="1"/>
  <c r="U8" i="2"/>
  <c r="U17" i="2" s="1"/>
  <c r="U26" i="2" s="1"/>
  <c r="V8" i="2"/>
  <c r="V17" i="2" s="1"/>
  <c r="V26" i="2" s="1"/>
  <c r="W8" i="2"/>
  <c r="W17" i="2" s="1"/>
  <c r="W26" i="2" s="1"/>
  <c r="P5" i="2"/>
  <c r="P14" i="2" s="1"/>
  <c r="P23" i="2" s="1"/>
  <c r="P6" i="2"/>
  <c r="P15" i="2" s="1"/>
  <c r="P24" i="2" s="1"/>
  <c r="P7" i="2"/>
  <c r="P16" i="2" s="1"/>
  <c r="P25" i="2" s="1"/>
  <c r="P8" i="2"/>
  <c r="P17" i="2" s="1"/>
  <c r="P26" i="2" s="1"/>
  <c r="P4" i="2"/>
  <c r="P13" i="2" s="1"/>
  <c r="P22" i="2" s="1"/>
  <c r="Q4" i="1"/>
  <c r="Q16" i="1" s="1"/>
  <c r="Q26" i="1" s="1"/>
  <c r="R4" i="1"/>
  <c r="R16" i="1" s="1"/>
  <c r="R26" i="1" s="1"/>
  <c r="S4" i="1"/>
  <c r="S16" i="1" s="1"/>
  <c r="S26" i="1" s="1"/>
  <c r="T4" i="1"/>
  <c r="T16" i="1" s="1"/>
  <c r="T26" i="1" s="1"/>
  <c r="U4" i="1"/>
  <c r="U16" i="1" s="1"/>
  <c r="U26" i="1" s="1"/>
  <c r="V4" i="1"/>
  <c r="V16" i="1" s="1"/>
  <c r="V26" i="1" s="1"/>
  <c r="W4" i="1"/>
  <c r="W16" i="1" s="1"/>
  <c r="W26" i="1" s="1"/>
  <c r="X4" i="1"/>
  <c r="X16" i="1" s="1"/>
  <c r="X26" i="1" s="1"/>
  <c r="Y4" i="1"/>
  <c r="Y16" i="1" s="1"/>
  <c r="Y26" i="1" s="1"/>
  <c r="Z4" i="1"/>
  <c r="Z16" i="1" s="1"/>
  <c r="Z26" i="1" s="1"/>
  <c r="AA4" i="1"/>
  <c r="AA16" i="1" s="1"/>
  <c r="AA26" i="1" s="1"/>
  <c r="Q5" i="1"/>
  <c r="Q17" i="1" s="1"/>
  <c r="Q27" i="1" s="1"/>
  <c r="R5" i="1"/>
  <c r="R17" i="1" s="1"/>
  <c r="R27" i="1" s="1"/>
  <c r="S5" i="1"/>
  <c r="S17" i="1" s="1"/>
  <c r="S27" i="1" s="1"/>
  <c r="T5" i="1"/>
  <c r="T17" i="1" s="1"/>
  <c r="T27" i="1" s="1"/>
  <c r="U5" i="1"/>
  <c r="U17" i="1" s="1"/>
  <c r="U27" i="1" s="1"/>
  <c r="V5" i="1"/>
  <c r="V17" i="1" s="1"/>
  <c r="V27" i="1" s="1"/>
  <c r="W5" i="1"/>
  <c r="W17" i="1" s="1"/>
  <c r="W27" i="1" s="1"/>
  <c r="X5" i="1"/>
  <c r="X17" i="1" s="1"/>
  <c r="X27" i="1" s="1"/>
  <c r="Y5" i="1"/>
  <c r="Y17" i="1" s="1"/>
  <c r="Y27" i="1" s="1"/>
  <c r="Z5" i="1"/>
  <c r="Z17" i="1" s="1"/>
  <c r="Z27" i="1" s="1"/>
  <c r="AA5" i="1"/>
  <c r="AA17" i="1" s="1"/>
  <c r="AA27" i="1" s="1"/>
  <c r="Q6" i="1"/>
  <c r="Q18" i="1" s="1"/>
  <c r="Q28" i="1" s="1"/>
  <c r="R6" i="1"/>
  <c r="R18" i="1" s="1"/>
  <c r="R28" i="1" s="1"/>
  <c r="S6" i="1"/>
  <c r="S18" i="1" s="1"/>
  <c r="S28" i="1" s="1"/>
  <c r="T6" i="1"/>
  <c r="T18" i="1" s="1"/>
  <c r="T28" i="1" s="1"/>
  <c r="U6" i="1"/>
  <c r="U18" i="1" s="1"/>
  <c r="U28" i="1" s="1"/>
  <c r="V6" i="1"/>
  <c r="V18" i="1" s="1"/>
  <c r="V28" i="1" s="1"/>
  <c r="W6" i="1"/>
  <c r="W18" i="1" s="1"/>
  <c r="W28" i="1" s="1"/>
  <c r="X6" i="1"/>
  <c r="X18" i="1" s="1"/>
  <c r="X28" i="1" s="1"/>
  <c r="Y6" i="1"/>
  <c r="Y18" i="1" s="1"/>
  <c r="Y28" i="1" s="1"/>
  <c r="Z6" i="1"/>
  <c r="Z18" i="1" s="1"/>
  <c r="Z28" i="1" s="1"/>
  <c r="AA6" i="1"/>
  <c r="AA18" i="1" s="1"/>
  <c r="AA28" i="1" s="1"/>
  <c r="Q7" i="1"/>
  <c r="Q19" i="1" s="1"/>
  <c r="Q29" i="1" s="1"/>
  <c r="R7" i="1"/>
  <c r="R19" i="1" s="1"/>
  <c r="R29" i="1" s="1"/>
  <c r="S7" i="1"/>
  <c r="S19" i="1" s="1"/>
  <c r="S29" i="1" s="1"/>
  <c r="T7" i="1"/>
  <c r="T19" i="1" s="1"/>
  <c r="T29" i="1" s="1"/>
  <c r="U7" i="1"/>
  <c r="U19" i="1" s="1"/>
  <c r="U29" i="1" s="1"/>
  <c r="V7" i="1"/>
  <c r="V19" i="1" s="1"/>
  <c r="V29" i="1" s="1"/>
  <c r="W7" i="1"/>
  <c r="W19" i="1" s="1"/>
  <c r="W29" i="1" s="1"/>
  <c r="X7" i="1"/>
  <c r="X19" i="1" s="1"/>
  <c r="X29" i="1" s="1"/>
  <c r="Y7" i="1"/>
  <c r="Y19" i="1" s="1"/>
  <c r="Y29" i="1" s="1"/>
  <c r="Z7" i="1"/>
  <c r="Z19" i="1" s="1"/>
  <c r="Z29" i="1" s="1"/>
  <c r="AA7" i="1"/>
  <c r="AA19" i="1" s="1"/>
  <c r="AA29" i="1" s="1"/>
  <c r="Q8" i="1"/>
  <c r="Q20" i="1" s="1"/>
  <c r="R8" i="1"/>
  <c r="R20" i="1" s="1"/>
  <c r="S8" i="1"/>
  <c r="S20" i="1" s="1"/>
  <c r="T8" i="1"/>
  <c r="T20" i="1" s="1"/>
  <c r="U8" i="1"/>
  <c r="U20" i="1" s="1"/>
  <c r="U30" i="1" s="1"/>
  <c r="V8" i="1"/>
  <c r="V20" i="1" s="1"/>
  <c r="V30" i="1" s="1"/>
  <c r="W8" i="1"/>
  <c r="W20" i="1" s="1"/>
  <c r="W30" i="1" s="1"/>
  <c r="P5" i="1"/>
  <c r="P17" i="1" s="1"/>
  <c r="P27" i="1" s="1"/>
  <c r="P6" i="1"/>
  <c r="P18" i="1" s="1"/>
  <c r="P28" i="1" s="1"/>
  <c r="P7" i="1"/>
  <c r="P19" i="1" s="1"/>
  <c r="P29" i="1" s="1"/>
  <c r="P8" i="1"/>
  <c r="P20" i="1" s="1"/>
  <c r="P4" i="1"/>
  <c r="P26" i="1" s="1"/>
  <c r="AO44" i="2" l="1"/>
  <c r="U54" i="19"/>
  <c r="AJ54" i="19" s="1"/>
  <c r="AO41" i="2"/>
  <c r="AN56" i="2"/>
  <c r="AO40" i="2"/>
  <c r="AN52" i="2"/>
  <c r="AN45" i="2"/>
  <c r="AO46" i="2"/>
  <c r="AN46" i="2"/>
  <c r="AN48" i="2"/>
  <c r="AO48" i="2"/>
  <c r="AN59" i="2"/>
  <c r="AO59" i="2"/>
  <c r="AO42" i="2"/>
  <c r="AN42" i="2"/>
  <c r="AN60" i="2"/>
  <c r="AO58" i="2"/>
  <c r="AN58" i="2"/>
  <c r="AN51" i="2"/>
  <c r="AN47" i="2"/>
  <c r="AN43" i="2"/>
  <c r="AN39" i="2"/>
  <c r="AN57" i="2"/>
  <c r="AN50" i="2"/>
  <c r="T54" i="19"/>
  <c r="AI54" i="19" s="1"/>
  <c r="V56" i="19"/>
  <c r="AK56" i="19" s="1"/>
  <c r="X54" i="19"/>
  <c r="AM54" i="19" s="1"/>
  <c r="W54" i="19"/>
  <c r="AL54" i="19" s="1"/>
  <c r="S54" i="19"/>
  <c r="AH54" i="19" s="1"/>
  <c r="X53" i="19"/>
  <c r="AM53" i="19" s="1"/>
  <c r="S53" i="19"/>
  <c r="AH53" i="19" s="1"/>
  <c r="Y55" i="19"/>
  <c r="AN55" i="19" s="1"/>
  <c r="Y53" i="19"/>
  <c r="AN53" i="19" s="1"/>
  <c r="U53" i="19"/>
  <c r="AJ53" i="19" s="1"/>
  <c r="S56" i="19"/>
  <c r="AH56" i="19" s="1"/>
  <c r="R53" i="19"/>
  <c r="AG53" i="19" s="1"/>
  <c r="X56" i="19"/>
  <c r="AM56" i="19" s="1"/>
  <c r="T56" i="19"/>
  <c r="AI56" i="19" s="1"/>
  <c r="V53" i="19"/>
  <c r="AK53" i="19" s="1"/>
  <c r="W56" i="19"/>
  <c r="AL56" i="19" s="1"/>
  <c r="X55" i="19"/>
  <c r="AM55" i="19" s="1"/>
  <c r="W55" i="19"/>
  <c r="AL55" i="19" s="1"/>
  <c r="S55" i="19"/>
  <c r="AH55" i="19" s="1"/>
  <c r="R55" i="19"/>
  <c r="AG55" i="19" s="1"/>
</calcChain>
</file>

<file path=xl/sharedStrings.xml><?xml version="1.0" encoding="utf-8"?>
<sst xmlns="http://schemas.openxmlformats.org/spreadsheetml/2006/main" count="2987" uniqueCount="471">
  <si>
    <t>Read 1</t>
  </si>
  <si>
    <t>A</t>
  </si>
  <si>
    <t>B</t>
  </si>
  <si>
    <t>C</t>
  </si>
  <si>
    <t>D</t>
  </si>
  <si>
    <t>E</t>
  </si>
  <si>
    <t>F</t>
  </si>
  <si>
    <t>G</t>
  </si>
  <si>
    <t>H</t>
  </si>
  <si>
    <t>Read 2</t>
  </si>
  <si>
    <t>Total antioxidant capacity</t>
  </si>
  <si>
    <t>Reading 3</t>
  </si>
  <si>
    <t>Reading 4</t>
  </si>
  <si>
    <t>WB1</t>
  </si>
  <si>
    <t>WB2</t>
  </si>
  <si>
    <t>WB3</t>
  </si>
  <si>
    <t>WB4</t>
  </si>
  <si>
    <t>WB5</t>
  </si>
  <si>
    <t>WB6</t>
  </si>
  <si>
    <t>WB7</t>
  </si>
  <si>
    <t>WB8</t>
  </si>
  <si>
    <t>WB9</t>
  </si>
  <si>
    <t>WB10</t>
  </si>
  <si>
    <t>WB11</t>
  </si>
  <si>
    <t>WB12</t>
  </si>
  <si>
    <t>WB13</t>
  </si>
  <si>
    <t>WB14</t>
  </si>
  <si>
    <t>WF1</t>
  </si>
  <si>
    <t>WF2</t>
  </si>
  <si>
    <t>WF3</t>
  </si>
  <si>
    <t>WF4</t>
  </si>
  <si>
    <t>WF5</t>
  </si>
  <si>
    <t>WF6</t>
  </si>
  <si>
    <t>WF7</t>
  </si>
  <si>
    <t>WF8</t>
  </si>
  <si>
    <t>WF9</t>
  </si>
  <si>
    <t>WF10</t>
  </si>
  <si>
    <t>WF11</t>
  </si>
  <si>
    <t>WF12</t>
  </si>
  <si>
    <t>WF13</t>
  </si>
  <si>
    <t>WF14</t>
  </si>
  <si>
    <t>WL1</t>
  </si>
  <si>
    <t>WL2</t>
  </si>
  <si>
    <t>WL3</t>
  </si>
  <si>
    <t>WL4</t>
  </si>
  <si>
    <t>WL5</t>
  </si>
  <si>
    <t>WL6</t>
  </si>
  <si>
    <t>WL7</t>
  </si>
  <si>
    <t>WL8</t>
  </si>
  <si>
    <t>WL9</t>
  </si>
  <si>
    <t>WL10</t>
  </si>
  <si>
    <t>WL11</t>
  </si>
  <si>
    <t>WL12</t>
  </si>
  <si>
    <t>WL13</t>
  </si>
  <si>
    <t>WL14</t>
  </si>
  <si>
    <t>WR1</t>
  </si>
  <si>
    <t>WR2</t>
  </si>
  <si>
    <t>WR3</t>
  </si>
  <si>
    <t>WR4</t>
  </si>
  <si>
    <t>WR5</t>
  </si>
  <si>
    <t>WR6</t>
  </si>
  <si>
    <t>WR7</t>
  </si>
  <si>
    <t>WR8</t>
  </si>
  <si>
    <t>WR9</t>
  </si>
  <si>
    <t>WR10</t>
  </si>
  <si>
    <t>WR11</t>
  </si>
  <si>
    <t>WR12</t>
  </si>
  <si>
    <t>WR13</t>
  </si>
  <si>
    <t>WR14</t>
  </si>
  <si>
    <t xml:space="preserve">Average </t>
  </si>
  <si>
    <t xml:space="preserve">TPC Average </t>
  </si>
  <si>
    <t xml:space="preserve">TFC Average </t>
  </si>
  <si>
    <t>Ug/ml</t>
  </si>
  <si>
    <r>
      <t>Gallic acid equivanent (GAE)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g/mg of extract</t>
    </r>
  </si>
  <si>
    <r>
      <t>Quarcetine equivalent (QE)</t>
    </r>
    <r>
      <rPr>
        <sz val="11"/>
        <color theme="1"/>
        <rFont val="Calibri"/>
        <family val="2"/>
      </rPr>
      <t xml:space="preserve">µg/mg extract </t>
    </r>
  </si>
  <si>
    <r>
      <t xml:space="preserve">Ascarbic Acid Equivilant(AAE) </t>
    </r>
    <r>
      <rPr>
        <sz val="11"/>
        <color theme="1"/>
        <rFont val="Calibri"/>
        <family val="2"/>
      </rPr>
      <t>µg/mg extract</t>
    </r>
  </si>
  <si>
    <t>Plate 1 read 1</t>
  </si>
  <si>
    <t>Plate 1 read 2</t>
  </si>
  <si>
    <t>Plate 2 read 1</t>
  </si>
  <si>
    <t>Plate 2 read 2</t>
  </si>
  <si>
    <t>Plate 3 read 1</t>
  </si>
  <si>
    <t>plate 3 read 2</t>
  </si>
  <si>
    <t>Average</t>
  </si>
  <si>
    <t xml:space="preserve">% inhibition </t>
  </si>
  <si>
    <r>
      <rPr>
        <sz val="16"/>
        <color theme="1"/>
        <rFont val="Calibri"/>
        <family val="2"/>
        <scheme val="minor"/>
      </rPr>
      <t>IC</t>
    </r>
    <r>
      <rPr>
        <sz val="11"/>
        <color theme="1"/>
        <rFont val="Calibri"/>
        <family val="2"/>
        <scheme val="minor"/>
      </rPr>
      <t>50</t>
    </r>
  </si>
  <si>
    <t xml:space="preserve">Methanol : Chloroform </t>
  </si>
  <si>
    <t xml:space="preserve">Ethanol </t>
  </si>
  <si>
    <t xml:space="preserve">n- hexan :Ethyl acetate </t>
  </si>
  <si>
    <t>Methanol : Acetone</t>
  </si>
  <si>
    <t xml:space="preserve">Methanol : Ethyl acetate </t>
  </si>
  <si>
    <t>Acetone</t>
  </si>
  <si>
    <t xml:space="preserve">methanol </t>
  </si>
  <si>
    <t xml:space="preserve">Chloroform </t>
  </si>
  <si>
    <t>n- hexan</t>
  </si>
  <si>
    <t>Water</t>
  </si>
  <si>
    <t>Acetone:Water</t>
  </si>
  <si>
    <t xml:space="preserve">Ethanol : n- hexan </t>
  </si>
  <si>
    <t>Ethyl acetate</t>
  </si>
  <si>
    <t>Methanol:Water</t>
  </si>
  <si>
    <t>WB</t>
  </si>
  <si>
    <t>WF</t>
  </si>
  <si>
    <t>WR</t>
  </si>
  <si>
    <t xml:space="preserve">WL </t>
  </si>
  <si>
    <r>
      <t>Gallic acid equivanent (GAE)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g/mg of extract </t>
    </r>
  </si>
  <si>
    <r>
      <t>Quarcetine equivalent (QE)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g/mg of extract </t>
    </r>
  </si>
  <si>
    <t>Branches</t>
  </si>
  <si>
    <t>Flower</t>
  </si>
  <si>
    <t>Leaves</t>
  </si>
  <si>
    <t xml:space="preserve">Roots </t>
  </si>
  <si>
    <t xml:space="preserve">Branches </t>
  </si>
  <si>
    <t xml:space="preserve">Flowers </t>
  </si>
  <si>
    <t xml:space="preserve">Leaves </t>
  </si>
  <si>
    <t xml:space="preserve">Solvents </t>
  </si>
  <si>
    <t>Flowers</t>
  </si>
  <si>
    <t xml:space="preserve">leaves </t>
  </si>
  <si>
    <t>-</t>
  </si>
  <si>
    <t xml:space="preserve">n- hexan : Ethanol </t>
  </si>
  <si>
    <t>+</t>
  </si>
  <si>
    <t>`</t>
  </si>
  <si>
    <t xml:space="preserve">Effect of solvents  Total Phenolics Contents in combination </t>
  </si>
  <si>
    <t xml:space="preserve">Effect of solvents  Total Flavonoid Contents in combination </t>
  </si>
  <si>
    <t xml:space="preserve">Effect of solvents  Total Reducing Power in combination </t>
  </si>
  <si>
    <t xml:space="preserve">Effect of solvents combination on Total Antioxidant Capacity in extracts </t>
  </si>
  <si>
    <t>R</t>
  </si>
  <si>
    <t>L</t>
  </si>
  <si>
    <t>Effect of solvents combination on DPPH activity</t>
  </si>
  <si>
    <t>89. 89</t>
  </si>
  <si>
    <t>Std</t>
  </si>
  <si>
    <t>Replica 1</t>
  </si>
  <si>
    <t>Replica 2</t>
  </si>
  <si>
    <t>Replica 3</t>
  </si>
  <si>
    <t>Extracts of branches</t>
  </si>
  <si>
    <t xml:space="preserve">Extract of roots </t>
  </si>
  <si>
    <t xml:space="preserve">Std </t>
  </si>
  <si>
    <t xml:space="preserve">Extract of leaves </t>
  </si>
  <si>
    <t xml:space="preserve">Extract of flowers </t>
  </si>
  <si>
    <t xml:space="preserve">Extracts of flowers </t>
  </si>
  <si>
    <t xml:space="preserve">Extracts of leaves  </t>
  </si>
  <si>
    <t xml:space="preserve">Extracts of roots   </t>
  </si>
  <si>
    <t xml:space="preserve">Extracts of branches </t>
  </si>
  <si>
    <t xml:space="preserve">Replica 1 </t>
  </si>
  <si>
    <t>Extracts of flowers</t>
  </si>
  <si>
    <t xml:space="preserve">Extracts of leaves </t>
  </si>
  <si>
    <t xml:space="preserve">Extracts of roots </t>
  </si>
  <si>
    <t>n-Hex</t>
  </si>
  <si>
    <t>Chlf</t>
  </si>
  <si>
    <t>Eth-ac</t>
  </si>
  <si>
    <t>Ace</t>
  </si>
  <si>
    <t>Eth</t>
  </si>
  <si>
    <t>Mth</t>
  </si>
  <si>
    <t>Eth:n-Hes</t>
  </si>
  <si>
    <t>Meth:Chlf</t>
  </si>
  <si>
    <t>Mth:Eth-ac</t>
  </si>
  <si>
    <t>Meth:Ace</t>
  </si>
  <si>
    <t>Ace:Water</t>
  </si>
  <si>
    <t>Mth:Water</t>
  </si>
  <si>
    <t>n-Hex:Eac</t>
  </si>
  <si>
    <t xml:space="preserve">Branches Extracts </t>
  </si>
  <si>
    <t xml:space="preserve">Flowers Extracts </t>
  </si>
  <si>
    <t xml:space="preserve">Leaves Extracts </t>
  </si>
  <si>
    <t>roots extracts</t>
  </si>
  <si>
    <t>chloroform</t>
  </si>
  <si>
    <t>ethyl acetate</t>
  </si>
  <si>
    <t>acetone</t>
  </si>
  <si>
    <t>ethanol</t>
  </si>
  <si>
    <t>methanol</t>
  </si>
  <si>
    <t>water</t>
  </si>
  <si>
    <t>n- hexan :ethyl acetate</t>
  </si>
  <si>
    <t>ethanol : n- hexan</t>
  </si>
  <si>
    <t>methanol : chloroform</t>
  </si>
  <si>
    <t>methanol : ethyl acetate</t>
  </si>
  <si>
    <t>methanol : acetone</t>
  </si>
  <si>
    <t>acetone:water</t>
  </si>
  <si>
    <t>methanol:water</t>
  </si>
  <si>
    <t xml:space="preserve">Solvents used </t>
  </si>
  <si>
    <t>TPC</t>
  </si>
  <si>
    <t>TFC</t>
  </si>
  <si>
    <t xml:space="preserve">TAC </t>
  </si>
  <si>
    <t xml:space="preserve">TRP </t>
  </si>
  <si>
    <t>DPPH</t>
  </si>
  <si>
    <t xml:space="preserve">% Extraction </t>
  </si>
  <si>
    <t>chf</t>
  </si>
  <si>
    <t>Eac</t>
  </si>
  <si>
    <t xml:space="preserve">Ace </t>
  </si>
  <si>
    <t>Met</t>
  </si>
  <si>
    <t>Wat</t>
  </si>
  <si>
    <t>n-Hex,Eac</t>
  </si>
  <si>
    <t>n-Hex,Eth</t>
  </si>
  <si>
    <t>Met,Chf</t>
  </si>
  <si>
    <t>Met,Eac</t>
  </si>
  <si>
    <t>Met,Ace</t>
  </si>
  <si>
    <t>Ace,Wat</t>
  </si>
  <si>
    <t>Met,Wat</t>
  </si>
  <si>
    <t xml:space="preserve">Extracts with different solvents </t>
  </si>
  <si>
    <t xml:space="preserve">Plant Parts used </t>
  </si>
  <si>
    <t>Conce  (µg/ml)</t>
  </si>
  <si>
    <t xml:space="preserve">  </t>
  </si>
  <si>
    <t>EA</t>
  </si>
  <si>
    <t>M</t>
  </si>
  <si>
    <t>W</t>
  </si>
  <si>
    <t>H:EA</t>
  </si>
  <si>
    <t>H:E</t>
  </si>
  <si>
    <t>M:C</t>
  </si>
  <si>
    <t>M:A</t>
  </si>
  <si>
    <t>A:W</t>
  </si>
  <si>
    <t>M:W</t>
  </si>
  <si>
    <t xml:space="preserve">TPC Branches </t>
  </si>
  <si>
    <t>TPC Flowers</t>
  </si>
  <si>
    <t xml:space="preserve">TPC Leaves </t>
  </si>
  <si>
    <t xml:space="preserve">TPC Roots </t>
  </si>
  <si>
    <t>TFC Branches</t>
  </si>
  <si>
    <t xml:space="preserve">TFC Flowers </t>
  </si>
  <si>
    <t xml:space="preserve">TFC Leaves </t>
  </si>
  <si>
    <t xml:space="preserve">TFC Roots </t>
  </si>
  <si>
    <t xml:space="preserve">FRP Branches </t>
  </si>
  <si>
    <t>TAC Branches</t>
  </si>
  <si>
    <t xml:space="preserve">TAC Flowers </t>
  </si>
  <si>
    <t xml:space="preserve">TAC Leaves  </t>
  </si>
  <si>
    <t xml:space="preserve">TAC Roots   </t>
  </si>
  <si>
    <t xml:space="preserve">TPC </t>
  </si>
  <si>
    <t>TRP</t>
  </si>
  <si>
    <t>TAC</t>
  </si>
  <si>
    <t xml:space="preserve"> Branches </t>
  </si>
  <si>
    <t>M:EA</t>
  </si>
  <si>
    <t>TRP Flowers</t>
  </si>
  <si>
    <t xml:space="preserve">TRP Branches </t>
  </si>
  <si>
    <t xml:space="preserve">TRP Leaves </t>
  </si>
  <si>
    <t xml:space="preserve">TRP Roots </t>
  </si>
  <si>
    <t xml:space="preserve">%Free radical scavenging and  log IC50 in µg/ml of extracts concentration </t>
  </si>
  <si>
    <t>IC50</t>
  </si>
  <si>
    <t xml:space="preserve">Synergistic, antagonistic, or neutral effects of solvents </t>
  </si>
  <si>
    <r>
      <t xml:space="preserve">% efficiency of different solvent on different parts of </t>
    </r>
    <r>
      <rPr>
        <i/>
        <sz val="11"/>
        <color theme="1"/>
        <rFont val="Calibri"/>
        <family val="2"/>
        <scheme val="minor"/>
      </rPr>
      <t xml:space="preserve">Isatis tinctoria </t>
    </r>
  </si>
  <si>
    <t>synergitic and antagonastic effect of differetn solvent combinations</t>
  </si>
  <si>
    <t>S/NO</t>
  </si>
  <si>
    <t xml:space="preserve">Bottle Weight </t>
  </si>
  <si>
    <t xml:space="preserve">Total Weight </t>
  </si>
  <si>
    <t>total extract</t>
  </si>
  <si>
    <t xml:space="preserve">% efficiency </t>
  </si>
  <si>
    <t>H-EA</t>
  </si>
  <si>
    <t>HE</t>
  </si>
  <si>
    <t>MC</t>
  </si>
  <si>
    <t>MEA</t>
  </si>
  <si>
    <t>MA</t>
  </si>
  <si>
    <t>AW</t>
  </si>
  <si>
    <t>MW</t>
  </si>
  <si>
    <t>Grouping Information Using Tukey Method</t>
  </si>
  <si>
    <t xml:space="preserve">      N    Mean  Grouping</t>
  </si>
  <si>
    <t>a</t>
  </si>
  <si>
    <t>b</t>
  </si>
  <si>
    <t>c</t>
  </si>
  <si>
    <t>d</t>
  </si>
  <si>
    <t>e</t>
  </si>
  <si>
    <t>f</t>
  </si>
  <si>
    <t>g</t>
  </si>
  <si>
    <t>h</t>
  </si>
  <si>
    <t>BC</t>
  </si>
  <si>
    <t>CD</t>
  </si>
  <si>
    <t>I</t>
  </si>
  <si>
    <t xml:space="preserve">      N     Mean  Grouping</t>
  </si>
  <si>
    <t>H:E   3  124.039  A</t>
  </si>
  <si>
    <t>A     3  110.136    B</t>
  </si>
  <si>
    <t>A:W   3  105.799    B</t>
  </si>
  <si>
    <t>M     3  104.664    B</t>
  </si>
  <si>
    <t>M:EA  3   95.427      C</t>
  </si>
  <si>
    <t>E     3   92.967      C</t>
  </si>
  <si>
    <t>M:C   3   81.205        D</t>
  </si>
  <si>
    <t>EA    3   78.074        D</t>
  </si>
  <si>
    <t>W     3   68.327          E</t>
  </si>
  <si>
    <t>M:W   3   66.490          E</t>
  </si>
  <si>
    <t>H:EA  3   57.181            F</t>
  </si>
  <si>
    <t>C     3   54.133            F</t>
  </si>
  <si>
    <t>H     3   44.580              G</t>
  </si>
  <si>
    <t>M:A   3   43.778              G</t>
  </si>
  <si>
    <t>Correlations: Branches, Flowers, Leaves, Roots</t>
  </si>
  <si>
    <t>Roots</t>
  </si>
  <si>
    <t>Cell Contents: Pearson correlation
       P-Value</t>
  </si>
  <si>
    <t xml:space="preserve">     N    Mean  Grouping</t>
  </si>
  <si>
    <t>EA    3  90.669  A</t>
  </si>
  <si>
    <t>C     3  84.128  A</t>
  </si>
  <si>
    <t>A     3  72.576    B</t>
  </si>
  <si>
    <t>H     3  72.033    B</t>
  </si>
  <si>
    <t>M:C   3  61.366      C</t>
  </si>
  <si>
    <t>H:EA  3  57.198      C</t>
  </si>
  <si>
    <t>H:E   3  41.630        D</t>
  </si>
  <si>
    <t>M:A   3  34.193        D E</t>
  </si>
  <si>
    <t>E     3  29.886          E F</t>
  </si>
  <si>
    <t>M:EA  3  28.824          E F</t>
  </si>
  <si>
    <t>A:W   3  27.583          E F</t>
  </si>
  <si>
    <t>M     3  27.565          E F</t>
  </si>
  <si>
    <t>W     3  22.145            F G</t>
  </si>
  <si>
    <t>M:W   3  16.762              G</t>
  </si>
  <si>
    <t>DE</t>
  </si>
  <si>
    <t>EF</t>
  </si>
  <si>
    <t>FG</t>
  </si>
  <si>
    <t>M:EA  3  83.997  A</t>
  </si>
  <si>
    <t>E     3  79.058  A B</t>
  </si>
  <si>
    <t>H:E   3  78.840  A B</t>
  </si>
  <si>
    <t>M:C   3  78.622  A B</t>
  </si>
  <si>
    <t>EA    3  75.413    B</t>
  </si>
  <si>
    <t>M     3  74.724    B</t>
  </si>
  <si>
    <t>C     3  71.897    B C</t>
  </si>
  <si>
    <t>M:A   3  66.452      C</t>
  </si>
  <si>
    <t>A     3  47.687        D</t>
  </si>
  <si>
    <t>A:W   3  40.499        D E</t>
  </si>
  <si>
    <t>H:EA  3  35.728          E F</t>
  </si>
  <si>
    <t>M:W   3  31.565            F</t>
  </si>
  <si>
    <t>W     3  18.027              G</t>
  </si>
  <si>
    <t>H     3  14.728              G</t>
  </si>
  <si>
    <t>ab</t>
  </si>
  <si>
    <t>bc</t>
  </si>
  <si>
    <t>de</t>
  </si>
  <si>
    <t>ef</t>
  </si>
  <si>
    <t>C     3  143.15  A</t>
  </si>
  <si>
    <t>H:E   3   82.98    B</t>
  </si>
  <si>
    <t>EA    3   82.06    B</t>
  </si>
  <si>
    <t>M:C   3   77.43    B C</t>
  </si>
  <si>
    <t>H:EA  3   72.17      C D</t>
  </si>
  <si>
    <t>E     3   70.91      C D E</t>
  </si>
  <si>
    <t>A     3   66.69        D E F</t>
  </si>
  <si>
    <t>M:A   3   63.23          E F</t>
  </si>
  <si>
    <t>M     3   60.53            F</t>
  </si>
  <si>
    <t>M:EA  3   50.73              G</t>
  </si>
  <si>
    <t>A:W   3   34.29                H</t>
  </si>
  <si>
    <t>H     3   32.31                H</t>
  </si>
  <si>
    <t>M:W   3   18.85                  I</t>
  </si>
  <si>
    <t>W     3   15.71                  I</t>
  </si>
  <si>
    <t>cd</t>
  </si>
  <si>
    <t>cde</t>
  </si>
  <si>
    <t>def</t>
  </si>
  <si>
    <t>i</t>
  </si>
  <si>
    <t>A     3  81.357  A</t>
  </si>
  <si>
    <t>EA    3  80.219  A</t>
  </si>
  <si>
    <t>H:E   3  78.122  A</t>
  </si>
  <si>
    <t>H:EA  3  62.959    B</t>
  </si>
  <si>
    <t>H     3  57.502    B</t>
  </si>
  <si>
    <t>C     3  57.276    B</t>
  </si>
  <si>
    <t>E     3  44.030      C</t>
  </si>
  <si>
    <t>M:C   3  38.998      C</t>
  </si>
  <si>
    <t>M:EA  3  28.708        D</t>
  </si>
  <si>
    <t>M:A   3  27.186        D</t>
  </si>
  <si>
    <t>M     3  20.519        D E</t>
  </si>
  <si>
    <t>A:W   3  15.753          E F</t>
  </si>
  <si>
    <t>W     3  12.734          E F</t>
  </si>
  <si>
    <t>M:W   3   8.616            F</t>
  </si>
  <si>
    <t>M:EA  3  186.91  A</t>
  </si>
  <si>
    <t>H:E   3  160.97    B</t>
  </si>
  <si>
    <t>M     3  159.54    B</t>
  </si>
  <si>
    <t>M:C   3  130.39      C</t>
  </si>
  <si>
    <t>W     3  130.05      C</t>
  </si>
  <si>
    <t>M:A   3  127.40      C D</t>
  </si>
  <si>
    <t>M:W   3  126.43      C D</t>
  </si>
  <si>
    <t>A:W   3  116.99        D E</t>
  </si>
  <si>
    <t>A     3  109.00          E</t>
  </si>
  <si>
    <t>E     3  108.87          E</t>
  </si>
  <si>
    <t>H     3   84.54            F</t>
  </si>
  <si>
    <t>EA    3   80.94            F</t>
  </si>
  <si>
    <t>H:EA  3   59.38              G</t>
  </si>
  <si>
    <t>C     3   58.62              G</t>
  </si>
  <si>
    <t>A:W   3  192.38  A</t>
  </si>
  <si>
    <t>M     3  189.72  A</t>
  </si>
  <si>
    <t>M:W   3  164.32    B</t>
  </si>
  <si>
    <t>M:C   3  161.97    B</t>
  </si>
  <si>
    <t>M:EA  3  144.14      C</t>
  </si>
  <si>
    <t>M:A   3  129.87        D</t>
  </si>
  <si>
    <t>W     3  124.14        D</t>
  </si>
  <si>
    <t>H:E   3  108.99          E</t>
  </si>
  <si>
    <t>E     3  106.41          E</t>
  </si>
  <si>
    <t>EA    3   83.43            F</t>
  </si>
  <si>
    <t>A     3   78.03            F</t>
  </si>
  <si>
    <t>C     3   51.92              G</t>
  </si>
  <si>
    <t>H:EA  3   40.61                H</t>
  </si>
  <si>
    <t>H     3   21.40                  I</t>
  </si>
  <si>
    <t xml:space="preserve">    N    Mean  Grouping</t>
  </si>
  <si>
    <t>M:EA  3  203.27  A</t>
  </si>
  <si>
    <t>A:W   3  183.82    B</t>
  </si>
  <si>
    <t>M:C   3  178.92    B C</t>
  </si>
  <si>
    <t>M:A   3  178.32    B C</t>
  </si>
  <si>
    <t>M:W   3  176.35      C D</t>
  </si>
  <si>
    <t>M     3  169.16        D E</t>
  </si>
  <si>
    <t>E     3  163.19          E</t>
  </si>
  <si>
    <t>A     3  142.26            F</t>
  </si>
  <si>
    <t>H:E   3  138.48            F G</t>
  </si>
  <si>
    <t>W     3  132.92              G</t>
  </si>
  <si>
    <t>EA    3  113.20                H</t>
  </si>
  <si>
    <t>C     3   93.04                  I</t>
  </si>
  <si>
    <t>H:EA  3   69.53                    J</t>
  </si>
  <si>
    <t>H     3   48.25                      K</t>
  </si>
  <si>
    <t>J</t>
  </si>
  <si>
    <t>K</t>
  </si>
  <si>
    <t>H:E   3  175.13  A</t>
  </si>
  <si>
    <t>A     3  155.84    B</t>
  </si>
  <si>
    <t>A:W   3  150.18    B C</t>
  </si>
  <si>
    <t>M     3  147.29      C</t>
  </si>
  <si>
    <t>M:EA  3  134.51        D</t>
  </si>
  <si>
    <t>E     3  131.51        D</t>
  </si>
  <si>
    <t>M:C   3  114.14          E</t>
  </si>
  <si>
    <t>EA    3  110.50          E</t>
  </si>
  <si>
    <t>W     3   95.95            F</t>
  </si>
  <si>
    <t>M:W   3   93.29            F</t>
  </si>
  <si>
    <t>H:EA  3   80.44              G</t>
  </si>
  <si>
    <t>C     3   76.31              G</t>
  </si>
  <si>
    <t>H     3   63.65                H</t>
  </si>
  <si>
    <t>M:A   3   61.01                H</t>
  </si>
  <si>
    <t>A     3  218.16  A</t>
  </si>
  <si>
    <t>H:E   3  208.44    B</t>
  </si>
  <si>
    <t>EA    3  178.30      C</t>
  </si>
  <si>
    <t>H     3  168.92        D</t>
  </si>
  <si>
    <t>A:W   3  160.16          E</t>
  </si>
  <si>
    <t>M     3  159.38          E</t>
  </si>
  <si>
    <t>C     3  156.41          E</t>
  </si>
  <si>
    <t>M:W   3  145.83            F</t>
  </si>
  <si>
    <t>W     3  145.39            F</t>
  </si>
  <si>
    <t>M:EA  3  143.94            F</t>
  </si>
  <si>
    <t>E     3  135.22              G</t>
  </si>
  <si>
    <t>M:C   3  131.10              G H</t>
  </si>
  <si>
    <t>H:EA  3  126.32                H</t>
  </si>
  <si>
    <t>M:A   3  112.03                  I</t>
  </si>
  <si>
    <t>gh</t>
  </si>
  <si>
    <t>M:EA  3  217.41  A</t>
  </si>
  <si>
    <t>M     3  202.90    B</t>
  </si>
  <si>
    <t>H:E   3  201.94    B</t>
  </si>
  <si>
    <t>M:C   3  201.35    B</t>
  </si>
  <si>
    <t>EA    3  193.14      C</t>
  </si>
  <si>
    <t>A:W   3  173.41        D</t>
  </si>
  <si>
    <t>M:A   3  172.81        D</t>
  </si>
  <si>
    <t>M:W   3  152.85          E</t>
  </si>
  <si>
    <t>A     3  137.56            F</t>
  </si>
  <si>
    <t>E     3  135.15            F</t>
  </si>
  <si>
    <t>W     3  131.43            F</t>
  </si>
  <si>
    <t>C     3  116.74              G</t>
  </si>
  <si>
    <t>H:EA  3   82.23                H</t>
  </si>
  <si>
    <t>H     3   62.90                  I</t>
  </si>
  <si>
    <t xml:space="preserve">    N     Mean  Grouping</t>
  </si>
  <si>
    <t>M:C   3  192.814  A</t>
  </si>
  <si>
    <t>M:EA  3  192.743  A</t>
  </si>
  <si>
    <t>A     3  183.912    B</t>
  </si>
  <si>
    <t>M:W   3  178.302    B C</t>
  </si>
  <si>
    <t>H:E   3  171.139      C D</t>
  </si>
  <si>
    <t>E     3  168.245        D E</t>
  </si>
  <si>
    <t>M     3  167.545        D E</t>
  </si>
  <si>
    <t>A:W   3  163.199          E</t>
  </si>
  <si>
    <t>M:A   3  162.975          E</t>
  </si>
  <si>
    <t>C     3  147.802            F</t>
  </si>
  <si>
    <t>H:EA  3  142.939            F</t>
  </si>
  <si>
    <t>W     3  126.350              G</t>
  </si>
  <si>
    <t>H     3  122.607              G</t>
  </si>
  <si>
    <t>EA    3  122.125              G</t>
  </si>
  <si>
    <t>A     3  225.84  A</t>
  </si>
  <si>
    <t>M     3  185.39    B</t>
  </si>
  <si>
    <t>H     3  180.64    B C</t>
  </si>
  <si>
    <t>E     3  177.56    B C</t>
  </si>
  <si>
    <t>H:E   3  175.19      C</t>
  </si>
  <si>
    <t>M:EA  3  173.33      C</t>
  </si>
  <si>
    <t>M:C   3  148.21        D</t>
  </si>
  <si>
    <t>EA    3  142.09        D E</t>
  </si>
  <si>
    <t>M:W   3  133.63          E F</t>
  </si>
  <si>
    <t>A:W   3  127.28            F G</t>
  </si>
  <si>
    <t>H:EA  3  123.68              G</t>
  </si>
  <si>
    <t>C     3  120.68              G</t>
  </si>
  <si>
    <t>M:A   3   92.43                H</t>
  </si>
  <si>
    <t>W     3   81.36                  I</t>
  </si>
  <si>
    <t>fg</t>
  </si>
  <si>
    <t xml:space="preserve">TFC </t>
  </si>
  <si>
    <t xml:space="preserve">        TPC     </t>
  </si>
  <si>
    <t xml:space="preserve">TFC     </t>
  </si>
  <si>
    <t xml:space="preserve">TRP  </t>
  </si>
  <si>
    <t xml:space="preserve">TAC   </t>
  </si>
  <si>
    <t xml:space="preserve">Branches Correlations: TPC, TFC, TRP, TAC </t>
  </si>
  <si>
    <t xml:space="preserve">flowers  Correlations: TPC, TFC, TRP, TAC </t>
  </si>
  <si>
    <t xml:space="preserve">Leaves  Correlations: TPC, TFC, TRP, TAC </t>
  </si>
  <si>
    <t xml:space="preserve">  Correlations: TPC, TFC, TRP, TAC (Roots)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</si>
</sst>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/>
    <xf numFmtId="0" fontId="5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2" borderId="2" xfId="0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0" fillId="18" borderId="2" xfId="0" applyFill="1" applyBorder="1"/>
    <xf numFmtId="0" fontId="0" fillId="19" borderId="0" xfId="0" applyFill="1"/>
    <xf numFmtId="0" fontId="0" fillId="19" borderId="2" xfId="0" applyFont="1" applyFill="1" applyBorder="1"/>
    <xf numFmtId="0" fontId="0" fillId="0" borderId="3" xfId="0" applyBorder="1" applyAlignment="1"/>
    <xf numFmtId="0" fontId="0" fillId="0" borderId="0" xfId="0" applyFill="1"/>
    <xf numFmtId="0" fontId="9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21" borderId="0" xfId="0" applyFill="1"/>
    <xf numFmtId="0" fontId="0" fillId="20" borderId="0" xfId="0" applyFill="1"/>
    <xf numFmtId="0" fontId="0" fillId="18" borderId="0" xfId="0" applyFill="1"/>
    <xf numFmtId="0" fontId="0" fillId="22" borderId="0" xfId="0" applyFill="1"/>
    <xf numFmtId="1" fontId="0" fillId="0" borderId="0" xfId="0" applyNumberFormat="1"/>
    <xf numFmtId="0" fontId="0" fillId="19" borderId="2" xfId="0" applyFill="1" applyBorder="1"/>
    <xf numFmtId="0" fontId="13" fillId="18" borderId="0" xfId="0" applyFont="1" applyFill="1"/>
    <xf numFmtId="0" fontId="11" fillId="18" borderId="0" xfId="0" applyFont="1" applyFill="1"/>
    <xf numFmtId="2" fontId="0" fillId="20" borderId="0" xfId="0" applyNumberFormat="1" applyFill="1"/>
    <xf numFmtId="2" fontId="0" fillId="18" borderId="0" xfId="0" applyNumberFormat="1" applyFill="1"/>
    <xf numFmtId="2" fontId="0" fillId="19" borderId="0" xfId="0" applyNumberFormat="1" applyFill="1"/>
    <xf numFmtId="2" fontId="0" fillId="22" borderId="0" xfId="0" applyNumberFormat="1" applyFill="1"/>
    <xf numFmtId="1" fontId="0" fillId="20" borderId="0" xfId="0" applyNumberFormat="1" applyFill="1"/>
    <xf numFmtId="1" fontId="0" fillId="18" borderId="0" xfId="0" applyNumberFormat="1" applyFill="1"/>
    <xf numFmtId="1" fontId="0" fillId="19" borderId="0" xfId="0" applyNumberFormat="1" applyFill="1"/>
    <xf numFmtId="1" fontId="0" fillId="22" borderId="0" xfId="0" applyNumberForma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2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0" xfId="0" applyNumberFormat="1" applyFill="1"/>
    <xf numFmtId="0" fontId="0" fillId="0" borderId="5" xfId="0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7" xfId="0" applyBorder="1" applyAlignment="1">
      <alignment vertical="top"/>
    </xf>
    <xf numFmtId="0" fontId="0" fillId="18" borderId="6" xfId="0" applyFill="1" applyBorder="1" applyAlignment="1">
      <alignment vertical="top"/>
    </xf>
    <xf numFmtId="0" fontId="10" fillId="23" borderId="2" xfId="0" applyFont="1" applyFill="1" applyBorder="1" applyAlignment="1">
      <alignment vertical="top"/>
    </xf>
    <xf numFmtId="0" fontId="10" fillId="23" borderId="2" xfId="0" applyFont="1" applyFill="1" applyBorder="1"/>
    <xf numFmtId="1" fontId="13" fillId="0" borderId="2" xfId="0" applyNumberFormat="1" applyFont="1" applyFill="1" applyBorder="1"/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0" borderId="2" xfId="0" applyFont="1" applyFill="1" applyBorder="1"/>
    <xf numFmtId="2" fontId="13" fillId="20" borderId="2" xfId="0" applyNumberFormat="1" applyFont="1" applyFill="1" applyBorder="1"/>
    <xf numFmtId="0" fontId="10" fillId="18" borderId="2" xfId="0" applyFont="1" applyFill="1" applyBorder="1"/>
    <xf numFmtId="0" fontId="13" fillId="18" borderId="2" xfId="0" applyFont="1" applyFill="1" applyBorder="1"/>
    <xf numFmtId="0" fontId="10" fillId="19" borderId="2" xfId="0" applyFont="1" applyFill="1" applyBorder="1"/>
    <xf numFmtId="2" fontId="13" fillId="19" borderId="2" xfId="0" applyNumberFormat="1" applyFont="1" applyFill="1" applyBorder="1"/>
    <xf numFmtId="0" fontId="10" fillId="24" borderId="2" xfId="0" applyFont="1" applyFill="1" applyBorder="1"/>
    <xf numFmtId="2" fontId="13" fillId="24" borderId="2" xfId="0" applyNumberFormat="1" applyFont="1" applyFill="1" applyBorder="1"/>
    <xf numFmtId="0" fontId="0" fillId="19" borderId="8" xfId="0" applyFill="1" applyBorder="1"/>
    <xf numFmtId="0" fontId="13" fillId="23" borderId="2" xfId="0" applyFont="1" applyFill="1" applyBorder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" xfId="0" applyFont="1" applyFill="1" applyBorder="1"/>
    <xf numFmtId="0" fontId="0" fillId="0" borderId="2" xfId="0" applyFill="1" applyBorder="1"/>
    <xf numFmtId="0" fontId="13" fillId="20" borderId="0" xfId="0" applyFont="1" applyFill="1" applyBorder="1"/>
    <xf numFmtId="1" fontId="0" fillId="0" borderId="0" xfId="0" applyNumberFormat="1" applyAlignment="1">
      <alignment horizontal="right"/>
    </xf>
    <xf numFmtId="166" fontId="0" fillId="0" borderId="0" xfId="0" applyNumberFormat="1"/>
    <xf numFmtId="165" fontId="0" fillId="0" borderId="2" xfId="0" applyNumberFormat="1" applyBorder="1"/>
    <xf numFmtId="166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0" xfId="0" applyBorder="1" applyAlignment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2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textRotation="180"/>
    </xf>
    <xf numFmtId="0" fontId="10" fillId="2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0" fillId="23" borderId="8" xfId="0" applyFont="1" applyFill="1" applyBorder="1" applyAlignment="1">
      <alignment horizontal="center"/>
    </xf>
    <xf numFmtId="0" fontId="10" fillId="23" borderId="9" xfId="0" applyFont="1" applyFill="1" applyBorder="1" applyAlignment="1">
      <alignment horizontal="center"/>
    </xf>
    <xf numFmtId="0" fontId="10" fillId="23" borderId="10" xfId="0" applyFont="1" applyFill="1" applyBorder="1" applyAlignment="1">
      <alignment horizontal="center"/>
    </xf>
    <xf numFmtId="0" fontId="10" fillId="20" borderId="2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/>
    </xf>
    <xf numFmtId="0" fontId="10" fillId="2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TPC!$AK$5</c:f>
              <c:strCache>
                <c:ptCount val="1"/>
                <c:pt idx="0">
                  <c:v>Branches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TPC!$AK$6:$AK$19</c:f>
              <c:numCache>
                <c:formatCode>0</c:formatCode>
                <c:ptCount val="14"/>
                <c:pt idx="0">
                  <c:v>59.661139149242977</c:v>
                </c:pt>
                <c:pt idx="1">
                  <c:v>41.366258111031001</c:v>
                </c:pt>
                <c:pt idx="2">
                  <c:v>57.047584715212679</c:v>
                </c:pt>
                <c:pt idx="3">
                  <c:v>76.919610670511886</c:v>
                </c:pt>
                <c:pt idx="4">
                  <c:v>76.919610670511886</c:v>
                </c:pt>
                <c:pt idx="5">
                  <c:v>112.69826964671952</c:v>
                </c:pt>
                <c:pt idx="6">
                  <c:v>91.925018024513335</c:v>
                </c:pt>
                <c:pt idx="7">
                  <c:v>39.338500360490265</c:v>
                </c:pt>
                <c:pt idx="8">
                  <c:v>113.824801730353</c:v>
                </c:pt>
                <c:pt idx="9">
                  <c:v>92.10526315789474</c:v>
                </c:pt>
                <c:pt idx="10">
                  <c:v>132.20980533525594</c:v>
                </c:pt>
                <c:pt idx="11">
                  <c:v>90.122566690699344</c:v>
                </c:pt>
                <c:pt idx="12">
                  <c:v>82.822638788752727</c:v>
                </c:pt>
                <c:pt idx="13">
                  <c:v>89.26640230713771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5-48A4-BC83-9C09BC3A38D6}"/>
            </c:ext>
          </c:extLst>
        </c:ser>
        <c:ser>
          <c:idx val="1"/>
          <c:order val="1"/>
          <c:tx>
            <c:strRef>
              <c:f>TPC!$AL$5</c:f>
              <c:strCache>
                <c:ptCount val="1"/>
                <c:pt idx="0">
                  <c:v>Flowers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TPC!$AL$6:$AL$19</c:f>
              <c:numCache>
                <c:formatCode>0</c:formatCode>
                <c:ptCount val="14"/>
                <c:pt idx="0">
                  <c:v>14.689978370583994</c:v>
                </c:pt>
                <c:pt idx="1">
                  <c:v>36.40951694304254</c:v>
                </c:pt>
                <c:pt idx="2">
                  <c:v>58.579668348954584</c:v>
                </c:pt>
                <c:pt idx="3">
                  <c:v>54.8846431146359</c:v>
                </c:pt>
                <c:pt idx="4">
                  <c:v>75.2974044700793</c:v>
                </c:pt>
                <c:pt idx="5">
                  <c:v>134.01225666906996</c:v>
                </c:pt>
                <c:pt idx="6">
                  <c:v>88.094808940158615</c:v>
                </c:pt>
                <c:pt idx="7">
                  <c:v>28.1182408074982</c:v>
                </c:pt>
                <c:pt idx="8">
                  <c:v>77.235039653929348</c:v>
                </c:pt>
                <c:pt idx="9">
                  <c:v>114.86121124729631</c:v>
                </c:pt>
                <c:pt idx="10">
                  <c:v>101.92862292718097</c:v>
                </c:pt>
                <c:pt idx="11">
                  <c:v>91.925018024513335</c:v>
                </c:pt>
                <c:pt idx="12">
                  <c:v>136.04001441961069</c:v>
                </c:pt>
                <c:pt idx="13">
                  <c:v>116.16798846431146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5-48A4-BC83-9C09BC3A38D6}"/>
            </c:ext>
          </c:extLst>
        </c:ser>
        <c:ser>
          <c:idx val="2"/>
          <c:order val="2"/>
          <c:tx>
            <c:strRef>
              <c:f>TPC!$AM$5</c:f>
              <c:strCache>
                <c:ptCount val="1"/>
                <c:pt idx="0">
                  <c:v>Leaves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TPC!$AM$6:$AM$19</c:f>
              <c:numCache>
                <c:formatCode>0</c:formatCode>
                <c:ptCount val="14"/>
                <c:pt idx="0">
                  <c:v>33.976207642393661</c:v>
                </c:pt>
                <c:pt idx="1">
                  <c:v>65.60922855082913</c:v>
                </c:pt>
                <c:pt idx="2">
                  <c:v>79.983777937995669</c:v>
                </c:pt>
                <c:pt idx="3">
                  <c:v>100.53172314347511</c:v>
                </c:pt>
                <c:pt idx="4">
                  <c:v>115.49206921413121</c:v>
                </c:pt>
                <c:pt idx="5">
                  <c:v>119.59264599855804</c:v>
                </c:pt>
                <c:pt idx="6">
                  <c:v>93.99783705839944</c:v>
                </c:pt>
                <c:pt idx="7">
                  <c:v>48.576063446286959</c:v>
                </c:pt>
                <c:pt idx="8">
                  <c:v>97.557678442682032</c:v>
                </c:pt>
                <c:pt idx="9">
                  <c:v>126.39689978370583</c:v>
                </c:pt>
                <c:pt idx="10">
                  <c:v>143.74549387166547</c:v>
                </c:pt>
                <c:pt idx="11">
                  <c:v>125.99134823359768</c:v>
                </c:pt>
                <c:pt idx="12">
                  <c:v>130.22710886806055</c:v>
                </c:pt>
                <c:pt idx="13">
                  <c:v>124.72963229992789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35-48A4-BC83-9C09BC3A38D6}"/>
            </c:ext>
          </c:extLst>
        </c:ser>
        <c:ser>
          <c:idx val="3"/>
          <c:order val="3"/>
          <c:tx>
            <c:strRef>
              <c:f>TPC!$AN$5</c:f>
              <c:strCache>
                <c:ptCount val="1"/>
                <c:pt idx="0">
                  <c:v>Roots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TPC!$AN$6:$AN$19</c:f>
              <c:numCache>
                <c:formatCode>0</c:formatCode>
                <c:ptCount val="14"/>
                <c:pt idx="0">
                  <c:v>43.619322278298483</c:v>
                </c:pt>
                <c:pt idx="1">
                  <c:v>53.622927180966116</c:v>
                </c:pt>
                <c:pt idx="2">
                  <c:v>78.001081470800287</c:v>
                </c:pt>
                <c:pt idx="3">
                  <c:v>110.26496034607065</c:v>
                </c:pt>
                <c:pt idx="4">
                  <c:v>92.736121124729621</c:v>
                </c:pt>
                <c:pt idx="5">
                  <c:v>104.001441961067</c:v>
                </c:pt>
                <c:pt idx="6">
                  <c:v>67.862292718096597</c:v>
                </c:pt>
                <c:pt idx="7">
                  <c:v>56.64203316510455</c:v>
                </c:pt>
                <c:pt idx="8">
                  <c:v>123.69322278298485</c:v>
                </c:pt>
                <c:pt idx="9">
                  <c:v>80.614635904830578</c:v>
                </c:pt>
                <c:pt idx="10">
                  <c:v>95.079307858687812</c:v>
                </c:pt>
                <c:pt idx="11">
                  <c:v>43.033525594808943</c:v>
                </c:pt>
                <c:pt idx="12">
                  <c:v>105.30821917808218</c:v>
                </c:pt>
                <c:pt idx="13">
                  <c:v>66.05984138428262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35-48A4-BC83-9C09BC3A3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44207"/>
        <c:axId val="1608244623"/>
      </c:lineChart>
      <c:catAx>
        <c:axId val="16082442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244623"/>
        <c:crosses val="autoZero"/>
        <c:auto val="1"/>
        <c:lblAlgn val="ctr"/>
        <c:lblOffset val="100"/>
        <c:noMultiLvlLbl val="0"/>
      </c:catAx>
      <c:valAx>
        <c:axId val="160824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24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Roots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'correlation '!$AX$3</c:f>
              <c:strCache>
                <c:ptCount val="1"/>
                <c:pt idx="0">
                  <c:v>TPC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'correlation '!$AW$4:$AW$17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'!$AX$4:$AX$17</c:f>
              <c:numCache>
                <c:formatCode>0</c:formatCode>
                <c:ptCount val="14"/>
                <c:pt idx="0">
                  <c:v>44.580440759432825</c:v>
                </c:pt>
                <c:pt idx="1">
                  <c:v>54.132975726988711</c:v>
                </c:pt>
                <c:pt idx="2">
                  <c:v>78.07420715693344</c:v>
                </c:pt>
                <c:pt idx="3">
                  <c:v>110.13564011535688</c:v>
                </c:pt>
                <c:pt idx="4">
                  <c:v>92.966713708243205</c:v>
                </c:pt>
                <c:pt idx="5">
                  <c:v>104.66404732035568</c:v>
                </c:pt>
                <c:pt idx="6">
                  <c:v>68.326764239365531</c:v>
                </c:pt>
                <c:pt idx="7">
                  <c:v>57.180877721701513</c:v>
                </c:pt>
                <c:pt idx="8">
                  <c:v>124.03874092766161</c:v>
                </c:pt>
                <c:pt idx="9">
                  <c:v>81.205211968276856</c:v>
                </c:pt>
                <c:pt idx="10">
                  <c:v>95.427435952895948</c:v>
                </c:pt>
                <c:pt idx="11">
                  <c:v>43.778175198269643</c:v>
                </c:pt>
                <c:pt idx="12">
                  <c:v>105.79907305936074</c:v>
                </c:pt>
                <c:pt idx="13">
                  <c:v>66.48998046142755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2-432C-9DFF-E4E1BC2651F6}"/>
            </c:ext>
          </c:extLst>
        </c:ser>
        <c:ser>
          <c:idx val="1"/>
          <c:order val="1"/>
          <c:tx>
            <c:strRef>
              <c:f>'correlation '!$AY$3</c:f>
              <c:strCache>
                <c:ptCount val="1"/>
                <c:pt idx="0">
                  <c:v>TFC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'correlation '!$AW$4:$AW$17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'!$AY$4:$AY$17</c:f>
              <c:numCache>
                <c:formatCode>0</c:formatCode>
                <c:ptCount val="14"/>
                <c:pt idx="0">
                  <c:v>57.501681458548326</c:v>
                </c:pt>
                <c:pt idx="1">
                  <c:v>57.276348125215002</c:v>
                </c:pt>
                <c:pt idx="2">
                  <c:v>80.218954248366018</c:v>
                </c:pt>
                <c:pt idx="3">
                  <c:v>81.357083797729615</c:v>
                </c:pt>
                <c:pt idx="4">
                  <c:v>44.030383556931547</c:v>
                </c:pt>
                <c:pt idx="5">
                  <c:v>20.518780873753013</c:v>
                </c:pt>
                <c:pt idx="6">
                  <c:v>12.734267148262814</c:v>
                </c:pt>
                <c:pt idx="7">
                  <c:v>62.958831441348472</c:v>
                </c:pt>
                <c:pt idx="8">
                  <c:v>78.121959752321985</c:v>
                </c:pt>
                <c:pt idx="9">
                  <c:v>38.998398348813218</c:v>
                </c:pt>
                <c:pt idx="10">
                  <c:v>28.707757137942895</c:v>
                </c:pt>
                <c:pt idx="11">
                  <c:v>27.186427932576539</c:v>
                </c:pt>
                <c:pt idx="12">
                  <c:v>15.753294117647059</c:v>
                </c:pt>
                <c:pt idx="13">
                  <c:v>8.6159793601651185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2-432C-9DFF-E4E1BC2651F6}"/>
            </c:ext>
          </c:extLst>
        </c:ser>
        <c:ser>
          <c:idx val="2"/>
          <c:order val="2"/>
          <c:tx>
            <c:strRef>
              <c:f>'correlation '!$AZ$3</c:f>
              <c:strCache>
                <c:ptCount val="1"/>
                <c:pt idx="0">
                  <c:v>TRP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'correlation '!$AW$4:$AW$17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'!$AZ$4:$AZ$17</c:f>
              <c:numCache>
                <c:formatCode>0</c:formatCode>
                <c:ptCount val="14"/>
                <c:pt idx="0">
                  <c:v>63.651320434487445</c:v>
                </c:pt>
                <c:pt idx="1">
                  <c:v>76.312763068567563</c:v>
                </c:pt>
                <c:pt idx="2">
                  <c:v>110.50019008825525</c:v>
                </c:pt>
                <c:pt idx="3">
                  <c:v>155.84027834351664</c:v>
                </c:pt>
                <c:pt idx="4">
                  <c:v>131.51089613034625</c:v>
                </c:pt>
                <c:pt idx="5">
                  <c:v>147.29136456211813</c:v>
                </c:pt>
                <c:pt idx="6">
                  <c:v>95.94676849966055</c:v>
                </c:pt>
                <c:pt idx="7">
                  <c:v>80.440848608282423</c:v>
                </c:pt>
                <c:pt idx="8">
                  <c:v>175.12574338085543</c:v>
                </c:pt>
                <c:pt idx="9">
                  <c:v>114.14233876442636</c:v>
                </c:pt>
                <c:pt idx="10">
                  <c:v>134.50575356415479</c:v>
                </c:pt>
                <c:pt idx="11">
                  <c:v>61.005189409368633</c:v>
                </c:pt>
                <c:pt idx="12">
                  <c:v>150.17600556687034</c:v>
                </c:pt>
                <c:pt idx="13">
                  <c:v>93.292326883910391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52-432C-9DFF-E4E1BC2651F6}"/>
            </c:ext>
          </c:extLst>
        </c:ser>
        <c:ser>
          <c:idx val="3"/>
          <c:order val="3"/>
          <c:tx>
            <c:strRef>
              <c:f>'correlation '!$BA$3</c:f>
              <c:strCache>
                <c:ptCount val="1"/>
                <c:pt idx="0">
                  <c:v>TAC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'correlation '!$AW$4:$AW$17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'!$BA$4:$BA$17</c:f>
              <c:numCache>
                <c:formatCode>0</c:formatCode>
                <c:ptCount val="14"/>
                <c:pt idx="0">
                  <c:v>180.64241990761437</c:v>
                </c:pt>
                <c:pt idx="1">
                  <c:v>120.67619281776189</c:v>
                </c:pt>
                <c:pt idx="2">
                  <c:v>142.08939502309639</c:v>
                </c:pt>
                <c:pt idx="3">
                  <c:v>225.84133795261513</c:v>
                </c:pt>
                <c:pt idx="4">
                  <c:v>177.55826613023396</c:v>
                </c:pt>
                <c:pt idx="5">
                  <c:v>185.38976307554762</c:v>
                </c:pt>
                <c:pt idx="6">
                  <c:v>81.359068693190281</c:v>
                </c:pt>
                <c:pt idx="7">
                  <c:v>123.67984205036508</c:v>
                </c:pt>
                <c:pt idx="8">
                  <c:v>175.18530174340631</c:v>
                </c:pt>
                <c:pt idx="9">
                  <c:v>148.20633288630606</c:v>
                </c:pt>
                <c:pt idx="10">
                  <c:v>173.33102220235435</c:v>
                </c:pt>
                <c:pt idx="11">
                  <c:v>92.434701236775439</c:v>
                </c:pt>
                <c:pt idx="12">
                  <c:v>127.28457234391298</c:v>
                </c:pt>
                <c:pt idx="13">
                  <c:v>133.63164580539413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52-432C-9DFF-E4E1BC265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138272"/>
        <c:axId val="1844724368"/>
      </c:lineChart>
      <c:catAx>
        <c:axId val="16441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724368"/>
        <c:crosses val="autoZero"/>
        <c:auto val="1"/>
        <c:lblAlgn val="ctr"/>
        <c:lblOffset val="100"/>
        <c:noMultiLvlLbl val="0"/>
      </c:catAx>
      <c:valAx>
        <c:axId val="18447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3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TFC!$S$28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TFC!$S$29:$S$42</c:f>
              <c:numCache>
                <c:formatCode>0</c:formatCode>
                <c:ptCount val="14"/>
                <c:pt idx="0">
                  <c:v>71.852425180598573</c:v>
                </c:pt>
                <c:pt idx="1">
                  <c:v>84.042827657378751</c:v>
                </c:pt>
                <c:pt idx="2">
                  <c:v>90.428276573787414</c:v>
                </c:pt>
                <c:pt idx="3">
                  <c:v>72.497420020639851</c:v>
                </c:pt>
                <c:pt idx="4">
                  <c:v>28.637770897832819</c:v>
                </c:pt>
                <c:pt idx="5">
                  <c:v>27.476780185758514</c:v>
                </c:pt>
                <c:pt idx="6">
                  <c:v>21.413828689370487</c:v>
                </c:pt>
                <c:pt idx="7">
                  <c:v>56.501547987616107</c:v>
                </c:pt>
                <c:pt idx="8">
                  <c:v>40.892672858617132</c:v>
                </c:pt>
                <c:pt idx="9">
                  <c:v>60.565015479876166</c:v>
                </c:pt>
                <c:pt idx="10">
                  <c:v>27.541279669762645</c:v>
                </c:pt>
                <c:pt idx="11">
                  <c:v>33.797729618163054</c:v>
                </c:pt>
                <c:pt idx="12">
                  <c:v>27.089783281733748</c:v>
                </c:pt>
                <c:pt idx="13">
                  <c:v>15.608875128998969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C-4334-B4A1-1A91AFC66F94}"/>
            </c:ext>
          </c:extLst>
        </c:ser>
        <c:ser>
          <c:idx val="1"/>
          <c:order val="1"/>
          <c:tx>
            <c:strRef>
              <c:f>TFC!$T$28</c:f>
              <c:strCache>
                <c:ptCount val="1"/>
                <c:pt idx="0">
                  <c:v>WF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TFC!$T$29:$T$42</c:f>
              <c:numCache>
                <c:formatCode>0</c:formatCode>
                <c:ptCount val="14"/>
                <c:pt idx="0">
                  <c:v>14.254385964912281</c:v>
                </c:pt>
                <c:pt idx="1">
                  <c:v>70.497936016511872</c:v>
                </c:pt>
                <c:pt idx="2">
                  <c:v>75.786893704850371</c:v>
                </c:pt>
                <c:pt idx="3">
                  <c:v>47.536119711042311</c:v>
                </c:pt>
                <c:pt idx="4">
                  <c:v>78.753869969040252</c:v>
                </c:pt>
                <c:pt idx="5">
                  <c:v>74.303405572755409</c:v>
                </c:pt>
                <c:pt idx="6">
                  <c:v>17.479360165118681</c:v>
                </c:pt>
                <c:pt idx="7">
                  <c:v>35.539215686274517</c:v>
                </c:pt>
                <c:pt idx="8">
                  <c:v>78.689370485036136</c:v>
                </c:pt>
                <c:pt idx="9">
                  <c:v>78.431372549019613</c:v>
                </c:pt>
                <c:pt idx="10">
                  <c:v>84.494324045407652</c:v>
                </c:pt>
                <c:pt idx="11">
                  <c:v>66.17647058823529</c:v>
                </c:pt>
                <c:pt idx="12">
                  <c:v>40.247678018575854</c:v>
                </c:pt>
                <c:pt idx="13">
                  <c:v>31.346749226006192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C-4334-B4A1-1A91AFC66F94}"/>
            </c:ext>
          </c:extLst>
        </c:ser>
        <c:ser>
          <c:idx val="2"/>
          <c:order val="2"/>
          <c:tx>
            <c:strRef>
              <c:f>TFC!$U$28</c:f>
              <c:strCache>
                <c:ptCount val="1"/>
                <c:pt idx="0">
                  <c:v>WL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TFC!$U$29:$U$42</c:f>
              <c:numCache>
                <c:formatCode>0</c:formatCode>
                <c:ptCount val="14"/>
                <c:pt idx="0">
                  <c:v>31.798245614035089</c:v>
                </c:pt>
                <c:pt idx="1">
                  <c:v>143.05985552115584</c:v>
                </c:pt>
                <c:pt idx="2">
                  <c:v>82.430340557275557</c:v>
                </c:pt>
                <c:pt idx="3">
                  <c:v>66.369969040247682</c:v>
                </c:pt>
                <c:pt idx="4">
                  <c:v>71.207430340557295</c:v>
                </c:pt>
                <c:pt idx="5">
                  <c:v>60.04901960784315</c:v>
                </c:pt>
                <c:pt idx="6">
                  <c:v>14.447884416924666</c:v>
                </c:pt>
                <c:pt idx="7">
                  <c:v>71.852425180598573</c:v>
                </c:pt>
                <c:pt idx="8">
                  <c:v>83.268833849329198</c:v>
                </c:pt>
                <c:pt idx="9">
                  <c:v>76.947884416924666</c:v>
                </c:pt>
                <c:pt idx="10">
                  <c:v>49.858101135190928</c:v>
                </c:pt>
                <c:pt idx="11">
                  <c:v>62.693498452012385</c:v>
                </c:pt>
                <c:pt idx="12">
                  <c:v>33.862229102167184</c:v>
                </c:pt>
                <c:pt idx="13">
                  <c:v>18.31785345717234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C-4334-B4A1-1A91AFC66F94}"/>
            </c:ext>
          </c:extLst>
        </c:ser>
        <c:ser>
          <c:idx val="3"/>
          <c:order val="3"/>
          <c:tx>
            <c:strRef>
              <c:f>TFC!$V$28</c:f>
              <c:strCache>
                <c:ptCount val="1"/>
                <c:pt idx="0">
                  <c:v>WR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TFC!$V$29:$V$42</c:f>
              <c:numCache>
                <c:formatCode>0</c:formatCode>
                <c:ptCount val="14"/>
                <c:pt idx="0">
                  <c:v>56.953044375645</c:v>
                </c:pt>
                <c:pt idx="1">
                  <c:v>56.953044375645</c:v>
                </c:pt>
                <c:pt idx="2">
                  <c:v>79.656862745098039</c:v>
                </c:pt>
                <c:pt idx="3">
                  <c:v>81.07585139318887</c:v>
                </c:pt>
                <c:pt idx="4">
                  <c:v>43.666150670794643</c:v>
                </c:pt>
                <c:pt idx="5">
                  <c:v>19.672342621259034</c:v>
                </c:pt>
                <c:pt idx="6">
                  <c:v>12.319401444788443</c:v>
                </c:pt>
                <c:pt idx="7">
                  <c:v>63.209494324045409</c:v>
                </c:pt>
                <c:pt idx="8">
                  <c:v>77.592879256965944</c:v>
                </c:pt>
                <c:pt idx="9">
                  <c:v>38.119195046439629</c:v>
                </c:pt>
                <c:pt idx="10">
                  <c:v>28.573271413828692</c:v>
                </c:pt>
                <c:pt idx="11">
                  <c:v>27.025283797729617</c:v>
                </c:pt>
                <c:pt idx="12">
                  <c:v>14.705882352941178</c:v>
                </c:pt>
                <c:pt idx="13">
                  <c:v>7.7399380804953566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EC-4334-B4A1-1A91AFC66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48688"/>
        <c:axId val="176348296"/>
      </c:barChart>
      <c:catAx>
        <c:axId val="17634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348296"/>
        <c:crosses val="autoZero"/>
        <c:auto val="1"/>
        <c:lblAlgn val="ctr"/>
        <c:lblOffset val="100"/>
        <c:noMultiLvlLbl val="0"/>
      </c:catAx>
      <c:valAx>
        <c:axId val="176348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634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TFC!$S$28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TFC!$S$29:$S$42</c:f>
              <c:numCache>
                <c:formatCode>0</c:formatCode>
                <c:ptCount val="14"/>
                <c:pt idx="0">
                  <c:v>71.852425180598573</c:v>
                </c:pt>
                <c:pt idx="1">
                  <c:v>84.042827657378751</c:v>
                </c:pt>
                <c:pt idx="2">
                  <c:v>90.428276573787414</c:v>
                </c:pt>
                <c:pt idx="3">
                  <c:v>72.497420020639851</c:v>
                </c:pt>
                <c:pt idx="4">
                  <c:v>28.637770897832819</c:v>
                </c:pt>
                <c:pt idx="5">
                  <c:v>27.476780185758514</c:v>
                </c:pt>
                <c:pt idx="6">
                  <c:v>21.413828689370487</c:v>
                </c:pt>
                <c:pt idx="7">
                  <c:v>56.501547987616107</c:v>
                </c:pt>
                <c:pt idx="8">
                  <c:v>40.892672858617132</c:v>
                </c:pt>
                <c:pt idx="9">
                  <c:v>60.565015479876166</c:v>
                </c:pt>
                <c:pt idx="10">
                  <c:v>27.541279669762645</c:v>
                </c:pt>
                <c:pt idx="11">
                  <c:v>33.797729618163054</c:v>
                </c:pt>
                <c:pt idx="12">
                  <c:v>27.089783281733748</c:v>
                </c:pt>
                <c:pt idx="13">
                  <c:v>15.608875128998969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F-4080-B7BD-6ECDC3F40770}"/>
            </c:ext>
          </c:extLst>
        </c:ser>
        <c:ser>
          <c:idx val="1"/>
          <c:order val="1"/>
          <c:tx>
            <c:strRef>
              <c:f>TFC!$T$28</c:f>
              <c:strCache>
                <c:ptCount val="1"/>
                <c:pt idx="0">
                  <c:v>WF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TFC!$T$29:$T$42</c:f>
              <c:numCache>
                <c:formatCode>0</c:formatCode>
                <c:ptCount val="14"/>
                <c:pt idx="0">
                  <c:v>14.254385964912281</c:v>
                </c:pt>
                <c:pt idx="1">
                  <c:v>70.497936016511872</c:v>
                </c:pt>
                <c:pt idx="2">
                  <c:v>75.786893704850371</c:v>
                </c:pt>
                <c:pt idx="3">
                  <c:v>47.536119711042311</c:v>
                </c:pt>
                <c:pt idx="4">
                  <c:v>78.753869969040252</c:v>
                </c:pt>
                <c:pt idx="5">
                  <c:v>74.303405572755409</c:v>
                </c:pt>
                <c:pt idx="6">
                  <c:v>17.479360165118681</c:v>
                </c:pt>
                <c:pt idx="7">
                  <c:v>35.539215686274517</c:v>
                </c:pt>
                <c:pt idx="8">
                  <c:v>78.689370485036136</c:v>
                </c:pt>
                <c:pt idx="9">
                  <c:v>78.431372549019613</c:v>
                </c:pt>
                <c:pt idx="10">
                  <c:v>84.494324045407652</c:v>
                </c:pt>
                <c:pt idx="11">
                  <c:v>66.17647058823529</c:v>
                </c:pt>
                <c:pt idx="12">
                  <c:v>40.247678018575854</c:v>
                </c:pt>
                <c:pt idx="13">
                  <c:v>31.346749226006192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F-4080-B7BD-6ECDC3F40770}"/>
            </c:ext>
          </c:extLst>
        </c:ser>
        <c:ser>
          <c:idx val="2"/>
          <c:order val="2"/>
          <c:tx>
            <c:strRef>
              <c:f>TFC!$U$28</c:f>
              <c:strCache>
                <c:ptCount val="1"/>
                <c:pt idx="0">
                  <c:v>WL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TFC!$U$29:$U$42</c:f>
              <c:numCache>
                <c:formatCode>0</c:formatCode>
                <c:ptCount val="14"/>
                <c:pt idx="0">
                  <c:v>31.798245614035089</c:v>
                </c:pt>
                <c:pt idx="1">
                  <c:v>143.05985552115584</c:v>
                </c:pt>
                <c:pt idx="2">
                  <c:v>82.430340557275557</c:v>
                </c:pt>
                <c:pt idx="3">
                  <c:v>66.369969040247682</c:v>
                </c:pt>
                <c:pt idx="4">
                  <c:v>71.207430340557295</c:v>
                </c:pt>
                <c:pt idx="5">
                  <c:v>60.04901960784315</c:v>
                </c:pt>
                <c:pt idx="6">
                  <c:v>14.447884416924666</c:v>
                </c:pt>
                <c:pt idx="7">
                  <c:v>71.852425180598573</c:v>
                </c:pt>
                <c:pt idx="8">
                  <c:v>83.268833849329198</c:v>
                </c:pt>
                <c:pt idx="9">
                  <c:v>76.947884416924666</c:v>
                </c:pt>
                <c:pt idx="10">
                  <c:v>49.858101135190928</c:v>
                </c:pt>
                <c:pt idx="11">
                  <c:v>62.693498452012385</c:v>
                </c:pt>
                <c:pt idx="12">
                  <c:v>33.862229102167184</c:v>
                </c:pt>
                <c:pt idx="13">
                  <c:v>18.31785345717234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F-4080-B7BD-6ECDC3F40770}"/>
            </c:ext>
          </c:extLst>
        </c:ser>
        <c:ser>
          <c:idx val="3"/>
          <c:order val="3"/>
          <c:tx>
            <c:strRef>
              <c:f>TFC!$V$28</c:f>
              <c:strCache>
                <c:ptCount val="1"/>
                <c:pt idx="0">
                  <c:v>WR</c:v>
                </c:pt>
              </c:strCache>
            </c:strRef>
          </c:tx>
          <c:invertIfNegative val="0"/>
          <c:cat>
            <c:strRef>
              <c:f>TFC!$P$29:$R$42</c:f>
              <c:strCache>
                <c:ptCount val="14"/>
                <c:pt idx="0">
                  <c:v>n- hexan</c:v>
                </c:pt>
                <c:pt idx="1">
                  <c:v>Chloroform </c:v>
                </c:pt>
                <c:pt idx="2">
                  <c:v>Ethyl acetate</c:v>
                </c:pt>
                <c:pt idx="3">
                  <c:v>Acetone</c:v>
                </c:pt>
                <c:pt idx="4">
                  <c:v>Ethanol </c:v>
                </c:pt>
                <c:pt idx="5">
                  <c:v>methanol </c:v>
                </c:pt>
                <c:pt idx="6">
                  <c:v>Water</c:v>
                </c:pt>
                <c:pt idx="7">
                  <c:v>n- hexan :Ethyl acetate </c:v>
                </c:pt>
                <c:pt idx="8">
                  <c:v>Ethanol : n- hexan </c:v>
                </c:pt>
                <c:pt idx="9">
                  <c:v>Methanol : Chloroform </c:v>
                </c:pt>
                <c:pt idx="10">
                  <c:v>Methanol : Ethyl acetate </c:v>
                </c:pt>
                <c:pt idx="11">
                  <c:v>Methanol : Acetone</c:v>
                </c:pt>
                <c:pt idx="12">
                  <c:v>Acetone:Water</c:v>
                </c:pt>
                <c:pt idx="13">
                  <c:v>Methanol:Water</c:v>
                </c:pt>
              </c:strCache>
            </c:strRef>
          </c:cat>
          <c:val>
            <c:numRef>
              <c:f>TFC!$V$29:$V$42</c:f>
              <c:numCache>
                <c:formatCode>0</c:formatCode>
                <c:ptCount val="14"/>
                <c:pt idx="0">
                  <c:v>56.953044375645</c:v>
                </c:pt>
                <c:pt idx="1">
                  <c:v>56.953044375645</c:v>
                </c:pt>
                <c:pt idx="2">
                  <c:v>79.656862745098039</c:v>
                </c:pt>
                <c:pt idx="3">
                  <c:v>81.07585139318887</c:v>
                </c:pt>
                <c:pt idx="4">
                  <c:v>43.666150670794643</c:v>
                </c:pt>
                <c:pt idx="5">
                  <c:v>19.672342621259034</c:v>
                </c:pt>
                <c:pt idx="6">
                  <c:v>12.319401444788443</c:v>
                </c:pt>
                <c:pt idx="7">
                  <c:v>63.209494324045409</c:v>
                </c:pt>
                <c:pt idx="8">
                  <c:v>77.592879256965944</c:v>
                </c:pt>
                <c:pt idx="9">
                  <c:v>38.119195046439629</c:v>
                </c:pt>
                <c:pt idx="10">
                  <c:v>28.573271413828692</c:v>
                </c:pt>
                <c:pt idx="11">
                  <c:v>27.025283797729617</c:v>
                </c:pt>
                <c:pt idx="12">
                  <c:v>14.705882352941178</c:v>
                </c:pt>
                <c:pt idx="13">
                  <c:v>7.7399380804953566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5F-4080-B7BD-6ECDC3F4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49472"/>
        <c:axId val="176345944"/>
      </c:barChart>
      <c:catAx>
        <c:axId val="17634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345944"/>
        <c:crosses val="autoZero"/>
        <c:auto val="1"/>
        <c:lblAlgn val="ctr"/>
        <c:lblOffset val="100"/>
        <c:noMultiLvlLbl val="0"/>
      </c:catAx>
      <c:valAx>
        <c:axId val="176345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6349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TFC!$AQ$20</c:f>
              <c:strCache>
                <c:ptCount val="1"/>
                <c:pt idx="0">
                  <c:v>TFC Branches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TFC!$AS$21:$AS$34</c:f>
                <c:numCache>
                  <c:formatCode>General</c:formatCode>
                  <c:ptCount val="14"/>
                  <c:pt idx="0">
                    <c:v>3.0040645095658589</c:v>
                  </c:pt>
                  <c:pt idx="1">
                    <c:v>2.8399642691069604</c:v>
                  </c:pt>
                  <c:pt idx="2">
                    <c:v>2.7853187198623304</c:v>
                  </c:pt>
                  <c:pt idx="3">
                    <c:v>1.7198517020880457</c:v>
                  </c:pt>
                  <c:pt idx="4">
                    <c:v>3.0340795864645154</c:v>
                  </c:pt>
                  <c:pt idx="5">
                    <c:v>2.268284893870077</c:v>
                  </c:pt>
                  <c:pt idx="6">
                    <c:v>1.7324985045720482</c:v>
                  </c:pt>
                  <c:pt idx="7">
                    <c:v>1.7817483415811632</c:v>
                  </c:pt>
                  <c:pt idx="8">
                    <c:v>2.4293075572441496</c:v>
                  </c:pt>
                  <c:pt idx="9">
                    <c:v>3.0779132950698815</c:v>
                  </c:pt>
                  <c:pt idx="10">
                    <c:v>3.737197355483409</c:v>
                  </c:pt>
                  <c:pt idx="11">
                    <c:v>2.9608789655532171</c:v>
                  </c:pt>
                  <c:pt idx="12">
                    <c:v>2.7533688934346472</c:v>
                  </c:pt>
                  <c:pt idx="13">
                    <c:v>3.4630160659707387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TFC!$AQ$21:$AQ$34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TFC!$AR$21:$AR$34</c:f>
              <c:numCache>
                <c:formatCode>0</c:formatCode>
                <c:ptCount val="14"/>
                <c:pt idx="0">
                  <c:v>72.032808393532846</c:v>
                </c:pt>
                <c:pt idx="1">
                  <c:v>84.128275885792917</c:v>
                </c:pt>
                <c:pt idx="2">
                  <c:v>90.669092191262465</c:v>
                </c:pt>
                <c:pt idx="3">
                  <c:v>72.576140006879953</c:v>
                </c:pt>
                <c:pt idx="4">
                  <c:v>29.88592363261094</c:v>
                </c:pt>
                <c:pt idx="5">
                  <c:v>27.564926728586173</c:v>
                </c:pt>
                <c:pt idx="6">
                  <c:v>22.144809563123498</c:v>
                </c:pt>
                <c:pt idx="7">
                  <c:v>57.198182662538706</c:v>
                </c:pt>
                <c:pt idx="8">
                  <c:v>41.629724286205708</c:v>
                </c:pt>
                <c:pt idx="9">
                  <c:v>61.366138493292056</c:v>
                </c:pt>
                <c:pt idx="10">
                  <c:v>28.824293223254216</c:v>
                </c:pt>
                <c:pt idx="11">
                  <c:v>34.193243206054348</c:v>
                </c:pt>
                <c:pt idx="12">
                  <c:v>27.583261093911251</c:v>
                </c:pt>
                <c:pt idx="13">
                  <c:v>16.761625042999658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F-4B81-80FE-1ABD6406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8096047"/>
        <c:axId val="1668096463"/>
      </c:barChart>
      <c:catAx>
        <c:axId val="1668096047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096463"/>
        <c:crosses val="autoZero"/>
        <c:auto val="1"/>
        <c:lblAlgn val="ctr"/>
        <c:lblOffset val="100"/>
        <c:noMultiLvlLbl val="0"/>
      </c:catAx>
      <c:valAx>
        <c:axId val="166809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TFC (QE) µg/mg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09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TFC!$AQ$37</c:f>
              <c:strCache>
                <c:ptCount val="1"/>
                <c:pt idx="0">
                  <c:v>TFC Flowers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TFC!$AS$38:$AS$51</c:f>
                <c:numCache>
                  <c:formatCode>General</c:formatCode>
                  <c:ptCount val="14"/>
                  <c:pt idx="0">
                    <c:v>2.5635801300785075</c:v>
                  </c:pt>
                  <c:pt idx="1">
                    <c:v>2.5635801300784964</c:v>
                  </c:pt>
                  <c:pt idx="2">
                    <c:v>2.563580130078674</c:v>
                  </c:pt>
                  <c:pt idx="3">
                    <c:v>2.5635801300783192</c:v>
                  </c:pt>
                  <c:pt idx="4">
                    <c:v>2.5635801300783192</c:v>
                  </c:pt>
                  <c:pt idx="5">
                    <c:v>2.5635801300779644</c:v>
                  </c:pt>
                  <c:pt idx="6">
                    <c:v>2.5635801300785297</c:v>
                  </c:pt>
                  <c:pt idx="7">
                    <c:v>2.5635801300785408</c:v>
                  </c:pt>
                  <c:pt idx="8">
                    <c:v>2.563580130078674</c:v>
                  </c:pt>
                  <c:pt idx="9">
                    <c:v>1.9950053466926376</c:v>
                  </c:pt>
                  <c:pt idx="10">
                    <c:v>1.9950053466930935</c:v>
                  </c:pt>
                  <c:pt idx="11">
                    <c:v>1.9950053466928657</c:v>
                  </c:pt>
                  <c:pt idx="12">
                    <c:v>1.9950053466928657</c:v>
                  </c:pt>
                  <c:pt idx="13">
                    <c:v>1.9950053466929225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TFC!$AQ$38:$AQ$51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TFC!$AR$38:$AR$51</c:f>
              <c:numCache>
                <c:formatCode>0</c:formatCode>
                <c:ptCount val="14"/>
                <c:pt idx="0">
                  <c:v>14.405219298245614</c:v>
                </c:pt>
                <c:pt idx="1">
                  <c:v>70.64876934984521</c:v>
                </c:pt>
                <c:pt idx="2">
                  <c:v>75.937727038183695</c:v>
                </c:pt>
                <c:pt idx="3">
                  <c:v>47.686953044375649</c:v>
                </c:pt>
                <c:pt idx="4">
                  <c:v>78.904703302373591</c:v>
                </c:pt>
                <c:pt idx="5">
                  <c:v>74.454238906088747</c:v>
                </c:pt>
                <c:pt idx="6">
                  <c:v>17.630193498452012</c:v>
                </c:pt>
                <c:pt idx="7">
                  <c:v>35.690049019607848</c:v>
                </c:pt>
                <c:pt idx="8">
                  <c:v>78.84020381836946</c:v>
                </c:pt>
                <c:pt idx="9">
                  <c:v>78.436705882352953</c:v>
                </c:pt>
                <c:pt idx="10">
                  <c:v>84.499657378740991</c:v>
                </c:pt>
                <c:pt idx="11">
                  <c:v>66.18180392156863</c:v>
                </c:pt>
                <c:pt idx="12">
                  <c:v>40.253011351909187</c:v>
                </c:pt>
                <c:pt idx="13">
                  <c:v>31.352082559339525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8-485C-8037-B88DF353A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4874047"/>
        <c:axId val="1564873215"/>
      </c:barChart>
      <c:catAx>
        <c:axId val="1564874047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873215"/>
        <c:crosses val="autoZero"/>
        <c:auto val="1"/>
        <c:lblAlgn val="ctr"/>
        <c:lblOffset val="100"/>
        <c:noMultiLvlLbl val="0"/>
      </c:catAx>
      <c:valAx>
        <c:axId val="156487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8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TFC!$AQ$54</c:f>
              <c:strCache>
                <c:ptCount val="1"/>
                <c:pt idx="0">
                  <c:v>TFC Leaves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TFC!$AS$55:$AS$68</c:f>
                <c:numCache>
                  <c:formatCode>General</c:formatCode>
                  <c:ptCount val="14"/>
                  <c:pt idx="0">
                    <c:v>3.3554435374974756</c:v>
                  </c:pt>
                  <c:pt idx="1">
                    <c:v>3.3554435374972384</c:v>
                  </c:pt>
                  <c:pt idx="2">
                    <c:v>3.3554435374977802</c:v>
                  </c:pt>
                  <c:pt idx="3">
                    <c:v>3.3554435374979157</c:v>
                  </c:pt>
                  <c:pt idx="4">
                    <c:v>3.3554435374973739</c:v>
                  </c:pt>
                  <c:pt idx="5">
                    <c:v>3.7800209028880976</c:v>
                  </c:pt>
                  <c:pt idx="6">
                    <c:v>3.8723935786783219</c:v>
                  </c:pt>
                  <c:pt idx="7">
                    <c:v>2.6675463237219486</c:v>
                  </c:pt>
                  <c:pt idx="8">
                    <c:v>2.6722697160193256</c:v>
                  </c:pt>
                  <c:pt idx="9">
                    <c:v>2.8498937412982936</c:v>
                  </c:pt>
                  <c:pt idx="10">
                    <c:v>3.908746228579175</c:v>
                  </c:pt>
                  <c:pt idx="11">
                    <c:v>2.6556279691397302</c:v>
                  </c:pt>
                  <c:pt idx="12">
                    <c:v>1.3307892615946368</c:v>
                  </c:pt>
                  <c:pt idx="13">
                    <c:v>2.815582872247774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TFC!$AQ$55:$AQ$68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TFC!$AR$55:$AR$68</c:f>
              <c:numCache>
                <c:formatCode>0</c:formatCode>
                <c:ptCount val="14"/>
                <c:pt idx="0">
                  <c:v>32.235578947368403</c:v>
                </c:pt>
                <c:pt idx="1">
                  <c:v>143.49718885448917</c:v>
                </c:pt>
                <c:pt idx="2">
                  <c:v>82.867673890608884</c:v>
                </c:pt>
                <c:pt idx="3">
                  <c:v>66.80730237358101</c:v>
                </c:pt>
                <c:pt idx="4">
                  <c:v>71.644763673890637</c:v>
                </c:pt>
                <c:pt idx="5">
                  <c:v>59.860673202614386</c:v>
                </c:pt>
                <c:pt idx="6">
                  <c:v>15.148961472308221</c:v>
                </c:pt>
                <c:pt idx="7">
                  <c:v>71.95027506019953</c:v>
                </c:pt>
                <c:pt idx="8">
                  <c:v>83.089444616443075</c:v>
                </c:pt>
                <c:pt idx="9">
                  <c:v>77.314528138974879</c:v>
                </c:pt>
                <c:pt idx="10">
                  <c:v>50.730700378396982</c:v>
                </c:pt>
                <c:pt idx="11">
                  <c:v>63.227832817337458</c:v>
                </c:pt>
                <c:pt idx="12">
                  <c:v>34.286743034055725</c:v>
                </c:pt>
                <c:pt idx="13">
                  <c:v>18.847284485724114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6-4580-BA50-5DA5631B03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67238063"/>
        <c:axId val="1567237231"/>
      </c:barChart>
      <c:catAx>
        <c:axId val="1567238063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237231"/>
        <c:crosses val="autoZero"/>
        <c:auto val="1"/>
        <c:lblAlgn val="ctr"/>
        <c:lblOffset val="100"/>
        <c:noMultiLvlLbl val="0"/>
      </c:catAx>
      <c:valAx>
        <c:axId val="156723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23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TFC!$AQ$71</c:f>
              <c:strCache>
                <c:ptCount val="1"/>
                <c:pt idx="0">
                  <c:v>TFC Roots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TFC!$AS$72:$AS$85</c:f>
                <c:numCache>
                  <c:formatCode>General</c:formatCode>
                  <c:ptCount val="14"/>
                  <c:pt idx="0">
                    <c:v>2.489756611910694</c:v>
                  </c:pt>
                  <c:pt idx="1">
                    <c:v>2.5772539622365671</c:v>
                  </c:pt>
                  <c:pt idx="2">
                    <c:v>2.5469511466721966</c:v>
                  </c:pt>
                  <c:pt idx="3">
                    <c:v>2.8427525462169552</c:v>
                  </c:pt>
                  <c:pt idx="4">
                    <c:v>2.4677429863153622</c:v>
                  </c:pt>
                  <c:pt idx="5">
                    <c:v>4.6698915711677618</c:v>
                  </c:pt>
                  <c:pt idx="6">
                    <c:v>2.6329287977344693</c:v>
                  </c:pt>
                  <c:pt idx="7">
                    <c:v>2.8418033289747422</c:v>
                  </c:pt>
                  <c:pt idx="8">
                    <c:v>2.9690683518445722</c:v>
                  </c:pt>
                  <c:pt idx="9">
                    <c:v>5.2712811379377236</c:v>
                  </c:pt>
                  <c:pt idx="10">
                    <c:v>2.2280461861220151</c:v>
                  </c:pt>
                  <c:pt idx="11">
                    <c:v>2.3910760285165886</c:v>
                  </c:pt>
                  <c:pt idx="12">
                    <c:v>3.4002253680650618</c:v>
                  </c:pt>
                  <c:pt idx="13">
                    <c:v>2.8257512705056111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TFC!$AQ$72:$AQ$85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TFC!$AR$72:$AR$85</c:f>
              <c:numCache>
                <c:formatCode>0</c:formatCode>
                <c:ptCount val="14"/>
                <c:pt idx="0">
                  <c:v>57.501681458548326</c:v>
                </c:pt>
                <c:pt idx="1">
                  <c:v>57.276348125215002</c:v>
                </c:pt>
                <c:pt idx="2">
                  <c:v>80.218954248366018</c:v>
                </c:pt>
                <c:pt idx="3">
                  <c:v>81.357083797729615</c:v>
                </c:pt>
                <c:pt idx="4">
                  <c:v>44.030383556931547</c:v>
                </c:pt>
                <c:pt idx="5">
                  <c:v>20.518780873753013</c:v>
                </c:pt>
                <c:pt idx="6">
                  <c:v>12.734267148262814</c:v>
                </c:pt>
                <c:pt idx="7">
                  <c:v>62.958831441348472</c:v>
                </c:pt>
                <c:pt idx="8">
                  <c:v>78.121959752321985</c:v>
                </c:pt>
                <c:pt idx="9">
                  <c:v>38.998398348813218</c:v>
                </c:pt>
                <c:pt idx="10">
                  <c:v>28.707757137942895</c:v>
                </c:pt>
                <c:pt idx="11">
                  <c:v>27.186427932576539</c:v>
                </c:pt>
                <c:pt idx="12">
                  <c:v>15.753294117647059</c:v>
                </c:pt>
                <c:pt idx="13">
                  <c:v>8.6159793601651185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A-4ABA-BEF8-8F2EC2AE75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9888975"/>
        <c:axId val="1639883151"/>
      </c:barChart>
      <c:catAx>
        <c:axId val="163988897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883151"/>
        <c:crosses val="autoZero"/>
        <c:auto val="1"/>
        <c:lblAlgn val="ctr"/>
        <c:lblOffset val="100"/>
        <c:noMultiLvlLbl val="0"/>
      </c:catAx>
      <c:valAx>
        <c:axId val="163988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88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TAC!$AO$2</c:f>
              <c:strCache>
                <c:ptCount val="1"/>
                <c:pt idx="0">
                  <c:v>TAC Branches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TAC!$AQ$3:$AQ$16</c:f>
                <c:numCache>
                  <c:formatCode>General</c:formatCode>
                  <c:ptCount val="14"/>
                  <c:pt idx="0">
                    <c:v>3.1751556669920937</c:v>
                  </c:pt>
                  <c:pt idx="1">
                    <c:v>2.5100846456070522</c:v>
                  </c:pt>
                  <c:pt idx="2">
                    <c:v>3.0731812527510165</c:v>
                  </c:pt>
                  <c:pt idx="3">
                    <c:v>2.9354269131226638</c:v>
                  </c:pt>
                  <c:pt idx="4">
                    <c:v>2.7265850797309281</c:v>
                  </c:pt>
                  <c:pt idx="5">
                    <c:v>3.7029388988594802</c:v>
                  </c:pt>
                  <c:pt idx="6">
                    <c:v>2.4192355477121796</c:v>
                  </c:pt>
                  <c:pt idx="7">
                    <c:v>2.5515168581942542</c:v>
                  </c:pt>
                  <c:pt idx="8">
                    <c:v>2.7378393366530358</c:v>
                  </c:pt>
                  <c:pt idx="9">
                    <c:v>2.057804236305909</c:v>
                  </c:pt>
                  <c:pt idx="10">
                    <c:v>3.3473457764954113</c:v>
                  </c:pt>
                  <c:pt idx="11">
                    <c:v>1.2262817791249658</c:v>
                  </c:pt>
                  <c:pt idx="12">
                    <c:v>2.9314929216246286</c:v>
                  </c:pt>
                  <c:pt idx="13">
                    <c:v>2.7263012661316224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TAC!$AO$3:$AO$16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TAC!$AP$3:$AP$16</c:f>
              <c:numCache>
                <c:formatCode>0</c:formatCode>
                <c:ptCount val="14"/>
                <c:pt idx="0">
                  <c:v>168.91621236775441</c:v>
                </c:pt>
                <c:pt idx="1">
                  <c:v>156.40824346595141</c:v>
                </c:pt>
                <c:pt idx="2">
                  <c:v>178.30228430934289</c:v>
                </c:pt>
                <c:pt idx="3">
                  <c:v>218.15524100730144</c:v>
                </c:pt>
                <c:pt idx="4">
                  <c:v>135.22133065116972</c:v>
                </c:pt>
                <c:pt idx="5">
                  <c:v>159.3754790642229</c:v>
                </c:pt>
                <c:pt idx="6">
                  <c:v>145.38886395470124</c:v>
                </c:pt>
                <c:pt idx="7">
                  <c:v>126.31547310385933</c:v>
                </c:pt>
                <c:pt idx="8">
                  <c:v>208.43606452093579</c:v>
                </c:pt>
                <c:pt idx="9">
                  <c:v>131.10299657279094</c:v>
                </c:pt>
                <c:pt idx="10">
                  <c:v>143.9391700193712</c:v>
                </c:pt>
                <c:pt idx="11">
                  <c:v>112.02736253911489</c:v>
                </c:pt>
                <c:pt idx="12">
                  <c:v>160.15624497094325</c:v>
                </c:pt>
                <c:pt idx="13">
                  <c:v>145.8330442556996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4-41A4-A955-8698B1DCAA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0684415"/>
        <c:axId val="1610683999"/>
      </c:barChart>
      <c:catAx>
        <c:axId val="161068441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683999"/>
        <c:crosses val="autoZero"/>
        <c:auto val="1"/>
        <c:lblAlgn val="ctr"/>
        <c:lblOffset val="100"/>
        <c:noMultiLvlLbl val="0"/>
      </c:catAx>
      <c:valAx>
        <c:axId val="161068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68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TAC!$AO$21</c:f>
              <c:strCache>
                <c:ptCount val="1"/>
                <c:pt idx="0">
                  <c:v>TAC Flowers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TAC!$AQ$22:$AQ$35</c:f>
                <c:numCache>
                  <c:formatCode>General</c:formatCode>
                  <c:ptCount val="14"/>
                  <c:pt idx="0">
                    <c:v>2.4444105376634973</c:v>
                  </c:pt>
                  <c:pt idx="1">
                    <c:v>2.3753350343425792</c:v>
                  </c:pt>
                  <c:pt idx="2">
                    <c:v>2.6915570924134142</c:v>
                  </c:pt>
                  <c:pt idx="3">
                    <c:v>1.3044799734544965</c:v>
                  </c:pt>
                  <c:pt idx="4">
                    <c:v>1.9509055661117201</c:v>
                  </c:pt>
                  <c:pt idx="5">
                    <c:v>2.5058638819337404</c:v>
                  </c:pt>
                  <c:pt idx="6">
                    <c:v>3.5663829471788122</c:v>
                  </c:pt>
                  <c:pt idx="7">
                    <c:v>2.5429156426629591</c:v>
                  </c:pt>
                  <c:pt idx="8">
                    <c:v>1.0046478477001923</c:v>
                  </c:pt>
                  <c:pt idx="9">
                    <c:v>1.5957351860651263</c:v>
                  </c:pt>
                  <c:pt idx="10">
                    <c:v>0.51804322717887419</c:v>
                  </c:pt>
                  <c:pt idx="11">
                    <c:v>2.2095643307819102</c:v>
                  </c:pt>
                  <c:pt idx="12">
                    <c:v>2.8552992911452111</c:v>
                  </c:pt>
                  <c:pt idx="13">
                    <c:v>2.2909128320465584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TAC!$AO$22:$AO$35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TAC!$AP$22:$AP$35</c:f>
              <c:numCache>
                <c:formatCode>0</c:formatCode>
                <c:ptCount val="14"/>
                <c:pt idx="0">
                  <c:v>62.899858143346741</c:v>
                </c:pt>
                <c:pt idx="1">
                  <c:v>116.73568752793919</c:v>
                </c:pt>
                <c:pt idx="2">
                  <c:v>193.14483653702874</c:v>
                </c:pt>
                <c:pt idx="3">
                  <c:v>137.55579049322009</c:v>
                </c:pt>
                <c:pt idx="4">
                  <c:v>135.15073595589331</c:v>
                </c:pt>
                <c:pt idx="5">
                  <c:v>202.90174635672778</c:v>
                </c:pt>
                <c:pt idx="6">
                  <c:v>131.43457308895844</c:v>
                </c:pt>
                <c:pt idx="7">
                  <c:v>82.231411116078064</c:v>
                </c:pt>
                <c:pt idx="8">
                  <c:v>201.94427060050666</c:v>
                </c:pt>
                <c:pt idx="9">
                  <c:v>201.34991908806435</c:v>
                </c:pt>
                <c:pt idx="10">
                  <c:v>217.41175085680229</c:v>
                </c:pt>
                <c:pt idx="11">
                  <c:v>172.80967068991208</c:v>
                </c:pt>
                <c:pt idx="12">
                  <c:v>173.40618432424381</c:v>
                </c:pt>
                <c:pt idx="13">
                  <c:v>152.84894650573685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D-41D2-B3E0-55AAB4DF71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67433823"/>
        <c:axId val="1567430079"/>
      </c:barChart>
      <c:catAx>
        <c:axId val="1567433823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430079"/>
        <c:crosses val="autoZero"/>
        <c:auto val="1"/>
        <c:lblAlgn val="ctr"/>
        <c:lblOffset val="100"/>
        <c:noMultiLvlLbl val="0"/>
      </c:catAx>
      <c:valAx>
        <c:axId val="156743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433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TAC!$AO$38</c:f>
              <c:strCache>
                <c:ptCount val="1"/>
                <c:pt idx="0">
                  <c:v>TAC Leaves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TAC!$AQ$39:$AQ$52</c:f>
                <c:numCache>
                  <c:formatCode>General</c:formatCode>
                  <c:ptCount val="14"/>
                  <c:pt idx="0">
                    <c:v>2.3090997125979942</c:v>
                  </c:pt>
                  <c:pt idx="1">
                    <c:v>2.5332415332847535</c:v>
                  </c:pt>
                  <c:pt idx="2">
                    <c:v>1.0230123409468357</c:v>
                  </c:pt>
                  <c:pt idx="3">
                    <c:v>3.7868813228308844</c:v>
                  </c:pt>
                  <c:pt idx="4">
                    <c:v>2.9378627112657987</c:v>
                  </c:pt>
                  <c:pt idx="5">
                    <c:v>2.7080183447981181</c:v>
                  </c:pt>
                  <c:pt idx="6">
                    <c:v>2.6181027086336166</c:v>
                  </c:pt>
                  <c:pt idx="7">
                    <c:v>2.9400005207492992</c:v>
                  </c:pt>
                  <c:pt idx="8">
                    <c:v>2.4648334178355196</c:v>
                  </c:pt>
                  <c:pt idx="9">
                    <c:v>2.5394003708380093</c:v>
                  </c:pt>
                  <c:pt idx="10">
                    <c:v>2.5350417426796077</c:v>
                  </c:pt>
                  <c:pt idx="11">
                    <c:v>2.3057386359397505</c:v>
                  </c:pt>
                  <c:pt idx="12">
                    <c:v>3.1732216492503755</c:v>
                  </c:pt>
                  <c:pt idx="13">
                    <c:v>2.2731394304775105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TAC!$AO$39:$AO$52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TAC!$AP$39:$AP$52</c:f>
              <c:numCache>
                <c:formatCode>0</c:formatCode>
                <c:ptCount val="14"/>
                <c:pt idx="0">
                  <c:v>122.60673372075696</c:v>
                </c:pt>
                <c:pt idx="1">
                  <c:v>147.80182834152885</c:v>
                </c:pt>
                <c:pt idx="2">
                  <c:v>122.12457159886753</c:v>
                </c:pt>
                <c:pt idx="3">
                  <c:v>183.91174489643868</c:v>
                </c:pt>
                <c:pt idx="4">
                  <c:v>168.2450752495902</c:v>
                </c:pt>
                <c:pt idx="5">
                  <c:v>167.54505707048131</c:v>
                </c:pt>
                <c:pt idx="6">
                  <c:v>126.35006779913574</c:v>
                </c:pt>
                <c:pt idx="7">
                  <c:v>142.93898971837282</c:v>
                </c:pt>
                <c:pt idx="8">
                  <c:v>171.13931917746982</c:v>
                </c:pt>
                <c:pt idx="9">
                  <c:v>192.81449411414096</c:v>
                </c:pt>
                <c:pt idx="10">
                  <c:v>192.74251229324989</c:v>
                </c:pt>
                <c:pt idx="11">
                  <c:v>162.97505632543584</c:v>
                </c:pt>
                <c:pt idx="12">
                  <c:v>163.19856995976753</c:v>
                </c:pt>
                <c:pt idx="13">
                  <c:v>178.30162673223063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1-44B2-84A0-6FB01F7CD1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9888143"/>
        <c:axId val="1639891887"/>
      </c:barChart>
      <c:catAx>
        <c:axId val="1639888143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891887"/>
        <c:crosses val="autoZero"/>
        <c:auto val="1"/>
        <c:lblAlgn val="ctr"/>
        <c:lblOffset val="100"/>
        <c:noMultiLvlLbl val="0"/>
      </c:catAx>
      <c:valAx>
        <c:axId val="163989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88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1.402668416447975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TPC!$AQ$3</c:f>
              <c:strCache>
                <c:ptCount val="1"/>
                <c:pt idx="0">
                  <c:v>TPC Branches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TPC!$AS$5:$AS$18</c:f>
                <c:numCache>
                  <c:formatCode>General</c:formatCode>
                  <c:ptCount val="14"/>
                  <c:pt idx="0">
                    <c:v>2.41333785770723</c:v>
                  </c:pt>
                  <c:pt idx="1">
                    <c:v>1.1900264478169575</c:v>
                  </c:pt>
                  <c:pt idx="2">
                    <c:v>2.9335000668489748</c:v>
                  </c:pt>
                  <c:pt idx="3">
                    <c:v>2.1200689290529153</c:v>
                  </c:pt>
                  <c:pt idx="4">
                    <c:v>1.6073714029499597</c:v>
                  </c:pt>
                  <c:pt idx="5">
                    <c:v>2.451338108991199</c:v>
                  </c:pt>
                  <c:pt idx="6">
                    <c:v>1.2338885879155714</c:v>
                  </c:pt>
                  <c:pt idx="7">
                    <c:v>0.50970976262731493</c:v>
                  </c:pt>
                  <c:pt idx="8">
                    <c:v>2.8374205310903995</c:v>
                  </c:pt>
                  <c:pt idx="9">
                    <c:v>1.9825265260744336</c:v>
                  </c:pt>
                  <c:pt idx="10">
                    <c:v>3.3515587243304048</c:v>
                  </c:pt>
                  <c:pt idx="11">
                    <c:v>1.8912430815517238</c:v>
                  </c:pt>
                  <c:pt idx="12">
                    <c:v>1.8902901283975908</c:v>
                  </c:pt>
                  <c:pt idx="13">
                    <c:v>3.2027742552639178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TPC!$AQ$5:$AQ$18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TPC!$AR$5:$AR$18</c:f>
              <c:numCache>
                <c:formatCode>0</c:formatCode>
                <c:ptCount val="14"/>
                <c:pt idx="0">
                  <c:v>59.953713049747655</c:v>
                </c:pt>
                <c:pt idx="1">
                  <c:v>41.375419370343671</c:v>
                </c:pt>
                <c:pt idx="2">
                  <c:v>57.046861571737558</c:v>
                </c:pt>
                <c:pt idx="3">
                  <c:v>76.899870223503967</c:v>
                </c:pt>
                <c:pt idx="4">
                  <c:v>76.790870223503973</c:v>
                </c:pt>
                <c:pt idx="5">
                  <c:v>112.60475654890651</c:v>
                </c:pt>
                <c:pt idx="6">
                  <c:v>92.797509012256668</c:v>
                </c:pt>
                <c:pt idx="7">
                  <c:v>39.452833453496758</c:v>
                </c:pt>
                <c:pt idx="8">
                  <c:v>114.06160057678433</c:v>
                </c:pt>
                <c:pt idx="9">
                  <c:v>92.093421052631584</c:v>
                </c:pt>
                <c:pt idx="10">
                  <c:v>133.06400177841863</c:v>
                </c:pt>
                <c:pt idx="11">
                  <c:v>91.147522230233108</c:v>
                </c:pt>
                <c:pt idx="12">
                  <c:v>82.860879596250911</c:v>
                </c:pt>
                <c:pt idx="13">
                  <c:v>89.868800769045905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7-4DF1-896B-33A27CEA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1124271"/>
        <c:axId val="1561121775"/>
      </c:barChart>
      <c:catAx>
        <c:axId val="1561124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</a:t>
                </a:r>
                <a:r>
                  <a:rPr lang="en-US" baseline="0"/>
                  <a:t>lvents used for extractions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185301837270339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121775"/>
        <c:crosses val="autoZero"/>
        <c:auto val="1"/>
        <c:lblAlgn val="ctr"/>
        <c:lblOffset val="100"/>
        <c:noMultiLvlLbl val="0"/>
      </c:catAx>
      <c:valAx>
        <c:axId val="156112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TPC (GAE ) µg/mg 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555555555555558E-3"/>
              <c:y val="0.29800160396617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124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622222222222226"/>
          <c:y val="5.0462962962962953E-3"/>
          <c:w val="0.20467235345581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TAC!$AO$55</c:f>
              <c:strCache>
                <c:ptCount val="1"/>
                <c:pt idx="0">
                  <c:v>TAC Roots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TAC!$AQ$56:$AQ$69</c:f>
                <c:numCache>
                  <c:formatCode>General</c:formatCode>
                  <c:ptCount val="14"/>
                  <c:pt idx="0">
                    <c:v>2.7233170972548892</c:v>
                  </c:pt>
                  <c:pt idx="1">
                    <c:v>4.1929298710650915</c:v>
                  </c:pt>
                  <c:pt idx="2">
                    <c:v>2.2887059155969243</c:v>
                  </c:pt>
                  <c:pt idx="3">
                    <c:v>1.0692434249325646</c:v>
                  </c:pt>
                  <c:pt idx="4">
                    <c:v>2.5465781501952951</c:v>
                  </c:pt>
                  <c:pt idx="5">
                    <c:v>2.3464713115366429</c:v>
                  </c:pt>
                  <c:pt idx="6">
                    <c:v>3.0865206840787103</c:v>
                  </c:pt>
                  <c:pt idx="7">
                    <c:v>3.2902951584186799</c:v>
                  </c:pt>
                  <c:pt idx="8">
                    <c:v>2.9234762878717975</c:v>
                  </c:pt>
                  <c:pt idx="9">
                    <c:v>3.0584834894287916</c:v>
                  </c:pt>
                  <c:pt idx="10">
                    <c:v>2.946483634421925</c:v>
                  </c:pt>
                  <c:pt idx="11">
                    <c:v>2.6563670967869681</c:v>
                  </c:pt>
                  <c:pt idx="12">
                    <c:v>2.8634482445229832</c:v>
                  </c:pt>
                  <c:pt idx="13">
                    <c:v>2.7108064325008074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TAC!$AO$56:$AO$69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TAC!$AP$56:$AP$69</c:f>
              <c:numCache>
                <c:formatCode>0</c:formatCode>
                <c:ptCount val="14"/>
                <c:pt idx="0">
                  <c:v>180.64241990761437</c:v>
                </c:pt>
                <c:pt idx="1">
                  <c:v>120.67619281776189</c:v>
                </c:pt>
                <c:pt idx="2">
                  <c:v>142.08939502309639</c:v>
                </c:pt>
                <c:pt idx="3">
                  <c:v>225.84133795261513</c:v>
                </c:pt>
                <c:pt idx="4">
                  <c:v>177.55826613023396</c:v>
                </c:pt>
                <c:pt idx="5">
                  <c:v>185.38976307554762</c:v>
                </c:pt>
                <c:pt idx="6">
                  <c:v>81.359068693190281</c:v>
                </c:pt>
                <c:pt idx="7">
                  <c:v>123.67984205036508</c:v>
                </c:pt>
                <c:pt idx="8">
                  <c:v>175.18530174340631</c:v>
                </c:pt>
                <c:pt idx="9">
                  <c:v>148.20633288630606</c:v>
                </c:pt>
                <c:pt idx="10">
                  <c:v>173.33102220235435</c:v>
                </c:pt>
                <c:pt idx="11">
                  <c:v>92.434701236775439</c:v>
                </c:pt>
                <c:pt idx="12">
                  <c:v>127.28457234391298</c:v>
                </c:pt>
                <c:pt idx="13">
                  <c:v>133.63164580539413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A-4728-BC1B-5B70503453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5902047"/>
        <c:axId val="1605904127"/>
      </c:barChart>
      <c:catAx>
        <c:axId val="1605902047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904127"/>
        <c:crosses val="autoZero"/>
        <c:auto val="1"/>
        <c:lblAlgn val="ctr"/>
        <c:lblOffset val="100"/>
        <c:noMultiLvlLbl val="0"/>
      </c:catAx>
      <c:valAx>
        <c:axId val="160590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902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'Reducing power'!$AS$3</c:f>
              <c:strCache>
                <c:ptCount val="1"/>
                <c:pt idx="0">
                  <c:v>TRP Branches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'Reducing power'!$AU$4:$AU$17</c:f>
                <c:numCache>
                  <c:formatCode>General</c:formatCode>
                  <c:ptCount val="14"/>
                  <c:pt idx="0">
                    <c:v>2.0133748154348932</c:v>
                  </c:pt>
                  <c:pt idx="1">
                    <c:v>2.8398828192649082</c:v>
                  </c:pt>
                  <c:pt idx="2">
                    <c:v>2.3556945329927301</c:v>
                  </c:pt>
                  <c:pt idx="3">
                    <c:v>2.4065277287606284</c:v>
                  </c:pt>
                  <c:pt idx="4">
                    <c:v>2.0131174570753818</c:v>
                  </c:pt>
                  <c:pt idx="5">
                    <c:v>2.6340218836419225</c:v>
                  </c:pt>
                  <c:pt idx="6">
                    <c:v>3.2857776174598188</c:v>
                  </c:pt>
                  <c:pt idx="7">
                    <c:v>9.4257226391220001</c:v>
                  </c:pt>
                  <c:pt idx="8">
                    <c:v>3.1720962635396575</c:v>
                  </c:pt>
                  <c:pt idx="9">
                    <c:v>2.3387576616737364</c:v>
                  </c:pt>
                  <c:pt idx="10">
                    <c:v>3.003862109550226</c:v>
                  </c:pt>
                  <c:pt idx="11">
                    <c:v>2.2293261462657759</c:v>
                  </c:pt>
                  <c:pt idx="12">
                    <c:v>2.0065137118904253</c:v>
                  </c:pt>
                  <c:pt idx="13">
                    <c:v>3.6228492382442843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'Reducing power'!$AS$4:$AS$17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'Reducing power'!$AT$4:$AT$17</c:f>
              <c:numCache>
                <c:formatCode>0</c:formatCode>
                <c:ptCount val="14"/>
                <c:pt idx="0">
                  <c:v>84.539267481330597</c:v>
                </c:pt>
                <c:pt idx="1">
                  <c:v>58.618893414799736</c:v>
                </c:pt>
                <c:pt idx="2">
                  <c:v>80.935118805159547</c:v>
                </c:pt>
                <c:pt idx="3">
                  <c:v>108.99635845213849</c:v>
                </c:pt>
                <c:pt idx="4">
                  <c:v>108.87002511880517</c:v>
                </c:pt>
                <c:pt idx="5">
                  <c:v>159.54256619144604</c:v>
                </c:pt>
                <c:pt idx="6">
                  <c:v>130.05202240325866</c:v>
                </c:pt>
                <c:pt idx="7">
                  <c:v>59.375209097080791</c:v>
                </c:pt>
                <c:pt idx="8">
                  <c:v>160.96594636795655</c:v>
                </c:pt>
                <c:pt idx="9">
                  <c:v>130.39454989816701</c:v>
                </c:pt>
                <c:pt idx="10">
                  <c:v>186.91208418194162</c:v>
                </c:pt>
                <c:pt idx="11">
                  <c:v>127.39541412084183</c:v>
                </c:pt>
                <c:pt idx="12">
                  <c:v>116.9892172437203</c:v>
                </c:pt>
                <c:pt idx="13">
                  <c:v>126.4339918533605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0-4269-A491-622399539E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2500255"/>
        <c:axId val="1252503999"/>
      </c:barChart>
      <c:catAx>
        <c:axId val="125250025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503999"/>
        <c:crosses val="autoZero"/>
        <c:auto val="1"/>
        <c:lblAlgn val="ctr"/>
        <c:lblOffset val="100"/>
        <c:noMultiLvlLbl val="0"/>
      </c:catAx>
      <c:valAx>
        <c:axId val="125250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50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'Reducing power'!$AS$22</c:f>
              <c:strCache>
                <c:ptCount val="1"/>
                <c:pt idx="0">
                  <c:v>TRP Flowers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'Reducing power'!$AU$23:$AU$36</c:f>
                <c:numCache>
                  <c:formatCode>General</c:formatCode>
                  <c:ptCount val="14"/>
                  <c:pt idx="0">
                    <c:v>2.7860022800470534</c:v>
                  </c:pt>
                  <c:pt idx="1">
                    <c:v>0.937780323375076</c:v>
                  </c:pt>
                  <c:pt idx="2">
                    <c:v>1.3586487865069179</c:v>
                  </c:pt>
                  <c:pt idx="3">
                    <c:v>1.7721445894795502</c:v>
                  </c:pt>
                  <c:pt idx="4">
                    <c:v>2.5624829594837935</c:v>
                  </c:pt>
                  <c:pt idx="5">
                    <c:v>2.099125447312622</c:v>
                  </c:pt>
                  <c:pt idx="6">
                    <c:v>2.0151501839378509</c:v>
                  </c:pt>
                  <c:pt idx="7">
                    <c:v>2.8308534825472238</c:v>
                  </c:pt>
                  <c:pt idx="8">
                    <c:v>2.0669031853883864</c:v>
                  </c:pt>
                  <c:pt idx="9">
                    <c:v>3.1707198243932795</c:v>
                  </c:pt>
                  <c:pt idx="10">
                    <c:v>1.1196153266819411</c:v>
                  </c:pt>
                  <c:pt idx="11">
                    <c:v>0.89358369819139438</c:v>
                  </c:pt>
                  <c:pt idx="12">
                    <c:v>2.5178394401249453</c:v>
                  </c:pt>
                  <c:pt idx="13">
                    <c:v>0.60134028798498185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'Reducing power'!$AS$23:$AS$36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'Reducing power'!$AT$23:$AT$36</c:f>
              <c:numCache>
                <c:formatCode>0</c:formatCode>
                <c:ptCount val="14"/>
                <c:pt idx="0">
                  <c:v>21.401490835030547</c:v>
                </c:pt>
                <c:pt idx="1">
                  <c:v>51.918553971486766</c:v>
                </c:pt>
                <c:pt idx="2">
                  <c:v>83.434435845213855</c:v>
                </c:pt>
                <c:pt idx="3">
                  <c:v>78.029122199592663</c:v>
                </c:pt>
                <c:pt idx="4">
                  <c:v>106.40927766463001</c:v>
                </c:pt>
                <c:pt idx="5">
                  <c:v>189.71735913102512</c:v>
                </c:pt>
                <c:pt idx="6">
                  <c:v>124.14239646978955</c:v>
                </c:pt>
                <c:pt idx="7">
                  <c:v>40.614622539035985</c:v>
                </c:pt>
                <c:pt idx="8">
                  <c:v>108.98619823489479</c:v>
                </c:pt>
                <c:pt idx="9">
                  <c:v>161.96922946367957</c:v>
                </c:pt>
                <c:pt idx="10">
                  <c:v>144.13546503733878</c:v>
                </c:pt>
                <c:pt idx="11">
                  <c:v>129.87435573659198</c:v>
                </c:pt>
                <c:pt idx="12">
                  <c:v>192.37537678207741</c:v>
                </c:pt>
                <c:pt idx="13">
                  <c:v>164.31613713509844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C-4693-8B2E-22EE50CD38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59770351"/>
        <c:axId val="1559767439"/>
      </c:barChart>
      <c:catAx>
        <c:axId val="1559770351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767439"/>
        <c:crosses val="autoZero"/>
        <c:auto val="1"/>
        <c:lblAlgn val="ctr"/>
        <c:lblOffset val="100"/>
        <c:noMultiLvlLbl val="0"/>
      </c:catAx>
      <c:valAx>
        <c:axId val="155976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770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'Reducing power'!$AS$39</c:f>
              <c:strCache>
                <c:ptCount val="1"/>
                <c:pt idx="0">
                  <c:v>TRP Leaves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plus"/>
            <c:errValType val="cust"/>
            <c:noEndCap val="0"/>
            <c:plus>
              <c:numRef>
                <c:f>'Reducing power'!$AU$40:$AU$53</c:f>
                <c:numCache>
                  <c:formatCode>General</c:formatCode>
                  <c:ptCount val="14"/>
                  <c:pt idx="0">
                    <c:v>2.6249857606650324</c:v>
                  </c:pt>
                  <c:pt idx="1">
                    <c:v>2.1339304127148377</c:v>
                  </c:pt>
                  <c:pt idx="2">
                    <c:v>2.5634551332385573</c:v>
                  </c:pt>
                  <c:pt idx="3">
                    <c:v>2.5223108630309414</c:v>
                  </c:pt>
                  <c:pt idx="4">
                    <c:v>2.6565815423624368</c:v>
                  </c:pt>
                  <c:pt idx="5">
                    <c:v>2.1833352902052408</c:v>
                  </c:pt>
                  <c:pt idx="6">
                    <c:v>0.90030275210392752</c:v>
                  </c:pt>
                  <c:pt idx="7">
                    <c:v>3.2159993996625684</c:v>
                  </c:pt>
                  <c:pt idx="8">
                    <c:v>3.0064265136897705</c:v>
                  </c:pt>
                  <c:pt idx="9">
                    <c:v>1.3638273001451617</c:v>
                  </c:pt>
                  <c:pt idx="10">
                    <c:v>2.8357324370744688</c:v>
                  </c:pt>
                  <c:pt idx="11">
                    <c:v>2.2996163511699574</c:v>
                  </c:pt>
                  <c:pt idx="12">
                    <c:v>2.7828716836802672</c:v>
                  </c:pt>
                  <c:pt idx="13">
                    <c:v>2.1105077641353436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'Reducing power'!$AS$40:$AS$53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'Reducing power'!$AT$40:$AT$53</c:f>
              <c:numCache>
                <c:formatCode>0</c:formatCode>
                <c:ptCount val="14"/>
                <c:pt idx="0">
                  <c:v>48.252932790224037</c:v>
                </c:pt>
                <c:pt idx="1">
                  <c:v>93.036008146639517</c:v>
                </c:pt>
                <c:pt idx="2">
                  <c:v>113.20399253224711</c:v>
                </c:pt>
                <c:pt idx="3">
                  <c:v>142.25646028513236</c:v>
                </c:pt>
                <c:pt idx="4">
                  <c:v>163.18790902919213</c:v>
                </c:pt>
                <c:pt idx="5">
                  <c:v>169.16049287169042</c:v>
                </c:pt>
                <c:pt idx="6">
                  <c:v>132.92158859470467</c:v>
                </c:pt>
                <c:pt idx="7">
                  <c:v>69.533326544467073</c:v>
                </c:pt>
                <c:pt idx="8">
                  <c:v>138.47958995247794</c:v>
                </c:pt>
                <c:pt idx="9">
                  <c:v>178.92198913781399</c:v>
                </c:pt>
                <c:pt idx="10">
                  <c:v>203.27117718940937</c:v>
                </c:pt>
                <c:pt idx="11">
                  <c:v>178.31638560760356</c:v>
                </c:pt>
                <c:pt idx="12">
                  <c:v>183.82448173794978</c:v>
                </c:pt>
                <c:pt idx="13">
                  <c:v>176.34702647657841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B-4C02-8D74-1C401F5A01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61920191"/>
        <c:axId val="1661921439"/>
      </c:barChart>
      <c:catAx>
        <c:axId val="1661920191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921439"/>
        <c:crosses val="autoZero"/>
        <c:auto val="1"/>
        <c:lblAlgn val="ctr"/>
        <c:lblOffset val="100"/>
        <c:noMultiLvlLbl val="0"/>
      </c:catAx>
      <c:valAx>
        <c:axId val="1661921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92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'Reducing power'!$AS$56</c:f>
              <c:strCache>
                <c:ptCount val="1"/>
                <c:pt idx="0">
                  <c:v>TRP Roots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'Reducing power'!$AU$57:$AU$70</c:f>
                <c:numCache>
                  <c:formatCode>General</c:formatCode>
                  <c:ptCount val="14"/>
                  <c:pt idx="0">
                    <c:v>1.7987994232433491</c:v>
                  </c:pt>
                  <c:pt idx="1">
                    <c:v>2.0027768633410248</c:v>
                  </c:pt>
                  <c:pt idx="2">
                    <c:v>2.3523843055569751</c:v>
                  </c:pt>
                  <c:pt idx="3">
                    <c:v>1.3327853275656323</c:v>
                  </c:pt>
                  <c:pt idx="4">
                    <c:v>2.93091752901586</c:v>
                  </c:pt>
                  <c:pt idx="5">
                    <c:v>2.1872284086358698</c:v>
                  </c:pt>
                  <c:pt idx="6">
                    <c:v>1.9967483148552387</c:v>
                  </c:pt>
                  <c:pt idx="7">
                    <c:v>1.712595106110516</c:v>
                  </c:pt>
                  <c:pt idx="8">
                    <c:v>2.1458308409450231</c:v>
                  </c:pt>
                  <c:pt idx="9">
                    <c:v>1.9526499342867276</c:v>
                  </c:pt>
                  <c:pt idx="10">
                    <c:v>2.1753713831655248</c:v>
                  </c:pt>
                  <c:pt idx="11">
                    <c:v>2.4546514670177784</c:v>
                  </c:pt>
                  <c:pt idx="12">
                    <c:v>2.7370258410663437</c:v>
                  </c:pt>
                  <c:pt idx="13">
                    <c:v>2.4997721592282311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'Reducing power'!$AS$57:$AS$70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'Reducing power'!$AT$57:$AT$70</c:f>
              <c:numCache>
                <c:formatCode>0</c:formatCode>
                <c:ptCount val="14"/>
                <c:pt idx="0">
                  <c:v>63.651320434487445</c:v>
                </c:pt>
                <c:pt idx="1">
                  <c:v>76.312763068567563</c:v>
                </c:pt>
                <c:pt idx="2">
                  <c:v>110.50019008825525</c:v>
                </c:pt>
                <c:pt idx="3">
                  <c:v>155.84027834351664</c:v>
                </c:pt>
                <c:pt idx="4">
                  <c:v>131.51089613034625</c:v>
                </c:pt>
                <c:pt idx="5">
                  <c:v>147.29136456211813</c:v>
                </c:pt>
                <c:pt idx="6">
                  <c:v>95.94676849966055</c:v>
                </c:pt>
                <c:pt idx="7">
                  <c:v>80.440848608282423</c:v>
                </c:pt>
                <c:pt idx="8">
                  <c:v>175.12574338085543</c:v>
                </c:pt>
                <c:pt idx="9">
                  <c:v>114.14233876442636</c:v>
                </c:pt>
                <c:pt idx="10">
                  <c:v>134.50575356415479</c:v>
                </c:pt>
                <c:pt idx="11">
                  <c:v>61.005189409368633</c:v>
                </c:pt>
                <c:pt idx="12">
                  <c:v>150.17600556687034</c:v>
                </c:pt>
                <c:pt idx="13">
                  <c:v>93.292326883910391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4-4C67-8822-4D9EDA42C5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58287935"/>
        <c:axId val="1658281695"/>
      </c:barChart>
      <c:catAx>
        <c:axId val="165828793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281695"/>
        <c:crosses val="autoZero"/>
        <c:auto val="1"/>
        <c:lblAlgn val="ctr"/>
        <c:lblOffset val="100"/>
        <c:noMultiLvlLbl val="0"/>
      </c:catAx>
      <c:valAx>
        <c:axId val="165828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28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'extraxtion efficiency '!$M$24</c:f>
              <c:strCache>
                <c:ptCount val="1"/>
                <c:pt idx="0">
                  <c:v>Branches </c:v>
                </c:pt>
              </c:strCache>
            </c:strRef>
          </c:tx>
          <c:spPr>
            <a:ln w="9525" cap="flat" cmpd="sng" algn="ctr">
              <a:solidFill>
                <a:schemeClr val="accent1">
                  <a:alpha val="70000"/>
                </a:schemeClr>
              </a:solidFill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strRef>
              <c:f>'extraxtion efficiency '!$N$23:$AA$23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xVal>
          <c:yVal>
            <c:numRef>
              <c:f>'extraxtion efficiency '!$N$24:$AA$24</c:f>
              <c:numCache>
                <c:formatCode>General</c:formatCode>
                <c:ptCount val="14"/>
                <c:pt idx="0">
                  <c:v>2.0750000000000046</c:v>
                </c:pt>
                <c:pt idx="1">
                  <c:v>22.199999999999996</c:v>
                </c:pt>
                <c:pt idx="2">
                  <c:v>0.24999999999999467</c:v>
                </c:pt>
                <c:pt idx="3">
                  <c:v>23.4</c:v>
                </c:pt>
                <c:pt idx="4">
                  <c:v>2.4249999999999883</c:v>
                </c:pt>
                <c:pt idx="5">
                  <c:v>7.2000000000000064</c:v>
                </c:pt>
                <c:pt idx="6">
                  <c:v>4.1999999999999815</c:v>
                </c:pt>
                <c:pt idx="7">
                  <c:v>0.99999999999997868</c:v>
                </c:pt>
                <c:pt idx="8">
                  <c:v>3.8249999999999673</c:v>
                </c:pt>
                <c:pt idx="9">
                  <c:v>25.475000000000001</c:v>
                </c:pt>
                <c:pt idx="10">
                  <c:v>2.0000000000000018</c:v>
                </c:pt>
                <c:pt idx="11">
                  <c:v>26.849999999999994</c:v>
                </c:pt>
                <c:pt idx="12">
                  <c:v>39.15000000000002</c:v>
                </c:pt>
                <c:pt idx="13">
                  <c:v>11.999999999999966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79-4D6E-9E87-F277C443FD23}"/>
            </c:ext>
          </c:extLst>
        </c:ser>
        <c:ser>
          <c:idx val="1"/>
          <c:order val="1"/>
          <c:tx>
            <c:strRef>
              <c:f>'extraxtion efficiency '!$M$25</c:f>
              <c:strCache>
                <c:ptCount val="1"/>
                <c:pt idx="0">
                  <c:v>Flowers</c:v>
                </c:pt>
              </c:strCache>
            </c:strRef>
          </c:tx>
          <c:spPr>
            <a:ln w="9525" cap="flat" cmpd="sng" algn="ctr">
              <a:solidFill>
                <a:schemeClr val="accent2">
                  <a:alpha val="70000"/>
                </a:schemeClr>
              </a:solidFill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strRef>
              <c:f>'extraxtion efficiency '!$N$23:$AA$23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xVal>
          <c:yVal>
            <c:numRef>
              <c:f>'extraxtion efficiency '!$N$25:$AA$25</c:f>
              <c:numCache>
                <c:formatCode>General</c:formatCode>
                <c:ptCount val="14"/>
                <c:pt idx="0">
                  <c:v>0.1049999999999951</c:v>
                </c:pt>
                <c:pt idx="1">
                  <c:v>7.8600000000000048</c:v>
                </c:pt>
                <c:pt idx="2">
                  <c:v>3.4539999999999971</c:v>
                </c:pt>
                <c:pt idx="3">
                  <c:v>8.8149999999999995</c:v>
                </c:pt>
                <c:pt idx="4">
                  <c:v>7.8699999999999992</c:v>
                </c:pt>
                <c:pt idx="5">
                  <c:v>9.9450000000000038</c:v>
                </c:pt>
                <c:pt idx="6">
                  <c:v>27.358999999999998</c:v>
                </c:pt>
                <c:pt idx="7">
                  <c:v>0.81999999999999851</c:v>
                </c:pt>
                <c:pt idx="8">
                  <c:v>4.034999999999993</c:v>
                </c:pt>
                <c:pt idx="9">
                  <c:v>18.099999999999998</c:v>
                </c:pt>
                <c:pt idx="10">
                  <c:v>6.5450000000000044</c:v>
                </c:pt>
                <c:pt idx="11">
                  <c:v>19.405000000000001</c:v>
                </c:pt>
                <c:pt idx="12">
                  <c:v>39.975000000000009</c:v>
                </c:pt>
                <c:pt idx="13">
                  <c:v>22.214999999999996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79-4D6E-9E87-F277C443FD23}"/>
            </c:ext>
          </c:extLst>
        </c:ser>
        <c:ser>
          <c:idx val="2"/>
          <c:order val="2"/>
          <c:tx>
            <c:strRef>
              <c:f>'extraxtion efficiency '!$M$26</c:f>
              <c:strCache>
                <c:ptCount val="1"/>
                <c:pt idx="0">
                  <c:v>Leaves </c:v>
                </c:pt>
              </c:strCache>
            </c:strRef>
          </c:tx>
          <c:spPr>
            <a:ln w="9525" cap="flat" cmpd="sng" algn="ctr">
              <a:solidFill>
                <a:schemeClr val="accent3">
                  <a:alpha val="70000"/>
                </a:schemeClr>
              </a:solidFill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strRef>
              <c:f>'extraxtion efficiency '!$N$23:$AA$23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xVal>
          <c:yVal>
            <c:numRef>
              <c:f>'extraxtion efficiency '!$N$26:$AA$26</c:f>
              <c:numCache>
                <c:formatCode>General</c:formatCode>
                <c:ptCount val="14"/>
                <c:pt idx="0">
                  <c:v>1.7750000000000021</c:v>
                </c:pt>
                <c:pt idx="1">
                  <c:v>8.59</c:v>
                </c:pt>
                <c:pt idx="2">
                  <c:v>3.8549999999999955</c:v>
                </c:pt>
                <c:pt idx="3">
                  <c:v>8.3150000000000013</c:v>
                </c:pt>
                <c:pt idx="4">
                  <c:v>9.1199999999999992</c:v>
                </c:pt>
                <c:pt idx="5">
                  <c:v>11.660000000000004</c:v>
                </c:pt>
                <c:pt idx="6">
                  <c:v>28.830000000000002</c:v>
                </c:pt>
                <c:pt idx="7">
                  <c:v>3.0649999999999977</c:v>
                </c:pt>
                <c:pt idx="8">
                  <c:v>1.8550000000000022</c:v>
                </c:pt>
                <c:pt idx="9">
                  <c:v>18.990000000000002</c:v>
                </c:pt>
                <c:pt idx="10">
                  <c:v>8.6450000000000049</c:v>
                </c:pt>
                <c:pt idx="11">
                  <c:v>20.074999999999996</c:v>
                </c:pt>
                <c:pt idx="12">
                  <c:v>37.025000000000006</c:v>
                </c:pt>
                <c:pt idx="13">
                  <c:v>22.775000000000009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79-4D6E-9E87-F277C443FD23}"/>
            </c:ext>
          </c:extLst>
        </c:ser>
        <c:ser>
          <c:idx val="3"/>
          <c:order val="3"/>
          <c:tx>
            <c:strRef>
              <c:f>'extraxtion efficiency '!$M$27</c:f>
              <c:strCache>
                <c:ptCount val="1"/>
                <c:pt idx="0">
                  <c:v>Roots </c:v>
                </c:pt>
              </c:strCache>
            </c:strRef>
          </c:tx>
          <c:spPr>
            <a:ln w="9525" cap="flat" cmpd="sng" algn="ctr">
              <a:solidFill>
                <a:schemeClr val="accent4">
                  <a:alpha val="70000"/>
                </a:schemeClr>
              </a:solidFill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strRef>
              <c:f>'extraxtion efficiency '!$N$23:$AA$23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xVal>
          <c:yVal>
            <c:numRef>
              <c:f>'extraxtion efficiency '!$N$27:$AA$27</c:f>
              <c:numCache>
                <c:formatCode>General</c:formatCode>
                <c:ptCount val="14"/>
                <c:pt idx="0">
                  <c:v>0.35000000000000142</c:v>
                </c:pt>
                <c:pt idx="1">
                  <c:v>4.8349999999999937</c:v>
                </c:pt>
                <c:pt idx="2">
                  <c:v>0.49500000000000099</c:v>
                </c:pt>
                <c:pt idx="3">
                  <c:v>5.210000000000008</c:v>
                </c:pt>
                <c:pt idx="4">
                  <c:v>1.6699999999999982</c:v>
                </c:pt>
                <c:pt idx="5">
                  <c:v>3.1599999999999984</c:v>
                </c:pt>
                <c:pt idx="6">
                  <c:v>10.374999999999996</c:v>
                </c:pt>
                <c:pt idx="7">
                  <c:v>0.53999999999999382</c:v>
                </c:pt>
                <c:pt idx="8">
                  <c:v>1.1299999999999955</c:v>
                </c:pt>
                <c:pt idx="9">
                  <c:v>8.279999999999994</c:v>
                </c:pt>
                <c:pt idx="10">
                  <c:v>1.9900000000000073</c:v>
                </c:pt>
                <c:pt idx="11">
                  <c:v>8.6149999999999949</c:v>
                </c:pt>
                <c:pt idx="12">
                  <c:v>13.059999999999999</c:v>
                </c:pt>
                <c:pt idx="13">
                  <c:v>10.344999999999995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79-4D6E-9E87-F277C443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722175"/>
        <c:axId val="543408543"/>
      </c:scatterChart>
      <c:valAx>
        <c:axId val="768722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08543"/>
        <c:crosses val="autoZero"/>
        <c:crossBetween val="midCat"/>
      </c:valAx>
      <c:valAx>
        <c:axId val="54340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722175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5798556430446174E-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TPC!$AQ$20</c:f>
              <c:strCache>
                <c:ptCount val="1"/>
                <c:pt idx="0">
                  <c:v>TPC Flowers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TPC!$AS$21:$AS$34</c:f>
                <c:numCache>
                  <c:formatCode>General</c:formatCode>
                  <c:ptCount val="14"/>
                  <c:pt idx="0">
                    <c:v>2.7157000014495072</c:v>
                  </c:pt>
                  <c:pt idx="1">
                    <c:v>3.0093024732562195</c:v>
                  </c:pt>
                  <c:pt idx="2">
                    <c:v>2.7153793888756517</c:v>
                  </c:pt>
                  <c:pt idx="3">
                    <c:v>2.0164608232693646</c:v>
                  </c:pt>
                  <c:pt idx="4">
                    <c:v>2.4604994405068372</c:v>
                  </c:pt>
                  <c:pt idx="5">
                    <c:v>3.5008677743317405</c:v>
                  </c:pt>
                  <c:pt idx="6">
                    <c:v>2.6451023191795615</c:v>
                  </c:pt>
                  <c:pt idx="7">
                    <c:v>2.9685799718670323</c:v>
                  </c:pt>
                  <c:pt idx="8">
                    <c:v>3.0325425005405746</c:v>
                  </c:pt>
                  <c:pt idx="9">
                    <c:v>2.0494505236539449</c:v>
                  </c:pt>
                  <c:pt idx="10">
                    <c:v>3.1242264673099438</c:v>
                  </c:pt>
                  <c:pt idx="11">
                    <c:v>2.5425318032514812</c:v>
                  </c:pt>
                  <c:pt idx="12">
                    <c:v>3.1658225047796291</c:v>
                  </c:pt>
                  <c:pt idx="13">
                    <c:v>2.7802015911326552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TPC!$AQ$21:$AQ$34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TPC!$AR$21:$AR$34</c:f>
              <c:numCache>
                <c:formatCode>0</c:formatCode>
                <c:ptCount val="14"/>
                <c:pt idx="0">
                  <c:v>15.899659456861331</c:v>
                </c:pt>
                <c:pt idx="1">
                  <c:v>36.136505647680849</c:v>
                </c:pt>
                <c:pt idx="2">
                  <c:v>59.3209561163182</c:v>
                </c:pt>
                <c:pt idx="3">
                  <c:v>55.181547704878632</c:v>
                </c:pt>
                <c:pt idx="4">
                  <c:v>75.615801490026428</c:v>
                </c:pt>
                <c:pt idx="5">
                  <c:v>134.35175222302334</c:v>
                </c:pt>
                <c:pt idx="6">
                  <c:v>88.497602980052875</c:v>
                </c:pt>
                <c:pt idx="7">
                  <c:v>28.592746935832736</c:v>
                </c:pt>
                <c:pt idx="8">
                  <c:v>77.091679884643113</c:v>
                </c:pt>
                <c:pt idx="9">
                  <c:v>115.42707041576544</c:v>
                </c:pt>
                <c:pt idx="10">
                  <c:v>102.11620764239365</c:v>
                </c:pt>
                <c:pt idx="11">
                  <c:v>92.31500600817111</c:v>
                </c:pt>
                <c:pt idx="12">
                  <c:v>136.12333813987024</c:v>
                </c:pt>
                <c:pt idx="13">
                  <c:v>116.12932948810381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C-4FD1-A5C5-FF872008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3503935"/>
        <c:axId val="1643505183"/>
      </c:barChart>
      <c:catAx>
        <c:axId val="164350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505183"/>
        <c:crosses val="autoZero"/>
        <c:auto val="1"/>
        <c:lblAlgn val="ctr"/>
        <c:lblOffset val="100"/>
        <c:noMultiLvlLbl val="0"/>
      </c:catAx>
      <c:valAx>
        <c:axId val="164350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50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064982502187227"/>
          <c:y val="1.8935185185185201E-2"/>
          <c:w val="0.1809225721784776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8956692913385826E-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TPC!$AQ$37</c:f>
              <c:strCache>
                <c:ptCount val="1"/>
                <c:pt idx="0">
                  <c:v>TPC Leaves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TPC!$AS$38:$AS$51</c:f>
                <c:numCache>
                  <c:formatCode>General</c:formatCode>
                  <c:ptCount val="14"/>
                  <c:pt idx="0">
                    <c:v>2.5745730518622416</c:v>
                  </c:pt>
                  <c:pt idx="1">
                    <c:v>2.9699790472059022</c:v>
                  </c:pt>
                  <c:pt idx="2">
                    <c:v>2.5170260742965751</c:v>
                  </c:pt>
                  <c:pt idx="3">
                    <c:v>3.9851891237920976</c:v>
                  </c:pt>
                  <c:pt idx="4">
                    <c:v>2.1931445666617972</c:v>
                  </c:pt>
                  <c:pt idx="5">
                    <c:v>2.8413708033721732</c:v>
                  </c:pt>
                  <c:pt idx="6">
                    <c:v>3.0225075006370821</c:v>
                  </c:pt>
                  <c:pt idx="7">
                    <c:v>5.2456863396723969</c:v>
                  </c:pt>
                  <c:pt idx="8">
                    <c:v>2.9010250781102651</c:v>
                  </c:pt>
                  <c:pt idx="9">
                    <c:v>3.05058080014209</c:v>
                  </c:pt>
                  <c:pt idx="10">
                    <c:v>2.913296255999009</c:v>
                  </c:pt>
                  <c:pt idx="11">
                    <c:v>2.9965034259253978</c:v>
                  </c:pt>
                  <c:pt idx="12">
                    <c:v>2.8363683617792801</c:v>
                  </c:pt>
                  <c:pt idx="13">
                    <c:v>1.9385985882159822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TPC!$AQ$38:$AQ$51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TPC!$AR$38:$AR$51</c:f>
              <c:numCache>
                <c:formatCode>0</c:formatCode>
                <c:ptCount val="14"/>
                <c:pt idx="0">
                  <c:v>34.292069214131224</c:v>
                </c:pt>
                <c:pt idx="1">
                  <c:v>66.053076183609718</c:v>
                </c:pt>
                <c:pt idx="2">
                  <c:v>80.321259312665219</c:v>
                </c:pt>
                <c:pt idx="3">
                  <c:v>100.86057438115837</c:v>
                </c:pt>
                <c:pt idx="4">
                  <c:v>115.27402307137707</c:v>
                </c:pt>
                <c:pt idx="5">
                  <c:v>120.38854866618601</c:v>
                </c:pt>
                <c:pt idx="6">
                  <c:v>94.005612352799801</c:v>
                </c:pt>
                <c:pt idx="7">
                  <c:v>50.164721148762318</c:v>
                </c:pt>
                <c:pt idx="8">
                  <c:v>97.782226147560678</c:v>
                </c:pt>
                <c:pt idx="9">
                  <c:v>126.46563326123528</c:v>
                </c:pt>
                <c:pt idx="10">
                  <c:v>144.13253129055514</c:v>
                </c:pt>
                <c:pt idx="11">
                  <c:v>125.9861160778659</c:v>
                </c:pt>
                <c:pt idx="12">
                  <c:v>130.18646962268684</c:v>
                </c:pt>
                <c:pt idx="13">
                  <c:v>124.95894409997595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C-4945-BC9C-2D172A994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8095631"/>
        <c:axId val="1668097711"/>
      </c:barChart>
      <c:catAx>
        <c:axId val="166809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097711"/>
        <c:crosses val="autoZero"/>
        <c:auto val="1"/>
        <c:lblAlgn val="ctr"/>
        <c:lblOffset val="100"/>
        <c:noMultiLvlLbl val="0"/>
      </c:catAx>
      <c:valAx>
        <c:axId val="1668097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09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0705818022747158"/>
          <c:y val="2.8194444444444459E-2"/>
          <c:w val="0.174772309711286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TPC!$AQ$53</c:f>
              <c:strCache>
                <c:ptCount val="1"/>
                <c:pt idx="0">
                  <c:v>TPC Roots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TPC!$AS$54:$AS$67</c:f>
                <c:numCache>
                  <c:formatCode>General</c:formatCode>
                  <c:ptCount val="14"/>
                  <c:pt idx="0">
                    <c:v>3.0536298975290874</c:v>
                  </c:pt>
                  <c:pt idx="1">
                    <c:v>2.4383429085087309</c:v>
                  </c:pt>
                  <c:pt idx="2">
                    <c:v>2.7664949335538918</c:v>
                  </c:pt>
                  <c:pt idx="3">
                    <c:v>2.086388031012901</c:v>
                  </c:pt>
                  <c:pt idx="4">
                    <c:v>2.0265532958149879</c:v>
                  </c:pt>
                  <c:pt idx="5">
                    <c:v>3.0619018467479546</c:v>
                  </c:pt>
                  <c:pt idx="6">
                    <c:v>2.8020223670685405</c:v>
                  </c:pt>
                  <c:pt idx="7">
                    <c:v>2.7121478540320481</c:v>
                  </c:pt>
                  <c:pt idx="8">
                    <c:v>3.2453242274425582</c:v>
                  </c:pt>
                  <c:pt idx="9">
                    <c:v>2.5493315427846555</c:v>
                  </c:pt>
                  <c:pt idx="10">
                    <c:v>2.6387794768571933</c:v>
                  </c:pt>
                  <c:pt idx="11">
                    <c:v>3.2354207645916224</c:v>
                  </c:pt>
                  <c:pt idx="12">
                    <c:v>3.2841277989101876</c:v>
                  </c:pt>
                  <c:pt idx="13">
                    <c:v>3.7366643576544742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TPC!$AQ$54:$AQ$67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TPC!$AR$54:$AR$67</c:f>
              <c:numCache>
                <c:formatCode>0</c:formatCode>
                <c:ptCount val="14"/>
                <c:pt idx="0">
                  <c:v>44.580440759432825</c:v>
                </c:pt>
                <c:pt idx="1">
                  <c:v>54.132975726988711</c:v>
                </c:pt>
                <c:pt idx="2">
                  <c:v>78.07420715693344</c:v>
                </c:pt>
                <c:pt idx="3">
                  <c:v>110.13564011535688</c:v>
                </c:pt>
                <c:pt idx="4">
                  <c:v>92.966713708243205</c:v>
                </c:pt>
                <c:pt idx="5">
                  <c:v>104.66404732035568</c:v>
                </c:pt>
                <c:pt idx="6">
                  <c:v>68.326764239365531</c:v>
                </c:pt>
                <c:pt idx="7">
                  <c:v>57.180877721701513</c:v>
                </c:pt>
                <c:pt idx="8">
                  <c:v>124.03874092766161</c:v>
                </c:pt>
                <c:pt idx="9">
                  <c:v>81.205211968276856</c:v>
                </c:pt>
                <c:pt idx="10">
                  <c:v>95.427435952895948</c:v>
                </c:pt>
                <c:pt idx="11">
                  <c:v>43.778175198269643</c:v>
                </c:pt>
                <c:pt idx="12">
                  <c:v>105.79907305936074</c:v>
                </c:pt>
                <c:pt idx="13">
                  <c:v>66.48998046142755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3-4D9E-9A1C-C9B816057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7434239"/>
        <c:axId val="1567435903"/>
      </c:barChart>
      <c:catAx>
        <c:axId val="1567434239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435903"/>
        <c:crosses val="autoZero"/>
        <c:auto val="1"/>
        <c:lblAlgn val="ctr"/>
        <c:lblOffset val="100"/>
        <c:noMultiLvlLbl val="0"/>
      </c:catAx>
      <c:valAx>
        <c:axId val="1567435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43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TPC!$AK$5</c:f>
              <c:strCache>
                <c:ptCount val="1"/>
                <c:pt idx="0">
                  <c:v>Branches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TPC!$AJ$6:$AJ$19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TPC!$AK$6:$AK$19</c:f>
              <c:numCache>
                <c:formatCode>0</c:formatCode>
                <c:ptCount val="14"/>
                <c:pt idx="0">
                  <c:v>59.661139149242977</c:v>
                </c:pt>
                <c:pt idx="1">
                  <c:v>41.366258111031001</c:v>
                </c:pt>
                <c:pt idx="2">
                  <c:v>57.047584715212679</c:v>
                </c:pt>
                <c:pt idx="3">
                  <c:v>76.919610670511886</c:v>
                </c:pt>
                <c:pt idx="4">
                  <c:v>76.919610670511886</c:v>
                </c:pt>
                <c:pt idx="5">
                  <c:v>112.69826964671952</c:v>
                </c:pt>
                <c:pt idx="6">
                  <c:v>91.925018024513335</c:v>
                </c:pt>
                <c:pt idx="7">
                  <c:v>39.338500360490265</c:v>
                </c:pt>
                <c:pt idx="8">
                  <c:v>113.824801730353</c:v>
                </c:pt>
                <c:pt idx="9">
                  <c:v>92.10526315789474</c:v>
                </c:pt>
                <c:pt idx="10">
                  <c:v>132.20980533525594</c:v>
                </c:pt>
                <c:pt idx="11">
                  <c:v>90.122566690699344</c:v>
                </c:pt>
                <c:pt idx="12">
                  <c:v>82.822638788752727</c:v>
                </c:pt>
                <c:pt idx="13">
                  <c:v>89.26640230713771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1-497F-BBC0-C44B99BC7933}"/>
            </c:ext>
          </c:extLst>
        </c:ser>
        <c:ser>
          <c:idx val="1"/>
          <c:order val="1"/>
          <c:tx>
            <c:strRef>
              <c:f>TPC!$AL$5</c:f>
              <c:strCache>
                <c:ptCount val="1"/>
                <c:pt idx="0">
                  <c:v>Flowers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TPC!$AJ$6:$AJ$19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TPC!$AL$6:$AL$19</c:f>
              <c:numCache>
                <c:formatCode>0</c:formatCode>
                <c:ptCount val="14"/>
                <c:pt idx="0">
                  <c:v>14.689978370583994</c:v>
                </c:pt>
                <c:pt idx="1">
                  <c:v>36.40951694304254</c:v>
                </c:pt>
                <c:pt idx="2">
                  <c:v>58.579668348954584</c:v>
                </c:pt>
                <c:pt idx="3">
                  <c:v>54.8846431146359</c:v>
                </c:pt>
                <c:pt idx="4">
                  <c:v>75.2974044700793</c:v>
                </c:pt>
                <c:pt idx="5">
                  <c:v>134.01225666906996</c:v>
                </c:pt>
                <c:pt idx="6">
                  <c:v>88.094808940158615</c:v>
                </c:pt>
                <c:pt idx="7">
                  <c:v>28.1182408074982</c:v>
                </c:pt>
                <c:pt idx="8">
                  <c:v>77.235039653929348</c:v>
                </c:pt>
                <c:pt idx="9">
                  <c:v>114.86121124729631</c:v>
                </c:pt>
                <c:pt idx="10">
                  <c:v>101.92862292718097</c:v>
                </c:pt>
                <c:pt idx="11">
                  <c:v>91.925018024513335</c:v>
                </c:pt>
                <c:pt idx="12">
                  <c:v>136.04001441961069</c:v>
                </c:pt>
                <c:pt idx="13">
                  <c:v>116.16798846431146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1-497F-BBC0-C44B99BC7933}"/>
            </c:ext>
          </c:extLst>
        </c:ser>
        <c:ser>
          <c:idx val="2"/>
          <c:order val="2"/>
          <c:tx>
            <c:strRef>
              <c:f>TPC!$AM$5</c:f>
              <c:strCache>
                <c:ptCount val="1"/>
                <c:pt idx="0">
                  <c:v>Leaves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TPC!$AJ$6:$AJ$19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TPC!$AM$6:$AM$19</c:f>
              <c:numCache>
                <c:formatCode>0</c:formatCode>
                <c:ptCount val="14"/>
                <c:pt idx="0">
                  <c:v>33.976207642393661</c:v>
                </c:pt>
                <c:pt idx="1">
                  <c:v>65.60922855082913</c:v>
                </c:pt>
                <c:pt idx="2">
                  <c:v>79.983777937995669</c:v>
                </c:pt>
                <c:pt idx="3">
                  <c:v>100.53172314347511</c:v>
                </c:pt>
                <c:pt idx="4">
                  <c:v>115.49206921413121</c:v>
                </c:pt>
                <c:pt idx="5">
                  <c:v>119.59264599855804</c:v>
                </c:pt>
                <c:pt idx="6">
                  <c:v>93.99783705839944</c:v>
                </c:pt>
                <c:pt idx="7">
                  <c:v>48.576063446286959</c:v>
                </c:pt>
                <c:pt idx="8">
                  <c:v>97.557678442682032</c:v>
                </c:pt>
                <c:pt idx="9">
                  <c:v>126.39689978370583</c:v>
                </c:pt>
                <c:pt idx="10">
                  <c:v>143.74549387166547</c:v>
                </c:pt>
                <c:pt idx="11">
                  <c:v>125.99134823359768</c:v>
                </c:pt>
                <c:pt idx="12">
                  <c:v>130.22710886806055</c:v>
                </c:pt>
                <c:pt idx="13">
                  <c:v>124.72963229992789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61-497F-BBC0-C44B99BC7933}"/>
            </c:ext>
          </c:extLst>
        </c:ser>
        <c:ser>
          <c:idx val="3"/>
          <c:order val="3"/>
          <c:tx>
            <c:strRef>
              <c:f>TPC!$AN$5</c:f>
              <c:strCache>
                <c:ptCount val="1"/>
                <c:pt idx="0">
                  <c:v>Roots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TPC!$AJ$6:$AJ$19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TPC!$AN$6:$AN$19</c:f>
              <c:numCache>
                <c:formatCode>0</c:formatCode>
                <c:ptCount val="14"/>
                <c:pt idx="0">
                  <c:v>43.619322278298483</c:v>
                </c:pt>
                <c:pt idx="1">
                  <c:v>53.622927180966116</c:v>
                </c:pt>
                <c:pt idx="2">
                  <c:v>78.001081470800287</c:v>
                </c:pt>
                <c:pt idx="3">
                  <c:v>110.26496034607065</c:v>
                </c:pt>
                <c:pt idx="4">
                  <c:v>92.736121124729621</c:v>
                </c:pt>
                <c:pt idx="5">
                  <c:v>104.001441961067</c:v>
                </c:pt>
                <c:pt idx="6">
                  <c:v>67.862292718096597</c:v>
                </c:pt>
                <c:pt idx="7">
                  <c:v>56.64203316510455</c:v>
                </c:pt>
                <c:pt idx="8">
                  <c:v>123.69322278298485</c:v>
                </c:pt>
                <c:pt idx="9">
                  <c:v>80.614635904830578</c:v>
                </c:pt>
                <c:pt idx="10">
                  <c:v>95.079307858687812</c:v>
                </c:pt>
                <c:pt idx="11">
                  <c:v>43.033525594808943</c:v>
                </c:pt>
                <c:pt idx="12">
                  <c:v>105.30821917808218</c:v>
                </c:pt>
                <c:pt idx="13">
                  <c:v>66.05984138428262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61-497F-BBC0-C44B99BC7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887727"/>
        <c:axId val="1639889807"/>
      </c:lineChart>
      <c:catAx>
        <c:axId val="163988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889807"/>
        <c:crosses val="autoZero"/>
        <c:auto val="1"/>
        <c:lblAlgn val="ctr"/>
        <c:lblOffset val="100"/>
        <c:noMultiLvlLbl val="0"/>
      </c:catAx>
      <c:valAx>
        <c:axId val="1639889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88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Branches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'correlation '!$G$4</c:f>
              <c:strCache>
                <c:ptCount val="1"/>
                <c:pt idx="0">
                  <c:v>TPC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'correlation '!$F$5:$F$18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'!$G$5:$G$18</c:f>
              <c:numCache>
                <c:formatCode>0</c:formatCode>
                <c:ptCount val="14"/>
                <c:pt idx="0">
                  <c:v>59.953713049747655</c:v>
                </c:pt>
                <c:pt idx="1">
                  <c:v>41.375419370343671</c:v>
                </c:pt>
                <c:pt idx="2">
                  <c:v>57.046861571737558</c:v>
                </c:pt>
                <c:pt idx="3">
                  <c:v>76.899870223503967</c:v>
                </c:pt>
                <c:pt idx="4">
                  <c:v>76.790870223503973</c:v>
                </c:pt>
                <c:pt idx="5">
                  <c:v>112.60475654890651</c:v>
                </c:pt>
                <c:pt idx="6">
                  <c:v>92.797509012256668</c:v>
                </c:pt>
                <c:pt idx="7">
                  <c:v>39.452833453496758</c:v>
                </c:pt>
                <c:pt idx="8">
                  <c:v>114.06160057678433</c:v>
                </c:pt>
                <c:pt idx="9">
                  <c:v>92.093421052631584</c:v>
                </c:pt>
                <c:pt idx="10">
                  <c:v>133.06400177841863</c:v>
                </c:pt>
                <c:pt idx="11">
                  <c:v>91.147522230233108</c:v>
                </c:pt>
                <c:pt idx="12">
                  <c:v>82.860879596250911</c:v>
                </c:pt>
                <c:pt idx="13">
                  <c:v>89.868800769045905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7-47AB-9613-364145AF9095}"/>
            </c:ext>
          </c:extLst>
        </c:ser>
        <c:ser>
          <c:idx val="1"/>
          <c:order val="1"/>
          <c:tx>
            <c:strRef>
              <c:f>'correlation '!$H$4</c:f>
              <c:strCache>
                <c:ptCount val="1"/>
                <c:pt idx="0">
                  <c:v>TFC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'correlation '!$F$5:$F$18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'!$H$5:$H$18</c:f>
              <c:numCache>
                <c:formatCode>0</c:formatCode>
                <c:ptCount val="14"/>
                <c:pt idx="0">
                  <c:v>72.032808393532846</c:v>
                </c:pt>
                <c:pt idx="1">
                  <c:v>84.128275885792917</c:v>
                </c:pt>
                <c:pt idx="2">
                  <c:v>90.669092191262465</c:v>
                </c:pt>
                <c:pt idx="3">
                  <c:v>72.576140006879953</c:v>
                </c:pt>
                <c:pt idx="4">
                  <c:v>29.88592363261094</c:v>
                </c:pt>
                <c:pt idx="5">
                  <c:v>27.564926728586173</c:v>
                </c:pt>
                <c:pt idx="6">
                  <c:v>22.144809563123498</c:v>
                </c:pt>
                <c:pt idx="7">
                  <c:v>57.198182662538706</c:v>
                </c:pt>
                <c:pt idx="8">
                  <c:v>41.629724286205708</c:v>
                </c:pt>
                <c:pt idx="9">
                  <c:v>61.366138493292056</c:v>
                </c:pt>
                <c:pt idx="10">
                  <c:v>28.824293223254216</c:v>
                </c:pt>
                <c:pt idx="11">
                  <c:v>34.193243206054348</c:v>
                </c:pt>
                <c:pt idx="12">
                  <c:v>27.583261093911251</c:v>
                </c:pt>
                <c:pt idx="13">
                  <c:v>16.761625042999658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7-47AB-9613-364145AF9095}"/>
            </c:ext>
          </c:extLst>
        </c:ser>
        <c:ser>
          <c:idx val="2"/>
          <c:order val="2"/>
          <c:tx>
            <c:strRef>
              <c:f>'correlation '!$I$4</c:f>
              <c:strCache>
                <c:ptCount val="1"/>
                <c:pt idx="0">
                  <c:v>TRP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'correlation '!$F$5:$F$18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'!$I$5:$I$18</c:f>
              <c:numCache>
                <c:formatCode>0</c:formatCode>
                <c:ptCount val="14"/>
                <c:pt idx="0">
                  <c:v>84.539267481330597</c:v>
                </c:pt>
                <c:pt idx="1">
                  <c:v>58.618893414799736</c:v>
                </c:pt>
                <c:pt idx="2">
                  <c:v>80.935118805159547</c:v>
                </c:pt>
                <c:pt idx="3">
                  <c:v>108.99635845213849</c:v>
                </c:pt>
                <c:pt idx="4">
                  <c:v>108.87002511880517</c:v>
                </c:pt>
                <c:pt idx="5">
                  <c:v>159.54256619144604</c:v>
                </c:pt>
                <c:pt idx="6">
                  <c:v>130.05202240325866</c:v>
                </c:pt>
                <c:pt idx="7">
                  <c:v>59.375209097080791</c:v>
                </c:pt>
                <c:pt idx="8">
                  <c:v>160.96594636795655</c:v>
                </c:pt>
                <c:pt idx="9">
                  <c:v>130.39454989816701</c:v>
                </c:pt>
                <c:pt idx="10">
                  <c:v>186.91208418194162</c:v>
                </c:pt>
                <c:pt idx="11">
                  <c:v>127.39541412084183</c:v>
                </c:pt>
                <c:pt idx="12">
                  <c:v>116.9892172437203</c:v>
                </c:pt>
                <c:pt idx="13">
                  <c:v>126.4339918533605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7-47AB-9613-364145AF9095}"/>
            </c:ext>
          </c:extLst>
        </c:ser>
        <c:ser>
          <c:idx val="3"/>
          <c:order val="3"/>
          <c:tx>
            <c:strRef>
              <c:f>'correlation '!$J$4</c:f>
              <c:strCache>
                <c:ptCount val="1"/>
                <c:pt idx="0">
                  <c:v>TAC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'correlation '!$F$5:$F$18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'!$J$5:$J$18</c:f>
              <c:numCache>
                <c:formatCode>0</c:formatCode>
                <c:ptCount val="14"/>
                <c:pt idx="0">
                  <c:v>168.91621236775441</c:v>
                </c:pt>
                <c:pt idx="1">
                  <c:v>156.40824346595141</c:v>
                </c:pt>
                <c:pt idx="2">
                  <c:v>178.30228430934289</c:v>
                </c:pt>
                <c:pt idx="3">
                  <c:v>218.15524100730144</c:v>
                </c:pt>
                <c:pt idx="4">
                  <c:v>135.22133065116972</c:v>
                </c:pt>
                <c:pt idx="5">
                  <c:v>159.3754790642229</c:v>
                </c:pt>
                <c:pt idx="6">
                  <c:v>145.38886395470124</c:v>
                </c:pt>
                <c:pt idx="7">
                  <c:v>126.31547310385933</c:v>
                </c:pt>
                <c:pt idx="8">
                  <c:v>208.43606452093579</c:v>
                </c:pt>
                <c:pt idx="9">
                  <c:v>131.10299657279094</c:v>
                </c:pt>
                <c:pt idx="10">
                  <c:v>143.9391700193712</c:v>
                </c:pt>
                <c:pt idx="11">
                  <c:v>112.02736253911489</c:v>
                </c:pt>
                <c:pt idx="12">
                  <c:v>160.15624497094325</c:v>
                </c:pt>
                <c:pt idx="13">
                  <c:v>145.8330442556996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7-47AB-9613-364145AF9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10624"/>
        <c:axId val="1761911456"/>
      </c:lineChart>
      <c:catAx>
        <c:axId val="176191062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911456"/>
        <c:crosses val="autoZero"/>
        <c:auto val="1"/>
        <c:lblAlgn val="ctr"/>
        <c:lblOffset val="100"/>
        <c:noMultiLvlLbl val="0"/>
      </c:catAx>
      <c:valAx>
        <c:axId val="176191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9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Flowers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'correlation '!$Y$3</c:f>
              <c:strCache>
                <c:ptCount val="1"/>
                <c:pt idx="0">
                  <c:v>TPC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'correlation '!$X$4:$X$17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'!$Y$4:$Y$17</c:f>
              <c:numCache>
                <c:formatCode>0</c:formatCode>
                <c:ptCount val="14"/>
                <c:pt idx="0">
                  <c:v>15.899659456861331</c:v>
                </c:pt>
                <c:pt idx="1">
                  <c:v>36.136505647680849</c:v>
                </c:pt>
                <c:pt idx="2">
                  <c:v>59.3209561163182</c:v>
                </c:pt>
                <c:pt idx="3">
                  <c:v>55.181547704878632</c:v>
                </c:pt>
                <c:pt idx="4">
                  <c:v>75.615801490026428</c:v>
                </c:pt>
                <c:pt idx="5">
                  <c:v>134.35175222302334</c:v>
                </c:pt>
                <c:pt idx="6">
                  <c:v>88.497602980052875</c:v>
                </c:pt>
                <c:pt idx="7">
                  <c:v>28.592746935832736</c:v>
                </c:pt>
                <c:pt idx="8">
                  <c:v>77.091679884643113</c:v>
                </c:pt>
                <c:pt idx="9">
                  <c:v>115.42707041576544</c:v>
                </c:pt>
                <c:pt idx="10">
                  <c:v>102.11620764239365</c:v>
                </c:pt>
                <c:pt idx="11">
                  <c:v>92.31500600817111</c:v>
                </c:pt>
                <c:pt idx="12">
                  <c:v>136.12333813987024</c:v>
                </c:pt>
                <c:pt idx="13">
                  <c:v>116.12932948810381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8-46EB-B430-4EC7010B49BF}"/>
            </c:ext>
          </c:extLst>
        </c:ser>
        <c:ser>
          <c:idx val="1"/>
          <c:order val="1"/>
          <c:tx>
            <c:strRef>
              <c:f>'correlation '!$Z$3</c:f>
              <c:strCache>
                <c:ptCount val="1"/>
                <c:pt idx="0">
                  <c:v>TFC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'correlation '!$X$4:$X$17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'!$Z$4:$Z$17</c:f>
              <c:numCache>
                <c:formatCode>0</c:formatCode>
                <c:ptCount val="14"/>
                <c:pt idx="0">
                  <c:v>14.405219298245614</c:v>
                </c:pt>
                <c:pt idx="1">
                  <c:v>70.64876934984521</c:v>
                </c:pt>
                <c:pt idx="2">
                  <c:v>75.937727038183695</c:v>
                </c:pt>
                <c:pt idx="3">
                  <c:v>47.686953044375649</c:v>
                </c:pt>
                <c:pt idx="4">
                  <c:v>78.904703302373591</c:v>
                </c:pt>
                <c:pt idx="5">
                  <c:v>74.454238906088747</c:v>
                </c:pt>
                <c:pt idx="6">
                  <c:v>17.630193498452012</c:v>
                </c:pt>
                <c:pt idx="7">
                  <c:v>35.690049019607848</c:v>
                </c:pt>
                <c:pt idx="8">
                  <c:v>78.84020381836946</c:v>
                </c:pt>
                <c:pt idx="9">
                  <c:v>78.436705882352953</c:v>
                </c:pt>
                <c:pt idx="10">
                  <c:v>84.499657378740991</c:v>
                </c:pt>
                <c:pt idx="11">
                  <c:v>66.18180392156863</c:v>
                </c:pt>
                <c:pt idx="12">
                  <c:v>40.253011351909187</c:v>
                </c:pt>
                <c:pt idx="13">
                  <c:v>31.352082559339525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8-46EB-B430-4EC7010B49BF}"/>
            </c:ext>
          </c:extLst>
        </c:ser>
        <c:ser>
          <c:idx val="2"/>
          <c:order val="2"/>
          <c:tx>
            <c:strRef>
              <c:f>'correlation '!$AA$3</c:f>
              <c:strCache>
                <c:ptCount val="1"/>
                <c:pt idx="0">
                  <c:v>TRP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'correlation '!$X$4:$X$17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'!$AA$4:$AA$17</c:f>
              <c:numCache>
                <c:formatCode>0</c:formatCode>
                <c:ptCount val="14"/>
                <c:pt idx="0">
                  <c:v>21.401490835030547</c:v>
                </c:pt>
                <c:pt idx="1">
                  <c:v>51.918553971486766</c:v>
                </c:pt>
                <c:pt idx="2">
                  <c:v>83.434435845213855</c:v>
                </c:pt>
                <c:pt idx="3">
                  <c:v>78.029122199592663</c:v>
                </c:pt>
                <c:pt idx="4">
                  <c:v>106.40927766463001</c:v>
                </c:pt>
                <c:pt idx="5">
                  <c:v>189.71735913102512</c:v>
                </c:pt>
                <c:pt idx="6">
                  <c:v>124.14239646978955</c:v>
                </c:pt>
                <c:pt idx="7">
                  <c:v>40.614622539035985</c:v>
                </c:pt>
                <c:pt idx="8">
                  <c:v>108.98619823489479</c:v>
                </c:pt>
                <c:pt idx="9">
                  <c:v>161.96922946367957</c:v>
                </c:pt>
                <c:pt idx="10">
                  <c:v>144.13546503733878</c:v>
                </c:pt>
                <c:pt idx="11">
                  <c:v>129.87435573659198</c:v>
                </c:pt>
                <c:pt idx="12">
                  <c:v>192.37537678207741</c:v>
                </c:pt>
                <c:pt idx="13">
                  <c:v>164.31613713509844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8-46EB-B430-4EC7010B49BF}"/>
            </c:ext>
          </c:extLst>
        </c:ser>
        <c:ser>
          <c:idx val="3"/>
          <c:order val="3"/>
          <c:tx>
            <c:strRef>
              <c:f>'correlation '!$AB$3</c:f>
              <c:strCache>
                <c:ptCount val="1"/>
                <c:pt idx="0">
                  <c:v>TAC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'correlation '!$X$4:$X$17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'!$AB$4:$AB$17</c:f>
              <c:numCache>
                <c:formatCode>0</c:formatCode>
                <c:ptCount val="14"/>
                <c:pt idx="0">
                  <c:v>62.899858143346741</c:v>
                </c:pt>
                <c:pt idx="1">
                  <c:v>116.73568752793919</c:v>
                </c:pt>
                <c:pt idx="2">
                  <c:v>193.14483653702874</c:v>
                </c:pt>
                <c:pt idx="3">
                  <c:v>137.55579049322009</c:v>
                </c:pt>
                <c:pt idx="4">
                  <c:v>135.15073595589331</c:v>
                </c:pt>
                <c:pt idx="5">
                  <c:v>202.90174635672778</c:v>
                </c:pt>
                <c:pt idx="6">
                  <c:v>131.43457308895844</c:v>
                </c:pt>
                <c:pt idx="7">
                  <c:v>82.231411116078064</c:v>
                </c:pt>
                <c:pt idx="8">
                  <c:v>201.94427060050666</c:v>
                </c:pt>
                <c:pt idx="9">
                  <c:v>201.34991908806435</c:v>
                </c:pt>
                <c:pt idx="10">
                  <c:v>217.41175085680229</c:v>
                </c:pt>
                <c:pt idx="11">
                  <c:v>172.80967068991208</c:v>
                </c:pt>
                <c:pt idx="12">
                  <c:v>173.40618432424381</c:v>
                </c:pt>
                <c:pt idx="13">
                  <c:v>152.84894650573685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08-46EB-B430-4EC7010B4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345328"/>
        <c:axId val="1369343664"/>
      </c:lineChart>
      <c:catAx>
        <c:axId val="136934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343664"/>
        <c:crosses val="autoZero"/>
        <c:auto val="1"/>
        <c:lblAlgn val="ctr"/>
        <c:lblOffset val="100"/>
        <c:noMultiLvlLbl val="0"/>
      </c:catAx>
      <c:valAx>
        <c:axId val="136934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34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Leaves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'correlation '!$AK$3</c:f>
              <c:strCache>
                <c:ptCount val="1"/>
                <c:pt idx="0">
                  <c:v>TPC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'correlation '!$AJ$4:$AJ$17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'!$AK$4:$AK$17</c:f>
              <c:numCache>
                <c:formatCode>0</c:formatCode>
                <c:ptCount val="14"/>
                <c:pt idx="0">
                  <c:v>34.292069214131224</c:v>
                </c:pt>
                <c:pt idx="1">
                  <c:v>66.053076183609718</c:v>
                </c:pt>
                <c:pt idx="2">
                  <c:v>80.321259312665219</c:v>
                </c:pt>
                <c:pt idx="3">
                  <c:v>100.86057438115837</c:v>
                </c:pt>
                <c:pt idx="4">
                  <c:v>115.27402307137707</c:v>
                </c:pt>
                <c:pt idx="5">
                  <c:v>120.38854866618601</c:v>
                </c:pt>
                <c:pt idx="6">
                  <c:v>94.005612352799801</c:v>
                </c:pt>
                <c:pt idx="7">
                  <c:v>50.164721148762318</c:v>
                </c:pt>
                <c:pt idx="8">
                  <c:v>97.782226147560678</c:v>
                </c:pt>
                <c:pt idx="9">
                  <c:v>126.46563326123528</c:v>
                </c:pt>
                <c:pt idx="10">
                  <c:v>144.13253129055514</c:v>
                </c:pt>
                <c:pt idx="11">
                  <c:v>125.9861160778659</c:v>
                </c:pt>
                <c:pt idx="12">
                  <c:v>130.18646962268684</c:v>
                </c:pt>
                <c:pt idx="13">
                  <c:v>124.95894409997595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06-4B0A-A2B3-E85884AAD3A2}"/>
            </c:ext>
          </c:extLst>
        </c:ser>
        <c:ser>
          <c:idx val="1"/>
          <c:order val="1"/>
          <c:tx>
            <c:strRef>
              <c:f>'correlation '!$AL$3</c:f>
              <c:strCache>
                <c:ptCount val="1"/>
                <c:pt idx="0">
                  <c:v>TFC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'correlation '!$AJ$4:$AJ$17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'!$AL$4:$AL$17</c:f>
              <c:numCache>
                <c:formatCode>0</c:formatCode>
                <c:ptCount val="14"/>
                <c:pt idx="0">
                  <c:v>32.235578947368403</c:v>
                </c:pt>
                <c:pt idx="1">
                  <c:v>143.49718885448917</c:v>
                </c:pt>
                <c:pt idx="2">
                  <c:v>82.867673890608884</c:v>
                </c:pt>
                <c:pt idx="3">
                  <c:v>66.80730237358101</c:v>
                </c:pt>
                <c:pt idx="4">
                  <c:v>71.644763673890637</c:v>
                </c:pt>
                <c:pt idx="5">
                  <c:v>59.860673202614386</c:v>
                </c:pt>
                <c:pt idx="6">
                  <c:v>15.148961472308221</c:v>
                </c:pt>
                <c:pt idx="7">
                  <c:v>71.95027506019953</c:v>
                </c:pt>
                <c:pt idx="8">
                  <c:v>83.089444616443075</c:v>
                </c:pt>
                <c:pt idx="9">
                  <c:v>77.314528138974879</c:v>
                </c:pt>
                <c:pt idx="10">
                  <c:v>50.730700378396982</c:v>
                </c:pt>
                <c:pt idx="11">
                  <c:v>63.227832817337458</c:v>
                </c:pt>
                <c:pt idx="12">
                  <c:v>34.286743034055725</c:v>
                </c:pt>
                <c:pt idx="13">
                  <c:v>18.847284485724114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6-4B0A-A2B3-E85884AAD3A2}"/>
            </c:ext>
          </c:extLst>
        </c:ser>
        <c:ser>
          <c:idx val="2"/>
          <c:order val="2"/>
          <c:tx>
            <c:strRef>
              <c:f>'correlation '!$AM$3</c:f>
              <c:strCache>
                <c:ptCount val="1"/>
                <c:pt idx="0">
                  <c:v>TRP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'correlation '!$AJ$4:$AJ$17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'!$AM$4:$AM$17</c:f>
              <c:numCache>
                <c:formatCode>0</c:formatCode>
                <c:ptCount val="14"/>
                <c:pt idx="0">
                  <c:v>48.252932790224037</c:v>
                </c:pt>
                <c:pt idx="1">
                  <c:v>93.036008146639517</c:v>
                </c:pt>
                <c:pt idx="2">
                  <c:v>113.20399253224711</c:v>
                </c:pt>
                <c:pt idx="3">
                  <c:v>142.25646028513236</c:v>
                </c:pt>
                <c:pt idx="4">
                  <c:v>163.18790902919213</c:v>
                </c:pt>
                <c:pt idx="5">
                  <c:v>169.16049287169042</c:v>
                </c:pt>
                <c:pt idx="6">
                  <c:v>132.92158859470467</c:v>
                </c:pt>
                <c:pt idx="7">
                  <c:v>69.533326544467073</c:v>
                </c:pt>
                <c:pt idx="8">
                  <c:v>138.47958995247794</c:v>
                </c:pt>
                <c:pt idx="9">
                  <c:v>178.92198913781399</c:v>
                </c:pt>
                <c:pt idx="10">
                  <c:v>203.27117718940937</c:v>
                </c:pt>
                <c:pt idx="11">
                  <c:v>178.31638560760356</c:v>
                </c:pt>
                <c:pt idx="12">
                  <c:v>183.82448173794978</c:v>
                </c:pt>
                <c:pt idx="13">
                  <c:v>176.34702647657841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06-4B0A-A2B3-E85884AAD3A2}"/>
            </c:ext>
          </c:extLst>
        </c:ser>
        <c:ser>
          <c:idx val="3"/>
          <c:order val="3"/>
          <c:tx>
            <c:strRef>
              <c:f>'correlation '!$AN$3</c:f>
              <c:strCache>
                <c:ptCount val="1"/>
                <c:pt idx="0">
                  <c:v>TAC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'correlation '!$AJ$4:$AJ$17</c:f>
              <c:strCache>
                <c:ptCount val="14"/>
                <c:pt idx="0">
                  <c:v>H</c:v>
                </c:pt>
                <c:pt idx="1">
                  <c:v>C</c:v>
                </c:pt>
                <c:pt idx="2">
                  <c:v>EA</c:v>
                </c:pt>
                <c:pt idx="3">
                  <c:v>A</c:v>
                </c:pt>
                <c:pt idx="4">
                  <c:v>E</c:v>
                </c:pt>
                <c:pt idx="5">
                  <c:v>M</c:v>
                </c:pt>
                <c:pt idx="6">
                  <c:v>W</c:v>
                </c:pt>
                <c:pt idx="7">
                  <c:v>H:EA</c:v>
                </c:pt>
                <c:pt idx="8">
                  <c:v>H:E</c:v>
                </c:pt>
                <c:pt idx="9">
                  <c:v>M:C</c:v>
                </c:pt>
                <c:pt idx="10">
                  <c:v>M:EA</c:v>
                </c:pt>
                <c:pt idx="11">
                  <c:v>M:A</c:v>
                </c:pt>
                <c:pt idx="12">
                  <c:v>A:W</c:v>
                </c:pt>
                <c:pt idx="13">
                  <c:v>M:W</c:v>
                </c:pt>
              </c:strCache>
            </c:strRef>
          </c:cat>
          <c:val>
            <c:numRef>
              <c:f>'correlation '!$AN$4:$AN$17</c:f>
              <c:numCache>
                <c:formatCode>0</c:formatCode>
                <c:ptCount val="14"/>
                <c:pt idx="0">
                  <c:v>122.60673372075696</c:v>
                </c:pt>
                <c:pt idx="1">
                  <c:v>147.80182834152885</c:v>
                </c:pt>
                <c:pt idx="2">
                  <c:v>122.12457159886753</c:v>
                </c:pt>
                <c:pt idx="3">
                  <c:v>183.91174489643868</c:v>
                </c:pt>
                <c:pt idx="4">
                  <c:v>168.2450752495902</c:v>
                </c:pt>
                <c:pt idx="5">
                  <c:v>167.54505707048131</c:v>
                </c:pt>
                <c:pt idx="6">
                  <c:v>126.35006779913574</c:v>
                </c:pt>
                <c:pt idx="7">
                  <c:v>142.93898971837282</c:v>
                </c:pt>
                <c:pt idx="8">
                  <c:v>171.13931917746982</c:v>
                </c:pt>
                <c:pt idx="9">
                  <c:v>192.81449411414096</c:v>
                </c:pt>
                <c:pt idx="10">
                  <c:v>192.74251229324989</c:v>
                </c:pt>
                <c:pt idx="11">
                  <c:v>162.97505632543584</c:v>
                </c:pt>
                <c:pt idx="12">
                  <c:v>163.19856995976753</c:v>
                </c:pt>
                <c:pt idx="13">
                  <c:v>178.30162673223063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06-4B0A-A2B3-E85884AAD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060112"/>
        <c:axId val="1765058448"/>
      </c:lineChart>
      <c:catAx>
        <c:axId val="176506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58448"/>
        <c:crosses val="autoZero"/>
        <c:auto val="1"/>
        <c:lblAlgn val="ctr"/>
        <c:lblOffset val="100"/>
        <c:noMultiLvlLbl val="0"/>
      </c:catAx>
      <c:valAx>
        <c:axId val="17650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6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514350</xdr:colOff>
      <xdr:row>2</xdr:row>
      <xdr:rowOff>104775</xdr:rowOff>
    </xdr:from>
    <xdr:to>
      <xdr:col>32</xdr:col>
      <xdr:colOff>381000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276225</xdr:colOff>
      <xdr:row>5</xdr:row>
      <xdr:rowOff>66675</xdr:rowOff>
    </xdr:from>
    <xdr:to>
      <xdr:col>32</xdr:col>
      <xdr:colOff>142875</xdr:colOff>
      <xdr:row>19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376237</xdr:colOff>
      <xdr:row>16</xdr:row>
      <xdr:rowOff>57150</xdr:rowOff>
    </xdr:from>
    <xdr:to>
      <xdr:col>32</xdr:col>
      <xdr:colOff>242887</xdr:colOff>
      <xdr:row>30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147637</xdr:colOff>
      <xdr:row>16</xdr:row>
      <xdr:rowOff>66675</xdr:rowOff>
    </xdr:from>
    <xdr:to>
      <xdr:col>23</xdr:col>
      <xdr:colOff>452437</xdr:colOff>
      <xdr:row>30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195262</xdr:colOff>
      <xdr:row>57</xdr:row>
      <xdr:rowOff>85725</xdr:rowOff>
    </xdr:from>
    <xdr:to>
      <xdr:col>34</xdr:col>
      <xdr:colOff>61912</xdr:colOff>
      <xdr:row>71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238125</xdr:colOff>
      <xdr:row>3</xdr:row>
      <xdr:rowOff>47625</xdr:rowOff>
    </xdr:from>
    <xdr:to>
      <xdr:col>33</xdr:col>
      <xdr:colOff>104775</xdr:colOff>
      <xdr:row>17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142875</xdr:rowOff>
    </xdr:from>
    <xdr:to>
      <xdr:col>5</xdr:col>
      <xdr:colOff>657225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23</xdr:row>
      <xdr:rowOff>161924</xdr:rowOff>
    </xdr:from>
    <xdr:to>
      <xdr:col>17</xdr:col>
      <xdr:colOff>219075</xdr:colOff>
      <xdr:row>41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619125</xdr:colOff>
      <xdr:row>20</xdr:row>
      <xdr:rowOff>57150</xdr:rowOff>
    </xdr:from>
    <xdr:to>
      <xdr:col>17</xdr:col>
      <xdr:colOff>152400</xdr:colOff>
      <xdr:row>34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252412</xdr:colOff>
      <xdr:row>1</xdr:row>
      <xdr:rowOff>114300</xdr:rowOff>
    </xdr:from>
    <xdr:to>
      <xdr:col>45</xdr:col>
      <xdr:colOff>557212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25</xdr:row>
      <xdr:rowOff>63501</xdr:rowOff>
    </xdr:from>
    <xdr:to>
      <xdr:col>12</xdr:col>
      <xdr:colOff>370416</xdr:colOff>
      <xdr:row>46</xdr:row>
      <xdr:rowOff>10584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31751</xdr:colOff>
      <xdr:row>19</xdr:row>
      <xdr:rowOff>74082</xdr:rowOff>
    </xdr:from>
    <xdr:to>
      <xdr:col>16</xdr:col>
      <xdr:colOff>105833</xdr:colOff>
      <xdr:row>42</xdr:row>
      <xdr:rowOff>84665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206854</xdr:colOff>
      <xdr:row>0</xdr:row>
      <xdr:rowOff>0</xdr:rowOff>
    </xdr:from>
    <xdr:to>
      <xdr:col>33</xdr:col>
      <xdr:colOff>152976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233796</xdr:colOff>
      <xdr:row>23</xdr:row>
      <xdr:rowOff>126423</xdr:rowOff>
    </xdr:from>
    <xdr:to>
      <xdr:col>32</xdr:col>
      <xdr:colOff>233796</xdr:colOff>
      <xdr:row>37</xdr:row>
      <xdr:rowOff>124691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225138</xdr:colOff>
      <xdr:row>47</xdr:row>
      <xdr:rowOff>5196</xdr:rowOff>
    </xdr:from>
    <xdr:to>
      <xdr:col>29</xdr:col>
      <xdr:colOff>225138</xdr:colOff>
      <xdr:row>61</xdr:row>
      <xdr:rowOff>81396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329045</xdr:colOff>
      <xdr:row>57</xdr:row>
      <xdr:rowOff>65809</xdr:rowOff>
    </xdr:from>
    <xdr:to>
      <xdr:col>34</xdr:col>
      <xdr:colOff>329045</xdr:colOff>
      <xdr:row>71</xdr:row>
      <xdr:rowOff>142009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550334</xdr:colOff>
      <xdr:row>3</xdr:row>
      <xdr:rowOff>88900</xdr:rowOff>
    </xdr:from>
    <xdr:to>
      <xdr:col>30</xdr:col>
      <xdr:colOff>232834</xdr:colOff>
      <xdr:row>17</xdr:row>
      <xdr:rowOff>27516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349251</xdr:colOff>
      <xdr:row>6</xdr:row>
      <xdr:rowOff>162983</xdr:rowOff>
    </xdr:from>
    <xdr:to>
      <xdr:col>30</xdr:col>
      <xdr:colOff>31751</xdr:colOff>
      <xdr:row>20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381001</xdr:colOff>
      <xdr:row>24</xdr:row>
      <xdr:rowOff>110066</xdr:rowOff>
    </xdr:from>
    <xdr:to>
      <xdr:col>25</xdr:col>
      <xdr:colOff>1270001</xdr:colOff>
      <xdr:row>37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539751</xdr:colOff>
      <xdr:row>45</xdr:row>
      <xdr:rowOff>120649</xdr:rowOff>
    </xdr:from>
    <xdr:to>
      <xdr:col>28</xdr:col>
      <xdr:colOff>423334</xdr:colOff>
      <xdr:row>59</xdr:row>
      <xdr:rowOff>133349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254000</xdr:colOff>
      <xdr:row>0</xdr:row>
      <xdr:rowOff>0</xdr:rowOff>
    </xdr:from>
    <xdr:to>
      <xdr:col>34</xdr:col>
      <xdr:colOff>317500</xdr:colOff>
      <xdr:row>13</xdr:row>
      <xdr:rowOff>160867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105833</xdr:colOff>
      <xdr:row>7</xdr:row>
      <xdr:rowOff>137583</xdr:rowOff>
    </xdr:from>
    <xdr:to>
      <xdr:col>30</xdr:col>
      <xdr:colOff>169333</xdr:colOff>
      <xdr:row>21</xdr:row>
      <xdr:rowOff>6348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211666</xdr:colOff>
      <xdr:row>21</xdr:row>
      <xdr:rowOff>162983</xdr:rowOff>
    </xdr:from>
    <xdr:to>
      <xdr:col>34</xdr:col>
      <xdr:colOff>275166</xdr:colOff>
      <xdr:row>36</xdr:row>
      <xdr:rowOff>16933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825500</xdr:colOff>
      <xdr:row>46</xdr:row>
      <xdr:rowOff>184150</xdr:rowOff>
    </xdr:from>
    <xdr:to>
      <xdr:col>35</xdr:col>
      <xdr:colOff>275166</xdr:colOff>
      <xdr:row>61</xdr:row>
      <xdr:rowOff>59267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409575</xdr:colOff>
      <xdr:row>10</xdr:row>
      <xdr:rowOff>142875</xdr:rowOff>
    </xdr:from>
    <xdr:to>
      <xdr:col>25</xdr:col>
      <xdr:colOff>9525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8"/>
  <sheetViews>
    <sheetView topLeftCell="AK1" workbookViewId="0">
      <selection activeCell="AU23" sqref="AU23:BH23"/>
    </sheetView>
  </sheetViews>
  <sheetFormatPr defaultRowHeight="15" x14ac:dyDescent="0.25"/>
  <cols>
    <col min="29" max="29" width="24.85546875" customWidth="1"/>
    <col min="36" max="36" width="24.5703125" customWidth="1"/>
    <col min="43" max="43" width="23.5703125" customWidth="1"/>
  </cols>
  <sheetData>
    <row r="1" spans="1:60" x14ac:dyDescent="0.25">
      <c r="A1" t="s">
        <v>0</v>
      </c>
    </row>
    <row r="2" spans="1:60" x14ac:dyDescent="0.25">
      <c r="O2" s="100" t="s">
        <v>70</v>
      </c>
      <c r="P2" s="100"/>
      <c r="Q2" s="100"/>
      <c r="R2" s="100"/>
      <c r="S2" s="100"/>
    </row>
    <row r="3" spans="1:60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O3" s="30"/>
      <c r="P3" s="31">
        <v>1</v>
      </c>
      <c r="Q3" s="31">
        <v>2</v>
      </c>
      <c r="R3" s="31">
        <v>3</v>
      </c>
      <c r="S3" s="31">
        <v>4</v>
      </c>
      <c r="T3" s="31">
        <v>5</v>
      </c>
      <c r="U3" s="31">
        <v>6</v>
      </c>
      <c r="V3" s="31">
        <v>7</v>
      </c>
      <c r="W3" s="31">
        <v>8</v>
      </c>
      <c r="X3" s="31">
        <v>9</v>
      </c>
      <c r="Y3" s="31">
        <v>10</v>
      </c>
      <c r="Z3" s="31">
        <v>11</v>
      </c>
      <c r="AA3" s="31">
        <v>12</v>
      </c>
      <c r="AQ3" t="s">
        <v>206</v>
      </c>
    </row>
    <row r="4" spans="1:60" x14ac:dyDescent="0.25">
      <c r="A4" s="2" t="s">
        <v>1</v>
      </c>
      <c r="B4" s="3">
        <v>1.248</v>
      </c>
      <c r="C4" s="4">
        <v>0.85099999999999998</v>
      </c>
      <c r="D4" s="5">
        <v>0.63500000000000001</v>
      </c>
      <c r="E4" s="6">
        <v>0.45900000000000002</v>
      </c>
      <c r="F4" s="5">
        <v>0.66</v>
      </c>
      <c r="G4" s="4">
        <v>0.85199999999999998</v>
      </c>
      <c r="H4" s="7">
        <v>1.0189999999999999</v>
      </c>
      <c r="I4" s="7">
        <v>0.98899999999999999</v>
      </c>
      <c r="J4" s="4">
        <v>0.91700000000000004</v>
      </c>
      <c r="K4" s="6">
        <v>0.436</v>
      </c>
      <c r="L4" s="7">
        <v>1.02</v>
      </c>
      <c r="M4" s="7">
        <v>0.998</v>
      </c>
      <c r="N4" s="8">
        <v>630</v>
      </c>
      <c r="O4" s="31" t="s">
        <v>1</v>
      </c>
      <c r="P4" s="22">
        <f>AVERAGE(AVERAGE(B4,B16))</f>
        <v>1.2504999999999999</v>
      </c>
      <c r="Q4" s="22">
        <f t="shared" ref="Q4:AA8" si="0">AVERAGE(AVERAGE(C4,C16))</f>
        <v>0.85349999999999993</v>
      </c>
      <c r="R4" s="22">
        <f t="shared" si="0"/>
        <v>0.63300000000000001</v>
      </c>
      <c r="S4" s="22">
        <f t="shared" si="0"/>
        <v>0.45900000000000002</v>
      </c>
      <c r="T4" s="22">
        <f t="shared" si="0"/>
        <v>0.66200000000000003</v>
      </c>
      <c r="U4" s="22">
        <f t="shared" si="0"/>
        <v>0.85349999999999993</v>
      </c>
      <c r="V4" s="22">
        <f t="shared" si="0"/>
        <v>1.02</v>
      </c>
      <c r="W4" s="22">
        <f t="shared" si="0"/>
        <v>0.99049999999999994</v>
      </c>
      <c r="X4" s="22">
        <f t="shared" si="0"/>
        <v>0.91900000000000004</v>
      </c>
      <c r="Y4" s="22">
        <f t="shared" si="0"/>
        <v>0.4365</v>
      </c>
      <c r="Z4" s="22">
        <f t="shared" si="0"/>
        <v>1.022</v>
      </c>
      <c r="AA4" s="22">
        <f t="shared" si="0"/>
        <v>1</v>
      </c>
      <c r="AJ4" s="99" t="s">
        <v>103</v>
      </c>
      <c r="AK4" s="99"/>
      <c r="AL4" s="99"/>
      <c r="AM4" s="99"/>
      <c r="AN4" s="99"/>
      <c r="AQ4" t="s">
        <v>131</v>
      </c>
      <c r="AR4" t="s">
        <v>82</v>
      </c>
      <c r="AS4" t="s">
        <v>127</v>
      </c>
      <c r="AU4" t="s">
        <v>5</v>
      </c>
      <c r="AV4" t="s">
        <v>6</v>
      </c>
      <c r="AW4" t="s">
        <v>5</v>
      </c>
      <c r="AX4" t="s">
        <v>4</v>
      </c>
      <c r="AY4" t="s">
        <v>4</v>
      </c>
      <c r="AZ4" t="s">
        <v>2</v>
      </c>
      <c r="BA4" t="s">
        <v>3</v>
      </c>
      <c r="BB4" t="s">
        <v>6</v>
      </c>
      <c r="BC4" t="s">
        <v>2</v>
      </c>
      <c r="BD4" t="s">
        <v>3</v>
      </c>
      <c r="BE4" t="s">
        <v>1</v>
      </c>
      <c r="BF4" t="s">
        <v>3</v>
      </c>
      <c r="BG4" t="s">
        <v>4</v>
      </c>
      <c r="BH4" t="s">
        <v>3</v>
      </c>
    </row>
    <row r="5" spans="1:60" x14ac:dyDescent="0.25">
      <c r="A5" s="2" t="s">
        <v>2</v>
      </c>
      <c r="B5" s="3">
        <v>1.262</v>
      </c>
      <c r="C5" s="9">
        <v>1.464</v>
      </c>
      <c r="D5" s="10">
        <v>1.4850000000000001</v>
      </c>
      <c r="E5" s="4">
        <v>0.83399999999999996</v>
      </c>
      <c r="F5" s="5">
        <v>0.65</v>
      </c>
      <c r="G5" s="6">
        <v>0.40400000000000003</v>
      </c>
      <c r="H5" s="11">
        <v>0.16300000000000001</v>
      </c>
      <c r="I5" s="5">
        <v>0.60799999999999998</v>
      </c>
      <c r="J5" s="7">
        <v>0.97599999999999998</v>
      </c>
      <c r="K5" s="12">
        <v>1.2869999999999999</v>
      </c>
      <c r="L5" s="10">
        <v>1.5069999999999999</v>
      </c>
      <c r="M5" s="13">
        <v>0.312</v>
      </c>
      <c r="N5" s="8">
        <v>630</v>
      </c>
      <c r="O5" s="31" t="s">
        <v>2</v>
      </c>
      <c r="P5" s="22">
        <f>AVERAGE(AVERAGE(B5,B17))</f>
        <v>1.2629999999999999</v>
      </c>
      <c r="Q5" s="22">
        <f t="shared" si="0"/>
        <v>1.4670000000000001</v>
      </c>
      <c r="R5" s="22">
        <f t="shared" si="0"/>
        <v>1.4870000000000001</v>
      </c>
      <c r="S5" s="22">
        <f t="shared" si="0"/>
        <v>0.83549999999999991</v>
      </c>
      <c r="T5" s="22">
        <f t="shared" si="0"/>
        <v>0.65</v>
      </c>
      <c r="U5" s="22">
        <f t="shared" si="0"/>
        <v>0.40400000000000003</v>
      </c>
      <c r="V5" s="22">
        <f t="shared" si="0"/>
        <v>0.16300000000000001</v>
      </c>
      <c r="W5" s="22">
        <f t="shared" si="0"/>
        <v>0.60899999999999999</v>
      </c>
      <c r="X5" s="22">
        <f t="shared" si="0"/>
        <v>0.97750000000000004</v>
      </c>
      <c r="Y5" s="22">
        <f t="shared" si="0"/>
        <v>1.2889999999999999</v>
      </c>
      <c r="Z5" s="22">
        <f t="shared" si="0"/>
        <v>1.5095000000000001</v>
      </c>
      <c r="AA5" s="22">
        <f t="shared" si="0"/>
        <v>0.312</v>
      </c>
      <c r="AK5" s="41" t="s">
        <v>109</v>
      </c>
      <c r="AL5" s="41" t="s">
        <v>110</v>
      </c>
      <c r="AM5" s="41" t="s">
        <v>111</v>
      </c>
      <c r="AN5" s="41" t="s">
        <v>108</v>
      </c>
      <c r="AQ5" s="47" t="s">
        <v>8</v>
      </c>
      <c r="AR5" s="45">
        <v>59.953713049747655</v>
      </c>
      <c r="AS5" s="68">
        <v>2.41333785770723</v>
      </c>
      <c r="AU5" s="47" t="s">
        <v>8</v>
      </c>
      <c r="AV5" s="47" t="s">
        <v>3</v>
      </c>
      <c r="AW5" s="47" t="s">
        <v>197</v>
      </c>
      <c r="AX5" s="47" t="s">
        <v>1</v>
      </c>
      <c r="AY5" s="47" t="s">
        <v>5</v>
      </c>
      <c r="AZ5" s="47" t="s">
        <v>198</v>
      </c>
      <c r="BA5" s="47" t="s">
        <v>199</v>
      </c>
      <c r="BB5" s="47" t="s">
        <v>200</v>
      </c>
      <c r="BC5" s="47" t="s">
        <v>201</v>
      </c>
      <c r="BD5" s="47" t="s">
        <v>202</v>
      </c>
      <c r="BE5" s="47" t="s">
        <v>223</v>
      </c>
      <c r="BF5" s="47" t="s">
        <v>203</v>
      </c>
      <c r="BG5" s="47" t="s">
        <v>204</v>
      </c>
      <c r="BH5" s="47" t="s">
        <v>205</v>
      </c>
    </row>
    <row r="6" spans="1:60" x14ac:dyDescent="0.25">
      <c r="A6" s="2" t="s">
        <v>3</v>
      </c>
      <c r="B6" s="12">
        <v>1.272</v>
      </c>
      <c r="C6" s="7">
        <v>1.018</v>
      </c>
      <c r="D6" s="4">
        <v>0.85599999999999998</v>
      </c>
      <c r="E6" s="14">
        <v>1.129</v>
      </c>
      <c r="F6" s="12">
        <v>1.325</v>
      </c>
      <c r="G6" s="12">
        <v>1.2789999999999999</v>
      </c>
      <c r="H6" s="4">
        <v>0.88800000000000001</v>
      </c>
      <c r="I6" s="15">
        <v>0.72799999999999998</v>
      </c>
      <c r="J6" s="13">
        <v>0.377</v>
      </c>
      <c r="K6" s="14">
        <v>1.1140000000000001</v>
      </c>
      <c r="L6" s="7">
        <v>1.042</v>
      </c>
      <c r="M6" s="9">
        <v>1.3819999999999999</v>
      </c>
      <c r="N6" s="8">
        <v>630</v>
      </c>
      <c r="O6" s="31" t="s">
        <v>3</v>
      </c>
      <c r="P6" s="22">
        <f>AVERAGE(AVERAGE(B6,B18))</f>
        <v>1.2745</v>
      </c>
      <c r="Q6" s="22">
        <f t="shared" si="0"/>
        <v>1.02</v>
      </c>
      <c r="R6" s="22">
        <f t="shared" si="0"/>
        <v>0.85699999999999998</v>
      </c>
      <c r="S6" s="22">
        <f t="shared" si="0"/>
        <v>1.131</v>
      </c>
      <c r="T6" s="22">
        <f t="shared" si="0"/>
        <v>1.327</v>
      </c>
      <c r="U6" s="22">
        <f t="shared" si="0"/>
        <v>1.2814999999999999</v>
      </c>
      <c r="V6" s="22">
        <f t="shared" si="0"/>
        <v>0.88749999999999996</v>
      </c>
      <c r="W6" s="22">
        <f t="shared" si="0"/>
        <v>0.72799999999999998</v>
      </c>
      <c r="X6" s="22">
        <f t="shared" si="0"/>
        <v>0.377</v>
      </c>
      <c r="Y6" s="22">
        <f t="shared" si="0"/>
        <v>1.1154999999999999</v>
      </c>
      <c r="Z6" s="22">
        <f t="shared" si="0"/>
        <v>1.0430000000000001</v>
      </c>
      <c r="AA6" s="22">
        <f t="shared" si="0"/>
        <v>1.3839999999999999</v>
      </c>
      <c r="AI6" s="42">
        <v>1</v>
      </c>
      <c r="AJ6" s="47" t="s">
        <v>8</v>
      </c>
      <c r="AK6" s="45">
        <v>59.661139149242977</v>
      </c>
      <c r="AL6" s="45">
        <v>14.689978370583994</v>
      </c>
      <c r="AM6" s="45">
        <v>33.976207642393661</v>
      </c>
      <c r="AN6" s="45">
        <v>43.619322278298483</v>
      </c>
      <c r="AQ6" s="47" t="s">
        <v>3</v>
      </c>
      <c r="AR6" s="45">
        <v>41.375419370343671</v>
      </c>
      <c r="AS6" s="68">
        <v>1.1900264478169575</v>
      </c>
      <c r="AU6" s="45">
        <v>59.953713049747655</v>
      </c>
      <c r="AV6" s="45">
        <v>41.375419370343671</v>
      </c>
      <c r="AW6" s="45">
        <v>57.046861571737558</v>
      </c>
      <c r="AX6" s="45">
        <v>76.899870223503967</v>
      </c>
      <c r="AY6" s="45">
        <v>76.790870223503973</v>
      </c>
      <c r="AZ6" s="45">
        <v>112.60475654890651</v>
      </c>
      <c r="BA6" s="45">
        <v>92.797509012256668</v>
      </c>
      <c r="BB6" s="45">
        <v>39.452833453496758</v>
      </c>
      <c r="BC6" s="45">
        <v>114.06160057678433</v>
      </c>
      <c r="BD6" s="45">
        <v>92.093421052631584</v>
      </c>
      <c r="BE6" s="45">
        <v>133.06400177841863</v>
      </c>
      <c r="BF6" s="45">
        <v>91.147522230233108</v>
      </c>
      <c r="BG6" s="45">
        <v>82.860879596250911</v>
      </c>
      <c r="BH6" s="45">
        <v>89.868800769045905</v>
      </c>
    </row>
    <row r="7" spans="1:60" x14ac:dyDescent="0.25">
      <c r="A7" s="2" t="s">
        <v>4</v>
      </c>
      <c r="B7" s="9">
        <v>1.4430000000000001</v>
      </c>
      <c r="C7" s="16">
        <v>0.54</v>
      </c>
      <c r="D7" s="9">
        <v>1.403</v>
      </c>
      <c r="E7" s="9">
        <v>1.3959999999999999</v>
      </c>
      <c r="F7" s="14">
        <v>1.081</v>
      </c>
      <c r="G7" s="10">
        <v>1.593</v>
      </c>
      <c r="H7" s="14">
        <v>1.1519999999999999</v>
      </c>
      <c r="I7" s="7">
        <v>1.0269999999999999</v>
      </c>
      <c r="J7" s="4">
        <v>0.86399999999999999</v>
      </c>
      <c r="K7" s="16">
        <v>0.59499999999999997</v>
      </c>
      <c r="L7" s="6">
        <v>0.48399999999999999</v>
      </c>
      <c r="M7" s="3">
        <v>1.222</v>
      </c>
      <c r="N7" s="8">
        <v>630</v>
      </c>
      <c r="O7" s="31" t="s">
        <v>4</v>
      </c>
      <c r="P7" s="22">
        <f>AVERAGE(AVERAGE(B7,B19))</f>
        <v>1.4450000000000001</v>
      </c>
      <c r="Q7" s="22">
        <f t="shared" si="0"/>
        <v>0.53900000000000003</v>
      </c>
      <c r="R7" s="22">
        <f t="shared" si="0"/>
        <v>1.4024999999999999</v>
      </c>
      <c r="S7" s="22">
        <f t="shared" si="0"/>
        <v>1.3979999999999999</v>
      </c>
      <c r="T7" s="22">
        <f t="shared" si="0"/>
        <v>1.0825</v>
      </c>
      <c r="U7" s="22">
        <f t="shared" si="0"/>
        <v>1.595</v>
      </c>
      <c r="V7" s="22">
        <f t="shared" si="0"/>
        <v>1.1539999999999999</v>
      </c>
      <c r="W7" s="22">
        <f t="shared" si="0"/>
        <v>1.0289999999999999</v>
      </c>
      <c r="X7" s="22">
        <f t="shared" si="0"/>
        <v>0.86549999999999994</v>
      </c>
      <c r="Y7" s="22">
        <f t="shared" si="0"/>
        <v>0.59499999999999997</v>
      </c>
      <c r="Z7" s="22">
        <f t="shared" si="0"/>
        <v>0.48399999999999999</v>
      </c>
      <c r="AA7" s="22">
        <f t="shared" si="0"/>
        <v>1.2235</v>
      </c>
      <c r="AI7" s="42">
        <v>2</v>
      </c>
      <c r="AJ7" s="47" t="s">
        <v>3</v>
      </c>
      <c r="AK7" s="62">
        <v>41.366258111031001</v>
      </c>
      <c r="AL7" s="62">
        <v>36.40951694304254</v>
      </c>
      <c r="AM7" s="62">
        <v>65.60922855082913</v>
      </c>
      <c r="AN7" s="62">
        <v>53.622927180966116</v>
      </c>
      <c r="AQ7" s="47" t="s">
        <v>197</v>
      </c>
      <c r="AR7" s="45">
        <v>57.046861571737558</v>
      </c>
      <c r="AS7" s="68">
        <v>2.9335000668489748</v>
      </c>
    </row>
    <row r="8" spans="1:60" x14ac:dyDescent="0.25">
      <c r="A8" s="2" t="s">
        <v>5</v>
      </c>
      <c r="B8" s="15">
        <v>0.752</v>
      </c>
      <c r="C8" s="15">
        <v>0.73099999999999998</v>
      </c>
      <c r="D8" s="3">
        <v>1.167</v>
      </c>
      <c r="E8" s="5">
        <v>0.627</v>
      </c>
      <c r="F8" s="4">
        <v>0.89400000000000002</v>
      </c>
      <c r="G8" s="6">
        <v>0.47699999999999998</v>
      </c>
      <c r="H8" s="12">
        <v>1.371</v>
      </c>
      <c r="I8" s="14">
        <v>1.0529999999999999</v>
      </c>
      <c r="J8" s="17">
        <v>0.112</v>
      </c>
      <c r="K8" s="17">
        <v>0.111</v>
      </c>
      <c r="L8" s="17">
        <v>0.121</v>
      </c>
      <c r="M8" s="17">
        <v>0.122</v>
      </c>
      <c r="N8" s="8">
        <v>630</v>
      </c>
      <c r="O8" s="31" t="s">
        <v>5</v>
      </c>
      <c r="P8" s="22">
        <f>AVERAGE(AVERAGE(B8,B20))</f>
        <v>0.753</v>
      </c>
      <c r="Q8" s="22">
        <f t="shared" si="0"/>
        <v>0.73299999999999998</v>
      </c>
      <c r="R8" s="22">
        <f t="shared" si="0"/>
        <v>1.1684999999999999</v>
      </c>
      <c r="S8" s="22">
        <f t="shared" si="0"/>
        <v>0.62850000000000006</v>
      </c>
      <c r="T8" s="22">
        <f t="shared" si="0"/>
        <v>0.89450000000000007</v>
      </c>
      <c r="U8" s="22">
        <f t="shared" si="0"/>
        <v>0.47749999999999998</v>
      </c>
      <c r="V8" s="22">
        <f t="shared" si="0"/>
        <v>1.3725000000000001</v>
      </c>
      <c r="W8" s="22">
        <f t="shared" si="0"/>
        <v>1.0549999999999999</v>
      </c>
      <c r="X8" s="34">
        <v>2.774</v>
      </c>
      <c r="Y8" s="32"/>
      <c r="Z8" s="32"/>
      <c r="AA8" s="32"/>
      <c r="AI8" s="42">
        <v>3</v>
      </c>
      <c r="AJ8" s="47" t="s">
        <v>197</v>
      </c>
      <c r="AK8" s="45">
        <v>57.047584715212679</v>
      </c>
      <c r="AL8" s="45">
        <v>58.579668348954584</v>
      </c>
      <c r="AM8" s="45">
        <v>79.983777937995669</v>
      </c>
      <c r="AN8" s="45">
        <v>78.001081470800287</v>
      </c>
      <c r="AQ8" s="47" t="s">
        <v>1</v>
      </c>
      <c r="AR8" s="45">
        <v>76.899870223503967</v>
      </c>
      <c r="AS8" s="68">
        <v>2.1200689290529153</v>
      </c>
    </row>
    <row r="9" spans="1:60" x14ac:dyDescent="0.25">
      <c r="A9" s="2" t="s">
        <v>6</v>
      </c>
      <c r="B9" s="17">
        <v>0.10100000000000001</v>
      </c>
      <c r="C9" s="17">
        <v>0.13500000000000001</v>
      </c>
      <c r="D9" s="17">
        <v>9.0999999999999998E-2</v>
      </c>
      <c r="E9" s="17">
        <v>6.3E-2</v>
      </c>
      <c r="F9" s="17">
        <v>7.0999999999999994E-2</v>
      </c>
      <c r="G9" s="17">
        <v>7.5999999999999998E-2</v>
      </c>
      <c r="H9" s="17">
        <v>5.0999999999999997E-2</v>
      </c>
      <c r="I9" s="17">
        <v>6.0999999999999999E-2</v>
      </c>
      <c r="J9" s="17">
        <v>6.0999999999999999E-2</v>
      </c>
      <c r="K9" s="17">
        <v>6.2E-2</v>
      </c>
      <c r="L9" s="17">
        <v>0.06</v>
      </c>
      <c r="M9" s="17">
        <v>0.10100000000000001</v>
      </c>
      <c r="N9" s="8">
        <v>630</v>
      </c>
      <c r="O9" s="31" t="s">
        <v>6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I9" s="42">
        <v>4</v>
      </c>
      <c r="AJ9" s="47" t="s">
        <v>1</v>
      </c>
      <c r="AK9" s="45">
        <v>76.919610670511886</v>
      </c>
      <c r="AL9" s="45">
        <v>54.8846431146359</v>
      </c>
      <c r="AM9" s="45">
        <v>100.53172314347511</v>
      </c>
      <c r="AN9" s="45">
        <v>110.26496034607065</v>
      </c>
      <c r="AQ9" s="47" t="s">
        <v>5</v>
      </c>
      <c r="AR9" s="45">
        <v>76.790870223503973</v>
      </c>
      <c r="AS9" s="68">
        <v>1.6073714029499597</v>
      </c>
    </row>
    <row r="10" spans="1:60" x14ac:dyDescent="0.25">
      <c r="A10" s="2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8">
        <v>630</v>
      </c>
      <c r="AI10" s="42">
        <v>5</v>
      </c>
      <c r="AJ10" s="47" t="s">
        <v>5</v>
      </c>
      <c r="AK10" s="62">
        <v>76.919610670511886</v>
      </c>
      <c r="AL10" s="62">
        <v>75.2974044700793</v>
      </c>
      <c r="AM10" s="62">
        <v>115.49206921413121</v>
      </c>
      <c r="AN10" s="62">
        <v>92.736121124729621</v>
      </c>
      <c r="AQ10" s="47" t="s">
        <v>198</v>
      </c>
      <c r="AR10" s="45">
        <v>112.60475654890651</v>
      </c>
      <c r="AS10" s="68">
        <v>2.451338108991199</v>
      </c>
      <c r="AU10" s="45">
        <v>57.7</v>
      </c>
      <c r="AV10" s="45">
        <v>40.19</v>
      </c>
      <c r="AW10" s="45">
        <v>54.113</v>
      </c>
      <c r="AX10" s="45">
        <v>74.77</v>
      </c>
      <c r="AY10" s="45">
        <v>75.123000000000005</v>
      </c>
      <c r="AZ10" s="45">
        <v>110.108</v>
      </c>
      <c r="BA10" s="92">
        <v>90</v>
      </c>
      <c r="BB10" s="45">
        <v>39.01</v>
      </c>
      <c r="BC10" s="45">
        <v>111.35</v>
      </c>
      <c r="BD10" s="45">
        <v>90.105000000000004</v>
      </c>
      <c r="BE10" s="45">
        <v>130.22219999999999</v>
      </c>
      <c r="BF10" s="45">
        <v>93.33</v>
      </c>
      <c r="BG10" s="45">
        <v>84.77</v>
      </c>
      <c r="BH10" s="45">
        <v>93.33</v>
      </c>
    </row>
    <row r="11" spans="1:60" x14ac:dyDescent="0.25">
      <c r="A11" s="2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8">
        <v>630</v>
      </c>
      <c r="AI11" s="42">
        <v>6</v>
      </c>
      <c r="AJ11" s="47" t="s">
        <v>198</v>
      </c>
      <c r="AK11" s="62">
        <v>112.69826964671952</v>
      </c>
      <c r="AL11" s="62">
        <v>134.01225666906996</v>
      </c>
      <c r="AM11" s="62">
        <v>119.59264599855804</v>
      </c>
      <c r="AN11" s="62">
        <v>104.001441961067</v>
      </c>
      <c r="AQ11" s="47" t="s">
        <v>199</v>
      </c>
      <c r="AR11" s="45">
        <v>92.797509012256668</v>
      </c>
      <c r="AS11" s="68">
        <v>1.2338885879155714</v>
      </c>
      <c r="AU11" s="45">
        <v>59.661139149242977</v>
      </c>
      <c r="AV11" s="62">
        <v>41.366258111031001</v>
      </c>
      <c r="AW11" s="45">
        <v>57.047584715212679</v>
      </c>
      <c r="AX11" s="45">
        <v>76.919610670511886</v>
      </c>
      <c r="AY11" s="62">
        <v>76.919610670511886</v>
      </c>
      <c r="AZ11" s="62">
        <v>112.69826964671952</v>
      </c>
      <c r="BA11" s="45">
        <v>91.925018024513335</v>
      </c>
      <c r="BB11" s="45">
        <v>39.338500360490265</v>
      </c>
      <c r="BC11" s="62">
        <v>113.824801730353</v>
      </c>
      <c r="BD11" s="62">
        <v>92.10526315789474</v>
      </c>
      <c r="BE11" s="45">
        <v>132.20980533525594</v>
      </c>
      <c r="BF11" s="45">
        <v>90.122566690699344</v>
      </c>
      <c r="BG11" s="45">
        <v>82.822638788752727</v>
      </c>
      <c r="BH11" s="45">
        <v>89.26640230713771</v>
      </c>
    </row>
    <row r="12" spans="1:60" x14ac:dyDescent="0.25">
      <c r="AI12" s="42">
        <v>7</v>
      </c>
      <c r="AJ12" s="47" t="s">
        <v>199</v>
      </c>
      <c r="AK12" s="45">
        <v>91.925018024513335</v>
      </c>
      <c r="AL12" s="45">
        <v>88.094808940158615</v>
      </c>
      <c r="AM12" s="45">
        <v>93.99783705839944</v>
      </c>
      <c r="AN12" s="45">
        <v>67.862292718096597</v>
      </c>
      <c r="AQ12" s="47" t="s">
        <v>200</v>
      </c>
      <c r="AR12" s="45">
        <v>39.452833453496758</v>
      </c>
      <c r="AS12" s="68">
        <v>0.50970976262731493</v>
      </c>
      <c r="AU12" s="45">
        <v>62.5</v>
      </c>
      <c r="AV12" s="45">
        <v>42.57</v>
      </c>
      <c r="AW12" s="45">
        <v>59.98</v>
      </c>
      <c r="AX12" s="45">
        <v>79.010000000000005</v>
      </c>
      <c r="AY12" s="45">
        <v>78.33</v>
      </c>
      <c r="AZ12" s="45">
        <v>115.008</v>
      </c>
      <c r="BA12" s="45">
        <v>93.67</v>
      </c>
      <c r="BB12" s="45">
        <v>40.01</v>
      </c>
      <c r="BC12" s="45">
        <v>117.01</v>
      </c>
      <c r="BD12" s="45">
        <v>94.07</v>
      </c>
      <c r="BE12" s="45">
        <v>136.76</v>
      </c>
      <c r="BF12" s="45">
        <v>89.99</v>
      </c>
      <c r="BG12" s="45">
        <v>80.989999999999995</v>
      </c>
      <c r="BH12" s="45">
        <v>87.01</v>
      </c>
    </row>
    <row r="13" spans="1:60" x14ac:dyDescent="0.25">
      <c r="A13" s="19" t="s">
        <v>9</v>
      </c>
      <c r="AI13" s="42">
        <v>8</v>
      </c>
      <c r="AJ13" s="47" t="s">
        <v>200</v>
      </c>
      <c r="AK13" s="45">
        <v>39.338500360490265</v>
      </c>
      <c r="AL13" s="45">
        <v>28.1182408074982</v>
      </c>
      <c r="AM13" s="45">
        <v>48.576063446286959</v>
      </c>
      <c r="AN13" s="45">
        <v>56.64203316510455</v>
      </c>
      <c r="AQ13" s="47" t="s">
        <v>201</v>
      </c>
      <c r="AR13" s="45">
        <v>114.06160057678433</v>
      </c>
      <c r="AS13" s="68">
        <v>2.8374205310903995</v>
      </c>
    </row>
    <row r="14" spans="1:60" x14ac:dyDescent="0.25">
      <c r="O14" s="100" t="s">
        <v>72</v>
      </c>
      <c r="P14" s="100"/>
      <c r="Q14" s="100"/>
      <c r="R14" s="100"/>
      <c r="S14" s="100"/>
      <c r="AI14" s="42">
        <v>9</v>
      </c>
      <c r="AJ14" s="47" t="s">
        <v>201</v>
      </c>
      <c r="AK14" s="62">
        <v>113.824801730353</v>
      </c>
      <c r="AL14" s="62">
        <v>77.235039653929348</v>
      </c>
      <c r="AM14" s="62">
        <v>97.557678442682032</v>
      </c>
      <c r="AN14" s="62">
        <v>123.69322278298485</v>
      </c>
      <c r="AQ14" s="47" t="s">
        <v>202</v>
      </c>
      <c r="AR14" s="45">
        <v>92.093421052631584</v>
      </c>
      <c r="AS14" s="68">
        <v>1.9825265260744336</v>
      </c>
    </row>
    <row r="15" spans="1:60" x14ac:dyDescent="0.25">
      <c r="A15" s="1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O15" s="30"/>
      <c r="P15" s="31">
        <v>1</v>
      </c>
      <c r="Q15" s="31">
        <v>2</v>
      </c>
      <c r="R15" s="31">
        <v>3</v>
      </c>
      <c r="S15" s="31">
        <v>4</v>
      </c>
      <c r="T15" s="31">
        <v>5</v>
      </c>
      <c r="U15" s="31">
        <v>6</v>
      </c>
      <c r="V15" s="31">
        <v>7</v>
      </c>
      <c r="W15" s="31">
        <v>8</v>
      </c>
      <c r="X15" s="31">
        <v>9</v>
      </c>
      <c r="Y15" s="31">
        <v>10</v>
      </c>
      <c r="Z15" s="31">
        <v>11</v>
      </c>
      <c r="AA15" s="31">
        <v>12</v>
      </c>
      <c r="AI15" s="42">
        <v>10</v>
      </c>
      <c r="AJ15" s="47" t="s">
        <v>202</v>
      </c>
      <c r="AK15" s="62">
        <v>92.10526315789474</v>
      </c>
      <c r="AL15" s="62">
        <v>114.86121124729631</v>
      </c>
      <c r="AM15" s="62">
        <v>126.39689978370583</v>
      </c>
      <c r="AN15" s="62">
        <v>80.614635904830578</v>
      </c>
      <c r="AQ15" s="47" t="s">
        <v>223</v>
      </c>
      <c r="AR15" s="45">
        <v>133.06400177841863</v>
      </c>
      <c r="AS15" s="68">
        <v>3.3515587243304048</v>
      </c>
    </row>
    <row r="16" spans="1:60" x14ac:dyDescent="0.25">
      <c r="A16" s="2" t="s">
        <v>1</v>
      </c>
      <c r="B16" s="3">
        <v>1.2529999999999999</v>
      </c>
      <c r="C16" s="4">
        <v>0.85599999999999998</v>
      </c>
      <c r="D16" s="5">
        <v>0.63100000000000001</v>
      </c>
      <c r="E16" s="6">
        <v>0.45900000000000002</v>
      </c>
      <c r="F16" s="5">
        <v>0.66400000000000003</v>
      </c>
      <c r="G16" s="4">
        <v>0.85499999999999998</v>
      </c>
      <c r="H16" s="7">
        <v>1.0209999999999999</v>
      </c>
      <c r="I16" s="7">
        <v>0.99199999999999999</v>
      </c>
      <c r="J16" s="4">
        <v>0.92100000000000004</v>
      </c>
      <c r="K16" s="6">
        <v>0.437</v>
      </c>
      <c r="L16" s="7">
        <v>1.024</v>
      </c>
      <c r="M16" s="7">
        <v>1.002</v>
      </c>
      <c r="N16" s="8">
        <v>630</v>
      </c>
      <c r="O16" s="31" t="s">
        <v>1</v>
      </c>
      <c r="P16" t="s">
        <v>196</v>
      </c>
      <c r="Q16">
        <f t="shared" ref="Q16:AA16" si="1">Q4*100/2.774</f>
        <v>30.767844268204755</v>
      </c>
      <c r="R16">
        <f t="shared" si="1"/>
        <v>22.819033886085073</v>
      </c>
      <c r="S16">
        <f t="shared" si="1"/>
        <v>16.546503244412399</v>
      </c>
      <c r="T16">
        <f t="shared" si="1"/>
        <v>23.864455659697189</v>
      </c>
      <c r="U16">
        <f t="shared" si="1"/>
        <v>30.767844268204755</v>
      </c>
      <c r="V16">
        <f t="shared" si="1"/>
        <v>36.770007209805335</v>
      </c>
      <c r="W16">
        <f t="shared" si="1"/>
        <v>35.706560922855083</v>
      </c>
      <c r="X16">
        <f t="shared" si="1"/>
        <v>33.129055515501086</v>
      </c>
      <c r="Y16">
        <f t="shared" si="1"/>
        <v>15.735400144196106</v>
      </c>
      <c r="Z16">
        <f t="shared" si="1"/>
        <v>36.842105263157897</v>
      </c>
      <c r="AA16">
        <f t="shared" si="1"/>
        <v>36.049026676279738</v>
      </c>
      <c r="AI16" s="42">
        <v>11</v>
      </c>
      <c r="AJ16" s="47" t="s">
        <v>223</v>
      </c>
      <c r="AK16" s="45">
        <v>132.20980533525594</v>
      </c>
      <c r="AL16" s="45">
        <v>101.92862292718097</v>
      </c>
      <c r="AM16" s="45">
        <v>143.74549387166547</v>
      </c>
      <c r="AN16" s="45">
        <v>95.079307858687812</v>
      </c>
      <c r="AQ16" s="47" t="s">
        <v>203</v>
      </c>
      <c r="AR16" s="45">
        <v>91.147522230233108</v>
      </c>
      <c r="AS16" s="68">
        <v>1.8912430815517238</v>
      </c>
    </row>
    <row r="17" spans="1:60" x14ac:dyDescent="0.25">
      <c r="A17" s="2" t="s">
        <v>2</v>
      </c>
      <c r="B17" s="3">
        <v>1.264</v>
      </c>
      <c r="C17" s="9">
        <v>1.47</v>
      </c>
      <c r="D17" s="10">
        <v>1.4890000000000001</v>
      </c>
      <c r="E17" s="4">
        <v>0.83699999999999997</v>
      </c>
      <c r="F17" s="5">
        <v>0.65</v>
      </c>
      <c r="G17" s="6">
        <v>0.40400000000000003</v>
      </c>
      <c r="H17" s="11">
        <v>0.16300000000000001</v>
      </c>
      <c r="I17" s="5">
        <v>0.61</v>
      </c>
      <c r="J17" s="7">
        <v>0.97899999999999998</v>
      </c>
      <c r="K17" s="12">
        <v>1.2909999999999999</v>
      </c>
      <c r="L17" s="10">
        <v>1.512</v>
      </c>
      <c r="M17" s="13">
        <v>0.312</v>
      </c>
      <c r="N17" s="8">
        <v>630</v>
      </c>
      <c r="O17" s="31" t="s">
        <v>2</v>
      </c>
      <c r="P17">
        <f t="shared" ref="P17:AA20" si="2">P5*100/2.774</f>
        <v>45.529920692141303</v>
      </c>
      <c r="Q17">
        <f t="shared" si="2"/>
        <v>52.883922134102384</v>
      </c>
      <c r="R17">
        <f t="shared" si="2"/>
        <v>53.604902667627982</v>
      </c>
      <c r="S17">
        <f t="shared" si="2"/>
        <v>30.118961788031722</v>
      </c>
      <c r="T17">
        <f t="shared" si="2"/>
        <v>23.431867339581832</v>
      </c>
      <c r="U17">
        <f t="shared" si="2"/>
        <v>14.563806777217017</v>
      </c>
      <c r="V17">
        <f t="shared" si="2"/>
        <v>5.8759913482335975</v>
      </c>
      <c r="W17">
        <f t="shared" si="2"/>
        <v>21.953857245854362</v>
      </c>
      <c r="X17">
        <f t="shared" si="2"/>
        <v>35.237923576063444</v>
      </c>
      <c r="Y17">
        <f t="shared" si="2"/>
        <v>46.467195385724587</v>
      </c>
      <c r="Z17">
        <f t="shared" si="2"/>
        <v>54.416005767844275</v>
      </c>
      <c r="AA17">
        <f t="shared" si="2"/>
        <v>11.247296322999279</v>
      </c>
      <c r="AI17" s="42">
        <v>12</v>
      </c>
      <c r="AJ17" s="47" t="s">
        <v>203</v>
      </c>
      <c r="AK17" s="45">
        <v>90.122566690699344</v>
      </c>
      <c r="AL17" s="45">
        <v>91.925018024513335</v>
      </c>
      <c r="AM17" s="45">
        <v>125.99134823359768</v>
      </c>
      <c r="AN17" s="45">
        <v>43.033525594808943</v>
      </c>
      <c r="AQ17" s="47" t="s">
        <v>204</v>
      </c>
      <c r="AR17" s="45">
        <v>82.860879596250911</v>
      </c>
      <c r="AS17" s="68">
        <v>1.8902901283975908</v>
      </c>
    </row>
    <row r="18" spans="1:60" x14ac:dyDescent="0.25">
      <c r="A18" s="2" t="s">
        <v>3</v>
      </c>
      <c r="B18" s="12">
        <v>1.2769999999999999</v>
      </c>
      <c r="C18" s="7">
        <v>1.022</v>
      </c>
      <c r="D18" s="4">
        <v>0.85799999999999998</v>
      </c>
      <c r="E18" s="14">
        <v>1.133</v>
      </c>
      <c r="F18" s="12">
        <v>1.329</v>
      </c>
      <c r="G18" s="12">
        <v>1.284</v>
      </c>
      <c r="H18" s="4">
        <v>0.88700000000000001</v>
      </c>
      <c r="I18" s="15">
        <v>0.72799999999999998</v>
      </c>
      <c r="J18" s="13">
        <v>0.377</v>
      </c>
      <c r="K18" s="14">
        <v>1.117</v>
      </c>
      <c r="L18" s="7">
        <v>1.044</v>
      </c>
      <c r="M18" s="9">
        <v>1.3859999999999999</v>
      </c>
      <c r="N18" s="8">
        <v>630</v>
      </c>
      <c r="O18" s="31" t="s">
        <v>3</v>
      </c>
      <c r="P18">
        <f t="shared" si="2"/>
        <v>45.944484498918527</v>
      </c>
      <c r="Q18">
        <f t="shared" si="2"/>
        <v>36.770007209805335</v>
      </c>
      <c r="R18">
        <f t="shared" si="2"/>
        <v>30.894015861571738</v>
      </c>
      <c r="S18">
        <f t="shared" si="2"/>
        <v>40.771449170872387</v>
      </c>
      <c r="T18">
        <f t="shared" si="2"/>
        <v>47.837058399423213</v>
      </c>
      <c r="U18">
        <f t="shared" si="2"/>
        <v>46.19682768565248</v>
      </c>
      <c r="V18">
        <f t="shared" si="2"/>
        <v>31.993511175198268</v>
      </c>
      <c r="W18">
        <f t="shared" si="2"/>
        <v>26.24369142033165</v>
      </c>
      <c r="X18">
        <f t="shared" si="2"/>
        <v>13.590483056957464</v>
      </c>
      <c r="Y18">
        <f t="shared" si="2"/>
        <v>40.212689257390046</v>
      </c>
      <c r="Z18">
        <f t="shared" si="2"/>
        <v>37.599134823359776</v>
      </c>
      <c r="AA18">
        <f t="shared" si="2"/>
        <v>49.89185291997115</v>
      </c>
      <c r="AI18" s="42">
        <v>13</v>
      </c>
      <c r="AJ18" s="47" t="s">
        <v>204</v>
      </c>
      <c r="AK18" s="45">
        <v>82.822638788752727</v>
      </c>
      <c r="AL18" s="45">
        <v>136.04001441961069</v>
      </c>
      <c r="AM18" s="45">
        <v>130.22710886806055</v>
      </c>
      <c r="AN18" s="45">
        <v>105.30821917808218</v>
      </c>
      <c r="AQ18" s="47" t="s">
        <v>205</v>
      </c>
      <c r="AR18" s="45">
        <v>89.868800769045905</v>
      </c>
      <c r="AS18" s="68">
        <v>3.2027742552639178</v>
      </c>
    </row>
    <row r="19" spans="1:60" x14ac:dyDescent="0.25">
      <c r="A19" s="2" t="s">
        <v>4</v>
      </c>
      <c r="B19" s="9">
        <v>1.4470000000000001</v>
      </c>
      <c r="C19" s="16">
        <v>0.53800000000000003</v>
      </c>
      <c r="D19" s="9">
        <v>1.4019999999999999</v>
      </c>
      <c r="E19" s="9">
        <v>1.4</v>
      </c>
      <c r="F19" s="14">
        <v>1.0840000000000001</v>
      </c>
      <c r="G19" s="10">
        <v>1.597</v>
      </c>
      <c r="H19" s="3">
        <v>1.1559999999999999</v>
      </c>
      <c r="I19" s="7">
        <v>1.0309999999999999</v>
      </c>
      <c r="J19" s="4">
        <v>0.86699999999999999</v>
      </c>
      <c r="K19" s="16">
        <v>0.59499999999999997</v>
      </c>
      <c r="L19" s="6">
        <v>0.48399999999999999</v>
      </c>
      <c r="M19" s="3">
        <v>1.2250000000000001</v>
      </c>
      <c r="N19" s="8">
        <v>630</v>
      </c>
      <c r="O19" s="31" t="s">
        <v>4</v>
      </c>
      <c r="P19">
        <f t="shared" si="2"/>
        <v>52.090843547224225</v>
      </c>
      <c r="Q19">
        <f t="shared" si="2"/>
        <v>19.430425378514784</v>
      </c>
      <c r="R19">
        <f t="shared" si="2"/>
        <v>50.558759913482334</v>
      </c>
      <c r="S19">
        <f t="shared" si="2"/>
        <v>50.396539293439069</v>
      </c>
      <c r="T19">
        <f t="shared" si="2"/>
        <v>39.023071377072817</v>
      </c>
      <c r="U19">
        <f t="shared" si="2"/>
        <v>57.498197548666184</v>
      </c>
      <c r="V19">
        <f t="shared" si="2"/>
        <v>41.600576784426821</v>
      </c>
      <c r="W19">
        <f t="shared" si="2"/>
        <v>37.09444844989185</v>
      </c>
      <c r="X19">
        <f t="shared" si="2"/>
        <v>31.200432588320115</v>
      </c>
      <c r="Y19">
        <f t="shared" si="2"/>
        <v>21.449170872386446</v>
      </c>
      <c r="Z19">
        <f t="shared" si="2"/>
        <v>17.447728911319395</v>
      </c>
      <c r="AA19">
        <f t="shared" si="2"/>
        <v>44.105984138428262</v>
      </c>
      <c r="AI19" s="42">
        <v>14</v>
      </c>
      <c r="AJ19" s="47" t="s">
        <v>205</v>
      </c>
      <c r="AK19" s="45">
        <v>89.26640230713771</v>
      </c>
      <c r="AL19" s="45">
        <v>116.16798846431146</v>
      </c>
      <c r="AM19" s="45">
        <v>124.72963229992789</v>
      </c>
      <c r="AN19" s="45">
        <v>66.05984138428262</v>
      </c>
      <c r="AR19" s="68"/>
      <c r="AS19" s="68"/>
    </row>
    <row r="20" spans="1:60" x14ac:dyDescent="0.25">
      <c r="A20" s="2" t="s">
        <v>5</v>
      </c>
      <c r="B20" s="15">
        <v>0.754</v>
      </c>
      <c r="C20" s="15">
        <v>0.73499999999999999</v>
      </c>
      <c r="D20" s="3">
        <v>1.17</v>
      </c>
      <c r="E20" s="5">
        <v>0.63</v>
      </c>
      <c r="F20" s="4">
        <v>0.89500000000000002</v>
      </c>
      <c r="G20" s="6">
        <v>0.47799999999999998</v>
      </c>
      <c r="H20" s="12">
        <v>1.3740000000000001</v>
      </c>
      <c r="I20" s="14">
        <v>1.0569999999999999</v>
      </c>
      <c r="J20" s="17">
        <v>0.112</v>
      </c>
      <c r="K20" s="17">
        <v>0.111</v>
      </c>
      <c r="L20" s="17">
        <v>0.122</v>
      </c>
      <c r="M20" s="17">
        <v>0.122</v>
      </c>
      <c r="N20" s="8">
        <v>630</v>
      </c>
      <c r="O20" s="31" t="s">
        <v>5</v>
      </c>
      <c r="P20">
        <f t="shared" si="2"/>
        <v>27.144917087238642</v>
      </c>
      <c r="Q20">
        <f t="shared" si="2"/>
        <v>26.423936553713048</v>
      </c>
      <c r="R20">
        <f t="shared" si="2"/>
        <v>42.123287671232873</v>
      </c>
      <c r="S20">
        <f t="shared" si="2"/>
        <v>22.656813266041819</v>
      </c>
      <c r="T20">
        <f t="shared" si="2"/>
        <v>32.245854361932231</v>
      </c>
      <c r="U20">
        <f t="shared" si="2"/>
        <v>17.213410237923576</v>
      </c>
      <c r="V20">
        <f t="shared" si="2"/>
        <v>49.47728911319394</v>
      </c>
      <c r="W20">
        <f t="shared" si="2"/>
        <v>38.031723143475126</v>
      </c>
      <c r="X20">
        <f t="shared" si="2"/>
        <v>99.999999999999986</v>
      </c>
      <c r="AN20">
        <v>249.99999999999997</v>
      </c>
      <c r="AQ20" s="47" t="s">
        <v>207</v>
      </c>
      <c r="AR20" s="68" t="s">
        <v>82</v>
      </c>
      <c r="AS20" s="68" t="s">
        <v>127</v>
      </c>
    </row>
    <row r="21" spans="1:60" x14ac:dyDescent="0.25">
      <c r="A21" s="2" t="s">
        <v>6</v>
      </c>
      <c r="B21" s="17">
        <v>0.10100000000000001</v>
      </c>
      <c r="C21" s="17">
        <v>0.13500000000000001</v>
      </c>
      <c r="D21" s="17">
        <v>9.1999999999999998E-2</v>
      </c>
      <c r="E21" s="17">
        <v>6.3E-2</v>
      </c>
      <c r="F21" s="17">
        <v>7.1999999999999995E-2</v>
      </c>
      <c r="G21" s="17">
        <v>7.5999999999999998E-2</v>
      </c>
      <c r="H21" s="17">
        <v>5.0999999999999997E-2</v>
      </c>
      <c r="I21" s="17">
        <v>6.0999999999999999E-2</v>
      </c>
      <c r="J21" s="17">
        <v>6.0999999999999999E-2</v>
      </c>
      <c r="K21" s="17">
        <v>6.0999999999999999E-2</v>
      </c>
      <c r="L21" s="17">
        <v>6.3E-2</v>
      </c>
      <c r="M21" s="17">
        <v>0.10100000000000001</v>
      </c>
      <c r="N21" s="8">
        <v>630</v>
      </c>
      <c r="O21" s="31" t="s">
        <v>6</v>
      </c>
      <c r="AQ21" s="47" t="s">
        <v>8</v>
      </c>
      <c r="AR21" s="45">
        <v>15.899659456861331</v>
      </c>
      <c r="AS21" s="68">
        <v>2.7157000014495072</v>
      </c>
    </row>
    <row r="22" spans="1:60" x14ac:dyDescent="0.25">
      <c r="A22" s="2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8">
        <v>630</v>
      </c>
      <c r="AQ22" s="47" t="s">
        <v>3</v>
      </c>
      <c r="AR22" s="45">
        <v>36.136505647680849</v>
      </c>
      <c r="AS22" s="68">
        <v>3.0093024732562195</v>
      </c>
      <c r="AU22" t="s">
        <v>254</v>
      </c>
      <c r="AV22" t="s">
        <v>253</v>
      </c>
      <c r="AW22" t="s">
        <v>252</v>
      </c>
      <c r="AX22" t="s">
        <v>252</v>
      </c>
      <c r="AY22" t="s">
        <v>251</v>
      </c>
      <c r="AZ22" t="s">
        <v>247</v>
      </c>
      <c r="BA22" t="s">
        <v>250</v>
      </c>
      <c r="BB22" t="s">
        <v>253</v>
      </c>
      <c r="BC22" t="s">
        <v>251</v>
      </c>
      <c r="BD22" t="s">
        <v>248</v>
      </c>
      <c r="BE22" t="s">
        <v>249</v>
      </c>
      <c r="BF22" t="s">
        <v>250</v>
      </c>
      <c r="BG22" t="s">
        <v>247</v>
      </c>
      <c r="BH22" t="s">
        <v>248</v>
      </c>
    </row>
    <row r="23" spans="1:60" x14ac:dyDescent="0.25">
      <c r="A23" s="2" t="s">
        <v>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8">
        <v>630</v>
      </c>
      <c r="AQ23" s="47" t="s">
        <v>197</v>
      </c>
      <c r="AR23" s="45">
        <v>59.3209561163182</v>
      </c>
      <c r="AS23" s="68">
        <v>2.7153793888756517</v>
      </c>
      <c r="AU23" s="47" t="s">
        <v>8</v>
      </c>
      <c r="AV23" s="47" t="s">
        <v>3</v>
      </c>
      <c r="AW23" s="47" t="s">
        <v>197</v>
      </c>
      <c r="AX23" s="47" t="s">
        <v>1</v>
      </c>
      <c r="AY23" s="47" t="s">
        <v>5</v>
      </c>
      <c r="AZ23" s="47" t="s">
        <v>198</v>
      </c>
      <c r="BA23" s="47" t="s">
        <v>199</v>
      </c>
      <c r="BB23" s="47" t="s">
        <v>200</v>
      </c>
      <c r="BC23" s="47" t="s">
        <v>201</v>
      </c>
      <c r="BD23" s="47" t="s">
        <v>202</v>
      </c>
      <c r="BE23" s="47" t="s">
        <v>223</v>
      </c>
      <c r="BF23" s="47" t="s">
        <v>203</v>
      </c>
      <c r="BG23" s="47" t="s">
        <v>204</v>
      </c>
      <c r="BH23" s="47" t="s">
        <v>205</v>
      </c>
    </row>
    <row r="24" spans="1:60" x14ac:dyDescent="0.25">
      <c r="O24" s="35" t="s">
        <v>73</v>
      </c>
      <c r="P24" s="35"/>
      <c r="Q24" s="35"/>
      <c r="R24" s="35"/>
      <c r="AQ24" s="47" t="s">
        <v>1</v>
      </c>
      <c r="AR24" s="45">
        <v>55.181547704878632</v>
      </c>
      <c r="AS24" s="68">
        <v>2.0164608232693646</v>
      </c>
      <c r="AU24">
        <v>19.010000000000002</v>
      </c>
      <c r="AV24">
        <v>33</v>
      </c>
      <c r="AW24">
        <v>57.053199999999997</v>
      </c>
      <c r="AX24">
        <v>53.33</v>
      </c>
      <c r="AY24">
        <v>73.33</v>
      </c>
      <c r="AZ24">
        <v>138.01</v>
      </c>
      <c r="BA24">
        <v>91.320999999999998</v>
      </c>
      <c r="BB24">
        <v>31.77</v>
      </c>
      <c r="BC24">
        <v>80.05</v>
      </c>
      <c r="BD24">
        <v>117.7</v>
      </c>
      <c r="BE24">
        <v>105.33</v>
      </c>
      <c r="BF24">
        <v>95.03</v>
      </c>
      <c r="BG24">
        <v>133</v>
      </c>
      <c r="BH24">
        <v>113.33</v>
      </c>
    </row>
    <row r="25" spans="1:60" x14ac:dyDescent="0.25">
      <c r="O25" s="30"/>
      <c r="P25" s="31">
        <v>1</v>
      </c>
      <c r="Q25" s="31">
        <v>2</v>
      </c>
      <c r="R25" s="31">
        <v>3</v>
      </c>
      <c r="S25" s="31">
        <v>4</v>
      </c>
      <c r="T25" s="31">
        <v>5</v>
      </c>
      <c r="U25" s="31">
        <v>6</v>
      </c>
      <c r="V25" s="31">
        <v>7</v>
      </c>
      <c r="W25" s="31">
        <v>8</v>
      </c>
      <c r="X25" s="31">
        <v>9</v>
      </c>
      <c r="Y25" s="31">
        <v>10</v>
      </c>
      <c r="Z25" s="31">
        <v>11</v>
      </c>
      <c r="AA25" s="31">
        <v>12</v>
      </c>
      <c r="AJ25" t="s">
        <v>157</v>
      </c>
      <c r="AK25" s="41" t="s">
        <v>128</v>
      </c>
      <c r="AL25" s="41" t="s">
        <v>129</v>
      </c>
      <c r="AM25" s="41" t="s">
        <v>130</v>
      </c>
      <c r="AN25" s="41" t="s">
        <v>82</v>
      </c>
      <c r="AO25" s="41" t="s">
        <v>127</v>
      </c>
      <c r="AQ25" s="47" t="s">
        <v>5</v>
      </c>
      <c r="AR25" s="45">
        <v>75.615801490026428</v>
      </c>
      <c r="AS25" s="68">
        <v>2.4604994405068372</v>
      </c>
      <c r="AU25" s="45">
        <v>14.689978370583994</v>
      </c>
      <c r="AV25" s="62">
        <v>36.40951694304254</v>
      </c>
      <c r="AW25" s="45">
        <v>58.579668348954584</v>
      </c>
      <c r="AX25" s="45">
        <v>54.8846431146359</v>
      </c>
      <c r="AY25" s="62">
        <v>75.2974044700793</v>
      </c>
      <c r="AZ25" s="62">
        <v>134.01225666906996</v>
      </c>
      <c r="BA25" s="45">
        <v>88.094808940158615</v>
      </c>
      <c r="BB25" s="45">
        <v>28.1182408074982</v>
      </c>
      <c r="BC25" s="62">
        <v>77.235039653929348</v>
      </c>
      <c r="BD25" s="62">
        <v>114.86121124729631</v>
      </c>
      <c r="BE25" s="45">
        <v>101.92862292718097</v>
      </c>
      <c r="BF25" s="45">
        <v>91.925018024513335</v>
      </c>
      <c r="BG25" s="45">
        <v>136.04001441961069</v>
      </c>
      <c r="BH25" s="45">
        <v>116.16798846431146</v>
      </c>
    </row>
    <row r="26" spans="1:60" x14ac:dyDescent="0.25">
      <c r="O26" s="31" t="s">
        <v>1</v>
      </c>
      <c r="P26" t="e">
        <f>(P16/400)*1000</f>
        <v>#VALUE!</v>
      </c>
      <c r="Q26">
        <f t="shared" ref="Q26:AA26" si="3">(Q16/400)*1000</f>
        <v>76.919610670511886</v>
      </c>
      <c r="R26">
        <f t="shared" si="3"/>
        <v>57.047584715212679</v>
      </c>
      <c r="S26">
        <f t="shared" si="3"/>
        <v>41.366258111031001</v>
      </c>
      <c r="T26">
        <f t="shared" si="3"/>
        <v>59.661139149242977</v>
      </c>
      <c r="U26">
        <f t="shared" si="3"/>
        <v>76.919610670511886</v>
      </c>
      <c r="V26">
        <f t="shared" si="3"/>
        <v>91.925018024513335</v>
      </c>
      <c r="W26">
        <f t="shared" si="3"/>
        <v>89.26640230713771</v>
      </c>
      <c r="X26">
        <f t="shared" si="3"/>
        <v>82.822638788752727</v>
      </c>
      <c r="Y26">
        <f t="shared" si="3"/>
        <v>39.338500360490265</v>
      </c>
      <c r="Z26">
        <f t="shared" si="3"/>
        <v>92.10526315789474</v>
      </c>
      <c r="AA26">
        <f t="shared" si="3"/>
        <v>90.122566690699344</v>
      </c>
      <c r="AJ26" s="47" t="s">
        <v>93</v>
      </c>
      <c r="AK26" s="64">
        <v>57.7</v>
      </c>
      <c r="AL26" s="65">
        <v>59.661139149242977</v>
      </c>
      <c r="AM26">
        <v>62.5</v>
      </c>
      <c r="AN26" s="64">
        <f>AVERAGE(AK26,AL26,AM26)</f>
        <v>59.953713049747655</v>
      </c>
      <c r="AO26">
        <f>STDEV(AK26,AL26,AM26)</f>
        <v>2.4133378577071189</v>
      </c>
      <c r="AQ26" s="47" t="s">
        <v>198</v>
      </c>
      <c r="AR26" s="45">
        <v>134.35175222302334</v>
      </c>
      <c r="AS26" s="68">
        <v>3.5008677743317405</v>
      </c>
      <c r="AU26">
        <v>13.999000000000001</v>
      </c>
      <c r="AV26">
        <v>39</v>
      </c>
      <c r="AW26">
        <v>62.33</v>
      </c>
      <c r="AX26">
        <v>57.33</v>
      </c>
      <c r="AY26">
        <v>78.22</v>
      </c>
      <c r="AZ26">
        <v>131.03299999999999</v>
      </c>
      <c r="BA26">
        <v>86.076999999999998</v>
      </c>
      <c r="BB26">
        <v>25.89</v>
      </c>
      <c r="BC26">
        <v>73.989999999999995</v>
      </c>
      <c r="BD26">
        <v>113.72</v>
      </c>
      <c r="BE26">
        <v>99.09</v>
      </c>
      <c r="BF26">
        <v>89.99</v>
      </c>
      <c r="BG26">
        <v>139.33000000000001</v>
      </c>
      <c r="BH26">
        <v>118.89</v>
      </c>
    </row>
    <row r="27" spans="1:60" x14ac:dyDescent="0.25">
      <c r="O27" s="31" t="s">
        <v>2</v>
      </c>
      <c r="P27">
        <f t="shared" ref="P27:AA30" si="4">(P17/400)*1000</f>
        <v>113.82480173035326</v>
      </c>
      <c r="Q27">
        <f t="shared" si="4"/>
        <v>132.20980533525594</v>
      </c>
      <c r="R27">
        <f t="shared" si="4"/>
        <v>134.01225666906996</v>
      </c>
      <c r="S27">
        <f t="shared" si="4"/>
        <v>75.2974044700793</v>
      </c>
      <c r="T27">
        <f t="shared" si="4"/>
        <v>58.579668348954584</v>
      </c>
      <c r="U27">
        <f t="shared" si="4"/>
        <v>36.40951694304254</v>
      </c>
      <c r="V27">
        <f t="shared" si="4"/>
        <v>14.689978370583994</v>
      </c>
      <c r="W27">
        <f t="shared" si="4"/>
        <v>54.8846431146359</v>
      </c>
      <c r="X27">
        <f t="shared" si="4"/>
        <v>88.094808940158615</v>
      </c>
      <c r="Y27">
        <f t="shared" si="4"/>
        <v>116.16798846431146</v>
      </c>
      <c r="Z27">
        <f t="shared" si="4"/>
        <v>136.04001441961069</v>
      </c>
      <c r="AA27">
        <f t="shared" si="4"/>
        <v>28.1182408074982</v>
      </c>
      <c r="AJ27" s="47" t="s">
        <v>92</v>
      </c>
      <c r="AK27">
        <v>40.19</v>
      </c>
      <c r="AL27" s="66">
        <v>41.366258111031001</v>
      </c>
      <c r="AM27">
        <v>42.57</v>
      </c>
      <c r="AN27" s="64">
        <f t="shared" ref="AN27:AN88" si="5">AVERAGE(AK27,AL27,AM27)</f>
        <v>41.375419370343671</v>
      </c>
      <c r="AO27">
        <f t="shared" ref="AO27:AO88" si="6">STDEV(AK27,AL27,AM27)</f>
        <v>1.1900264478170848</v>
      </c>
      <c r="AQ27" s="47" t="s">
        <v>199</v>
      </c>
      <c r="AR27" s="45">
        <v>88.497602980052875</v>
      </c>
      <c r="AS27" s="68">
        <v>2.6451023191795615</v>
      </c>
    </row>
    <row r="28" spans="1:60" x14ac:dyDescent="0.25">
      <c r="O28" s="31" t="s">
        <v>3</v>
      </c>
      <c r="P28">
        <f t="shared" si="4"/>
        <v>114.86121124729631</v>
      </c>
      <c r="Q28">
        <f t="shared" si="4"/>
        <v>91.925018024513335</v>
      </c>
      <c r="R28">
        <f t="shared" si="4"/>
        <v>77.235039653929348</v>
      </c>
      <c r="S28">
        <f t="shared" si="4"/>
        <v>101.92862292718097</v>
      </c>
      <c r="T28">
        <f t="shared" si="4"/>
        <v>119.59264599855804</v>
      </c>
      <c r="U28">
        <f t="shared" si="4"/>
        <v>115.49206921413121</v>
      </c>
      <c r="V28">
        <f t="shared" si="4"/>
        <v>79.983777937995669</v>
      </c>
      <c r="W28">
        <f t="shared" si="4"/>
        <v>65.60922855082913</v>
      </c>
      <c r="X28">
        <f t="shared" si="4"/>
        <v>33.976207642393661</v>
      </c>
      <c r="Y28">
        <f t="shared" si="4"/>
        <v>100.53172314347511</v>
      </c>
      <c r="Z28">
        <f t="shared" si="4"/>
        <v>93.99783705839944</v>
      </c>
      <c r="AA28">
        <f t="shared" si="4"/>
        <v>124.72963229992789</v>
      </c>
      <c r="AJ28" s="47" t="s">
        <v>97</v>
      </c>
      <c r="AK28">
        <v>54.113</v>
      </c>
      <c r="AL28" s="65">
        <v>57.047584715212679</v>
      </c>
      <c r="AM28">
        <v>59.98</v>
      </c>
      <c r="AN28" s="64">
        <f t="shared" si="5"/>
        <v>57.046861571737558</v>
      </c>
      <c r="AO28">
        <f t="shared" si="6"/>
        <v>2.9335000668488753</v>
      </c>
      <c r="AQ28" s="47" t="s">
        <v>200</v>
      </c>
      <c r="AR28" s="45">
        <v>28.592746935832736</v>
      </c>
      <c r="AS28" s="68">
        <v>2.9685799718670323</v>
      </c>
    </row>
    <row r="29" spans="1:60" x14ac:dyDescent="0.25">
      <c r="O29" s="31" t="s">
        <v>4</v>
      </c>
      <c r="P29">
        <f t="shared" si="4"/>
        <v>130.22710886806055</v>
      </c>
      <c r="Q29">
        <f t="shared" si="4"/>
        <v>48.576063446286959</v>
      </c>
      <c r="R29">
        <f t="shared" si="4"/>
        <v>126.39689978370583</v>
      </c>
      <c r="S29">
        <f t="shared" si="4"/>
        <v>125.99134823359768</v>
      </c>
      <c r="T29">
        <f t="shared" si="4"/>
        <v>97.557678442682032</v>
      </c>
      <c r="U29">
        <f t="shared" si="4"/>
        <v>143.74549387166547</v>
      </c>
      <c r="V29">
        <f t="shared" si="4"/>
        <v>104.00144196106704</v>
      </c>
      <c r="W29">
        <f t="shared" si="4"/>
        <v>92.736121124729621</v>
      </c>
      <c r="X29">
        <f t="shared" si="4"/>
        <v>78.001081470800287</v>
      </c>
      <c r="Y29">
        <f t="shared" si="4"/>
        <v>53.622927180966116</v>
      </c>
      <c r="Z29">
        <f t="shared" si="4"/>
        <v>43.619322278298483</v>
      </c>
      <c r="AA29">
        <f t="shared" si="4"/>
        <v>110.26496034607065</v>
      </c>
      <c r="AJ29" s="47" t="s">
        <v>90</v>
      </c>
      <c r="AK29">
        <v>74.77</v>
      </c>
      <c r="AL29" s="65">
        <v>76.919610670511886</v>
      </c>
      <c r="AM29">
        <v>79.010000000000005</v>
      </c>
      <c r="AN29" s="64">
        <f t="shared" si="5"/>
        <v>76.899870223503967</v>
      </c>
      <c r="AO29">
        <f t="shared" si="6"/>
        <v>2.120068929053033</v>
      </c>
      <c r="AQ29" s="47" t="s">
        <v>201</v>
      </c>
      <c r="AR29" s="45">
        <v>77.091679884643113</v>
      </c>
      <c r="AS29" s="68">
        <v>3.0325425005405746</v>
      </c>
    </row>
    <row r="30" spans="1:60" x14ac:dyDescent="0.25">
      <c r="O30" s="31" t="s">
        <v>5</v>
      </c>
      <c r="P30">
        <f t="shared" si="4"/>
        <v>67.862292718096597</v>
      </c>
      <c r="Q30">
        <f t="shared" si="4"/>
        <v>66.05984138428262</v>
      </c>
      <c r="R30">
        <f t="shared" si="4"/>
        <v>105.30821917808218</v>
      </c>
      <c r="S30">
        <f t="shared" si="4"/>
        <v>56.64203316510455</v>
      </c>
      <c r="T30">
        <f t="shared" si="4"/>
        <v>80.614635904830578</v>
      </c>
      <c r="U30">
        <f t="shared" si="4"/>
        <v>43.033525594808943</v>
      </c>
      <c r="V30">
        <f t="shared" si="4"/>
        <v>123.69322278298485</v>
      </c>
      <c r="W30">
        <f t="shared" si="4"/>
        <v>95.079307858687812</v>
      </c>
      <c r="X30">
        <f t="shared" si="4"/>
        <v>249.99999999999997</v>
      </c>
      <c r="AJ30" s="47" t="s">
        <v>86</v>
      </c>
      <c r="AK30">
        <v>75.123000000000005</v>
      </c>
      <c r="AL30" s="66">
        <v>76.919610670511886</v>
      </c>
      <c r="AM30">
        <v>78.33</v>
      </c>
      <c r="AN30" s="64">
        <f t="shared" si="5"/>
        <v>76.790870223503973</v>
      </c>
      <c r="AO30">
        <f t="shared" si="6"/>
        <v>1.6073714029501207</v>
      </c>
      <c r="AQ30" s="47" t="s">
        <v>202</v>
      </c>
      <c r="AR30" s="45">
        <v>115.42707041576544</v>
      </c>
      <c r="AS30" s="68">
        <v>2.0494505236539449</v>
      </c>
    </row>
    <row r="31" spans="1:60" x14ac:dyDescent="0.25">
      <c r="O31" s="31" t="s">
        <v>6</v>
      </c>
      <c r="AJ31" s="47" t="s">
        <v>91</v>
      </c>
      <c r="AK31">
        <v>110.108</v>
      </c>
      <c r="AL31" s="66">
        <v>112.69826964671952</v>
      </c>
      <c r="AM31">
        <v>115.008</v>
      </c>
      <c r="AN31" s="64">
        <f t="shared" si="5"/>
        <v>112.60475654890651</v>
      </c>
      <c r="AO31">
        <f t="shared" si="6"/>
        <v>2.4513381089920907</v>
      </c>
      <c r="AQ31" s="47" t="s">
        <v>223</v>
      </c>
      <c r="AR31" s="45">
        <v>102.11620764239365</v>
      </c>
      <c r="AS31" s="68">
        <v>3.1242264673099438</v>
      </c>
    </row>
    <row r="32" spans="1:60" x14ac:dyDescent="0.25">
      <c r="O32" s="101" t="s">
        <v>103</v>
      </c>
      <c r="P32" s="101"/>
      <c r="Q32" s="101"/>
      <c r="R32" s="101"/>
      <c r="S32" s="101"/>
      <c r="T32" s="101"/>
      <c r="U32" s="101"/>
      <c r="V32" s="101"/>
      <c r="AJ32" s="47" t="s">
        <v>94</v>
      </c>
      <c r="AK32" s="67" t="s">
        <v>126</v>
      </c>
      <c r="AL32" s="65">
        <v>91.925018024513335</v>
      </c>
      <c r="AM32">
        <v>93.67</v>
      </c>
      <c r="AN32" s="64">
        <f t="shared" si="5"/>
        <v>92.797509012256668</v>
      </c>
      <c r="AO32">
        <f t="shared" si="6"/>
        <v>1.2338885879149197</v>
      </c>
      <c r="AQ32" s="47" t="s">
        <v>203</v>
      </c>
      <c r="AR32" s="45">
        <v>92.31500600817111</v>
      </c>
      <c r="AS32" s="68">
        <v>2.5425318032514812</v>
      </c>
    </row>
    <row r="33" spans="15:60" x14ac:dyDescent="0.25">
      <c r="S33" s="41" t="s">
        <v>99</v>
      </c>
      <c r="T33" s="41" t="s">
        <v>100</v>
      </c>
      <c r="U33" s="41" t="s">
        <v>102</v>
      </c>
      <c r="V33" s="41" t="s">
        <v>101</v>
      </c>
      <c r="AJ33" s="47" t="s">
        <v>87</v>
      </c>
      <c r="AK33">
        <v>39.01</v>
      </c>
      <c r="AL33" s="65">
        <v>39.338500360490265</v>
      </c>
      <c r="AM33">
        <v>40.01</v>
      </c>
      <c r="AN33" s="64">
        <f t="shared" si="5"/>
        <v>39.452833453496758</v>
      </c>
      <c r="AO33">
        <f t="shared" si="6"/>
        <v>0.50970976262704915</v>
      </c>
      <c r="AQ33" s="47" t="s">
        <v>204</v>
      </c>
      <c r="AR33" s="45">
        <v>136.12333813987024</v>
      </c>
      <c r="AS33" s="68">
        <v>3.1658225047796291</v>
      </c>
    </row>
    <row r="34" spans="15:60" ht="15.75" x14ac:dyDescent="0.25">
      <c r="O34" s="42">
        <v>1</v>
      </c>
      <c r="P34" s="47" t="s">
        <v>93</v>
      </c>
      <c r="Q34" s="48"/>
      <c r="R34" s="43"/>
      <c r="S34" s="45">
        <v>59.661139149242977</v>
      </c>
      <c r="T34" s="45">
        <v>14.689978370583994</v>
      </c>
      <c r="U34" s="45">
        <v>33.976207642393661</v>
      </c>
      <c r="V34" s="45">
        <v>43.619322278298483</v>
      </c>
      <c r="AJ34" s="47" t="s">
        <v>96</v>
      </c>
      <c r="AK34">
        <v>111.35</v>
      </c>
      <c r="AL34" s="66">
        <v>113.824801730353</v>
      </c>
      <c r="AM34">
        <v>117.01</v>
      </c>
      <c r="AN34" s="64">
        <f t="shared" si="5"/>
        <v>114.06160057678433</v>
      </c>
      <c r="AO34">
        <f t="shared" si="6"/>
        <v>2.8374205310904195</v>
      </c>
      <c r="AQ34" s="47" t="s">
        <v>205</v>
      </c>
      <c r="AR34" s="45">
        <v>116.12932948810381</v>
      </c>
      <c r="AS34" s="68">
        <v>2.7802015911326552</v>
      </c>
    </row>
    <row r="35" spans="15:60" ht="15.75" x14ac:dyDescent="0.25">
      <c r="O35" s="42">
        <v>2</v>
      </c>
      <c r="P35" s="47" t="s">
        <v>92</v>
      </c>
      <c r="Q35" s="48"/>
      <c r="R35" s="43"/>
      <c r="S35" s="62">
        <v>41.366258111031001</v>
      </c>
      <c r="T35" s="62">
        <v>36.40951694304254</v>
      </c>
      <c r="U35" s="62">
        <v>65.60922855082913</v>
      </c>
      <c r="V35" s="62">
        <v>53.622927180966116</v>
      </c>
      <c r="AC35" s="102" t="s">
        <v>119</v>
      </c>
      <c r="AD35" s="102"/>
      <c r="AE35" s="102"/>
      <c r="AF35" s="102"/>
      <c r="AG35" s="102"/>
      <c r="AJ35" s="47" t="s">
        <v>85</v>
      </c>
      <c r="AK35">
        <v>90.105000000000004</v>
      </c>
      <c r="AL35" s="66">
        <v>92.10526315789474</v>
      </c>
      <c r="AM35">
        <v>94.07</v>
      </c>
      <c r="AN35" s="64">
        <f t="shared" si="5"/>
        <v>92.093421052631584</v>
      </c>
      <c r="AO35">
        <f t="shared" si="6"/>
        <v>1.9825265260754461</v>
      </c>
      <c r="AR35" s="68"/>
      <c r="AS35" s="68"/>
    </row>
    <row r="36" spans="15:60" ht="15.75" x14ac:dyDescent="0.25">
      <c r="O36" s="42">
        <v>3</v>
      </c>
      <c r="P36" s="47" t="s">
        <v>97</v>
      </c>
      <c r="Q36" s="48"/>
      <c r="R36" s="43"/>
      <c r="S36" s="45">
        <v>57.047584715212679</v>
      </c>
      <c r="T36" s="45">
        <v>58.579668348954584</v>
      </c>
      <c r="U36" s="45">
        <v>79.983777937995669</v>
      </c>
      <c r="V36" s="45">
        <v>78.001081470800287</v>
      </c>
      <c r="AC36" s="46" t="s">
        <v>112</v>
      </c>
      <c r="AD36" s="46" t="s">
        <v>109</v>
      </c>
      <c r="AE36" s="46" t="s">
        <v>113</v>
      </c>
      <c r="AF36" s="46" t="s">
        <v>114</v>
      </c>
      <c r="AG36" s="46" t="s">
        <v>108</v>
      </c>
      <c r="AJ36" s="47" t="s">
        <v>89</v>
      </c>
      <c r="AK36">
        <v>130.22219999999999</v>
      </c>
      <c r="AL36" s="65">
        <v>132.20980533525594</v>
      </c>
      <c r="AM36">
        <v>136.76</v>
      </c>
      <c r="AN36" s="64">
        <f t="shared" si="5"/>
        <v>133.06400177841863</v>
      </c>
      <c r="AO36">
        <f t="shared" si="6"/>
        <v>3.3515587243301992</v>
      </c>
      <c r="AR36" s="68"/>
      <c r="AS36" s="68"/>
    </row>
    <row r="37" spans="15:60" ht="15.75" x14ac:dyDescent="0.25">
      <c r="O37" s="42">
        <v>4</v>
      </c>
      <c r="P37" s="47" t="s">
        <v>90</v>
      </c>
      <c r="Q37" s="48"/>
      <c r="R37" s="43"/>
      <c r="S37" s="45">
        <v>76.919610670511886</v>
      </c>
      <c r="T37" s="45">
        <v>54.8846431146359</v>
      </c>
      <c r="U37" s="45">
        <v>100.53172314347511</v>
      </c>
      <c r="V37" s="45">
        <v>110.26496034607065</v>
      </c>
      <c r="AC37" s="59" t="s">
        <v>87</v>
      </c>
      <c r="AD37" s="60" t="s">
        <v>115</v>
      </c>
      <c r="AE37" s="60" t="s">
        <v>115</v>
      </c>
      <c r="AF37" s="60" t="s">
        <v>115</v>
      </c>
      <c r="AG37" s="60" t="s">
        <v>115</v>
      </c>
      <c r="AJ37" s="47" t="s">
        <v>88</v>
      </c>
      <c r="AK37">
        <v>93.33</v>
      </c>
      <c r="AL37" s="65">
        <v>90.122566690699344</v>
      </c>
      <c r="AM37">
        <v>89.99</v>
      </c>
      <c r="AN37" s="64">
        <f t="shared" si="5"/>
        <v>91.147522230233108</v>
      </c>
      <c r="AO37">
        <f t="shared" si="6"/>
        <v>1.8912430815513177</v>
      </c>
      <c r="AQ37" s="47" t="s">
        <v>208</v>
      </c>
      <c r="AR37" s="68" t="s">
        <v>82</v>
      </c>
      <c r="AS37" s="68" t="s">
        <v>127</v>
      </c>
      <c r="AU37" t="s">
        <v>257</v>
      </c>
      <c r="AV37" t="s">
        <v>7</v>
      </c>
      <c r="AW37" t="s">
        <v>6</v>
      </c>
      <c r="AX37" t="s">
        <v>5</v>
      </c>
      <c r="AY37" t="s">
        <v>4</v>
      </c>
      <c r="AZ37" t="s">
        <v>256</v>
      </c>
      <c r="BA37" t="s">
        <v>5</v>
      </c>
      <c r="BB37" t="s">
        <v>254</v>
      </c>
      <c r="BC37" t="s">
        <v>5</v>
      </c>
      <c r="BD37" t="s">
        <v>255</v>
      </c>
      <c r="BE37" t="s">
        <v>1</v>
      </c>
      <c r="BF37" t="s">
        <v>255</v>
      </c>
      <c r="BG37" t="s">
        <v>2</v>
      </c>
      <c r="BH37" t="s">
        <v>255</v>
      </c>
    </row>
    <row r="38" spans="15:60" ht="15.75" x14ac:dyDescent="0.25">
      <c r="O38" s="42">
        <v>5</v>
      </c>
      <c r="P38" s="47" t="s">
        <v>86</v>
      </c>
      <c r="Q38" s="48"/>
      <c r="R38" s="43"/>
      <c r="S38" s="62">
        <v>76.919610670511886</v>
      </c>
      <c r="T38" s="62">
        <v>75.2974044700793</v>
      </c>
      <c r="U38" s="62">
        <v>115.49206921413121</v>
      </c>
      <c r="V38" s="62">
        <v>92.736121124729621</v>
      </c>
      <c r="AC38" s="59" t="s">
        <v>116</v>
      </c>
      <c r="AD38" s="57" t="s">
        <v>117</v>
      </c>
      <c r="AE38" s="57" t="s">
        <v>117</v>
      </c>
      <c r="AF38" s="57" t="s">
        <v>115</v>
      </c>
      <c r="AG38" s="57" t="s">
        <v>117</v>
      </c>
      <c r="AJ38" s="47" t="s">
        <v>95</v>
      </c>
      <c r="AK38">
        <v>84.77</v>
      </c>
      <c r="AL38" s="65">
        <v>82.822638788752727</v>
      </c>
      <c r="AM38">
        <v>80.989999999999995</v>
      </c>
      <c r="AN38" s="64">
        <f t="shared" si="5"/>
        <v>82.860879596250911</v>
      </c>
      <c r="AO38">
        <f t="shared" si="6"/>
        <v>1.8902901283979099</v>
      </c>
      <c r="AQ38" s="47" t="s">
        <v>8</v>
      </c>
      <c r="AR38" s="45">
        <v>34.292069214131224</v>
      </c>
      <c r="AS38" s="68">
        <v>2.5745730518622416</v>
      </c>
      <c r="AU38" s="47" t="s">
        <v>8</v>
      </c>
      <c r="AV38" s="47" t="s">
        <v>3</v>
      </c>
      <c r="AW38" s="47" t="s">
        <v>197</v>
      </c>
      <c r="AX38" s="47" t="s">
        <v>1</v>
      </c>
      <c r="AY38" s="47" t="s">
        <v>5</v>
      </c>
      <c r="AZ38" s="47" t="s">
        <v>198</v>
      </c>
      <c r="BA38" s="47" t="s">
        <v>199</v>
      </c>
      <c r="BB38" s="47" t="s">
        <v>200</v>
      </c>
      <c r="BC38" s="47" t="s">
        <v>201</v>
      </c>
      <c r="BD38" s="47" t="s">
        <v>202</v>
      </c>
      <c r="BE38" s="47" t="s">
        <v>223</v>
      </c>
      <c r="BF38" s="47" t="s">
        <v>203</v>
      </c>
      <c r="BG38" s="47" t="s">
        <v>204</v>
      </c>
      <c r="BH38" s="47" t="s">
        <v>205</v>
      </c>
    </row>
    <row r="39" spans="15:60" ht="15.75" x14ac:dyDescent="0.25">
      <c r="O39" s="42">
        <v>6</v>
      </c>
      <c r="P39" s="47" t="s">
        <v>91</v>
      </c>
      <c r="Q39" s="48"/>
      <c r="R39" s="43"/>
      <c r="S39" s="62">
        <v>112.69826964671952</v>
      </c>
      <c r="T39" s="62">
        <v>134.01225666906996</v>
      </c>
      <c r="U39" s="62">
        <v>119.59264599855804</v>
      </c>
      <c r="V39" s="62">
        <v>104.001441961067</v>
      </c>
      <c r="AC39" s="59" t="s">
        <v>85</v>
      </c>
      <c r="AD39" s="57" t="s">
        <v>115</v>
      </c>
      <c r="AE39" s="57" t="s">
        <v>115</v>
      </c>
      <c r="AF39" s="57" t="s">
        <v>117</v>
      </c>
      <c r="AG39" s="57" t="s">
        <v>115</v>
      </c>
      <c r="AJ39" s="47" t="s">
        <v>98</v>
      </c>
      <c r="AK39">
        <v>93.33</v>
      </c>
      <c r="AL39" s="65">
        <v>89.26640230713771</v>
      </c>
      <c r="AM39">
        <v>87.01</v>
      </c>
      <c r="AN39" s="64">
        <f t="shared" si="5"/>
        <v>89.868800769045905</v>
      </c>
      <c r="AO39">
        <f t="shared" si="6"/>
        <v>3.2027742552640199</v>
      </c>
      <c r="AQ39" s="47" t="s">
        <v>3</v>
      </c>
      <c r="AR39" s="45">
        <v>66.053076183609718</v>
      </c>
      <c r="AS39" s="68">
        <v>2.9699790472059022</v>
      </c>
      <c r="AU39">
        <v>31.89</v>
      </c>
      <c r="AV39">
        <v>69.22</v>
      </c>
      <c r="AW39">
        <v>82.99</v>
      </c>
      <c r="AX39">
        <v>105</v>
      </c>
      <c r="AY39">
        <v>117.35</v>
      </c>
      <c r="AZ39">
        <v>118.03</v>
      </c>
      <c r="BA39">
        <v>90.986999999999995</v>
      </c>
      <c r="BB39">
        <v>56.021099999999997</v>
      </c>
      <c r="BC39">
        <v>95</v>
      </c>
      <c r="BD39">
        <v>129.55000000000001</v>
      </c>
      <c r="BE39">
        <v>141.43209999999999</v>
      </c>
      <c r="BF39">
        <v>122.98699999999999</v>
      </c>
      <c r="BG39">
        <v>127.33</v>
      </c>
      <c r="BH39">
        <v>127.002</v>
      </c>
    </row>
    <row r="40" spans="15:60" ht="15.75" x14ac:dyDescent="0.25">
      <c r="O40" s="42">
        <v>7</v>
      </c>
      <c r="P40" s="47" t="s">
        <v>94</v>
      </c>
      <c r="Q40" s="48"/>
      <c r="R40" s="43"/>
      <c r="S40" s="45">
        <v>91.925018024513335</v>
      </c>
      <c r="T40" s="45">
        <v>88.094808940158615</v>
      </c>
      <c r="U40" s="45">
        <v>93.99783705839944</v>
      </c>
      <c r="V40" s="45">
        <v>67.862292718096597</v>
      </c>
      <c r="AC40" s="59" t="s">
        <v>89</v>
      </c>
      <c r="AD40" s="57" t="s">
        <v>117</v>
      </c>
      <c r="AE40" s="57" t="s">
        <v>115</v>
      </c>
      <c r="AF40" s="57" t="s">
        <v>117</v>
      </c>
      <c r="AG40" s="57" t="s">
        <v>115</v>
      </c>
      <c r="AN40" s="64"/>
      <c r="AQ40" s="47" t="s">
        <v>197</v>
      </c>
      <c r="AR40" s="45">
        <v>80.321259312665219</v>
      </c>
      <c r="AS40" s="68">
        <v>2.5170260742965751</v>
      </c>
      <c r="AU40" s="45">
        <v>33.976207642393661</v>
      </c>
      <c r="AV40" s="62">
        <v>65.60922855082913</v>
      </c>
      <c r="AW40" s="45">
        <v>79.983777937995669</v>
      </c>
      <c r="AX40" s="45">
        <v>100.53172314347511</v>
      </c>
      <c r="AY40" s="62">
        <v>115.49206921413121</v>
      </c>
      <c r="AZ40" s="62">
        <v>119.59264599855804</v>
      </c>
      <c r="BA40" s="45">
        <v>93.99783705839944</v>
      </c>
      <c r="BB40" s="45">
        <v>48.576063446286959</v>
      </c>
      <c r="BC40" s="62">
        <v>97.557678442682032</v>
      </c>
      <c r="BD40" s="62">
        <v>126.39689978370583</v>
      </c>
      <c r="BE40" s="45">
        <v>143.74549387166547</v>
      </c>
      <c r="BF40" s="45">
        <v>125.99134823359768</v>
      </c>
      <c r="BG40" s="45">
        <v>130.22710886806055</v>
      </c>
      <c r="BH40" s="45">
        <v>124.72963229992789</v>
      </c>
    </row>
    <row r="41" spans="15:60" ht="15.75" x14ac:dyDescent="0.25">
      <c r="O41" s="42">
        <v>8</v>
      </c>
      <c r="P41" s="47" t="s">
        <v>87</v>
      </c>
      <c r="Q41" s="48"/>
      <c r="R41" s="43"/>
      <c r="S41" s="45">
        <v>39.338500360490265</v>
      </c>
      <c r="T41" s="45">
        <v>28.1182408074982</v>
      </c>
      <c r="U41" s="45">
        <v>48.576063446286959</v>
      </c>
      <c r="V41" s="45">
        <v>56.64203316510455</v>
      </c>
      <c r="AC41" s="59" t="s">
        <v>88</v>
      </c>
      <c r="AD41" s="61" t="s">
        <v>115</v>
      </c>
      <c r="AE41" s="61" t="s">
        <v>115</v>
      </c>
      <c r="AF41" s="61" t="s">
        <v>117</v>
      </c>
      <c r="AG41" s="61" t="s">
        <v>115</v>
      </c>
      <c r="AJ41" s="47" t="s">
        <v>158</v>
      </c>
      <c r="AK41" t="s">
        <v>128</v>
      </c>
      <c r="AL41" t="s">
        <v>129</v>
      </c>
      <c r="AM41" t="s">
        <v>130</v>
      </c>
      <c r="AN41" s="64" t="s">
        <v>82</v>
      </c>
      <c r="AO41" t="s">
        <v>127</v>
      </c>
      <c r="AQ41" s="47" t="s">
        <v>1</v>
      </c>
      <c r="AR41" s="45">
        <v>100.86057438115837</v>
      </c>
      <c r="AS41" s="68">
        <v>3.9851891237920976</v>
      </c>
      <c r="AU41">
        <v>37.01</v>
      </c>
      <c r="AV41">
        <v>63.33</v>
      </c>
      <c r="AW41">
        <v>77.989999999999995</v>
      </c>
      <c r="AX41">
        <v>97.05</v>
      </c>
      <c r="AY41">
        <v>112.98</v>
      </c>
      <c r="AZ41">
        <v>123.54300000000001</v>
      </c>
      <c r="BA41">
        <v>97.031999999999996</v>
      </c>
      <c r="BB41">
        <v>45.896999999999998</v>
      </c>
      <c r="BC41">
        <v>100.789</v>
      </c>
      <c r="BD41">
        <v>123.45</v>
      </c>
      <c r="BE41">
        <v>147.22</v>
      </c>
      <c r="BF41">
        <v>128.97999999999999</v>
      </c>
      <c r="BG41">
        <v>133.00229999999999</v>
      </c>
      <c r="BH41">
        <v>123.1452</v>
      </c>
    </row>
    <row r="42" spans="15:60" ht="15.75" x14ac:dyDescent="0.25">
      <c r="O42" s="42">
        <v>9</v>
      </c>
      <c r="P42" s="47" t="s">
        <v>96</v>
      </c>
      <c r="Q42" s="48"/>
      <c r="R42" s="43"/>
      <c r="S42" s="62">
        <v>113.824801730353</v>
      </c>
      <c r="T42" s="62">
        <v>77.235039653929348</v>
      </c>
      <c r="U42" s="62">
        <v>97.557678442682032</v>
      </c>
      <c r="V42" s="62">
        <v>123.69322278298485</v>
      </c>
      <c r="AC42" s="59" t="s">
        <v>95</v>
      </c>
      <c r="AD42" s="61" t="s">
        <v>115</v>
      </c>
      <c r="AE42" s="61" t="s">
        <v>117</v>
      </c>
      <c r="AF42" s="61" t="s">
        <v>117</v>
      </c>
      <c r="AG42" s="61" t="s">
        <v>115</v>
      </c>
      <c r="AH42" s="63" t="s">
        <v>118</v>
      </c>
      <c r="AJ42" s="47" t="s">
        <v>93</v>
      </c>
      <c r="AK42">
        <v>19.010000000000002</v>
      </c>
      <c r="AL42" s="45">
        <v>14.689978370583994</v>
      </c>
      <c r="AM42">
        <v>13.999000000000001</v>
      </c>
      <c r="AN42" s="64">
        <f t="shared" si="5"/>
        <v>15.899659456861331</v>
      </c>
      <c r="AO42">
        <f t="shared" si="6"/>
        <v>2.7157000014495072</v>
      </c>
      <c r="AQ42" s="47" t="s">
        <v>5</v>
      </c>
      <c r="AR42" s="45">
        <v>115.27402307137707</v>
      </c>
      <c r="AS42" s="68">
        <v>2.1931445666617972</v>
      </c>
    </row>
    <row r="43" spans="15:60" ht="15.75" x14ac:dyDescent="0.25">
      <c r="O43" s="42">
        <v>10</v>
      </c>
      <c r="P43" s="47" t="s">
        <v>85</v>
      </c>
      <c r="Q43" s="48"/>
      <c r="R43" s="43"/>
      <c r="S43" s="62">
        <v>92.10526315789474</v>
      </c>
      <c r="T43" s="62">
        <v>114.86121124729631</v>
      </c>
      <c r="U43" s="62">
        <v>126.39689978370583</v>
      </c>
      <c r="V43" s="62">
        <v>80.614635904830578</v>
      </c>
      <c r="AC43" s="59" t="s">
        <v>98</v>
      </c>
      <c r="AD43" s="61" t="s">
        <v>115</v>
      </c>
      <c r="AE43" s="61" t="s">
        <v>115</v>
      </c>
      <c r="AF43" s="61" t="s">
        <v>117</v>
      </c>
      <c r="AG43" s="61" t="s">
        <v>115</v>
      </c>
      <c r="AJ43" s="47" t="s">
        <v>92</v>
      </c>
      <c r="AK43">
        <v>33</v>
      </c>
      <c r="AL43" s="62">
        <v>36.40951694304254</v>
      </c>
      <c r="AM43">
        <v>39</v>
      </c>
      <c r="AN43" s="64">
        <f t="shared" si="5"/>
        <v>36.136505647680849</v>
      </c>
      <c r="AO43">
        <f t="shared" si="6"/>
        <v>3.0093024732562696</v>
      </c>
      <c r="AQ43" s="47" t="s">
        <v>198</v>
      </c>
      <c r="AR43" s="45">
        <v>120.38854866618601</v>
      </c>
      <c r="AS43" s="68">
        <v>2.8413708033721732</v>
      </c>
    </row>
    <row r="44" spans="15:60" ht="15.75" x14ac:dyDescent="0.25">
      <c r="O44" s="42">
        <v>11</v>
      </c>
      <c r="P44" s="47" t="s">
        <v>89</v>
      </c>
      <c r="Q44" s="48"/>
      <c r="R44" s="43"/>
      <c r="S44" s="45">
        <v>132.20980533525594</v>
      </c>
      <c r="T44" s="45">
        <v>101.92862292718097</v>
      </c>
      <c r="U44" s="45">
        <v>143.74549387166547</v>
      </c>
      <c r="V44" s="45">
        <v>95.079307858687812</v>
      </c>
      <c r="AJ44" s="47" t="s">
        <v>97</v>
      </c>
      <c r="AK44">
        <v>57.053199999999997</v>
      </c>
      <c r="AL44" s="45">
        <v>58.579668348954584</v>
      </c>
      <c r="AM44">
        <v>62.33</v>
      </c>
      <c r="AN44" s="64">
        <f t="shared" si="5"/>
        <v>59.3209561163182</v>
      </c>
      <c r="AO44">
        <f t="shared" si="6"/>
        <v>2.7153793888759257</v>
      </c>
      <c r="AQ44" s="47" t="s">
        <v>199</v>
      </c>
      <c r="AR44" s="45">
        <v>94.005612352799801</v>
      </c>
      <c r="AS44" s="68">
        <v>3.0225075006370821</v>
      </c>
    </row>
    <row r="45" spans="15:60" ht="15.75" x14ac:dyDescent="0.25">
      <c r="O45" s="42">
        <v>12</v>
      </c>
      <c r="P45" s="47" t="s">
        <v>88</v>
      </c>
      <c r="Q45" s="48"/>
      <c r="R45" s="43"/>
      <c r="S45" s="45">
        <v>90.122566690699344</v>
      </c>
      <c r="T45" s="45">
        <v>91.925018024513335</v>
      </c>
      <c r="U45" s="45">
        <v>125.99134823359768</v>
      </c>
      <c r="V45" s="45">
        <v>43.033525594808943</v>
      </c>
      <c r="AJ45" s="47" t="s">
        <v>90</v>
      </c>
      <c r="AK45">
        <v>53.33</v>
      </c>
      <c r="AL45" s="45">
        <v>54.8846431146359</v>
      </c>
      <c r="AM45">
        <v>57.33</v>
      </c>
      <c r="AN45" s="64">
        <f t="shared" si="5"/>
        <v>55.181547704878632</v>
      </c>
      <c r="AO45">
        <f t="shared" si="6"/>
        <v>2.0164608232694241</v>
      </c>
      <c r="AQ45" s="47" t="s">
        <v>200</v>
      </c>
      <c r="AR45" s="45">
        <v>50.164721148762318</v>
      </c>
      <c r="AS45" s="68">
        <v>5.2456863396723969</v>
      </c>
    </row>
    <row r="46" spans="15:60" ht="15.75" x14ac:dyDescent="0.25">
      <c r="O46" s="42">
        <v>13</v>
      </c>
      <c r="P46" s="47" t="s">
        <v>95</v>
      </c>
      <c r="Q46" s="48"/>
      <c r="R46" s="43"/>
      <c r="S46" s="45">
        <v>82.822638788752727</v>
      </c>
      <c r="T46" s="45">
        <v>136.04001441961069</v>
      </c>
      <c r="U46" s="45">
        <v>130.22710886806055</v>
      </c>
      <c r="V46" s="45">
        <v>105.30821917808218</v>
      </c>
      <c r="AJ46" s="47" t="s">
        <v>86</v>
      </c>
      <c r="AK46">
        <v>73.33</v>
      </c>
      <c r="AL46" s="62">
        <v>75.2974044700793</v>
      </c>
      <c r="AM46">
        <v>78.22</v>
      </c>
      <c r="AN46" s="64">
        <f t="shared" si="5"/>
        <v>75.615801490026428</v>
      </c>
      <c r="AO46">
        <f t="shared" si="6"/>
        <v>2.4604994405066245</v>
      </c>
      <c r="AQ46" s="47" t="s">
        <v>201</v>
      </c>
      <c r="AR46" s="45">
        <v>97.782226147560678</v>
      </c>
      <c r="AS46" s="68">
        <v>2.9010250781102651</v>
      </c>
    </row>
    <row r="47" spans="15:60" ht="15.75" x14ac:dyDescent="0.25">
      <c r="O47" s="42">
        <v>14</v>
      </c>
      <c r="P47" s="47" t="s">
        <v>98</v>
      </c>
      <c r="Q47" s="48"/>
      <c r="R47" s="43"/>
      <c r="S47" s="45">
        <v>89.26640230713771</v>
      </c>
      <c r="T47" s="45">
        <v>116.16798846431146</v>
      </c>
      <c r="U47" s="45">
        <v>124.72963229992789</v>
      </c>
      <c r="V47" s="45">
        <v>66.05984138428262</v>
      </c>
      <c r="AJ47" s="47" t="s">
        <v>91</v>
      </c>
      <c r="AK47">
        <v>138.01</v>
      </c>
      <c r="AL47" s="62">
        <v>134.01225666906996</v>
      </c>
      <c r="AM47">
        <v>131.03299999999999</v>
      </c>
      <c r="AN47" s="64">
        <f t="shared" si="5"/>
        <v>134.35175222302334</v>
      </c>
      <c r="AO47">
        <f t="shared" si="6"/>
        <v>3.5008677743333272</v>
      </c>
      <c r="AQ47" s="47" t="s">
        <v>202</v>
      </c>
      <c r="AR47" s="45">
        <v>126.46563326123528</v>
      </c>
      <c r="AS47" s="68">
        <v>3.05058080014209</v>
      </c>
    </row>
    <row r="48" spans="15:60" x14ac:dyDescent="0.25">
      <c r="V48">
        <v>249.99999999999997</v>
      </c>
      <c r="AJ48" s="47" t="s">
        <v>94</v>
      </c>
      <c r="AK48">
        <v>91.320999999999998</v>
      </c>
      <c r="AL48" s="45">
        <v>88.094808940158615</v>
      </c>
      <c r="AM48">
        <v>86.076999999999998</v>
      </c>
      <c r="AN48" s="64">
        <f t="shared" si="5"/>
        <v>88.497602980052875</v>
      </c>
      <c r="AO48">
        <f t="shared" si="6"/>
        <v>2.6451023191798746</v>
      </c>
      <c r="AQ48" s="47" t="s">
        <v>223</v>
      </c>
      <c r="AR48" s="45">
        <v>144.13253129055514</v>
      </c>
      <c r="AS48" s="68">
        <v>2.913296255999009</v>
      </c>
    </row>
    <row r="49" spans="36:60" x14ac:dyDescent="0.25">
      <c r="AJ49" s="47" t="s">
        <v>87</v>
      </c>
      <c r="AK49">
        <v>31.77</v>
      </c>
      <c r="AL49" s="45">
        <v>28.1182408074982</v>
      </c>
      <c r="AM49">
        <v>25.89</v>
      </c>
      <c r="AN49" s="64">
        <f t="shared" si="5"/>
        <v>28.592746935832736</v>
      </c>
      <c r="AO49">
        <f t="shared" si="6"/>
        <v>2.968579971867066</v>
      </c>
      <c r="AQ49" s="47" t="s">
        <v>203</v>
      </c>
      <c r="AR49" s="45">
        <v>125.9861160778659</v>
      </c>
      <c r="AS49" s="68">
        <v>2.9965034259253978</v>
      </c>
    </row>
    <row r="50" spans="36:60" x14ac:dyDescent="0.25">
      <c r="AJ50" s="47" t="s">
        <v>96</v>
      </c>
      <c r="AK50">
        <v>80.05</v>
      </c>
      <c r="AL50" s="62">
        <v>77.235039653929348</v>
      </c>
      <c r="AM50">
        <v>73.989999999999995</v>
      </c>
      <c r="AN50" s="64">
        <f t="shared" si="5"/>
        <v>77.091679884643113</v>
      </c>
      <c r="AO50">
        <f t="shared" si="6"/>
        <v>3.0325425005409832</v>
      </c>
      <c r="AQ50" s="47" t="s">
        <v>204</v>
      </c>
      <c r="AR50" s="45">
        <v>130.18646962268684</v>
      </c>
      <c r="AS50" s="68">
        <v>2.8363683617792801</v>
      </c>
    </row>
    <row r="51" spans="36:60" x14ac:dyDescent="0.25">
      <c r="AJ51" s="47" t="s">
        <v>85</v>
      </c>
      <c r="AK51">
        <v>117.7</v>
      </c>
      <c r="AL51" s="62">
        <v>114.86121124729631</v>
      </c>
      <c r="AM51">
        <v>113.72</v>
      </c>
      <c r="AN51" s="64">
        <f t="shared" si="5"/>
        <v>115.42707041576544</v>
      </c>
      <c r="AO51">
        <f t="shared" si="6"/>
        <v>2.0494505236539466</v>
      </c>
      <c r="AQ51" s="47" t="s">
        <v>205</v>
      </c>
      <c r="AR51" s="45">
        <v>124.95894409997595</v>
      </c>
      <c r="AS51" s="68">
        <v>1.9385985882159822</v>
      </c>
    </row>
    <row r="52" spans="36:60" x14ac:dyDescent="0.25">
      <c r="AJ52" s="47" t="s">
        <v>89</v>
      </c>
      <c r="AK52">
        <v>105.33</v>
      </c>
      <c r="AL52" s="45">
        <v>101.92862292718097</v>
      </c>
      <c r="AM52">
        <v>99.09</v>
      </c>
      <c r="AN52" s="64">
        <f t="shared" si="5"/>
        <v>102.11620764239365</v>
      </c>
      <c r="AO52">
        <f t="shared" si="6"/>
        <v>3.1242264673093167</v>
      </c>
      <c r="AR52" s="68"/>
      <c r="AS52" s="68"/>
    </row>
    <row r="53" spans="36:60" x14ac:dyDescent="0.25">
      <c r="AJ53" s="47" t="s">
        <v>88</v>
      </c>
      <c r="AK53">
        <v>95.03</v>
      </c>
      <c r="AL53" s="45">
        <v>91.925018024513335</v>
      </c>
      <c r="AM53">
        <v>89.99</v>
      </c>
      <c r="AN53" s="64">
        <f t="shared" si="5"/>
        <v>92.31500600817111</v>
      </c>
      <c r="AO53">
        <f t="shared" si="6"/>
        <v>2.5425318032520474</v>
      </c>
      <c r="AQ53" s="47" t="s">
        <v>209</v>
      </c>
      <c r="AR53" s="68" t="s">
        <v>82</v>
      </c>
      <c r="AS53" s="68" t="s">
        <v>127</v>
      </c>
    </row>
    <row r="54" spans="36:60" x14ac:dyDescent="0.25">
      <c r="AJ54" s="47" t="s">
        <v>95</v>
      </c>
      <c r="AK54">
        <v>133</v>
      </c>
      <c r="AL54" s="45">
        <v>136.04001441961069</v>
      </c>
      <c r="AM54">
        <v>139.33000000000001</v>
      </c>
      <c r="AN54" s="64">
        <f t="shared" si="5"/>
        <v>136.12333813987024</v>
      </c>
      <c r="AO54">
        <f t="shared" si="6"/>
        <v>3.1658225047795177</v>
      </c>
      <c r="AQ54" s="47" t="s">
        <v>8</v>
      </c>
      <c r="AR54" s="45">
        <v>44.580440759432825</v>
      </c>
      <c r="AS54" s="68">
        <v>3.0536298975290874</v>
      </c>
    </row>
    <row r="55" spans="36:60" x14ac:dyDescent="0.25">
      <c r="AJ55" s="47" t="s">
        <v>98</v>
      </c>
      <c r="AK55">
        <v>113.33</v>
      </c>
      <c r="AL55" s="45">
        <v>116.16798846431146</v>
      </c>
      <c r="AM55">
        <v>118.89</v>
      </c>
      <c r="AN55" s="64">
        <f t="shared" si="5"/>
        <v>116.12932948810381</v>
      </c>
      <c r="AO55">
        <f t="shared" si="6"/>
        <v>2.7802015911316706</v>
      </c>
      <c r="AQ55" s="47" t="s">
        <v>3</v>
      </c>
      <c r="AR55" s="45">
        <v>54.132975726988711</v>
      </c>
      <c r="AS55" s="68">
        <v>2.4383429085087309</v>
      </c>
      <c r="AU55" t="s">
        <v>7</v>
      </c>
      <c r="AV55" t="s">
        <v>6</v>
      </c>
      <c r="AW55" t="s">
        <v>4</v>
      </c>
      <c r="AX55" t="s">
        <v>2</v>
      </c>
      <c r="AY55" t="s">
        <v>3</v>
      </c>
      <c r="AZ55" t="s">
        <v>2</v>
      </c>
      <c r="BA55" t="s">
        <v>5</v>
      </c>
      <c r="BB55" t="s">
        <v>6</v>
      </c>
      <c r="BC55" t="s">
        <v>1</v>
      </c>
      <c r="BD55" t="s">
        <v>4</v>
      </c>
      <c r="BE55" t="s">
        <v>3</v>
      </c>
      <c r="BF55" t="s">
        <v>7</v>
      </c>
      <c r="BG55" t="s">
        <v>2</v>
      </c>
      <c r="BH55" t="s">
        <v>5</v>
      </c>
    </row>
    <row r="56" spans="36:60" x14ac:dyDescent="0.25">
      <c r="AN56" s="64"/>
      <c r="AQ56" s="47" t="s">
        <v>197</v>
      </c>
      <c r="AR56" s="45">
        <v>78.07420715693344</v>
      </c>
      <c r="AS56" s="68">
        <v>2.7664949335538918</v>
      </c>
      <c r="AU56" s="47" t="s">
        <v>8</v>
      </c>
      <c r="AV56" s="47" t="s">
        <v>3</v>
      </c>
      <c r="AW56" s="47" t="s">
        <v>197</v>
      </c>
      <c r="AX56" s="47" t="s">
        <v>1</v>
      </c>
      <c r="AY56" s="47" t="s">
        <v>5</v>
      </c>
      <c r="AZ56" s="47" t="s">
        <v>198</v>
      </c>
      <c r="BA56" s="47" t="s">
        <v>199</v>
      </c>
      <c r="BB56" s="47" t="s">
        <v>200</v>
      </c>
      <c r="BC56" s="47" t="s">
        <v>201</v>
      </c>
      <c r="BD56" s="47" t="s">
        <v>202</v>
      </c>
      <c r="BE56" s="47" t="s">
        <v>223</v>
      </c>
      <c r="BF56" s="47" t="s">
        <v>203</v>
      </c>
      <c r="BG56" s="47" t="s">
        <v>204</v>
      </c>
      <c r="BH56" s="47" t="s">
        <v>205</v>
      </c>
    </row>
    <row r="57" spans="36:60" x14ac:dyDescent="0.25">
      <c r="AN57" s="64"/>
      <c r="AQ57" s="47" t="s">
        <v>1</v>
      </c>
      <c r="AR57" s="45">
        <v>110.13564011535688</v>
      </c>
      <c r="AS57" s="68">
        <v>2.086388031012901</v>
      </c>
      <c r="AU57">
        <v>47.999000000000002</v>
      </c>
      <c r="AV57">
        <v>56.786000000000001</v>
      </c>
      <c r="AW57">
        <v>75.344999999999999</v>
      </c>
      <c r="AX57">
        <v>112.15436</v>
      </c>
      <c r="AY57">
        <v>91.06532</v>
      </c>
      <c r="AZ57">
        <v>108.003</v>
      </c>
      <c r="BA57">
        <v>71.331999999999994</v>
      </c>
      <c r="BB57">
        <v>60.122</v>
      </c>
      <c r="BC57" s="67">
        <v>120.98</v>
      </c>
      <c r="BD57">
        <v>83.998000000000005</v>
      </c>
      <c r="BE57">
        <v>98.222999999999999</v>
      </c>
      <c r="BF57">
        <v>47.320999999999998</v>
      </c>
      <c r="BG57">
        <v>109.301</v>
      </c>
      <c r="BH57">
        <v>70.423100000000005</v>
      </c>
    </row>
    <row r="58" spans="36:60" x14ac:dyDescent="0.25">
      <c r="AJ58" s="47" t="s">
        <v>159</v>
      </c>
      <c r="AK58" t="s">
        <v>128</v>
      </c>
      <c r="AL58" t="s">
        <v>129</v>
      </c>
      <c r="AM58" t="s">
        <v>130</v>
      </c>
      <c r="AN58" s="64" t="s">
        <v>82</v>
      </c>
      <c r="AO58" t="s">
        <v>127</v>
      </c>
      <c r="AQ58" s="47" t="s">
        <v>5</v>
      </c>
      <c r="AR58" s="45">
        <v>92.966713708243205</v>
      </c>
      <c r="AS58" s="68">
        <v>2.0265532958149879</v>
      </c>
      <c r="AU58" s="45">
        <v>43.619322278298483</v>
      </c>
      <c r="AV58" s="62">
        <v>53.622927180966116</v>
      </c>
      <c r="AW58" s="45">
        <v>78.001081470800287</v>
      </c>
      <c r="AX58" s="45">
        <v>110.26496034607065</v>
      </c>
      <c r="AY58" s="62">
        <v>92.736121124729621</v>
      </c>
      <c r="AZ58" s="62">
        <v>104.001441961067</v>
      </c>
      <c r="BA58" s="45">
        <v>67.862292718096597</v>
      </c>
      <c r="BB58" s="45">
        <v>56.64203316510455</v>
      </c>
      <c r="BC58" s="62">
        <v>123.69322278298485</v>
      </c>
      <c r="BD58" s="62">
        <v>80.614635904830578</v>
      </c>
      <c r="BE58" s="45">
        <v>95.079307858687812</v>
      </c>
      <c r="BF58" s="45">
        <v>43.033525594808943</v>
      </c>
      <c r="BG58" s="45">
        <v>105.30821917808218</v>
      </c>
      <c r="BH58" s="45">
        <v>66.05984138428262</v>
      </c>
    </row>
    <row r="59" spans="36:60" x14ac:dyDescent="0.25">
      <c r="AJ59" s="47" t="s">
        <v>93</v>
      </c>
      <c r="AK59">
        <v>31.89</v>
      </c>
      <c r="AL59" s="45">
        <v>33.976207642393661</v>
      </c>
      <c r="AM59">
        <v>37.01</v>
      </c>
      <c r="AN59" s="64">
        <f t="shared" si="5"/>
        <v>34.292069214131224</v>
      </c>
      <c r="AO59">
        <f t="shared" si="6"/>
        <v>2.5745730518622665</v>
      </c>
      <c r="AQ59" s="47" t="s">
        <v>198</v>
      </c>
      <c r="AR59" s="45">
        <v>104.66404732035568</v>
      </c>
      <c r="AS59" s="68">
        <v>3.0619018467479546</v>
      </c>
      <c r="AU59">
        <v>42.122999999999998</v>
      </c>
      <c r="AV59">
        <v>51.99</v>
      </c>
      <c r="AW59">
        <v>80.876540000000006</v>
      </c>
      <c r="AX59">
        <v>107.9876</v>
      </c>
      <c r="AY59">
        <v>95.098699999999994</v>
      </c>
      <c r="AZ59">
        <v>101.9877</v>
      </c>
      <c r="BA59">
        <v>65.786000000000001</v>
      </c>
      <c r="BB59">
        <v>54.778599999999997</v>
      </c>
      <c r="BC59">
        <v>127.443</v>
      </c>
      <c r="BD59">
        <v>79.003</v>
      </c>
      <c r="BE59">
        <v>92.98</v>
      </c>
      <c r="BF59">
        <v>40.98</v>
      </c>
      <c r="BG59">
        <v>102.788</v>
      </c>
      <c r="BH59">
        <v>62.987000000000002</v>
      </c>
    </row>
    <row r="60" spans="36:60" x14ac:dyDescent="0.25">
      <c r="AJ60" s="47" t="s">
        <v>92</v>
      </c>
      <c r="AK60">
        <v>69.22</v>
      </c>
      <c r="AL60" s="62">
        <v>65.60922855082913</v>
      </c>
      <c r="AM60">
        <v>63.33</v>
      </c>
      <c r="AN60" s="64">
        <f t="shared" si="5"/>
        <v>66.053076183609718</v>
      </c>
      <c r="AO60">
        <f t="shared" si="6"/>
        <v>2.9699790472061744</v>
      </c>
      <c r="AQ60" s="47" t="s">
        <v>199</v>
      </c>
      <c r="AR60" s="45">
        <v>68.326764239365531</v>
      </c>
      <c r="AS60" s="68">
        <v>2.8020223670685405</v>
      </c>
    </row>
    <row r="61" spans="36:60" x14ac:dyDescent="0.25">
      <c r="AJ61" s="47" t="s">
        <v>97</v>
      </c>
      <c r="AK61">
        <v>82.99</v>
      </c>
      <c r="AL61" s="45">
        <v>79.983777937995669</v>
      </c>
      <c r="AM61">
        <v>77.989999999999995</v>
      </c>
      <c r="AN61" s="64">
        <f t="shared" si="5"/>
        <v>80.321259312665219</v>
      </c>
      <c r="AO61">
        <f t="shared" si="6"/>
        <v>2.5170260742961399</v>
      </c>
      <c r="AQ61" s="47" t="s">
        <v>200</v>
      </c>
      <c r="AR61" s="45">
        <v>57.180877721701513</v>
      </c>
      <c r="AS61" s="68">
        <v>2.7121478540320481</v>
      </c>
    </row>
    <row r="62" spans="36:60" x14ac:dyDescent="0.25">
      <c r="AJ62" s="47" t="s">
        <v>90</v>
      </c>
      <c r="AK62">
        <v>105</v>
      </c>
      <c r="AL62" s="45">
        <v>100.53172314347511</v>
      </c>
      <c r="AM62">
        <v>97.05</v>
      </c>
      <c r="AN62" s="64">
        <f t="shared" si="5"/>
        <v>100.86057438115837</v>
      </c>
      <c r="AO62">
        <f t="shared" si="6"/>
        <v>3.9851891237925425</v>
      </c>
      <c r="AQ62" s="47" t="s">
        <v>201</v>
      </c>
      <c r="AR62" s="45">
        <v>124.03874092766161</v>
      </c>
      <c r="AS62" s="68">
        <v>3.2453242274425582</v>
      </c>
      <c r="AW62" t="s">
        <v>258</v>
      </c>
    </row>
    <row r="63" spans="36:60" x14ac:dyDescent="0.25">
      <c r="AJ63" s="47" t="s">
        <v>86</v>
      </c>
      <c r="AK63">
        <v>117.35</v>
      </c>
      <c r="AL63" s="62">
        <v>115.49206921413121</v>
      </c>
      <c r="AM63">
        <v>112.98</v>
      </c>
      <c r="AN63" s="64">
        <f t="shared" si="5"/>
        <v>115.27402307137707</v>
      </c>
      <c r="AO63">
        <f t="shared" si="6"/>
        <v>2.1931445666616343</v>
      </c>
      <c r="AQ63" s="47" t="s">
        <v>202</v>
      </c>
      <c r="AR63" s="45">
        <v>81.205211968276856</v>
      </c>
      <c r="AS63" s="68">
        <v>2.5493315427846555</v>
      </c>
      <c r="AW63" t="s">
        <v>259</v>
      </c>
    </row>
    <row r="64" spans="36:60" x14ac:dyDescent="0.25">
      <c r="AJ64" s="47" t="s">
        <v>91</v>
      </c>
      <c r="AK64">
        <v>118.03</v>
      </c>
      <c r="AL64" s="62">
        <v>119.59264599855804</v>
      </c>
      <c r="AM64">
        <v>123.54300000000001</v>
      </c>
      <c r="AN64" s="64">
        <f t="shared" si="5"/>
        <v>120.38854866618601</v>
      </c>
      <c r="AO64">
        <f t="shared" si="6"/>
        <v>2.8413708033716776</v>
      </c>
      <c r="AQ64" s="47" t="s">
        <v>223</v>
      </c>
      <c r="AR64" s="45">
        <v>95.427435952895948</v>
      </c>
      <c r="AS64" s="68">
        <v>2.6387794768571933</v>
      </c>
      <c r="AW64" t="s">
        <v>260</v>
      </c>
    </row>
    <row r="65" spans="36:49" x14ac:dyDescent="0.25">
      <c r="AJ65" s="47" t="s">
        <v>94</v>
      </c>
      <c r="AK65">
        <v>90.986999999999995</v>
      </c>
      <c r="AL65" s="45">
        <v>93.99783705839944</v>
      </c>
      <c r="AM65">
        <v>97.031999999999996</v>
      </c>
      <c r="AN65" s="64">
        <f t="shared" si="5"/>
        <v>94.005612352799801</v>
      </c>
      <c r="AO65">
        <f t="shared" si="6"/>
        <v>3.0225075006362294</v>
      </c>
      <c r="AQ65" s="47" t="s">
        <v>203</v>
      </c>
      <c r="AR65" s="45">
        <v>43.778175198269643</v>
      </c>
      <c r="AS65" s="68">
        <v>3.2354207645916224</v>
      </c>
      <c r="AW65" t="s">
        <v>261</v>
      </c>
    </row>
    <row r="66" spans="36:49" x14ac:dyDescent="0.25">
      <c r="AJ66" s="47" t="s">
        <v>87</v>
      </c>
      <c r="AK66">
        <v>56.021099999999997</v>
      </c>
      <c r="AL66" s="45">
        <v>48.576063446286959</v>
      </c>
      <c r="AM66">
        <v>45.896999999999998</v>
      </c>
      <c r="AN66" s="64">
        <f t="shared" si="5"/>
        <v>50.164721148762318</v>
      </c>
      <c r="AO66">
        <f t="shared" si="6"/>
        <v>5.2456863396724085</v>
      </c>
      <c r="AQ66" s="47" t="s">
        <v>204</v>
      </c>
      <c r="AR66" s="45">
        <v>105.79907305936074</v>
      </c>
      <c r="AS66" s="68">
        <v>3.2841277989101876</v>
      </c>
      <c r="AW66" t="s">
        <v>262</v>
      </c>
    </row>
    <row r="67" spans="36:49" x14ac:dyDescent="0.25">
      <c r="AJ67" s="47" t="s">
        <v>96</v>
      </c>
      <c r="AK67">
        <v>95</v>
      </c>
      <c r="AL67" s="62">
        <v>97.557678442682032</v>
      </c>
      <c r="AM67">
        <v>100.789</v>
      </c>
      <c r="AN67" s="64">
        <f t="shared" si="5"/>
        <v>97.782226147560678</v>
      </c>
      <c r="AO67">
        <f t="shared" si="6"/>
        <v>2.9010250781102713</v>
      </c>
      <c r="AQ67" s="47" t="s">
        <v>205</v>
      </c>
      <c r="AR67" s="45">
        <v>66.48998046142755</v>
      </c>
      <c r="AS67" s="68">
        <v>3.7366643576544742</v>
      </c>
      <c r="AW67" t="s">
        <v>263</v>
      </c>
    </row>
    <row r="68" spans="36:49" x14ac:dyDescent="0.25">
      <c r="AJ68" s="47" t="s">
        <v>85</v>
      </c>
      <c r="AK68">
        <v>129.55000000000001</v>
      </c>
      <c r="AL68" s="62">
        <v>126.39689978370583</v>
      </c>
      <c r="AM68">
        <v>123.45</v>
      </c>
      <c r="AN68" s="64">
        <f t="shared" si="5"/>
        <v>126.46563326123528</v>
      </c>
      <c r="AO68">
        <f t="shared" si="6"/>
        <v>3.0505808001428178</v>
      </c>
      <c r="AW68" t="s">
        <v>264</v>
      </c>
    </row>
    <row r="69" spans="36:49" x14ac:dyDescent="0.25">
      <c r="AJ69" s="47" t="s">
        <v>89</v>
      </c>
      <c r="AK69">
        <v>141.43209999999999</v>
      </c>
      <c r="AL69" s="45">
        <v>143.74549387166547</v>
      </c>
      <c r="AM69">
        <v>147.22</v>
      </c>
      <c r="AN69" s="64">
        <f t="shared" si="5"/>
        <v>144.13253129055514</v>
      </c>
      <c r="AO69">
        <f t="shared" si="6"/>
        <v>2.9132962559986262</v>
      </c>
      <c r="AW69" t="s">
        <v>265</v>
      </c>
    </row>
    <row r="70" spans="36:49" x14ac:dyDescent="0.25">
      <c r="AJ70" s="47" t="s">
        <v>88</v>
      </c>
      <c r="AK70">
        <v>122.98699999999999</v>
      </c>
      <c r="AL70" s="45">
        <v>125.99134823359768</v>
      </c>
      <c r="AM70">
        <v>128.97999999999999</v>
      </c>
      <c r="AN70" s="64">
        <f t="shared" si="5"/>
        <v>125.9861160778659</v>
      </c>
      <c r="AO70">
        <f t="shared" si="6"/>
        <v>2.9965034259266559</v>
      </c>
      <c r="AW70" t="s">
        <v>266</v>
      </c>
    </row>
    <row r="71" spans="36:49" x14ac:dyDescent="0.25">
      <c r="AJ71" s="47" t="s">
        <v>95</v>
      </c>
      <c r="AK71">
        <v>127.33</v>
      </c>
      <c r="AL71" s="45">
        <v>130.22710886806055</v>
      </c>
      <c r="AM71">
        <v>133.00229999999999</v>
      </c>
      <c r="AN71" s="64">
        <f t="shared" si="5"/>
        <v>130.18646962268684</v>
      </c>
      <c r="AO71">
        <f t="shared" si="6"/>
        <v>2.8363683617785589</v>
      </c>
      <c r="AW71" t="s">
        <v>267</v>
      </c>
    </row>
    <row r="72" spans="36:49" x14ac:dyDescent="0.25">
      <c r="AJ72" s="47" t="s">
        <v>98</v>
      </c>
      <c r="AK72">
        <v>127.002</v>
      </c>
      <c r="AL72" s="45">
        <v>124.72963229992789</v>
      </c>
      <c r="AM72">
        <v>123.1452</v>
      </c>
      <c r="AN72" s="64">
        <f t="shared" si="5"/>
        <v>124.95894409997595</v>
      </c>
      <c r="AO72">
        <f t="shared" si="6"/>
        <v>1.9385985882154544</v>
      </c>
      <c r="AW72" t="s">
        <v>268</v>
      </c>
    </row>
    <row r="73" spans="36:49" ht="15.75" thickBot="1" x14ac:dyDescent="0.3">
      <c r="AN73" s="64"/>
      <c r="AW73" t="s">
        <v>269</v>
      </c>
    </row>
    <row r="74" spans="36:49" ht="15.75" thickBot="1" x14ac:dyDescent="0.3">
      <c r="AJ74" s="70" t="s">
        <v>160</v>
      </c>
      <c r="AK74" t="s">
        <v>128</v>
      </c>
      <c r="AL74" t="s">
        <v>129</v>
      </c>
      <c r="AM74" t="s">
        <v>130</v>
      </c>
      <c r="AN74" s="64" t="s">
        <v>82</v>
      </c>
      <c r="AO74" t="s">
        <v>127</v>
      </c>
      <c r="AW74" t="s">
        <v>270</v>
      </c>
    </row>
    <row r="75" spans="36:49" ht="15.75" thickBot="1" x14ac:dyDescent="0.3">
      <c r="AJ75" s="69" t="s">
        <v>93</v>
      </c>
      <c r="AK75">
        <v>47.999000000000002</v>
      </c>
      <c r="AL75" s="45">
        <v>43.619322278298483</v>
      </c>
      <c r="AM75">
        <v>42.122999999999998</v>
      </c>
      <c r="AN75" s="64">
        <f t="shared" si="5"/>
        <v>44.580440759432825</v>
      </c>
      <c r="AO75">
        <f t="shared" si="6"/>
        <v>3.0536298975290874</v>
      </c>
      <c r="AW75" t="s">
        <v>271</v>
      </c>
    </row>
    <row r="76" spans="36:49" ht="15.75" thickBot="1" x14ac:dyDescent="0.3">
      <c r="AJ76" s="69" t="s">
        <v>161</v>
      </c>
      <c r="AK76">
        <v>56.786000000000001</v>
      </c>
      <c r="AL76" s="62">
        <v>53.622927180966116</v>
      </c>
      <c r="AM76">
        <v>51.99</v>
      </c>
      <c r="AN76" s="64">
        <f t="shared" si="5"/>
        <v>54.132975726988711</v>
      </c>
      <c r="AO76">
        <f t="shared" si="6"/>
        <v>2.4383429085087309</v>
      </c>
      <c r="AW76" t="s">
        <v>272</v>
      </c>
    </row>
    <row r="77" spans="36:49" ht="15.75" thickBot="1" x14ac:dyDescent="0.3">
      <c r="AJ77" s="69" t="s">
        <v>162</v>
      </c>
      <c r="AK77">
        <v>75.344999999999999</v>
      </c>
      <c r="AL77" s="45">
        <v>78.001081470800287</v>
      </c>
      <c r="AM77">
        <v>80.876540000000006</v>
      </c>
      <c r="AN77" s="64">
        <f t="shared" si="5"/>
        <v>78.07420715693344</v>
      </c>
      <c r="AO77">
        <f t="shared" si="6"/>
        <v>2.7664949335538918</v>
      </c>
    </row>
    <row r="78" spans="36:49" ht="15.75" thickBot="1" x14ac:dyDescent="0.3">
      <c r="AJ78" s="69" t="s">
        <v>163</v>
      </c>
      <c r="AK78">
        <v>112.15436</v>
      </c>
      <c r="AL78" s="45">
        <v>110.26496034607065</v>
      </c>
      <c r="AM78">
        <v>107.9876</v>
      </c>
      <c r="AN78" s="64">
        <f t="shared" si="5"/>
        <v>110.13564011535688</v>
      </c>
      <c r="AO78">
        <f t="shared" si="6"/>
        <v>2.086388031012901</v>
      </c>
    </row>
    <row r="79" spans="36:49" ht="15.75" thickBot="1" x14ac:dyDescent="0.3">
      <c r="AJ79" s="69" t="s">
        <v>164</v>
      </c>
      <c r="AK79">
        <v>91.06532</v>
      </c>
      <c r="AL79" s="62">
        <v>92.736121124729621</v>
      </c>
      <c r="AM79">
        <v>95.098699999999994</v>
      </c>
      <c r="AN79" s="64">
        <f t="shared" si="5"/>
        <v>92.966713708243205</v>
      </c>
      <c r="AO79">
        <f t="shared" si="6"/>
        <v>2.0265532958149879</v>
      </c>
    </row>
    <row r="80" spans="36:49" ht="15.75" thickBot="1" x14ac:dyDescent="0.3">
      <c r="AJ80" s="69" t="s">
        <v>165</v>
      </c>
      <c r="AK80">
        <v>108.003</v>
      </c>
      <c r="AL80" s="62">
        <v>104.001441961067</v>
      </c>
      <c r="AM80">
        <v>101.9877</v>
      </c>
      <c r="AN80" s="64">
        <f t="shared" si="5"/>
        <v>104.66404732035568</v>
      </c>
      <c r="AO80">
        <f t="shared" si="6"/>
        <v>3.0619018467479546</v>
      </c>
    </row>
    <row r="81" spans="36:41" ht="15.75" thickBot="1" x14ac:dyDescent="0.3">
      <c r="AJ81" s="69" t="s">
        <v>166</v>
      </c>
      <c r="AK81">
        <v>71.331999999999994</v>
      </c>
      <c r="AL81" s="45">
        <v>67.862292718096597</v>
      </c>
      <c r="AM81">
        <v>65.786000000000001</v>
      </c>
      <c r="AN81" s="64">
        <f t="shared" si="5"/>
        <v>68.326764239365531</v>
      </c>
      <c r="AO81">
        <f t="shared" si="6"/>
        <v>2.8020223670685405</v>
      </c>
    </row>
    <row r="82" spans="36:41" ht="15.75" thickBot="1" x14ac:dyDescent="0.3">
      <c r="AJ82" s="69" t="s">
        <v>167</v>
      </c>
      <c r="AK82">
        <v>60.122</v>
      </c>
      <c r="AL82" s="45">
        <v>56.64203316510455</v>
      </c>
      <c r="AM82">
        <v>54.778599999999997</v>
      </c>
      <c r="AN82" s="64">
        <f t="shared" si="5"/>
        <v>57.180877721701513</v>
      </c>
      <c r="AO82">
        <f t="shared" si="6"/>
        <v>2.7121478540320481</v>
      </c>
    </row>
    <row r="83" spans="36:41" ht="15.75" thickBot="1" x14ac:dyDescent="0.3">
      <c r="AJ83" s="69" t="s">
        <v>168</v>
      </c>
      <c r="AK83" s="67">
        <v>120.98</v>
      </c>
      <c r="AL83" s="62">
        <v>123.69322278298485</v>
      </c>
      <c r="AM83">
        <v>127.443</v>
      </c>
      <c r="AN83" s="64">
        <f t="shared" si="5"/>
        <v>124.03874092766161</v>
      </c>
      <c r="AO83">
        <f t="shared" si="6"/>
        <v>3.2453242274425582</v>
      </c>
    </row>
    <row r="84" spans="36:41" ht="15.75" thickBot="1" x14ac:dyDescent="0.3">
      <c r="AJ84" s="69" t="s">
        <v>169</v>
      </c>
      <c r="AK84">
        <v>83.998000000000005</v>
      </c>
      <c r="AL84" s="62">
        <v>80.614635904830578</v>
      </c>
      <c r="AM84">
        <v>79.003</v>
      </c>
      <c r="AN84" s="64">
        <f t="shared" si="5"/>
        <v>81.205211968276856</v>
      </c>
      <c r="AO84">
        <f t="shared" si="6"/>
        <v>2.5493315427846555</v>
      </c>
    </row>
    <row r="85" spans="36:41" ht="15.75" thickBot="1" x14ac:dyDescent="0.3">
      <c r="AJ85" s="69" t="s">
        <v>170</v>
      </c>
      <c r="AK85">
        <v>98.222999999999999</v>
      </c>
      <c r="AL85" s="45">
        <v>95.079307858687812</v>
      </c>
      <c r="AM85">
        <v>92.98</v>
      </c>
      <c r="AN85" s="64">
        <f t="shared" si="5"/>
        <v>95.427435952895948</v>
      </c>
      <c r="AO85">
        <f t="shared" si="6"/>
        <v>2.6387794768571933</v>
      </c>
    </row>
    <row r="86" spans="36:41" ht="15.75" thickBot="1" x14ac:dyDescent="0.3">
      <c r="AJ86" s="69" t="s">
        <v>171</v>
      </c>
      <c r="AK86">
        <v>47.320999999999998</v>
      </c>
      <c r="AL86" s="45">
        <v>43.033525594808943</v>
      </c>
      <c r="AM86">
        <v>40.98</v>
      </c>
      <c r="AN86" s="64">
        <f t="shared" si="5"/>
        <v>43.778175198269643</v>
      </c>
      <c r="AO86">
        <f t="shared" si="6"/>
        <v>3.2354207645916224</v>
      </c>
    </row>
    <row r="87" spans="36:41" ht="15.75" thickBot="1" x14ac:dyDescent="0.3">
      <c r="AJ87" s="69" t="s">
        <v>172</v>
      </c>
      <c r="AK87">
        <v>109.301</v>
      </c>
      <c r="AL87" s="45">
        <v>105.30821917808218</v>
      </c>
      <c r="AM87">
        <v>102.788</v>
      </c>
      <c r="AN87" s="64">
        <f t="shared" si="5"/>
        <v>105.79907305936074</v>
      </c>
      <c r="AO87">
        <f t="shared" si="6"/>
        <v>3.2841277989101876</v>
      </c>
    </row>
    <row r="88" spans="36:41" ht="15.75" thickBot="1" x14ac:dyDescent="0.3">
      <c r="AJ88" s="69" t="s">
        <v>173</v>
      </c>
      <c r="AK88">
        <v>70.423100000000005</v>
      </c>
      <c r="AL88" s="45">
        <v>66.05984138428262</v>
      </c>
      <c r="AM88">
        <v>62.987000000000002</v>
      </c>
      <c r="AN88" s="64">
        <f t="shared" si="5"/>
        <v>66.48998046142755</v>
      </c>
      <c r="AO88">
        <f t="shared" si="6"/>
        <v>3.7366643576544742</v>
      </c>
    </row>
  </sheetData>
  <mergeCells count="5">
    <mergeCell ref="AJ4:AN4"/>
    <mergeCell ref="O2:S2"/>
    <mergeCell ref="O14:S14"/>
    <mergeCell ref="O32:V32"/>
    <mergeCell ref="AC35:AG3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70"/>
  <sheetViews>
    <sheetView tabSelected="1" topLeftCell="Z19" workbookViewId="0">
      <selection activeCell="AW20" sqref="AW20:AZ33"/>
    </sheetView>
  </sheetViews>
  <sheetFormatPr defaultRowHeight="15" x14ac:dyDescent="0.25"/>
  <cols>
    <col min="1" max="1" width="22.140625" customWidth="1"/>
    <col min="6" max="6" width="12.85546875" customWidth="1"/>
    <col min="7" max="7" width="14.140625" customWidth="1"/>
    <col min="8" max="8" width="10.5703125" bestFit="1" customWidth="1"/>
    <col min="9" max="10" width="11.5703125" bestFit="1" customWidth="1"/>
  </cols>
  <sheetData>
    <row r="2" spans="1:53" x14ac:dyDescent="0.25">
      <c r="R2" s="47" t="s">
        <v>207</v>
      </c>
      <c r="S2" s="68" t="s">
        <v>82</v>
      </c>
      <c r="T2" s="68" t="s">
        <v>127</v>
      </c>
      <c r="X2" t="s">
        <v>110</v>
      </c>
      <c r="AJ2" t="s">
        <v>111</v>
      </c>
      <c r="AW2" t="s">
        <v>108</v>
      </c>
    </row>
    <row r="3" spans="1:53" x14ac:dyDescent="0.25">
      <c r="A3" t="s">
        <v>206</v>
      </c>
      <c r="F3" t="s">
        <v>222</v>
      </c>
      <c r="R3" s="47" t="s">
        <v>8</v>
      </c>
      <c r="S3" s="45">
        <v>15.899659456861331</v>
      </c>
      <c r="T3" s="68">
        <v>2.7157000014495072</v>
      </c>
      <c r="Y3" s="32" t="s">
        <v>219</v>
      </c>
      <c r="Z3" s="32" t="s">
        <v>176</v>
      </c>
      <c r="AA3" s="32" t="s">
        <v>220</v>
      </c>
      <c r="AB3" s="32" t="s">
        <v>221</v>
      </c>
      <c r="AE3" s="47" t="s">
        <v>208</v>
      </c>
      <c r="AF3" s="68" t="s">
        <v>82</v>
      </c>
      <c r="AG3" s="68" t="s">
        <v>127</v>
      </c>
      <c r="AK3" s="32" t="s">
        <v>219</v>
      </c>
      <c r="AL3" s="32" t="s">
        <v>176</v>
      </c>
      <c r="AM3" s="32" t="s">
        <v>220</v>
      </c>
      <c r="AN3" s="32" t="s">
        <v>221</v>
      </c>
      <c r="AS3" s="47" t="s">
        <v>209</v>
      </c>
      <c r="AT3" s="68" t="s">
        <v>82</v>
      </c>
      <c r="AU3" s="68" t="s">
        <v>127</v>
      </c>
      <c r="AX3" s="32" t="s">
        <v>219</v>
      </c>
      <c r="AY3" s="32" t="s">
        <v>176</v>
      </c>
      <c r="AZ3" s="32" t="s">
        <v>220</v>
      </c>
      <c r="BA3" s="32" t="s">
        <v>221</v>
      </c>
    </row>
    <row r="4" spans="1:53" x14ac:dyDescent="0.25">
      <c r="A4" t="s">
        <v>131</v>
      </c>
      <c r="B4" t="s">
        <v>82</v>
      </c>
      <c r="C4" t="s">
        <v>127</v>
      </c>
      <c r="F4" s="32"/>
      <c r="G4" s="32" t="s">
        <v>219</v>
      </c>
      <c r="H4" s="32" t="s">
        <v>176</v>
      </c>
      <c r="I4" s="32" t="s">
        <v>220</v>
      </c>
      <c r="J4" s="32" t="s">
        <v>221</v>
      </c>
      <c r="R4" s="47" t="s">
        <v>3</v>
      </c>
      <c r="S4" s="45">
        <v>36.136505647680849</v>
      </c>
      <c r="T4" s="68">
        <v>3.0093024732562195</v>
      </c>
      <c r="X4" s="47" t="s">
        <v>8</v>
      </c>
      <c r="Y4" s="45">
        <v>15.899659456861331</v>
      </c>
      <c r="Z4" s="45">
        <v>14.405219298245614</v>
      </c>
      <c r="AA4" s="45">
        <v>21.401490835030547</v>
      </c>
      <c r="AB4" s="45">
        <v>62.899858143346741</v>
      </c>
      <c r="AE4" s="47" t="s">
        <v>8</v>
      </c>
      <c r="AF4" s="45">
        <v>34.292069214131224</v>
      </c>
      <c r="AG4" s="68">
        <v>2.5745730518622416</v>
      </c>
      <c r="AJ4" s="47" t="s">
        <v>8</v>
      </c>
      <c r="AK4" s="45">
        <v>34.292069214131224</v>
      </c>
      <c r="AL4" s="45">
        <v>32.235578947368403</v>
      </c>
      <c r="AM4" s="45">
        <v>48.252932790224037</v>
      </c>
      <c r="AN4" s="45">
        <v>122.60673372075696</v>
      </c>
      <c r="AS4" s="47" t="s">
        <v>8</v>
      </c>
      <c r="AT4" s="45">
        <v>44.580440759432825</v>
      </c>
      <c r="AU4" s="68">
        <v>3.0536298975290874</v>
      </c>
      <c r="AW4" s="47" t="s">
        <v>8</v>
      </c>
      <c r="AX4" s="45">
        <v>44.580440759432825</v>
      </c>
      <c r="AY4" s="45">
        <v>57.501681458548326</v>
      </c>
      <c r="AZ4" s="45">
        <v>63.651320434487445</v>
      </c>
      <c r="BA4" s="45">
        <v>180.64241990761437</v>
      </c>
    </row>
    <row r="5" spans="1:53" x14ac:dyDescent="0.25">
      <c r="A5" t="s">
        <v>8</v>
      </c>
      <c r="B5">
        <v>59.953713049747655</v>
      </c>
      <c r="C5">
        <v>2.41333785770723</v>
      </c>
      <c r="F5" s="32" t="s">
        <v>8</v>
      </c>
      <c r="G5" s="86">
        <v>59.953713049747655</v>
      </c>
      <c r="H5" s="86">
        <v>72.032808393532846</v>
      </c>
      <c r="I5" s="86">
        <v>84.539267481330597</v>
      </c>
      <c r="J5" s="86">
        <v>168.91621236775441</v>
      </c>
      <c r="R5" s="47" t="s">
        <v>197</v>
      </c>
      <c r="S5" s="45">
        <v>59.3209561163182</v>
      </c>
      <c r="T5" s="68">
        <v>2.7153793888756517</v>
      </c>
      <c r="X5" s="47" t="s">
        <v>3</v>
      </c>
      <c r="Y5" s="45">
        <v>36.136505647680849</v>
      </c>
      <c r="Z5" s="45">
        <v>70.64876934984521</v>
      </c>
      <c r="AA5" s="45">
        <v>51.918553971486766</v>
      </c>
      <c r="AB5" s="45">
        <v>116.73568752793919</v>
      </c>
      <c r="AE5" s="47" t="s">
        <v>3</v>
      </c>
      <c r="AF5" s="45">
        <v>66.053076183609718</v>
      </c>
      <c r="AG5" s="68">
        <v>2.9699790472059022</v>
      </c>
      <c r="AJ5" s="47" t="s">
        <v>3</v>
      </c>
      <c r="AK5" s="45">
        <v>66.053076183609718</v>
      </c>
      <c r="AL5" s="45">
        <v>143.49718885448917</v>
      </c>
      <c r="AM5" s="45">
        <v>93.036008146639517</v>
      </c>
      <c r="AN5" s="45">
        <v>147.80182834152885</v>
      </c>
      <c r="AS5" s="47" t="s">
        <v>3</v>
      </c>
      <c r="AT5" s="45">
        <v>54.132975726988711</v>
      </c>
      <c r="AU5" s="68">
        <v>2.4383429085087309</v>
      </c>
      <c r="AW5" s="47" t="s">
        <v>3</v>
      </c>
      <c r="AX5" s="45">
        <v>54.132975726988711</v>
      </c>
      <c r="AY5" s="45">
        <v>57.276348125215002</v>
      </c>
      <c r="AZ5" s="45">
        <v>76.312763068567563</v>
      </c>
      <c r="BA5" s="45">
        <v>120.67619281776189</v>
      </c>
    </row>
    <row r="6" spans="1:53" x14ac:dyDescent="0.25">
      <c r="A6" t="s">
        <v>3</v>
      </c>
      <c r="B6">
        <v>41.375419370343671</v>
      </c>
      <c r="C6">
        <v>1.1900264478169575</v>
      </c>
      <c r="F6" s="32" t="s">
        <v>3</v>
      </c>
      <c r="G6" s="86">
        <v>41.375419370343671</v>
      </c>
      <c r="H6" s="86">
        <v>84.128275885792917</v>
      </c>
      <c r="I6" s="86">
        <v>58.618893414799736</v>
      </c>
      <c r="J6" s="86">
        <v>156.40824346595141</v>
      </c>
      <c r="R6" s="47" t="s">
        <v>1</v>
      </c>
      <c r="S6" s="45">
        <v>55.181547704878632</v>
      </c>
      <c r="T6" s="68">
        <v>2.0164608232693646</v>
      </c>
      <c r="X6" s="47" t="s">
        <v>197</v>
      </c>
      <c r="Y6" s="45">
        <v>59.3209561163182</v>
      </c>
      <c r="Z6" s="45">
        <v>75.937727038183695</v>
      </c>
      <c r="AA6" s="45">
        <v>83.434435845213855</v>
      </c>
      <c r="AB6" s="45">
        <v>193.14483653702874</v>
      </c>
      <c r="AE6" s="47" t="s">
        <v>197</v>
      </c>
      <c r="AF6" s="45">
        <v>80.321259312665219</v>
      </c>
      <c r="AG6" s="68">
        <v>2.5170260742965751</v>
      </c>
      <c r="AJ6" s="47" t="s">
        <v>197</v>
      </c>
      <c r="AK6" s="45">
        <v>80.321259312665219</v>
      </c>
      <c r="AL6" s="45">
        <v>82.867673890608884</v>
      </c>
      <c r="AM6" s="45">
        <v>113.20399253224711</v>
      </c>
      <c r="AN6" s="45">
        <v>122.12457159886753</v>
      </c>
      <c r="AS6" s="47" t="s">
        <v>197</v>
      </c>
      <c r="AT6" s="45">
        <v>78.07420715693344</v>
      </c>
      <c r="AU6" s="68">
        <v>2.7664949335538918</v>
      </c>
      <c r="AW6" s="47" t="s">
        <v>197</v>
      </c>
      <c r="AX6" s="45">
        <v>78.07420715693344</v>
      </c>
      <c r="AY6" s="45">
        <v>80.218954248366018</v>
      </c>
      <c r="AZ6" s="45">
        <v>110.50019008825525</v>
      </c>
      <c r="BA6" s="45">
        <v>142.08939502309639</v>
      </c>
    </row>
    <row r="7" spans="1:53" x14ac:dyDescent="0.25">
      <c r="A7" t="s">
        <v>197</v>
      </c>
      <c r="B7">
        <v>57.046861571737558</v>
      </c>
      <c r="C7">
        <v>2.9335000668489748</v>
      </c>
      <c r="F7" s="32" t="s">
        <v>197</v>
      </c>
      <c r="G7" s="86">
        <v>57.046861571737558</v>
      </c>
      <c r="H7" s="86">
        <v>90.669092191262465</v>
      </c>
      <c r="I7" s="86">
        <v>80.935118805159547</v>
      </c>
      <c r="J7" s="86">
        <v>178.30228430934289</v>
      </c>
      <c r="R7" s="47" t="s">
        <v>5</v>
      </c>
      <c r="S7" s="45">
        <v>75.615801490026428</v>
      </c>
      <c r="T7" s="68">
        <v>2.4604994405068372</v>
      </c>
      <c r="X7" s="47" t="s">
        <v>1</v>
      </c>
      <c r="Y7" s="45">
        <v>55.181547704878632</v>
      </c>
      <c r="Z7" s="45">
        <v>47.686953044375649</v>
      </c>
      <c r="AA7" s="45">
        <v>78.029122199592663</v>
      </c>
      <c r="AB7" s="45">
        <v>137.55579049322009</v>
      </c>
      <c r="AE7" s="47" t="s">
        <v>1</v>
      </c>
      <c r="AF7" s="45">
        <v>100.86057438115837</v>
      </c>
      <c r="AG7" s="68">
        <v>3.9851891237920976</v>
      </c>
      <c r="AJ7" s="47" t="s">
        <v>1</v>
      </c>
      <c r="AK7" s="45">
        <v>100.86057438115837</v>
      </c>
      <c r="AL7" s="45">
        <v>66.80730237358101</v>
      </c>
      <c r="AM7" s="45">
        <v>142.25646028513236</v>
      </c>
      <c r="AN7" s="45">
        <v>183.91174489643868</v>
      </c>
      <c r="AS7" s="47" t="s">
        <v>1</v>
      </c>
      <c r="AT7" s="45">
        <v>110.13564011535688</v>
      </c>
      <c r="AU7" s="68">
        <v>2.086388031012901</v>
      </c>
      <c r="AW7" s="47" t="s">
        <v>1</v>
      </c>
      <c r="AX7" s="45">
        <v>110.13564011535688</v>
      </c>
      <c r="AY7" s="45">
        <v>81.357083797729615</v>
      </c>
      <c r="AZ7" s="45">
        <v>155.84027834351664</v>
      </c>
      <c r="BA7" s="45">
        <v>225.84133795261513</v>
      </c>
    </row>
    <row r="8" spans="1:53" x14ac:dyDescent="0.25">
      <c r="A8" t="s">
        <v>1</v>
      </c>
      <c r="B8">
        <v>76.899870223503967</v>
      </c>
      <c r="C8">
        <v>2.1200689290529153</v>
      </c>
      <c r="F8" s="32" t="s">
        <v>1</v>
      </c>
      <c r="G8" s="86">
        <v>76.899870223503967</v>
      </c>
      <c r="H8" s="86">
        <v>72.576140006879953</v>
      </c>
      <c r="I8" s="86">
        <v>108.99635845213849</v>
      </c>
      <c r="J8" s="86">
        <v>218.15524100730144</v>
      </c>
      <c r="R8" s="47" t="s">
        <v>198</v>
      </c>
      <c r="S8" s="45">
        <v>134.35175222302334</v>
      </c>
      <c r="T8" s="68">
        <v>3.5008677743317405</v>
      </c>
      <c r="X8" s="47" t="s">
        <v>5</v>
      </c>
      <c r="Y8" s="45">
        <v>75.615801490026428</v>
      </c>
      <c r="Z8" s="45">
        <v>78.904703302373591</v>
      </c>
      <c r="AA8" s="45">
        <v>106.40927766463001</v>
      </c>
      <c r="AB8" s="45">
        <v>135.15073595589331</v>
      </c>
      <c r="AE8" s="47" t="s">
        <v>5</v>
      </c>
      <c r="AF8" s="45">
        <v>115.27402307137707</v>
      </c>
      <c r="AG8" s="68">
        <v>2.1931445666617972</v>
      </c>
      <c r="AJ8" s="47" t="s">
        <v>5</v>
      </c>
      <c r="AK8" s="45">
        <v>115.27402307137707</v>
      </c>
      <c r="AL8" s="45">
        <v>71.644763673890637</v>
      </c>
      <c r="AM8" s="45">
        <v>163.18790902919213</v>
      </c>
      <c r="AN8" s="45">
        <v>168.2450752495902</v>
      </c>
      <c r="AS8" s="47" t="s">
        <v>5</v>
      </c>
      <c r="AT8" s="45">
        <v>92.966713708243205</v>
      </c>
      <c r="AU8" s="68">
        <v>2.0265532958149879</v>
      </c>
      <c r="AW8" s="47" t="s">
        <v>5</v>
      </c>
      <c r="AX8" s="45">
        <v>92.966713708243205</v>
      </c>
      <c r="AY8" s="45">
        <v>44.030383556931547</v>
      </c>
      <c r="AZ8" s="45">
        <v>131.51089613034625</v>
      </c>
      <c r="BA8" s="45">
        <v>177.55826613023396</v>
      </c>
    </row>
    <row r="9" spans="1:53" x14ac:dyDescent="0.25">
      <c r="A9" t="s">
        <v>5</v>
      </c>
      <c r="B9">
        <v>76.790870223503973</v>
      </c>
      <c r="C9">
        <v>1.6073714029499597</v>
      </c>
      <c r="F9" s="32" t="s">
        <v>5</v>
      </c>
      <c r="G9" s="86">
        <v>76.790870223503973</v>
      </c>
      <c r="H9" s="86">
        <v>29.88592363261094</v>
      </c>
      <c r="I9" s="86">
        <v>108.87002511880517</v>
      </c>
      <c r="J9" s="86">
        <v>135.22133065116972</v>
      </c>
      <c r="R9" s="47" t="s">
        <v>199</v>
      </c>
      <c r="S9" s="45">
        <v>88.497602980052875</v>
      </c>
      <c r="T9" s="68">
        <v>2.6451023191795615</v>
      </c>
      <c r="X9" s="47" t="s">
        <v>198</v>
      </c>
      <c r="Y9" s="45">
        <v>134.35175222302334</v>
      </c>
      <c r="Z9" s="45">
        <v>74.454238906088747</v>
      </c>
      <c r="AA9" s="45">
        <v>189.71735913102512</v>
      </c>
      <c r="AB9" s="45">
        <v>202.90174635672778</v>
      </c>
      <c r="AE9" s="47" t="s">
        <v>198</v>
      </c>
      <c r="AF9" s="45">
        <v>120.38854866618601</v>
      </c>
      <c r="AG9" s="68">
        <v>2.8413708033721732</v>
      </c>
      <c r="AJ9" s="47" t="s">
        <v>198</v>
      </c>
      <c r="AK9" s="45">
        <v>120.38854866618601</v>
      </c>
      <c r="AL9" s="45">
        <v>59.860673202614386</v>
      </c>
      <c r="AM9" s="45">
        <v>169.16049287169042</v>
      </c>
      <c r="AN9" s="45">
        <v>167.54505707048131</v>
      </c>
      <c r="AS9" s="47" t="s">
        <v>198</v>
      </c>
      <c r="AT9" s="45">
        <v>104.66404732035568</v>
      </c>
      <c r="AU9" s="68">
        <v>3.0619018467479546</v>
      </c>
      <c r="AW9" s="47" t="s">
        <v>198</v>
      </c>
      <c r="AX9" s="45">
        <v>104.66404732035568</v>
      </c>
      <c r="AY9" s="45">
        <v>20.518780873753013</v>
      </c>
      <c r="AZ9" s="45">
        <v>147.29136456211813</v>
      </c>
      <c r="BA9" s="45">
        <v>185.38976307554762</v>
      </c>
    </row>
    <row r="10" spans="1:53" x14ac:dyDescent="0.25">
      <c r="A10" t="s">
        <v>198</v>
      </c>
      <c r="B10">
        <v>112.60475654890651</v>
      </c>
      <c r="C10">
        <v>2.451338108991199</v>
      </c>
      <c r="F10" s="32" t="s">
        <v>198</v>
      </c>
      <c r="G10" s="86">
        <v>112.60475654890651</v>
      </c>
      <c r="H10" s="86">
        <v>27.564926728586173</v>
      </c>
      <c r="I10" s="86">
        <v>159.54256619144604</v>
      </c>
      <c r="J10" s="86">
        <v>159.3754790642229</v>
      </c>
      <c r="R10" s="47" t="s">
        <v>200</v>
      </c>
      <c r="S10" s="45">
        <v>28.592746935832736</v>
      </c>
      <c r="T10" s="68">
        <v>2.9685799718670323</v>
      </c>
      <c r="X10" s="47" t="s">
        <v>199</v>
      </c>
      <c r="Y10" s="45">
        <v>88.497602980052875</v>
      </c>
      <c r="Z10" s="45">
        <v>17.630193498452012</v>
      </c>
      <c r="AA10" s="45">
        <v>124.14239646978955</v>
      </c>
      <c r="AB10" s="45">
        <v>131.43457308895844</v>
      </c>
      <c r="AE10" s="47" t="s">
        <v>199</v>
      </c>
      <c r="AF10" s="45">
        <v>94.005612352799801</v>
      </c>
      <c r="AG10" s="68">
        <v>3.0225075006370821</v>
      </c>
      <c r="AJ10" s="47" t="s">
        <v>199</v>
      </c>
      <c r="AK10" s="45">
        <v>94.005612352799801</v>
      </c>
      <c r="AL10" s="45">
        <v>15.148961472308221</v>
      </c>
      <c r="AM10" s="45">
        <v>132.92158859470467</v>
      </c>
      <c r="AN10" s="45">
        <v>126.35006779913574</v>
      </c>
      <c r="AS10" s="47" t="s">
        <v>199</v>
      </c>
      <c r="AT10" s="45">
        <v>68.326764239365531</v>
      </c>
      <c r="AU10" s="68">
        <v>2.8020223670685405</v>
      </c>
      <c r="AW10" s="47" t="s">
        <v>199</v>
      </c>
      <c r="AX10" s="45">
        <v>68.326764239365531</v>
      </c>
      <c r="AY10" s="45">
        <v>12.734267148262814</v>
      </c>
      <c r="AZ10" s="45">
        <v>95.94676849966055</v>
      </c>
      <c r="BA10" s="45">
        <v>81.359068693190281</v>
      </c>
    </row>
    <row r="11" spans="1:53" x14ac:dyDescent="0.25">
      <c r="A11" t="s">
        <v>199</v>
      </c>
      <c r="B11">
        <v>92.797509012256668</v>
      </c>
      <c r="C11">
        <v>1.2338885879155714</v>
      </c>
      <c r="F11" s="32" t="s">
        <v>199</v>
      </c>
      <c r="G11" s="86">
        <v>92.797509012256668</v>
      </c>
      <c r="H11" s="86">
        <v>22.144809563123498</v>
      </c>
      <c r="I11" s="86">
        <v>130.05202240325866</v>
      </c>
      <c r="J11" s="86">
        <v>145.38886395470124</v>
      </c>
      <c r="R11" s="47" t="s">
        <v>201</v>
      </c>
      <c r="S11" s="45">
        <v>77.091679884643113</v>
      </c>
      <c r="T11" s="68">
        <v>3.0325425005405746</v>
      </c>
      <c r="X11" s="47" t="s">
        <v>200</v>
      </c>
      <c r="Y11" s="45">
        <v>28.592746935832736</v>
      </c>
      <c r="Z11" s="45">
        <v>35.690049019607848</v>
      </c>
      <c r="AA11" s="45">
        <v>40.614622539035985</v>
      </c>
      <c r="AB11" s="45">
        <v>82.231411116078064</v>
      </c>
      <c r="AE11" s="47" t="s">
        <v>200</v>
      </c>
      <c r="AF11" s="45">
        <v>50.164721148762318</v>
      </c>
      <c r="AG11" s="68">
        <v>5.2456863396723969</v>
      </c>
      <c r="AJ11" s="47" t="s">
        <v>200</v>
      </c>
      <c r="AK11" s="45">
        <v>50.164721148762318</v>
      </c>
      <c r="AL11" s="45">
        <v>71.95027506019953</v>
      </c>
      <c r="AM11" s="45">
        <v>69.533326544467073</v>
      </c>
      <c r="AN11" s="45">
        <v>142.93898971837282</v>
      </c>
      <c r="AS11" s="47" t="s">
        <v>200</v>
      </c>
      <c r="AT11" s="45">
        <v>57.180877721701513</v>
      </c>
      <c r="AU11" s="68">
        <v>2.7121478540320481</v>
      </c>
      <c r="AW11" s="47" t="s">
        <v>200</v>
      </c>
      <c r="AX11" s="45">
        <v>57.180877721701513</v>
      </c>
      <c r="AY11" s="45">
        <v>62.958831441348472</v>
      </c>
      <c r="AZ11" s="45">
        <v>80.440848608282423</v>
      </c>
      <c r="BA11" s="45">
        <v>123.67984205036508</v>
      </c>
    </row>
    <row r="12" spans="1:53" x14ac:dyDescent="0.25">
      <c r="A12" t="s">
        <v>200</v>
      </c>
      <c r="B12">
        <v>39.452833453496758</v>
      </c>
      <c r="C12">
        <v>0.50970976262731493</v>
      </c>
      <c r="F12" s="32" t="s">
        <v>200</v>
      </c>
      <c r="G12" s="86">
        <v>39.452833453496758</v>
      </c>
      <c r="H12" s="86">
        <v>57.198182662538706</v>
      </c>
      <c r="I12" s="86">
        <v>59.375209097080791</v>
      </c>
      <c r="J12" s="86">
        <v>126.31547310385933</v>
      </c>
      <c r="R12" s="47" t="s">
        <v>202</v>
      </c>
      <c r="S12" s="45">
        <v>115.42707041576544</v>
      </c>
      <c r="T12" s="68">
        <v>2.0494505236539449</v>
      </c>
      <c r="X12" s="47" t="s">
        <v>201</v>
      </c>
      <c r="Y12" s="45">
        <v>77.091679884643113</v>
      </c>
      <c r="Z12" s="45">
        <v>78.84020381836946</v>
      </c>
      <c r="AA12" s="45">
        <v>108.98619823489479</v>
      </c>
      <c r="AB12" s="45">
        <v>201.94427060050666</v>
      </c>
      <c r="AE12" s="47" t="s">
        <v>201</v>
      </c>
      <c r="AF12" s="45">
        <v>97.782226147560678</v>
      </c>
      <c r="AG12" s="68">
        <v>2.9010250781102651</v>
      </c>
      <c r="AJ12" s="47" t="s">
        <v>201</v>
      </c>
      <c r="AK12" s="45">
        <v>97.782226147560678</v>
      </c>
      <c r="AL12" s="45">
        <v>83.089444616443075</v>
      </c>
      <c r="AM12" s="45">
        <v>138.47958995247794</v>
      </c>
      <c r="AN12" s="45">
        <v>171.13931917746982</v>
      </c>
      <c r="AS12" s="47" t="s">
        <v>201</v>
      </c>
      <c r="AT12" s="45">
        <v>124.03874092766161</v>
      </c>
      <c r="AU12" s="68">
        <v>3.2453242274425582</v>
      </c>
      <c r="AW12" s="47" t="s">
        <v>201</v>
      </c>
      <c r="AX12" s="45">
        <v>124.03874092766161</v>
      </c>
      <c r="AY12" s="45">
        <v>78.121959752321985</v>
      </c>
      <c r="AZ12" s="45">
        <v>175.12574338085543</v>
      </c>
      <c r="BA12" s="45">
        <v>175.18530174340631</v>
      </c>
    </row>
    <row r="13" spans="1:53" x14ac:dyDescent="0.25">
      <c r="A13" t="s">
        <v>201</v>
      </c>
      <c r="B13">
        <v>114.06160057678433</v>
      </c>
      <c r="C13">
        <v>2.8374205310903995</v>
      </c>
      <c r="F13" s="32" t="s">
        <v>201</v>
      </c>
      <c r="G13" s="86">
        <v>114.06160057678433</v>
      </c>
      <c r="H13" s="86">
        <v>41.629724286205708</v>
      </c>
      <c r="I13" s="86">
        <v>160.96594636795655</v>
      </c>
      <c r="J13" s="86">
        <v>208.43606452093579</v>
      </c>
      <c r="R13" s="47" t="s">
        <v>223</v>
      </c>
      <c r="S13" s="45">
        <v>102.11620764239365</v>
      </c>
      <c r="T13" s="68">
        <v>3.1242264673099438</v>
      </c>
      <c r="X13" s="47" t="s">
        <v>202</v>
      </c>
      <c r="Y13" s="45">
        <v>115.42707041576544</v>
      </c>
      <c r="Z13" s="45">
        <v>78.436705882352953</v>
      </c>
      <c r="AA13" s="45">
        <v>161.96922946367957</v>
      </c>
      <c r="AB13" s="45">
        <v>201.34991908806435</v>
      </c>
      <c r="AE13" s="47" t="s">
        <v>202</v>
      </c>
      <c r="AF13" s="45">
        <v>126.46563326123528</v>
      </c>
      <c r="AG13" s="68">
        <v>3.05058080014209</v>
      </c>
      <c r="AJ13" s="47" t="s">
        <v>202</v>
      </c>
      <c r="AK13" s="45">
        <v>126.46563326123528</v>
      </c>
      <c r="AL13" s="45">
        <v>77.314528138974879</v>
      </c>
      <c r="AM13" s="45">
        <v>178.92198913781399</v>
      </c>
      <c r="AN13" s="45">
        <v>192.81449411414096</v>
      </c>
      <c r="AS13" s="47" t="s">
        <v>202</v>
      </c>
      <c r="AT13" s="45">
        <v>81.205211968276856</v>
      </c>
      <c r="AU13" s="68">
        <v>2.5493315427846555</v>
      </c>
      <c r="AW13" s="47" t="s">
        <v>202</v>
      </c>
      <c r="AX13" s="45">
        <v>81.205211968276856</v>
      </c>
      <c r="AY13" s="45">
        <v>38.998398348813218</v>
      </c>
      <c r="AZ13" s="45">
        <v>114.14233876442636</v>
      </c>
      <c r="BA13" s="45">
        <v>148.20633288630606</v>
      </c>
    </row>
    <row r="14" spans="1:53" x14ac:dyDescent="0.25">
      <c r="A14" t="s">
        <v>202</v>
      </c>
      <c r="B14">
        <v>92.093421052631584</v>
      </c>
      <c r="C14">
        <v>1.9825265260744336</v>
      </c>
      <c r="F14" s="32" t="s">
        <v>202</v>
      </c>
      <c r="G14" s="86">
        <v>92.093421052631584</v>
      </c>
      <c r="H14" s="86">
        <v>61.366138493292056</v>
      </c>
      <c r="I14" s="86">
        <v>130.39454989816701</v>
      </c>
      <c r="J14" s="86">
        <v>131.10299657279094</v>
      </c>
      <c r="R14" s="47" t="s">
        <v>203</v>
      </c>
      <c r="S14" s="45">
        <v>92.31500600817111</v>
      </c>
      <c r="T14" s="68">
        <v>2.5425318032514812</v>
      </c>
      <c r="X14" s="47" t="s">
        <v>223</v>
      </c>
      <c r="Y14" s="45">
        <v>102.11620764239365</v>
      </c>
      <c r="Z14" s="45">
        <v>84.499657378740991</v>
      </c>
      <c r="AA14" s="45">
        <v>144.13546503733878</v>
      </c>
      <c r="AB14" s="45">
        <v>217.41175085680229</v>
      </c>
      <c r="AE14" s="47" t="s">
        <v>223</v>
      </c>
      <c r="AF14" s="45">
        <v>144.13253129055514</v>
      </c>
      <c r="AG14" s="68">
        <v>2.913296255999009</v>
      </c>
      <c r="AJ14" s="47" t="s">
        <v>223</v>
      </c>
      <c r="AK14" s="45">
        <v>144.13253129055514</v>
      </c>
      <c r="AL14" s="45">
        <v>50.730700378396982</v>
      </c>
      <c r="AM14" s="45">
        <v>203.27117718940937</v>
      </c>
      <c r="AN14" s="45">
        <v>192.74251229324989</v>
      </c>
      <c r="AS14" s="47" t="s">
        <v>223</v>
      </c>
      <c r="AT14" s="45">
        <v>95.427435952895948</v>
      </c>
      <c r="AU14" s="68">
        <v>2.6387794768571933</v>
      </c>
      <c r="AW14" s="47" t="s">
        <v>223</v>
      </c>
      <c r="AX14" s="45">
        <v>95.427435952895948</v>
      </c>
      <c r="AY14" s="45">
        <v>28.707757137942895</v>
      </c>
      <c r="AZ14" s="45">
        <v>134.50575356415479</v>
      </c>
      <c r="BA14" s="45">
        <v>173.33102220235435</v>
      </c>
    </row>
    <row r="15" spans="1:53" x14ac:dyDescent="0.25">
      <c r="A15" t="s">
        <v>203</v>
      </c>
      <c r="B15">
        <v>133.06400177841863</v>
      </c>
      <c r="C15">
        <v>3.3515587243304048</v>
      </c>
      <c r="F15" s="32" t="s">
        <v>203</v>
      </c>
      <c r="G15" s="86">
        <v>133.06400177841863</v>
      </c>
      <c r="H15" s="86">
        <v>28.824293223254216</v>
      </c>
      <c r="I15" s="86">
        <v>186.91208418194162</v>
      </c>
      <c r="J15" s="86">
        <v>143.9391700193712</v>
      </c>
      <c r="R15" s="47" t="s">
        <v>204</v>
      </c>
      <c r="S15" s="45">
        <v>136.12333813987024</v>
      </c>
      <c r="T15" s="68">
        <v>3.1658225047796291</v>
      </c>
      <c r="X15" s="47" t="s">
        <v>203</v>
      </c>
      <c r="Y15" s="45">
        <v>92.31500600817111</v>
      </c>
      <c r="Z15" s="45">
        <v>66.18180392156863</v>
      </c>
      <c r="AA15" s="45">
        <v>129.87435573659198</v>
      </c>
      <c r="AB15" s="45">
        <v>172.80967068991208</v>
      </c>
      <c r="AE15" s="47" t="s">
        <v>203</v>
      </c>
      <c r="AF15" s="45">
        <v>125.9861160778659</v>
      </c>
      <c r="AG15" s="68">
        <v>2.9965034259253978</v>
      </c>
      <c r="AJ15" s="47" t="s">
        <v>203</v>
      </c>
      <c r="AK15" s="45">
        <v>125.9861160778659</v>
      </c>
      <c r="AL15" s="45">
        <v>63.227832817337458</v>
      </c>
      <c r="AM15" s="45">
        <v>178.31638560760356</v>
      </c>
      <c r="AN15" s="45">
        <v>162.97505632543584</v>
      </c>
      <c r="AS15" s="47" t="s">
        <v>203</v>
      </c>
      <c r="AT15" s="45">
        <v>43.778175198269643</v>
      </c>
      <c r="AU15" s="68">
        <v>3.2354207645916224</v>
      </c>
      <c r="AW15" s="47" t="s">
        <v>203</v>
      </c>
      <c r="AX15" s="45">
        <v>43.778175198269643</v>
      </c>
      <c r="AY15" s="45">
        <v>27.186427932576539</v>
      </c>
      <c r="AZ15" s="45">
        <v>61.005189409368633</v>
      </c>
      <c r="BA15" s="45">
        <v>92.434701236775439</v>
      </c>
    </row>
    <row r="16" spans="1:53" x14ac:dyDescent="0.25">
      <c r="A16" t="s">
        <v>203</v>
      </c>
      <c r="B16">
        <v>91.147522230233108</v>
      </c>
      <c r="C16">
        <v>1.8912430815517238</v>
      </c>
      <c r="F16" s="32" t="s">
        <v>203</v>
      </c>
      <c r="G16" s="86">
        <v>91.147522230233108</v>
      </c>
      <c r="H16" s="86">
        <v>34.193243206054348</v>
      </c>
      <c r="I16" s="86">
        <v>127.39541412084183</v>
      </c>
      <c r="J16" s="86">
        <v>112.02736253911489</v>
      </c>
      <c r="R16" s="47" t="s">
        <v>205</v>
      </c>
      <c r="S16" s="45">
        <v>116.12932948810381</v>
      </c>
      <c r="T16" s="68">
        <v>2.7802015911326552</v>
      </c>
      <c r="X16" s="47" t="s">
        <v>204</v>
      </c>
      <c r="Y16" s="45">
        <v>136.12333813987024</v>
      </c>
      <c r="Z16" s="45">
        <v>40.253011351909187</v>
      </c>
      <c r="AA16" s="45">
        <v>192.37537678207741</v>
      </c>
      <c r="AB16" s="45">
        <v>173.40618432424381</v>
      </c>
      <c r="AE16" s="47" t="s">
        <v>204</v>
      </c>
      <c r="AF16" s="45">
        <v>130.18646962268684</v>
      </c>
      <c r="AG16" s="68">
        <v>2.8363683617792801</v>
      </c>
      <c r="AJ16" s="47" t="s">
        <v>204</v>
      </c>
      <c r="AK16" s="45">
        <v>130.18646962268684</v>
      </c>
      <c r="AL16" s="45">
        <v>34.286743034055725</v>
      </c>
      <c r="AM16" s="45">
        <v>183.82448173794978</v>
      </c>
      <c r="AN16" s="45">
        <v>163.19856995976753</v>
      </c>
      <c r="AS16" s="47" t="s">
        <v>204</v>
      </c>
      <c r="AT16" s="45">
        <v>105.79907305936074</v>
      </c>
      <c r="AU16" s="68">
        <v>3.2841277989101876</v>
      </c>
      <c r="AW16" s="47" t="s">
        <v>204</v>
      </c>
      <c r="AX16" s="45">
        <v>105.79907305936074</v>
      </c>
      <c r="AY16" s="45">
        <v>15.753294117647059</v>
      </c>
      <c r="AZ16" s="45">
        <v>150.17600556687034</v>
      </c>
      <c r="BA16" s="45">
        <v>127.28457234391298</v>
      </c>
    </row>
    <row r="17" spans="1:53" x14ac:dyDescent="0.25">
      <c r="A17" t="s">
        <v>204</v>
      </c>
      <c r="B17">
        <v>82.860879596250911</v>
      </c>
      <c r="C17">
        <v>1.8902901283975908</v>
      </c>
      <c r="F17" s="32" t="s">
        <v>204</v>
      </c>
      <c r="G17" s="86">
        <v>82.860879596250911</v>
      </c>
      <c r="H17" s="86">
        <v>27.583261093911251</v>
      </c>
      <c r="I17" s="86">
        <v>116.9892172437203</v>
      </c>
      <c r="J17" s="86">
        <v>160.15624497094325</v>
      </c>
      <c r="X17" s="47" t="s">
        <v>205</v>
      </c>
      <c r="Y17" s="45">
        <v>116.12932948810381</v>
      </c>
      <c r="Z17" s="45">
        <v>31.352082559339525</v>
      </c>
      <c r="AA17" s="45">
        <v>164.31613713509844</v>
      </c>
      <c r="AB17" s="45">
        <v>152.84894650573685</v>
      </c>
      <c r="AE17" s="47" t="s">
        <v>205</v>
      </c>
      <c r="AF17" s="45">
        <v>124.95894409997595</v>
      </c>
      <c r="AG17" s="68">
        <v>1.9385985882159822</v>
      </c>
      <c r="AJ17" s="47" t="s">
        <v>205</v>
      </c>
      <c r="AK17" s="45">
        <v>124.95894409997595</v>
      </c>
      <c r="AL17" s="45">
        <v>18.847284485724114</v>
      </c>
      <c r="AM17" s="45">
        <v>176.34702647657841</v>
      </c>
      <c r="AN17" s="45">
        <v>178.30162673223063</v>
      </c>
      <c r="AS17" s="47" t="s">
        <v>205</v>
      </c>
      <c r="AT17" s="45">
        <v>66.48998046142755</v>
      </c>
      <c r="AU17" s="68">
        <v>3.7366643576544742</v>
      </c>
      <c r="AW17" s="47" t="s">
        <v>205</v>
      </c>
      <c r="AX17" s="45">
        <v>66.48998046142755</v>
      </c>
      <c r="AY17" s="45">
        <v>8.6159793601651185</v>
      </c>
      <c r="AZ17" s="45">
        <v>93.292326883910391</v>
      </c>
      <c r="BA17" s="45">
        <v>133.63164580539413</v>
      </c>
    </row>
    <row r="18" spans="1:53" x14ac:dyDescent="0.25">
      <c r="A18" t="s">
        <v>205</v>
      </c>
      <c r="B18">
        <v>89.868800769045905</v>
      </c>
      <c r="C18">
        <v>3.2027742552639178</v>
      </c>
      <c r="F18" s="32" t="s">
        <v>205</v>
      </c>
      <c r="G18" s="86">
        <v>89.868800769045905</v>
      </c>
      <c r="H18" s="86">
        <v>16.761625042999658</v>
      </c>
      <c r="I18" s="86">
        <v>126.4339918533605</v>
      </c>
      <c r="J18" s="86">
        <v>145.8330442556996</v>
      </c>
      <c r="AF18" s="68"/>
      <c r="AG18" s="68"/>
    </row>
    <row r="19" spans="1:53" x14ac:dyDescent="0.25">
      <c r="R19" s="47" t="s">
        <v>211</v>
      </c>
      <c r="S19" s="68" t="s">
        <v>69</v>
      </c>
      <c r="T19" s="68" t="s">
        <v>133</v>
      </c>
      <c r="Z19" s="103" t="s">
        <v>468</v>
      </c>
      <c r="AA19" s="103"/>
      <c r="AB19" s="103"/>
      <c r="AC19" s="103"/>
    </row>
    <row r="20" spans="1:53" x14ac:dyDescent="0.25">
      <c r="A20" t="s">
        <v>210</v>
      </c>
      <c r="B20" t="s">
        <v>82</v>
      </c>
      <c r="C20" t="s">
        <v>127</v>
      </c>
      <c r="R20" s="47" t="s">
        <v>8</v>
      </c>
      <c r="S20" s="45">
        <v>14.405219298245614</v>
      </c>
      <c r="T20" s="68">
        <v>2.5635801300785075</v>
      </c>
      <c r="Z20" s="103"/>
      <c r="AA20" s="103"/>
      <c r="AB20" s="103"/>
      <c r="AC20" s="103"/>
      <c r="AE20" s="47" t="s">
        <v>212</v>
      </c>
      <c r="AF20" s="68" t="s">
        <v>69</v>
      </c>
      <c r="AG20" s="68" t="s">
        <v>133</v>
      </c>
      <c r="AJ20" s="103" t="s">
        <v>469</v>
      </c>
      <c r="AK20" s="103"/>
      <c r="AL20" s="103"/>
      <c r="AM20" s="103"/>
      <c r="AS20" s="47" t="s">
        <v>213</v>
      </c>
      <c r="AT20" s="68" t="s">
        <v>69</v>
      </c>
      <c r="AU20" s="68" t="s">
        <v>133</v>
      </c>
      <c r="AW20" s="103" t="s">
        <v>470</v>
      </c>
      <c r="AX20" s="103"/>
      <c r="AY20" s="103"/>
      <c r="AZ20" s="103"/>
      <c r="BA20" s="45"/>
    </row>
    <row r="21" spans="1:53" x14ac:dyDescent="0.25">
      <c r="A21" t="s">
        <v>8</v>
      </c>
      <c r="B21">
        <v>72.032808393532846</v>
      </c>
      <c r="C21">
        <v>3.0040645095658589</v>
      </c>
      <c r="G21" s="103" t="s">
        <v>467</v>
      </c>
      <c r="H21" s="103"/>
      <c r="I21" s="103"/>
      <c r="J21" s="103"/>
      <c r="R21" s="47" t="s">
        <v>3</v>
      </c>
      <c r="S21" s="45">
        <v>70.64876934984521</v>
      </c>
      <c r="T21" s="68">
        <v>2.5635801300784964</v>
      </c>
      <c r="Z21" s="22"/>
      <c r="AA21" s="22" t="s">
        <v>463</v>
      </c>
      <c r="AB21" s="22" t="s">
        <v>464</v>
      </c>
      <c r="AC21" s="22" t="s">
        <v>220</v>
      </c>
      <c r="AE21" s="47" t="s">
        <v>8</v>
      </c>
      <c r="AF21" s="45">
        <v>32.235578947368403</v>
      </c>
      <c r="AG21" s="68">
        <v>3.3554435374974756</v>
      </c>
      <c r="AJ21" s="103"/>
      <c r="AK21" s="103"/>
      <c r="AL21" s="103"/>
      <c r="AM21" s="103"/>
      <c r="AS21" s="47" t="s">
        <v>8</v>
      </c>
      <c r="AT21" s="45">
        <v>57.501681458548326</v>
      </c>
      <c r="AU21" s="68">
        <v>2.489756611910694</v>
      </c>
      <c r="AW21" s="103"/>
      <c r="AX21" s="103"/>
      <c r="AY21" s="103"/>
      <c r="AZ21" s="103"/>
    </row>
    <row r="22" spans="1:53" x14ac:dyDescent="0.25">
      <c r="A22" t="s">
        <v>3</v>
      </c>
      <c r="B22">
        <v>84.128275885792917</v>
      </c>
      <c r="C22">
        <v>2.8399642691069604</v>
      </c>
      <c r="G22" s="103"/>
      <c r="H22" s="103"/>
      <c r="I22" s="103"/>
      <c r="J22" s="103"/>
      <c r="R22" s="47" t="s">
        <v>197</v>
      </c>
      <c r="S22" s="45">
        <v>75.937727038183695</v>
      </c>
      <c r="T22" s="68">
        <v>2.563580130078674</v>
      </c>
      <c r="Z22" s="22" t="s">
        <v>462</v>
      </c>
      <c r="AA22" s="22">
        <v>0.255</v>
      </c>
      <c r="AB22" s="22"/>
      <c r="AC22" s="22"/>
      <c r="AE22" s="47" t="s">
        <v>3</v>
      </c>
      <c r="AF22" s="45">
        <v>143.49718885448917</v>
      </c>
      <c r="AG22" s="68">
        <v>3.3554435374972384</v>
      </c>
      <c r="AJ22" s="22"/>
      <c r="AK22" s="22" t="s">
        <v>463</v>
      </c>
      <c r="AL22" s="22" t="s">
        <v>464</v>
      </c>
      <c r="AM22" s="22" t="s">
        <v>220</v>
      </c>
      <c r="AS22" s="47" t="s">
        <v>3</v>
      </c>
      <c r="AT22" s="45">
        <v>57.276348125215002</v>
      </c>
      <c r="AU22" s="68">
        <v>2.5772539622365671</v>
      </c>
      <c r="AW22" s="22"/>
      <c r="AX22" s="22" t="s">
        <v>463</v>
      </c>
      <c r="AY22" s="22" t="s">
        <v>464</v>
      </c>
      <c r="AZ22" s="22" t="s">
        <v>220</v>
      </c>
    </row>
    <row r="23" spans="1:53" x14ac:dyDescent="0.25">
      <c r="A23" t="s">
        <v>197</v>
      </c>
      <c r="B23">
        <v>90.669092191262465</v>
      </c>
      <c r="C23">
        <v>2.7853187198623304</v>
      </c>
      <c r="G23" s="22"/>
      <c r="H23" s="22" t="s">
        <v>463</v>
      </c>
      <c r="I23" s="22" t="s">
        <v>464</v>
      </c>
      <c r="J23" s="22" t="s">
        <v>220</v>
      </c>
      <c r="R23" s="47" t="s">
        <v>1</v>
      </c>
      <c r="S23" s="45">
        <v>47.686953044375649</v>
      </c>
      <c r="T23" s="68">
        <v>2.5635801300783192</v>
      </c>
      <c r="Z23" s="22"/>
      <c r="AA23">
        <v>0.38</v>
      </c>
      <c r="AB23" s="22"/>
      <c r="AC23" s="22"/>
      <c r="AE23" s="47" t="s">
        <v>197</v>
      </c>
      <c r="AF23" s="45">
        <v>82.867673890608884</v>
      </c>
      <c r="AG23" s="68">
        <v>3.3554435374977802</v>
      </c>
      <c r="AJ23" s="22" t="s">
        <v>462</v>
      </c>
      <c r="AK23" s="22">
        <v>-0.24199999999999999</v>
      </c>
      <c r="AL23" s="22"/>
      <c r="AM23" s="22"/>
      <c r="AS23" s="47" t="s">
        <v>197</v>
      </c>
      <c r="AT23" s="45">
        <v>80.218954248366018</v>
      </c>
      <c r="AU23" s="68">
        <v>2.5469511466721966</v>
      </c>
      <c r="AW23" s="22" t="s">
        <v>462</v>
      </c>
      <c r="AX23" s="22">
        <v>0.14000000000000001</v>
      </c>
      <c r="AY23" s="22"/>
      <c r="AZ23" s="22"/>
    </row>
    <row r="24" spans="1:53" x14ac:dyDescent="0.25">
      <c r="A24" t="s">
        <v>1</v>
      </c>
      <c r="B24">
        <v>72.576140006879953</v>
      </c>
      <c r="C24">
        <v>1.7198517020880457</v>
      </c>
      <c r="G24" s="22" t="s">
        <v>462</v>
      </c>
      <c r="H24" s="22">
        <v>-0.66700000000000004</v>
      </c>
      <c r="I24" s="22"/>
      <c r="J24" s="22"/>
      <c r="R24" s="47" t="s">
        <v>5</v>
      </c>
      <c r="S24" s="45">
        <v>78.904703302373591</v>
      </c>
      <c r="T24" s="68">
        <v>2.5635801300783192</v>
      </c>
      <c r="Z24" s="22"/>
      <c r="AA24" s="22"/>
      <c r="AB24" s="22"/>
      <c r="AC24" s="22"/>
      <c r="AE24" s="47" t="s">
        <v>1</v>
      </c>
      <c r="AF24" s="45">
        <v>66.80730237358101</v>
      </c>
      <c r="AG24" s="68">
        <v>3.3554435374979157</v>
      </c>
      <c r="AJ24" s="22"/>
      <c r="AK24">
        <v>0.40400000000000003</v>
      </c>
      <c r="AL24" s="22"/>
      <c r="AM24" s="22"/>
      <c r="AS24" s="47" t="s">
        <v>1</v>
      </c>
      <c r="AT24" s="45">
        <v>81.357083797729615</v>
      </c>
      <c r="AU24" s="68">
        <v>2.8427525462169552</v>
      </c>
      <c r="AW24" s="22"/>
      <c r="AX24">
        <v>0.63400000000000001</v>
      </c>
      <c r="AY24" s="22"/>
      <c r="AZ24" s="22"/>
    </row>
    <row r="25" spans="1:53" x14ac:dyDescent="0.25">
      <c r="A25" t="s">
        <v>5</v>
      </c>
      <c r="B25">
        <v>29.88592363261094</v>
      </c>
      <c r="C25">
        <v>3.0340795864645154</v>
      </c>
      <c r="G25" s="22"/>
      <c r="H25" s="22">
        <v>8.9999999999999993E-3</v>
      </c>
      <c r="I25" s="22"/>
      <c r="J25" s="22"/>
      <c r="R25" s="47" t="s">
        <v>198</v>
      </c>
      <c r="S25" s="45">
        <v>74.454238906088747</v>
      </c>
      <c r="T25" s="68">
        <v>2.5635801300779644</v>
      </c>
      <c r="Z25" s="22" t="s">
        <v>465</v>
      </c>
      <c r="AA25" s="94">
        <v>1</v>
      </c>
      <c r="AB25" s="22">
        <v>0.25600000000000001</v>
      </c>
      <c r="AC25" s="22"/>
      <c r="AE25" s="47" t="s">
        <v>5</v>
      </c>
      <c r="AF25" s="45">
        <v>71.644763673890637</v>
      </c>
      <c r="AG25" s="68">
        <v>3.3554435374973739</v>
      </c>
      <c r="AJ25" s="22"/>
      <c r="AK25" s="22"/>
      <c r="AL25" s="22"/>
      <c r="AM25" s="22"/>
      <c r="AS25" s="47" t="s">
        <v>5</v>
      </c>
      <c r="AT25" s="45">
        <v>44.030383556931547</v>
      </c>
      <c r="AU25" s="68">
        <v>2.4677429863153622</v>
      </c>
      <c r="AW25" s="22"/>
      <c r="AX25" s="22"/>
      <c r="AY25" s="22"/>
      <c r="AZ25" s="22"/>
    </row>
    <row r="26" spans="1:53" x14ac:dyDescent="0.25">
      <c r="A26" t="s">
        <v>198</v>
      </c>
      <c r="B26">
        <v>27.564926728586173</v>
      </c>
      <c r="C26">
        <v>2.268284893870077</v>
      </c>
      <c r="G26" s="22"/>
      <c r="H26" s="22"/>
      <c r="I26" s="22"/>
      <c r="J26" s="22"/>
      <c r="R26" s="47" t="s">
        <v>199</v>
      </c>
      <c r="S26" s="45">
        <v>17.630193498452012</v>
      </c>
      <c r="T26" s="68">
        <v>2.5635801300785297</v>
      </c>
      <c r="Z26" s="22"/>
      <c r="AA26" s="94">
        <v>0</v>
      </c>
      <c r="AB26" s="22">
        <v>0.376</v>
      </c>
      <c r="AC26" s="22"/>
      <c r="AE26" s="47" t="s">
        <v>198</v>
      </c>
      <c r="AF26" s="45">
        <v>59.860673202614386</v>
      </c>
      <c r="AG26" s="68">
        <v>3.7800209028880976</v>
      </c>
      <c r="AJ26" s="22" t="s">
        <v>465</v>
      </c>
      <c r="AK26" s="94">
        <v>1</v>
      </c>
      <c r="AL26" s="22">
        <v>-0.24199999999999999</v>
      </c>
      <c r="AM26" s="22"/>
      <c r="AS26" s="47" t="s">
        <v>198</v>
      </c>
      <c r="AT26" s="45">
        <v>20.518780873753013</v>
      </c>
      <c r="AU26" s="68">
        <v>4.6698915711677618</v>
      </c>
      <c r="AW26" s="22" t="s">
        <v>465</v>
      </c>
      <c r="AX26" s="94">
        <v>1</v>
      </c>
      <c r="AY26" s="22">
        <v>0.14499999999999999</v>
      </c>
      <c r="AZ26" s="22"/>
    </row>
    <row r="27" spans="1:53" x14ac:dyDescent="0.25">
      <c r="A27" t="s">
        <v>199</v>
      </c>
      <c r="B27">
        <v>22.144809563123498</v>
      </c>
      <c r="C27">
        <v>1.7324985045720482</v>
      </c>
      <c r="G27" s="22" t="s">
        <v>465</v>
      </c>
      <c r="H27" s="94">
        <v>1</v>
      </c>
      <c r="I27" s="22">
        <v>-0.66800000000000004</v>
      </c>
      <c r="J27" s="22"/>
      <c r="R27" s="47" t="s">
        <v>200</v>
      </c>
      <c r="S27" s="45">
        <v>35.690049019607848</v>
      </c>
      <c r="T27" s="68">
        <v>2.5635801300785408</v>
      </c>
      <c r="Z27" s="22"/>
      <c r="AA27" s="22"/>
      <c r="AB27" s="22"/>
      <c r="AC27" s="22"/>
      <c r="AE27" s="47" t="s">
        <v>199</v>
      </c>
      <c r="AF27" s="45">
        <v>15.148961472308221</v>
      </c>
      <c r="AG27" s="68">
        <v>3.8723935786783219</v>
      </c>
      <c r="AJ27" s="22"/>
      <c r="AK27" s="65">
        <v>0</v>
      </c>
      <c r="AL27" s="22">
        <v>0.40500000000000003</v>
      </c>
      <c r="AM27" s="22"/>
      <c r="AS27" s="47" t="s">
        <v>199</v>
      </c>
      <c r="AT27" s="45">
        <v>12.734267148262814</v>
      </c>
      <c r="AU27" s="68">
        <v>2.6329287977344693</v>
      </c>
      <c r="AW27" s="22"/>
      <c r="AX27" s="93">
        <v>0</v>
      </c>
      <c r="AY27" s="22">
        <v>0.622</v>
      </c>
      <c r="AZ27" s="22"/>
    </row>
    <row r="28" spans="1:53" x14ac:dyDescent="0.25">
      <c r="A28" t="s">
        <v>200</v>
      </c>
      <c r="B28">
        <v>57.198182662538706</v>
      </c>
      <c r="C28">
        <v>1.7817483415811632</v>
      </c>
      <c r="G28" s="22"/>
      <c r="H28" s="94">
        <v>0</v>
      </c>
      <c r="I28" s="22">
        <v>8.9999999999999993E-3</v>
      </c>
      <c r="J28" s="22"/>
      <c r="R28" s="47" t="s">
        <v>201</v>
      </c>
      <c r="S28" s="45">
        <v>78.84020381836946</v>
      </c>
      <c r="T28" s="68">
        <v>2.563580130078674</v>
      </c>
      <c r="Z28" s="22" t="s">
        <v>466</v>
      </c>
      <c r="AA28" s="22">
        <v>0.74199999999999999</v>
      </c>
      <c r="AB28" s="22">
        <v>0.71</v>
      </c>
      <c r="AC28" s="22">
        <v>0.74199999999999999</v>
      </c>
      <c r="AE28" s="47" t="s">
        <v>200</v>
      </c>
      <c r="AF28" s="45">
        <v>71.95027506019953</v>
      </c>
      <c r="AG28" s="68">
        <v>2.6675463237219486</v>
      </c>
      <c r="AJ28" s="22"/>
      <c r="AK28" s="22"/>
      <c r="AL28" s="22"/>
      <c r="AM28" s="22"/>
      <c r="AS28" s="47" t="s">
        <v>200</v>
      </c>
      <c r="AT28" s="45">
        <v>62.958831441348472</v>
      </c>
      <c r="AU28" s="68">
        <v>2.8418033289747422</v>
      </c>
      <c r="AW28" s="22"/>
      <c r="AX28" s="22"/>
      <c r="AY28" s="22"/>
      <c r="AZ28" s="22"/>
    </row>
    <row r="29" spans="1:53" x14ac:dyDescent="0.25">
      <c r="A29" t="s">
        <v>201</v>
      </c>
      <c r="B29">
        <v>41.629724286205708</v>
      </c>
      <c r="C29">
        <v>2.4293075572441496</v>
      </c>
      <c r="G29" s="22"/>
      <c r="H29" s="22"/>
      <c r="I29" s="22"/>
      <c r="J29" s="22"/>
      <c r="R29" s="47" t="s">
        <v>202</v>
      </c>
      <c r="S29" s="45">
        <v>78.436705882352953</v>
      </c>
      <c r="T29" s="68">
        <v>1.9950053466926376</v>
      </c>
      <c r="Z29" s="22"/>
      <c r="AA29">
        <v>2E-3</v>
      </c>
      <c r="AB29" s="22">
        <v>4.0000000000000001E-3</v>
      </c>
      <c r="AC29" s="22">
        <v>2E-3</v>
      </c>
      <c r="AE29" s="47" t="s">
        <v>201</v>
      </c>
      <c r="AF29" s="45">
        <v>83.089444616443075</v>
      </c>
      <c r="AG29" s="68">
        <v>2.6722697160193256</v>
      </c>
      <c r="AJ29" s="22" t="s">
        <v>466</v>
      </c>
      <c r="AK29" s="22">
        <v>0.76100000000000001</v>
      </c>
      <c r="AL29" s="22">
        <v>3.9E-2</v>
      </c>
      <c r="AM29" s="22">
        <v>0.76</v>
      </c>
      <c r="AS29" s="47" t="s">
        <v>201</v>
      </c>
      <c r="AT29" s="45">
        <v>78.121959752321985</v>
      </c>
      <c r="AU29" s="68">
        <v>2.9690683518445722</v>
      </c>
      <c r="AW29" s="22" t="s">
        <v>466</v>
      </c>
      <c r="AX29" s="22">
        <v>0.59</v>
      </c>
      <c r="AY29" s="22">
        <v>0.45800000000000002</v>
      </c>
      <c r="AZ29" s="22">
        <v>0.59399999999999997</v>
      </c>
    </row>
    <row r="30" spans="1:53" x14ac:dyDescent="0.25">
      <c r="A30" t="s">
        <v>202</v>
      </c>
      <c r="B30">
        <v>61.366138493292056</v>
      </c>
      <c r="C30">
        <v>3.0779132950698815</v>
      </c>
      <c r="G30" s="22" t="s">
        <v>466</v>
      </c>
      <c r="H30" s="22">
        <v>4.9000000000000002E-2</v>
      </c>
      <c r="I30" s="22">
        <v>0.36699999999999999</v>
      </c>
      <c r="J30" s="22">
        <v>4.9000000000000002E-2</v>
      </c>
      <c r="R30" s="47" t="s">
        <v>223</v>
      </c>
      <c r="S30" s="45">
        <v>84.499657378740991</v>
      </c>
      <c r="T30" s="68">
        <v>1.9950053466930935</v>
      </c>
      <c r="Z30" s="104" t="s">
        <v>275</v>
      </c>
      <c r="AA30" s="103"/>
      <c r="AB30" s="103"/>
      <c r="AC30" s="103"/>
      <c r="AE30" s="47" t="s">
        <v>202</v>
      </c>
      <c r="AF30" s="45">
        <v>77.314528138974879</v>
      </c>
      <c r="AG30" s="68">
        <v>2.8498937412982936</v>
      </c>
      <c r="AJ30" s="22"/>
      <c r="AK30">
        <v>2E-3</v>
      </c>
      <c r="AL30" s="22">
        <v>0.89400000000000002</v>
      </c>
      <c r="AM30" s="22">
        <v>2E-3</v>
      </c>
      <c r="AS30" s="47" t="s">
        <v>202</v>
      </c>
      <c r="AT30" s="45">
        <v>38.998398348813218</v>
      </c>
      <c r="AU30" s="68">
        <v>5.2712811379377236</v>
      </c>
      <c r="AW30" s="22"/>
      <c r="AX30">
        <v>2.5999999999999999E-2</v>
      </c>
      <c r="AY30" s="22">
        <v>0.1</v>
      </c>
      <c r="AZ30" s="22">
        <v>2.5000000000000001E-2</v>
      </c>
    </row>
    <row r="31" spans="1:53" x14ac:dyDescent="0.25">
      <c r="A31" t="s">
        <v>203</v>
      </c>
      <c r="B31">
        <v>28.824293223254216</v>
      </c>
      <c r="C31">
        <v>3.737197355483409</v>
      </c>
      <c r="G31" s="22"/>
      <c r="H31" s="22">
        <v>0.86799999999999999</v>
      </c>
      <c r="I31" s="22">
        <v>0.19700000000000001</v>
      </c>
      <c r="J31" s="22">
        <v>0.86799999999999999</v>
      </c>
      <c r="R31" s="47" t="s">
        <v>203</v>
      </c>
      <c r="S31" s="45">
        <v>66.18180392156863</v>
      </c>
      <c r="T31" s="68">
        <v>1.9950053466928657</v>
      </c>
      <c r="Z31" s="103"/>
      <c r="AA31" s="103"/>
      <c r="AB31" s="103"/>
      <c r="AC31" s="103"/>
      <c r="AE31" s="47" t="s">
        <v>223</v>
      </c>
      <c r="AF31" s="45">
        <v>50.730700378396982</v>
      </c>
      <c r="AG31" s="68">
        <v>3.908746228579175</v>
      </c>
      <c r="AJ31" s="104" t="s">
        <v>275</v>
      </c>
      <c r="AK31" s="103"/>
      <c r="AL31" s="103"/>
      <c r="AM31" s="103"/>
      <c r="AS31" s="47" t="s">
        <v>223</v>
      </c>
      <c r="AT31" s="45">
        <v>28.707757137942895</v>
      </c>
      <c r="AU31" s="68">
        <v>2.2280461861220151</v>
      </c>
      <c r="AW31" s="104" t="s">
        <v>275</v>
      </c>
      <c r="AX31" s="103"/>
      <c r="AY31" s="103"/>
      <c r="AZ31" s="103"/>
    </row>
    <row r="32" spans="1:53" ht="45" customHeight="1" x14ac:dyDescent="0.25">
      <c r="A32" t="s">
        <v>203</v>
      </c>
      <c r="B32">
        <v>34.193243206054348</v>
      </c>
      <c r="C32">
        <v>2.9608789655532171</v>
      </c>
      <c r="G32" s="104" t="s">
        <v>275</v>
      </c>
      <c r="H32" s="103"/>
      <c r="I32" s="103"/>
      <c r="J32" s="103"/>
      <c r="R32" s="47" t="s">
        <v>204</v>
      </c>
      <c r="S32" s="45">
        <v>40.253011351909187</v>
      </c>
      <c r="T32" s="68">
        <v>1.9950053466928657</v>
      </c>
      <c r="Z32" s="103"/>
      <c r="AA32" s="103"/>
      <c r="AB32" s="103"/>
      <c r="AC32" s="103"/>
      <c r="AE32" s="47" t="s">
        <v>203</v>
      </c>
      <c r="AF32" s="45">
        <v>63.227832817337458</v>
      </c>
      <c r="AG32" s="68">
        <v>2.6556279691397302</v>
      </c>
      <c r="AJ32" s="103"/>
      <c r="AK32" s="103"/>
      <c r="AL32" s="103"/>
      <c r="AM32" s="103"/>
      <c r="AS32" s="47" t="s">
        <v>203</v>
      </c>
      <c r="AT32" s="45">
        <v>27.186427932576539</v>
      </c>
      <c r="AU32" s="68">
        <v>2.3910760285165886</v>
      </c>
      <c r="AW32" s="103"/>
      <c r="AX32" s="103"/>
      <c r="AY32" s="103"/>
      <c r="AZ32" s="103"/>
    </row>
    <row r="33" spans="1:52" x14ac:dyDescent="0.25">
      <c r="A33" t="s">
        <v>204</v>
      </c>
      <c r="B33">
        <v>27.583261093911251</v>
      </c>
      <c r="C33">
        <v>2.7533688934346472</v>
      </c>
      <c r="G33" s="103"/>
      <c r="H33" s="103"/>
      <c r="I33" s="103"/>
      <c r="J33" s="103"/>
      <c r="R33" s="47" t="s">
        <v>205</v>
      </c>
      <c r="S33" s="45">
        <v>31.352082559339525</v>
      </c>
      <c r="T33" s="68">
        <v>1.9950053466929225</v>
      </c>
      <c r="AE33" s="47" t="s">
        <v>204</v>
      </c>
      <c r="AF33" s="45">
        <v>34.286743034055725</v>
      </c>
      <c r="AG33" s="68">
        <v>1.3307892615946368</v>
      </c>
      <c r="AJ33" s="103"/>
      <c r="AK33" s="103"/>
      <c r="AL33" s="103"/>
      <c r="AM33" s="103"/>
      <c r="AS33" s="47" t="s">
        <v>204</v>
      </c>
      <c r="AT33" s="45">
        <v>15.753294117647059</v>
      </c>
      <c r="AU33" s="68">
        <v>3.4002253680650618</v>
      </c>
      <c r="AW33" s="103"/>
      <c r="AX33" s="103"/>
      <c r="AY33" s="103"/>
      <c r="AZ33" s="103"/>
    </row>
    <row r="34" spans="1:52" x14ac:dyDescent="0.25">
      <c r="A34" t="s">
        <v>205</v>
      </c>
      <c r="B34">
        <v>16.761625042999658</v>
      </c>
      <c r="C34">
        <v>3.4630160659707387</v>
      </c>
      <c r="G34" s="103"/>
      <c r="H34" s="103"/>
      <c r="I34" s="103"/>
      <c r="J34" s="103"/>
      <c r="AE34" s="47" t="s">
        <v>205</v>
      </c>
      <c r="AF34" s="45">
        <v>18.847284485724114</v>
      </c>
      <c r="AG34" s="68">
        <v>2.815582872247774</v>
      </c>
      <c r="AS34" s="47" t="s">
        <v>205</v>
      </c>
      <c r="AT34" s="45">
        <v>8.6159793601651185</v>
      </c>
      <c r="AU34" s="68">
        <v>2.8257512705056111</v>
      </c>
    </row>
    <row r="35" spans="1:52" x14ac:dyDescent="0.25">
      <c r="AF35" s="68"/>
      <c r="AG35" s="68"/>
    </row>
    <row r="36" spans="1:52" x14ac:dyDescent="0.25">
      <c r="A36" t="s">
        <v>214</v>
      </c>
      <c r="B36" t="s">
        <v>82</v>
      </c>
      <c r="C36" t="s">
        <v>133</v>
      </c>
      <c r="R36" t="s">
        <v>224</v>
      </c>
      <c r="S36" s="68" t="s">
        <v>82</v>
      </c>
      <c r="T36" s="68" t="s">
        <v>133</v>
      </c>
      <c r="AF36" s="68"/>
      <c r="AG36" s="68"/>
    </row>
    <row r="37" spans="1:52" x14ac:dyDescent="0.25">
      <c r="A37" t="s">
        <v>8</v>
      </c>
      <c r="B37">
        <v>84.539267481330597</v>
      </c>
      <c r="C37">
        <v>2.0133748154348932</v>
      </c>
      <c r="R37" s="47" t="s">
        <v>8</v>
      </c>
      <c r="S37" s="45">
        <v>21.401490835030547</v>
      </c>
      <c r="T37" s="68">
        <v>2.7860022800470534</v>
      </c>
      <c r="AE37" t="s">
        <v>226</v>
      </c>
      <c r="AF37" s="68" t="s">
        <v>82</v>
      </c>
      <c r="AG37" s="68" t="s">
        <v>133</v>
      </c>
      <c r="AS37" t="s">
        <v>227</v>
      </c>
      <c r="AT37" s="68" t="s">
        <v>82</v>
      </c>
      <c r="AU37" s="68" t="s">
        <v>133</v>
      </c>
    </row>
    <row r="38" spans="1:52" x14ac:dyDescent="0.25">
      <c r="A38" t="s">
        <v>3</v>
      </c>
      <c r="B38">
        <v>58.618893414799736</v>
      </c>
      <c r="C38">
        <v>2.8398828192649082</v>
      </c>
      <c r="R38" s="47" t="s">
        <v>3</v>
      </c>
      <c r="S38" s="45">
        <v>51.918553971486766</v>
      </c>
      <c r="T38" s="68">
        <v>0.937780323375076</v>
      </c>
      <c r="AE38" s="47" t="s">
        <v>8</v>
      </c>
      <c r="AF38" s="45">
        <v>48.252932790224037</v>
      </c>
      <c r="AG38" s="68">
        <v>2.6249857606650324</v>
      </c>
      <c r="AS38" s="47" t="s">
        <v>8</v>
      </c>
      <c r="AT38" s="45">
        <v>63.651320434487445</v>
      </c>
      <c r="AU38" s="68">
        <v>1.7987994232433491</v>
      </c>
    </row>
    <row r="39" spans="1:52" x14ac:dyDescent="0.25">
      <c r="A39" t="s">
        <v>197</v>
      </c>
      <c r="B39">
        <v>80.935118805159547</v>
      </c>
      <c r="C39">
        <v>2.3556945329927301</v>
      </c>
      <c r="R39" s="47" t="s">
        <v>197</v>
      </c>
      <c r="S39" s="45">
        <v>83.434435845213855</v>
      </c>
      <c r="T39" s="68">
        <v>1.3586487865069179</v>
      </c>
      <c r="AE39" s="47" t="s">
        <v>3</v>
      </c>
      <c r="AF39" s="45">
        <v>93.036008146639517</v>
      </c>
      <c r="AG39" s="68">
        <v>2.1339304127148377</v>
      </c>
      <c r="AS39" s="47" t="s">
        <v>3</v>
      </c>
      <c r="AT39" s="45">
        <v>76.312763068567563</v>
      </c>
      <c r="AU39" s="68">
        <v>2.0027768633410248</v>
      </c>
    </row>
    <row r="40" spans="1:52" x14ac:dyDescent="0.25">
      <c r="A40" t="s">
        <v>1</v>
      </c>
      <c r="B40">
        <v>108.99635845213849</v>
      </c>
      <c r="C40">
        <v>2.4065277287606284</v>
      </c>
      <c r="R40" s="47" t="s">
        <v>1</v>
      </c>
      <c r="S40" s="45">
        <v>78.029122199592663</v>
      </c>
      <c r="T40" s="68">
        <v>1.7721445894795502</v>
      </c>
      <c r="AE40" s="47" t="s">
        <v>197</v>
      </c>
      <c r="AF40" s="45">
        <v>113.20399253224711</v>
      </c>
      <c r="AG40" s="68">
        <v>2.5634551332385573</v>
      </c>
      <c r="AS40" s="47" t="s">
        <v>197</v>
      </c>
      <c r="AT40" s="45">
        <v>110.50019008825525</v>
      </c>
      <c r="AU40" s="68">
        <v>2.3523843055569751</v>
      </c>
    </row>
    <row r="41" spans="1:52" x14ac:dyDescent="0.25">
      <c r="A41" t="s">
        <v>5</v>
      </c>
      <c r="B41">
        <v>108.87002511880517</v>
      </c>
      <c r="C41">
        <v>2.0131174570753818</v>
      </c>
      <c r="R41" s="47" t="s">
        <v>5</v>
      </c>
      <c r="S41" s="45">
        <v>106.40927766463001</v>
      </c>
      <c r="T41" s="68">
        <v>2.5624829594837935</v>
      </c>
      <c r="AE41" s="47" t="s">
        <v>1</v>
      </c>
      <c r="AF41" s="45">
        <v>142.25646028513236</v>
      </c>
      <c r="AG41" s="68">
        <v>2.5223108630309414</v>
      </c>
      <c r="AS41" s="47" t="s">
        <v>1</v>
      </c>
      <c r="AT41" s="45">
        <v>155.84027834351664</v>
      </c>
      <c r="AU41" s="68">
        <v>1.3327853275656323</v>
      </c>
    </row>
    <row r="42" spans="1:52" x14ac:dyDescent="0.25">
      <c r="A42" t="s">
        <v>198</v>
      </c>
      <c r="B42">
        <v>159.54256619144604</v>
      </c>
      <c r="C42">
        <v>2.6340218836419225</v>
      </c>
      <c r="R42" s="47" t="s">
        <v>198</v>
      </c>
      <c r="S42" s="45">
        <v>189.71735913102512</v>
      </c>
      <c r="T42" s="68">
        <v>2.099125447312622</v>
      </c>
      <c r="AE42" s="47" t="s">
        <v>5</v>
      </c>
      <c r="AF42" s="45">
        <v>163.18790902919213</v>
      </c>
      <c r="AG42" s="68">
        <v>2.6565815423624368</v>
      </c>
      <c r="AS42" s="47" t="s">
        <v>5</v>
      </c>
      <c r="AT42" s="45">
        <v>131.51089613034625</v>
      </c>
      <c r="AU42" s="68">
        <v>2.93091752901586</v>
      </c>
    </row>
    <row r="43" spans="1:52" x14ac:dyDescent="0.25">
      <c r="A43" t="s">
        <v>199</v>
      </c>
      <c r="B43">
        <v>130.05202240325866</v>
      </c>
      <c r="C43">
        <v>3.2857776174598188</v>
      </c>
      <c r="R43" s="47" t="s">
        <v>199</v>
      </c>
      <c r="S43" s="45">
        <v>124.14239646978955</v>
      </c>
      <c r="T43" s="68">
        <v>2.0151501839378509</v>
      </c>
      <c r="AE43" s="47" t="s">
        <v>198</v>
      </c>
      <c r="AF43" s="45">
        <v>169.16049287169042</v>
      </c>
      <c r="AG43" s="68">
        <v>2.1833352902052408</v>
      </c>
      <c r="AS43" s="47" t="s">
        <v>198</v>
      </c>
      <c r="AT43" s="45">
        <v>147.29136456211813</v>
      </c>
      <c r="AU43" s="68">
        <v>2.1872284086358698</v>
      </c>
    </row>
    <row r="44" spans="1:52" x14ac:dyDescent="0.25">
      <c r="A44" t="s">
        <v>200</v>
      </c>
      <c r="B44">
        <v>59.375209097080791</v>
      </c>
      <c r="C44">
        <v>9.4257226391220001</v>
      </c>
      <c r="R44" s="47" t="s">
        <v>200</v>
      </c>
      <c r="S44" s="45">
        <v>40.614622539035985</v>
      </c>
      <c r="T44" s="68">
        <v>2.8308534825472238</v>
      </c>
      <c r="AE44" s="47" t="s">
        <v>199</v>
      </c>
      <c r="AF44" s="45">
        <v>132.92158859470467</v>
      </c>
      <c r="AG44" s="68">
        <v>0.90030275210392752</v>
      </c>
      <c r="AS44" s="47" t="s">
        <v>199</v>
      </c>
      <c r="AT44" s="45">
        <v>95.94676849966055</v>
      </c>
      <c r="AU44" s="68">
        <v>1.9967483148552387</v>
      </c>
    </row>
    <row r="45" spans="1:52" x14ac:dyDescent="0.25">
      <c r="A45" t="s">
        <v>201</v>
      </c>
      <c r="B45">
        <v>160.96594636795655</v>
      </c>
      <c r="C45">
        <v>3.1720962635396575</v>
      </c>
      <c r="R45" s="47" t="s">
        <v>201</v>
      </c>
      <c r="S45" s="45">
        <v>108.98619823489479</v>
      </c>
      <c r="T45" s="68">
        <v>2.0669031853883864</v>
      </c>
      <c r="AE45" s="47" t="s">
        <v>200</v>
      </c>
      <c r="AF45" s="45">
        <v>69.533326544467073</v>
      </c>
      <c r="AG45" s="68">
        <v>3.2159993996625684</v>
      </c>
      <c r="AS45" s="47" t="s">
        <v>200</v>
      </c>
      <c r="AT45" s="45">
        <v>80.440848608282423</v>
      </c>
      <c r="AU45" s="68">
        <v>1.712595106110516</v>
      </c>
    </row>
    <row r="46" spans="1:52" x14ac:dyDescent="0.25">
      <c r="A46" t="s">
        <v>202</v>
      </c>
      <c r="B46">
        <v>130.39454989816701</v>
      </c>
      <c r="C46">
        <v>2.3387576616737364</v>
      </c>
      <c r="R46" s="47" t="s">
        <v>202</v>
      </c>
      <c r="S46" s="45">
        <v>161.96922946367957</v>
      </c>
      <c r="T46" s="68">
        <v>3.1707198243932795</v>
      </c>
      <c r="AE46" s="47" t="s">
        <v>201</v>
      </c>
      <c r="AF46" s="45">
        <v>138.47958995247794</v>
      </c>
      <c r="AG46" s="68">
        <v>3.0064265136897705</v>
      </c>
      <c r="AS46" s="47" t="s">
        <v>201</v>
      </c>
      <c r="AT46" s="45">
        <v>175.12574338085543</v>
      </c>
      <c r="AU46" s="68">
        <v>2.1458308409450231</v>
      </c>
    </row>
    <row r="47" spans="1:52" x14ac:dyDescent="0.25">
      <c r="A47" t="s">
        <v>203</v>
      </c>
      <c r="B47">
        <v>186.91208418194162</v>
      </c>
      <c r="C47">
        <v>3.003862109550226</v>
      </c>
      <c r="R47" s="47" t="s">
        <v>223</v>
      </c>
      <c r="S47" s="45">
        <v>144.13546503733878</v>
      </c>
      <c r="T47" s="68">
        <v>1.1196153266819411</v>
      </c>
      <c r="AE47" s="47" t="s">
        <v>202</v>
      </c>
      <c r="AF47" s="45">
        <v>178.92198913781399</v>
      </c>
      <c r="AG47" s="68">
        <v>1.3638273001451617</v>
      </c>
      <c r="AS47" s="47" t="s">
        <v>202</v>
      </c>
      <c r="AT47" s="45">
        <v>114.14233876442636</v>
      </c>
      <c r="AU47" s="68">
        <v>1.9526499342867276</v>
      </c>
    </row>
    <row r="48" spans="1:52" x14ac:dyDescent="0.25">
      <c r="A48" t="s">
        <v>203</v>
      </c>
      <c r="B48">
        <v>127.39541412084183</v>
      </c>
      <c r="C48">
        <v>2.2293261462657759</v>
      </c>
      <c r="R48" s="47" t="s">
        <v>203</v>
      </c>
      <c r="S48" s="45">
        <v>129.87435573659198</v>
      </c>
      <c r="T48" s="68">
        <v>0.89358369819139438</v>
      </c>
      <c r="AE48" s="47" t="s">
        <v>223</v>
      </c>
      <c r="AF48" s="45">
        <v>203.27117718940937</v>
      </c>
      <c r="AG48" s="68">
        <v>2.8357324370744688</v>
      </c>
      <c r="AS48" s="47" t="s">
        <v>223</v>
      </c>
      <c r="AT48" s="45">
        <v>134.50575356415479</v>
      </c>
      <c r="AU48" s="68">
        <v>2.1753713831655248</v>
      </c>
    </row>
    <row r="49" spans="1:47" x14ac:dyDescent="0.25">
      <c r="A49" t="s">
        <v>204</v>
      </c>
      <c r="B49">
        <v>116.9892172437203</v>
      </c>
      <c r="C49">
        <v>2.0065137118904253</v>
      </c>
      <c r="R49" s="47" t="s">
        <v>204</v>
      </c>
      <c r="S49" s="45">
        <v>192.37537678207741</v>
      </c>
      <c r="T49" s="68">
        <v>2.5178394401249453</v>
      </c>
      <c r="AE49" s="47" t="s">
        <v>203</v>
      </c>
      <c r="AF49" s="45">
        <v>178.31638560760356</v>
      </c>
      <c r="AG49" s="68">
        <v>2.2996163511699574</v>
      </c>
      <c r="AS49" s="47" t="s">
        <v>203</v>
      </c>
      <c r="AT49" s="45">
        <v>61.005189409368633</v>
      </c>
      <c r="AU49" s="68">
        <v>2.4546514670177784</v>
      </c>
    </row>
    <row r="50" spans="1:47" x14ac:dyDescent="0.25">
      <c r="A50" t="s">
        <v>205</v>
      </c>
      <c r="B50">
        <v>126.4339918533605</v>
      </c>
      <c r="C50">
        <v>3.6228492382442843</v>
      </c>
      <c r="R50" s="47" t="s">
        <v>205</v>
      </c>
      <c r="S50" s="45">
        <v>164.31613713509844</v>
      </c>
      <c r="T50" s="68">
        <v>0.60134028798498185</v>
      </c>
      <c r="AE50" s="47" t="s">
        <v>204</v>
      </c>
      <c r="AF50" s="45">
        <v>183.82448173794978</v>
      </c>
      <c r="AG50" s="68">
        <v>2.7828716836802672</v>
      </c>
      <c r="AS50" s="47" t="s">
        <v>204</v>
      </c>
      <c r="AT50" s="45">
        <v>150.17600556687034</v>
      </c>
      <c r="AU50" s="68">
        <v>2.7370258410663437</v>
      </c>
    </row>
    <row r="51" spans="1:47" x14ac:dyDescent="0.25">
      <c r="AE51" s="47" t="s">
        <v>205</v>
      </c>
      <c r="AF51" s="45">
        <v>176.34702647657841</v>
      </c>
      <c r="AG51" s="68">
        <v>2.1105077641353436</v>
      </c>
      <c r="AS51" s="47" t="s">
        <v>205</v>
      </c>
      <c r="AT51" s="45">
        <v>93.292326883910391</v>
      </c>
      <c r="AU51" s="68">
        <v>2.4997721592282311</v>
      </c>
    </row>
    <row r="52" spans="1:47" x14ac:dyDescent="0.25">
      <c r="A52" t="s">
        <v>215</v>
      </c>
      <c r="B52" t="s">
        <v>82</v>
      </c>
      <c r="C52" t="s">
        <v>127</v>
      </c>
      <c r="AF52" s="68"/>
      <c r="AG52" s="68"/>
    </row>
    <row r="53" spans="1:47" x14ac:dyDescent="0.25">
      <c r="A53" t="s">
        <v>8</v>
      </c>
      <c r="B53">
        <v>168.91621236775441</v>
      </c>
      <c r="C53">
        <v>3.1751556669920937</v>
      </c>
      <c r="R53" t="s">
        <v>216</v>
      </c>
      <c r="S53" s="68" t="s">
        <v>82</v>
      </c>
      <c r="T53" s="68" t="s">
        <v>127</v>
      </c>
      <c r="AF53" s="68"/>
      <c r="AG53" s="68"/>
    </row>
    <row r="54" spans="1:47" x14ac:dyDescent="0.25">
      <c r="A54" t="s">
        <v>3</v>
      </c>
      <c r="B54">
        <v>156.40824346595141</v>
      </c>
      <c r="C54">
        <v>2.5100846456070522</v>
      </c>
      <c r="R54" s="47" t="s">
        <v>8</v>
      </c>
      <c r="S54" s="45">
        <v>62.899858143346741</v>
      </c>
      <c r="T54" s="68">
        <v>2.4444105376634973</v>
      </c>
      <c r="AE54" t="s">
        <v>217</v>
      </c>
      <c r="AF54" s="68" t="s">
        <v>82</v>
      </c>
      <c r="AG54" s="68" t="s">
        <v>127</v>
      </c>
      <c r="AS54" t="s">
        <v>218</v>
      </c>
      <c r="AT54" s="68" t="s">
        <v>82</v>
      </c>
      <c r="AU54" s="68" t="s">
        <v>127</v>
      </c>
    </row>
    <row r="55" spans="1:47" x14ac:dyDescent="0.25">
      <c r="A55" t="s">
        <v>197</v>
      </c>
      <c r="B55">
        <v>178.30228430934289</v>
      </c>
      <c r="C55">
        <v>3.0731812527510165</v>
      </c>
      <c r="R55" s="47" t="s">
        <v>3</v>
      </c>
      <c r="S55" s="45">
        <v>116.73568752793919</v>
      </c>
      <c r="T55" s="68">
        <v>2.3753350343425792</v>
      </c>
      <c r="AE55" s="47" t="s">
        <v>8</v>
      </c>
      <c r="AF55" s="45">
        <v>122.60673372075696</v>
      </c>
      <c r="AG55" s="68">
        <v>2.3090997125979942</v>
      </c>
      <c r="AS55" s="47" t="s">
        <v>8</v>
      </c>
      <c r="AT55" s="45">
        <v>180.64241990761437</v>
      </c>
      <c r="AU55" s="68">
        <v>2.7233170972548892</v>
      </c>
    </row>
    <row r="56" spans="1:47" x14ac:dyDescent="0.25">
      <c r="A56" t="s">
        <v>1</v>
      </c>
      <c r="B56">
        <v>218.15524100730144</v>
      </c>
      <c r="C56">
        <v>2.9354269131226638</v>
      </c>
      <c r="R56" s="47" t="s">
        <v>197</v>
      </c>
      <c r="S56" s="45">
        <v>193.14483653702874</v>
      </c>
      <c r="T56" s="68">
        <v>2.6915570924134142</v>
      </c>
      <c r="AE56" s="47" t="s">
        <v>3</v>
      </c>
      <c r="AF56" s="45">
        <v>147.80182834152885</v>
      </c>
      <c r="AG56" s="68">
        <v>2.5332415332847535</v>
      </c>
      <c r="AS56" s="47" t="s">
        <v>3</v>
      </c>
      <c r="AT56" s="45">
        <v>120.67619281776189</v>
      </c>
      <c r="AU56" s="68">
        <v>4.1929298710650915</v>
      </c>
    </row>
    <row r="57" spans="1:47" x14ac:dyDescent="0.25">
      <c r="A57" t="s">
        <v>5</v>
      </c>
      <c r="B57">
        <v>135.22133065116972</v>
      </c>
      <c r="C57">
        <v>2.7265850797309281</v>
      </c>
      <c r="R57" s="47" t="s">
        <v>1</v>
      </c>
      <c r="S57" s="45">
        <v>137.55579049322009</v>
      </c>
      <c r="T57" s="68">
        <v>1.3044799734544965</v>
      </c>
      <c r="AE57" s="47" t="s">
        <v>197</v>
      </c>
      <c r="AF57" s="45">
        <v>122.12457159886753</v>
      </c>
      <c r="AG57" s="68">
        <v>1.0230123409468357</v>
      </c>
      <c r="AS57" s="47" t="s">
        <v>197</v>
      </c>
      <c r="AT57" s="45">
        <v>142.08939502309639</v>
      </c>
      <c r="AU57" s="68">
        <v>2.2887059155969243</v>
      </c>
    </row>
    <row r="58" spans="1:47" x14ac:dyDescent="0.25">
      <c r="A58" t="s">
        <v>198</v>
      </c>
      <c r="B58">
        <v>159.3754790642229</v>
      </c>
      <c r="C58">
        <v>3.7029388988594802</v>
      </c>
      <c r="R58" s="47" t="s">
        <v>5</v>
      </c>
      <c r="S58" s="45">
        <v>135.15073595589331</v>
      </c>
      <c r="T58" s="68">
        <v>1.9509055661117201</v>
      </c>
      <c r="AE58" s="47" t="s">
        <v>1</v>
      </c>
      <c r="AF58" s="45">
        <v>183.91174489643868</v>
      </c>
      <c r="AG58" s="68">
        <v>3.7868813228308844</v>
      </c>
      <c r="AS58" s="47" t="s">
        <v>1</v>
      </c>
      <c r="AT58" s="45">
        <v>225.84133795261513</v>
      </c>
      <c r="AU58" s="68">
        <v>1.0692434249325646</v>
      </c>
    </row>
    <row r="59" spans="1:47" x14ac:dyDescent="0.25">
      <c r="A59" t="s">
        <v>199</v>
      </c>
      <c r="B59">
        <v>145.38886395470124</v>
      </c>
      <c r="C59">
        <v>2.4192355477121796</v>
      </c>
      <c r="R59" s="47" t="s">
        <v>198</v>
      </c>
      <c r="S59" s="45">
        <v>202.90174635672778</v>
      </c>
      <c r="T59" s="68">
        <v>2.5058638819337404</v>
      </c>
      <c r="AE59" s="47" t="s">
        <v>5</v>
      </c>
      <c r="AF59" s="45">
        <v>168.2450752495902</v>
      </c>
      <c r="AG59" s="68">
        <v>2.9378627112657987</v>
      </c>
      <c r="AS59" s="47" t="s">
        <v>5</v>
      </c>
      <c r="AT59" s="45">
        <v>177.55826613023396</v>
      </c>
      <c r="AU59" s="68">
        <v>2.5465781501952951</v>
      </c>
    </row>
    <row r="60" spans="1:47" x14ac:dyDescent="0.25">
      <c r="A60" t="s">
        <v>200</v>
      </c>
      <c r="B60">
        <v>126.31547310385933</v>
      </c>
      <c r="C60">
        <v>2.5515168581942542</v>
      </c>
      <c r="R60" s="47" t="s">
        <v>199</v>
      </c>
      <c r="S60" s="45">
        <v>131.43457308895844</v>
      </c>
      <c r="T60" s="68">
        <v>3.5663829471788122</v>
      </c>
      <c r="AE60" s="47" t="s">
        <v>198</v>
      </c>
      <c r="AF60" s="45">
        <v>167.54505707048131</v>
      </c>
      <c r="AG60" s="68">
        <v>2.7080183447981181</v>
      </c>
      <c r="AS60" s="47" t="s">
        <v>198</v>
      </c>
      <c r="AT60" s="45">
        <v>185.38976307554762</v>
      </c>
      <c r="AU60" s="68">
        <v>2.3464713115366429</v>
      </c>
    </row>
    <row r="61" spans="1:47" x14ac:dyDescent="0.25">
      <c r="A61" t="s">
        <v>201</v>
      </c>
      <c r="B61">
        <v>208.43606452093579</v>
      </c>
      <c r="C61">
        <v>2.7378393366530358</v>
      </c>
      <c r="R61" s="47" t="s">
        <v>200</v>
      </c>
      <c r="S61" s="45">
        <v>82.231411116078064</v>
      </c>
      <c r="T61" s="68">
        <v>2.5429156426629591</v>
      </c>
      <c r="AE61" s="47" t="s">
        <v>199</v>
      </c>
      <c r="AF61" s="45">
        <v>126.35006779913574</v>
      </c>
      <c r="AG61" s="68">
        <v>2.6181027086336166</v>
      </c>
      <c r="AS61" s="47" t="s">
        <v>199</v>
      </c>
      <c r="AT61" s="45">
        <v>81.359068693190281</v>
      </c>
      <c r="AU61" s="68">
        <v>3.0865206840787103</v>
      </c>
    </row>
    <row r="62" spans="1:47" x14ac:dyDescent="0.25">
      <c r="A62" t="s">
        <v>202</v>
      </c>
      <c r="B62">
        <v>131.10299657279094</v>
      </c>
      <c r="C62">
        <v>2.057804236305909</v>
      </c>
      <c r="R62" s="47" t="s">
        <v>201</v>
      </c>
      <c r="S62" s="45">
        <v>201.94427060050666</v>
      </c>
      <c r="T62" s="68">
        <v>1.0046478477001923</v>
      </c>
      <c r="AE62" s="47" t="s">
        <v>200</v>
      </c>
      <c r="AF62" s="45">
        <v>142.93898971837282</v>
      </c>
      <c r="AG62" s="68">
        <v>2.9400005207492992</v>
      </c>
      <c r="AS62" s="47" t="s">
        <v>200</v>
      </c>
      <c r="AT62" s="45">
        <v>123.67984205036508</v>
      </c>
      <c r="AU62" s="68">
        <v>3.2902951584186799</v>
      </c>
    </row>
    <row r="63" spans="1:47" x14ac:dyDescent="0.25">
      <c r="A63" t="s">
        <v>203</v>
      </c>
      <c r="B63">
        <v>143.9391700193712</v>
      </c>
      <c r="C63">
        <v>3.3473457764954113</v>
      </c>
      <c r="R63" s="47" t="s">
        <v>202</v>
      </c>
      <c r="S63" s="45">
        <v>201.34991908806435</v>
      </c>
      <c r="T63" s="68">
        <v>1.5957351860651263</v>
      </c>
      <c r="AE63" s="47" t="s">
        <v>201</v>
      </c>
      <c r="AF63" s="45">
        <v>171.13931917746982</v>
      </c>
      <c r="AG63" s="68">
        <v>2.4648334178355196</v>
      </c>
      <c r="AS63" s="47" t="s">
        <v>201</v>
      </c>
      <c r="AT63" s="45">
        <v>175.18530174340631</v>
      </c>
      <c r="AU63" s="68">
        <v>2.9234762878717975</v>
      </c>
    </row>
    <row r="64" spans="1:47" x14ac:dyDescent="0.25">
      <c r="A64" t="s">
        <v>203</v>
      </c>
      <c r="B64">
        <v>112.02736253911489</v>
      </c>
      <c r="C64">
        <v>1.2262817791249658</v>
      </c>
      <c r="R64" s="47" t="s">
        <v>223</v>
      </c>
      <c r="S64" s="45">
        <v>217.41175085680229</v>
      </c>
      <c r="T64" s="68">
        <v>0.51804322717887419</v>
      </c>
      <c r="AE64" s="47" t="s">
        <v>202</v>
      </c>
      <c r="AF64" s="45">
        <v>192.81449411414096</v>
      </c>
      <c r="AG64" s="68">
        <v>2.5394003708380093</v>
      </c>
      <c r="AS64" s="47" t="s">
        <v>202</v>
      </c>
      <c r="AT64" s="45">
        <v>148.20633288630606</v>
      </c>
      <c r="AU64" s="68">
        <v>3.0584834894287916</v>
      </c>
    </row>
    <row r="65" spans="1:47" x14ac:dyDescent="0.25">
      <c r="A65" t="s">
        <v>204</v>
      </c>
      <c r="B65">
        <v>160.15624497094325</v>
      </c>
      <c r="C65">
        <v>2.9314929216246286</v>
      </c>
      <c r="R65" s="47" t="s">
        <v>203</v>
      </c>
      <c r="S65" s="45">
        <v>172.80967068991208</v>
      </c>
      <c r="T65" s="68">
        <v>2.2095643307819102</v>
      </c>
      <c r="AE65" s="47" t="s">
        <v>223</v>
      </c>
      <c r="AF65" s="45">
        <v>192.74251229324989</v>
      </c>
      <c r="AG65" s="68">
        <v>2.5350417426796077</v>
      </c>
      <c r="AS65" s="47" t="s">
        <v>223</v>
      </c>
      <c r="AT65" s="45">
        <v>173.33102220235435</v>
      </c>
      <c r="AU65" s="68">
        <v>2.946483634421925</v>
      </c>
    </row>
    <row r="66" spans="1:47" x14ac:dyDescent="0.25">
      <c r="A66" t="s">
        <v>205</v>
      </c>
      <c r="B66">
        <v>145.8330442556996</v>
      </c>
      <c r="C66">
        <v>2.7263012661316224</v>
      </c>
      <c r="R66" s="47" t="s">
        <v>204</v>
      </c>
      <c r="S66" s="45">
        <v>173.40618432424381</v>
      </c>
      <c r="T66" s="68">
        <v>2.8552992911452111</v>
      </c>
      <c r="AE66" s="47" t="s">
        <v>203</v>
      </c>
      <c r="AF66" s="45">
        <v>162.97505632543584</v>
      </c>
      <c r="AG66" s="68">
        <v>2.3057386359397505</v>
      </c>
      <c r="AS66" s="47" t="s">
        <v>203</v>
      </c>
      <c r="AT66" s="45">
        <v>92.434701236775439</v>
      </c>
      <c r="AU66" s="68">
        <v>2.6563670967869681</v>
      </c>
    </row>
    <row r="67" spans="1:47" x14ac:dyDescent="0.25">
      <c r="R67" s="47" t="s">
        <v>205</v>
      </c>
      <c r="S67" s="45">
        <v>152.84894650573685</v>
      </c>
      <c r="T67" s="68">
        <v>2.2909128320465584</v>
      </c>
      <c r="AE67" s="47" t="s">
        <v>204</v>
      </c>
      <c r="AF67" s="45">
        <v>163.19856995976753</v>
      </c>
      <c r="AG67" s="68">
        <v>3.1732216492503755</v>
      </c>
      <c r="AS67" s="47" t="s">
        <v>204</v>
      </c>
      <c r="AT67" s="45">
        <v>127.28457234391298</v>
      </c>
      <c r="AU67" s="68">
        <v>2.8634482445229832</v>
      </c>
    </row>
    <row r="68" spans="1:47" x14ac:dyDescent="0.25">
      <c r="AE68" s="47" t="s">
        <v>205</v>
      </c>
      <c r="AF68" s="45">
        <v>178.30162673223063</v>
      </c>
      <c r="AG68" s="68">
        <v>2.2731394304775105</v>
      </c>
      <c r="AS68" s="47" t="s">
        <v>205</v>
      </c>
      <c r="AT68" s="45">
        <v>133.63164580539413</v>
      </c>
      <c r="AU68" s="68">
        <v>2.7108064325008074</v>
      </c>
    </row>
    <row r="69" spans="1:47" x14ac:dyDescent="0.25">
      <c r="AF69" s="68"/>
      <c r="AG69" s="68"/>
    </row>
    <row r="70" spans="1:47" x14ac:dyDescent="0.25">
      <c r="AF70" s="68"/>
      <c r="AG70" s="68"/>
    </row>
  </sheetData>
  <mergeCells count="8">
    <mergeCell ref="AW20:AZ21"/>
    <mergeCell ref="AW31:AZ33"/>
    <mergeCell ref="G32:J34"/>
    <mergeCell ref="G21:J22"/>
    <mergeCell ref="Z19:AC20"/>
    <mergeCell ref="Z30:AC32"/>
    <mergeCell ref="AJ20:AM21"/>
    <mergeCell ref="AJ31:AM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89"/>
  <sheetViews>
    <sheetView topLeftCell="AP67" zoomScale="110" zoomScaleNormal="110" workbookViewId="0">
      <selection activeCell="AV72" sqref="AV72:BI73"/>
    </sheetView>
  </sheetViews>
  <sheetFormatPr defaultRowHeight="15" x14ac:dyDescent="0.25"/>
  <cols>
    <col min="29" max="29" width="23.140625" customWidth="1"/>
    <col min="36" max="36" width="21.42578125" customWidth="1"/>
    <col min="43" max="43" width="22" customWidth="1"/>
  </cols>
  <sheetData>
    <row r="2" spans="1:43" x14ac:dyDescent="0.25">
      <c r="A2" s="19" t="s">
        <v>0</v>
      </c>
      <c r="O2" s="105" t="s">
        <v>71</v>
      </c>
      <c r="P2" s="105"/>
      <c r="Q2" s="105"/>
      <c r="AK2" s="41" t="s">
        <v>99</v>
      </c>
      <c r="AL2" s="41" t="s">
        <v>100</v>
      </c>
      <c r="AM2" s="41" t="s">
        <v>102</v>
      </c>
      <c r="AN2" s="41" t="s">
        <v>101</v>
      </c>
      <c r="AQ2" s="47" t="s">
        <v>93</v>
      </c>
    </row>
    <row r="3" spans="1:43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O3" s="1"/>
      <c r="P3" s="2">
        <v>1</v>
      </c>
      <c r="Q3" s="2">
        <v>2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10</v>
      </c>
      <c r="Z3" s="2">
        <v>11</v>
      </c>
      <c r="AA3" s="2">
        <v>12</v>
      </c>
      <c r="AJ3" s="47" t="s">
        <v>93</v>
      </c>
      <c r="AK3" s="45">
        <v>71.852425180598573</v>
      </c>
      <c r="AL3" s="45">
        <v>14.254385964912281</v>
      </c>
      <c r="AM3" s="45">
        <v>31.798245614035089</v>
      </c>
      <c r="AN3" s="45">
        <v>56.953044375645</v>
      </c>
      <c r="AQ3" s="47" t="s">
        <v>92</v>
      </c>
    </row>
    <row r="4" spans="1:43" x14ac:dyDescent="0.25">
      <c r="A4" s="2" t="s">
        <v>1</v>
      </c>
      <c r="B4" s="17">
        <v>0.21299999999999999</v>
      </c>
      <c r="C4" s="17">
        <v>0.222</v>
      </c>
      <c r="D4" s="13">
        <v>0.70499999999999996</v>
      </c>
      <c r="E4" s="11">
        <v>0.64900000000000002</v>
      </c>
      <c r="F4" s="11">
        <v>0.55900000000000005</v>
      </c>
      <c r="G4" s="11">
        <v>0.56399999999999995</v>
      </c>
      <c r="H4" s="17">
        <v>0.16600000000000001</v>
      </c>
      <c r="I4" s="17">
        <v>0.121</v>
      </c>
      <c r="J4" s="17">
        <v>0.124</v>
      </c>
      <c r="K4" s="13">
        <v>0.66600000000000004</v>
      </c>
      <c r="L4" s="17">
        <v>0.33900000000000002</v>
      </c>
      <c r="M4" s="17">
        <v>0.30199999999999999</v>
      </c>
      <c r="N4" s="21">
        <v>450</v>
      </c>
      <c r="O4" s="2" t="s">
        <v>1</v>
      </c>
      <c r="P4">
        <f>AVERAGE(AVERAGE(AVERAGE(AVERAGE(B4,B13))))</f>
        <v>0.21299999999999999</v>
      </c>
      <c r="Q4">
        <f t="shared" ref="Q4:AA8" si="0">AVERAGE(AVERAGE(AVERAGE(AVERAGE(C4,C13))))</f>
        <v>0.222</v>
      </c>
      <c r="R4">
        <f t="shared" si="0"/>
        <v>0.70099999999999996</v>
      </c>
      <c r="S4">
        <f t="shared" si="0"/>
        <v>0.65149999999999997</v>
      </c>
      <c r="T4">
        <f t="shared" si="0"/>
        <v>0.55700000000000005</v>
      </c>
      <c r="U4">
        <f t="shared" si="0"/>
        <v>0.56200000000000006</v>
      </c>
      <c r="V4">
        <f t="shared" si="0"/>
        <v>0.16600000000000001</v>
      </c>
      <c r="W4">
        <f t="shared" si="0"/>
        <v>0.121</v>
      </c>
      <c r="X4">
        <f t="shared" si="0"/>
        <v>0.21</v>
      </c>
      <c r="Y4">
        <f t="shared" si="0"/>
        <v>0.438</v>
      </c>
      <c r="Z4">
        <f t="shared" si="0"/>
        <v>0.46950000000000003</v>
      </c>
      <c r="AA4">
        <f t="shared" si="0"/>
        <v>0.26200000000000001</v>
      </c>
      <c r="AJ4" s="47" t="s">
        <v>92</v>
      </c>
      <c r="AK4" s="45">
        <v>84.042827657378751</v>
      </c>
      <c r="AL4" s="45">
        <v>70.497936016511872</v>
      </c>
      <c r="AM4" s="45">
        <v>143.05985552115584</v>
      </c>
      <c r="AN4" s="45">
        <v>56.953044375645</v>
      </c>
      <c r="AQ4" s="47" t="s">
        <v>97</v>
      </c>
    </row>
    <row r="5" spans="1:43" x14ac:dyDescent="0.25">
      <c r="A5" s="2" t="s">
        <v>2</v>
      </c>
      <c r="B5" s="11">
        <v>0.42099999999999999</v>
      </c>
      <c r="C5" s="17">
        <v>0.20499999999999999</v>
      </c>
      <c r="D5" s="11">
        <v>0.45500000000000002</v>
      </c>
      <c r="E5" s="11">
        <v>0.56699999999999995</v>
      </c>
      <c r="F5" s="11">
        <v>0.62</v>
      </c>
      <c r="G5" s="11">
        <v>0.53300000000000003</v>
      </c>
      <c r="H5" s="17">
        <v>5.5E-2</v>
      </c>
      <c r="I5" s="11">
        <v>0.61599999999999999</v>
      </c>
      <c r="J5" s="17">
        <v>0.13500000000000001</v>
      </c>
      <c r="K5" s="17">
        <v>0.24299999999999999</v>
      </c>
      <c r="L5" s="17">
        <v>0.312</v>
      </c>
      <c r="M5" s="17">
        <v>0.27600000000000002</v>
      </c>
      <c r="N5" s="21">
        <v>450</v>
      </c>
      <c r="O5" s="2" t="s">
        <v>2</v>
      </c>
      <c r="P5">
        <f>AVERAGE(AVERAGE(AVERAGE(AVERAGE(B5,B14))))</f>
        <v>0.317</v>
      </c>
      <c r="Q5">
        <f t="shared" si="0"/>
        <v>0.2135</v>
      </c>
      <c r="R5">
        <f t="shared" si="0"/>
        <v>0.57599999999999996</v>
      </c>
      <c r="S5">
        <f t="shared" si="0"/>
        <v>0.61050000000000004</v>
      </c>
      <c r="T5">
        <f t="shared" si="0"/>
        <v>0.58750000000000002</v>
      </c>
      <c r="U5">
        <f t="shared" si="0"/>
        <v>0.54649999999999999</v>
      </c>
      <c r="V5">
        <f t="shared" si="0"/>
        <v>0.1105</v>
      </c>
      <c r="W5">
        <f t="shared" si="0"/>
        <v>0.36849999999999999</v>
      </c>
      <c r="X5">
        <f t="shared" si="0"/>
        <v>0.13550000000000001</v>
      </c>
      <c r="Y5">
        <f t="shared" si="0"/>
        <v>0.24299999999999999</v>
      </c>
      <c r="Z5">
        <f t="shared" si="0"/>
        <v>0.312</v>
      </c>
      <c r="AA5">
        <f t="shared" si="0"/>
        <v>0.27550000000000002</v>
      </c>
      <c r="AJ5" s="47" t="s">
        <v>97</v>
      </c>
      <c r="AK5" s="45">
        <v>90.428276573787414</v>
      </c>
      <c r="AL5" s="45">
        <v>75.786893704850371</v>
      </c>
      <c r="AM5" s="45">
        <v>82.430340557275557</v>
      </c>
      <c r="AN5" s="45">
        <v>79.656862745098039</v>
      </c>
      <c r="AQ5" s="47" t="s">
        <v>90</v>
      </c>
    </row>
    <row r="6" spans="1:43" x14ac:dyDescent="0.25">
      <c r="A6" s="2" t="s">
        <v>3</v>
      </c>
      <c r="B6" s="11">
        <v>0.60899999999999999</v>
      </c>
      <c r="C6" s="11">
        <v>0.51400000000000001</v>
      </c>
      <c r="D6" s="11">
        <v>0.61199999999999999</v>
      </c>
      <c r="E6" s="11">
        <v>0.65800000000000003</v>
      </c>
      <c r="F6" s="11">
        <v>0.46600000000000003</v>
      </c>
      <c r="G6" s="11">
        <v>0.55200000000000005</v>
      </c>
      <c r="H6" s="11">
        <v>0.64400000000000002</v>
      </c>
      <c r="I6" s="6">
        <v>1.109</v>
      </c>
      <c r="J6" s="11">
        <v>0.45300000000000001</v>
      </c>
      <c r="K6" s="11">
        <v>0.51800000000000002</v>
      </c>
      <c r="L6" s="17">
        <v>0.112</v>
      </c>
      <c r="M6" s="17">
        <v>0.14199999999999999</v>
      </c>
      <c r="N6" s="21">
        <v>450</v>
      </c>
      <c r="O6" s="2" t="s">
        <v>3</v>
      </c>
      <c r="P6">
        <f>AVERAGE(AVERAGE(AVERAGE(AVERAGE(B6,B15))))</f>
        <v>0.60799999999999998</v>
      </c>
      <c r="Q6">
        <f t="shared" si="0"/>
        <v>0.51300000000000001</v>
      </c>
      <c r="R6">
        <f t="shared" si="0"/>
        <v>0.61</v>
      </c>
      <c r="S6">
        <f t="shared" si="0"/>
        <v>0.65500000000000003</v>
      </c>
      <c r="T6">
        <f t="shared" si="0"/>
        <v>0.46550000000000002</v>
      </c>
      <c r="U6">
        <f t="shared" si="0"/>
        <v>0.55200000000000005</v>
      </c>
      <c r="V6">
        <f t="shared" si="0"/>
        <v>0.63900000000000001</v>
      </c>
      <c r="W6">
        <f t="shared" si="0"/>
        <v>1.109</v>
      </c>
      <c r="X6">
        <f t="shared" si="0"/>
        <v>0.2465</v>
      </c>
      <c r="Y6">
        <f t="shared" si="0"/>
        <v>0.51449999999999996</v>
      </c>
      <c r="Z6">
        <f t="shared" si="0"/>
        <v>0.112</v>
      </c>
      <c r="AA6">
        <f t="shared" si="0"/>
        <v>0.14199999999999999</v>
      </c>
      <c r="AJ6" s="47" t="s">
        <v>90</v>
      </c>
      <c r="AK6" s="45">
        <v>72.497420020639851</v>
      </c>
      <c r="AL6" s="45">
        <v>47.536119711042311</v>
      </c>
      <c r="AM6" s="45">
        <v>66.369969040247682</v>
      </c>
      <c r="AN6" s="45">
        <v>81.07585139318887</v>
      </c>
      <c r="AQ6" s="47" t="s">
        <v>86</v>
      </c>
    </row>
    <row r="7" spans="1:43" x14ac:dyDescent="0.25">
      <c r="A7" s="2" t="s">
        <v>4</v>
      </c>
      <c r="B7" s="17">
        <v>0.26300000000000001</v>
      </c>
      <c r="C7" s="11">
        <v>0.55600000000000005</v>
      </c>
      <c r="D7" s="11">
        <v>0.59699999999999998</v>
      </c>
      <c r="E7" s="11">
        <v>0.48699999999999999</v>
      </c>
      <c r="F7" s="11">
        <v>0.64400000000000002</v>
      </c>
      <c r="G7" s="11">
        <v>0.38600000000000001</v>
      </c>
      <c r="H7" s="17">
        <v>0.152</v>
      </c>
      <c r="I7" s="17">
        <v>0.33800000000000002</v>
      </c>
      <c r="J7" s="11">
        <v>0.61699999999999999</v>
      </c>
      <c r="K7" s="11">
        <v>0.441</v>
      </c>
      <c r="L7" s="11">
        <v>0.442</v>
      </c>
      <c r="M7" s="11">
        <v>0.629</v>
      </c>
      <c r="N7" s="21">
        <v>450</v>
      </c>
      <c r="O7" s="2" t="s">
        <v>4</v>
      </c>
      <c r="P7">
        <f>AVERAGE(AVERAGE(AVERAGE(AVERAGE(B7,B16))))</f>
        <v>0.26250000000000001</v>
      </c>
      <c r="Q7">
        <f t="shared" si="0"/>
        <v>0.55700000000000005</v>
      </c>
      <c r="R7">
        <f t="shared" si="0"/>
        <v>0.59650000000000003</v>
      </c>
      <c r="S7">
        <f t="shared" si="0"/>
        <v>0.48599999999999999</v>
      </c>
      <c r="T7">
        <f t="shared" si="0"/>
        <v>0.64549999999999996</v>
      </c>
      <c r="U7">
        <f t="shared" si="0"/>
        <v>0.38650000000000001</v>
      </c>
      <c r="V7">
        <f t="shared" si="0"/>
        <v>0.1525</v>
      </c>
      <c r="W7">
        <f t="shared" si="0"/>
        <v>0.33850000000000002</v>
      </c>
      <c r="X7">
        <f t="shared" si="0"/>
        <v>0.61749999999999994</v>
      </c>
      <c r="Y7">
        <f t="shared" si="0"/>
        <v>0.4415</v>
      </c>
      <c r="Z7">
        <f t="shared" si="0"/>
        <v>0.4415</v>
      </c>
      <c r="AA7">
        <f t="shared" si="0"/>
        <v>0.62850000000000006</v>
      </c>
      <c r="AJ7" s="47" t="s">
        <v>86</v>
      </c>
      <c r="AK7" s="45">
        <v>28.637770897832819</v>
      </c>
      <c r="AL7" s="45">
        <v>78.753869969040252</v>
      </c>
      <c r="AM7" s="45">
        <v>71.207430340557295</v>
      </c>
      <c r="AN7" s="45">
        <v>43.666150670794643</v>
      </c>
      <c r="AQ7" s="47" t="s">
        <v>91</v>
      </c>
    </row>
    <row r="8" spans="1:43" x14ac:dyDescent="0.25">
      <c r="A8" s="2" t="s">
        <v>5</v>
      </c>
      <c r="B8" s="17">
        <v>9.5000000000000001E-2</v>
      </c>
      <c r="C8" s="17">
        <v>0.06</v>
      </c>
      <c r="D8" s="17">
        <v>0.114</v>
      </c>
      <c r="E8" s="11">
        <v>0.48899999999999999</v>
      </c>
      <c r="F8" s="17">
        <v>0.29499999999999998</v>
      </c>
      <c r="G8" s="17">
        <v>0.20899999999999999</v>
      </c>
      <c r="H8" s="11">
        <v>0.60299999999999998</v>
      </c>
      <c r="I8" s="17">
        <v>0.221</v>
      </c>
      <c r="J8" s="27">
        <v>0.04</v>
      </c>
      <c r="K8" s="27">
        <v>3.6999999999999998E-2</v>
      </c>
      <c r="N8" s="21">
        <v>450</v>
      </c>
      <c r="O8" s="2" t="s">
        <v>5</v>
      </c>
      <c r="P8">
        <f>AVERAGE(AVERAGE(AVERAGE(AVERAGE(B8,B17))))</f>
        <v>9.5500000000000002E-2</v>
      </c>
      <c r="Q8">
        <f t="shared" si="0"/>
        <v>0.06</v>
      </c>
      <c r="R8">
        <f t="shared" si="0"/>
        <v>0.114</v>
      </c>
      <c r="S8">
        <f t="shared" si="0"/>
        <v>0.49</v>
      </c>
      <c r="T8">
        <f t="shared" si="0"/>
        <v>0.29549999999999998</v>
      </c>
      <c r="U8">
        <f t="shared" si="0"/>
        <v>0.20949999999999999</v>
      </c>
      <c r="V8">
        <f t="shared" si="0"/>
        <v>0.60149999999999992</v>
      </c>
      <c r="W8">
        <f t="shared" si="0"/>
        <v>0.2215</v>
      </c>
      <c r="X8" s="33">
        <v>1.9379999999999999</v>
      </c>
      <c r="Y8" s="36"/>
      <c r="AJ8" s="47" t="s">
        <v>91</v>
      </c>
      <c r="AK8" s="45">
        <v>27.476780185758514</v>
      </c>
      <c r="AL8" s="45">
        <v>74.303405572755409</v>
      </c>
      <c r="AM8" s="45">
        <v>60.04901960784315</v>
      </c>
      <c r="AN8" s="45">
        <v>19.672342621259034</v>
      </c>
      <c r="AQ8" s="47" t="s">
        <v>94</v>
      </c>
    </row>
    <row r="9" spans="1:43" x14ac:dyDescent="0.25">
      <c r="A9" s="2" t="s">
        <v>6</v>
      </c>
      <c r="B9" s="23">
        <v>0.7</v>
      </c>
      <c r="C9" s="23">
        <v>1.395</v>
      </c>
      <c r="D9" s="23">
        <v>1.9410000000000001</v>
      </c>
      <c r="E9" s="23">
        <v>2.99</v>
      </c>
      <c r="F9" s="23">
        <v>4.3840000000000003</v>
      </c>
      <c r="N9" s="21">
        <v>450</v>
      </c>
      <c r="O9" s="2" t="s">
        <v>6</v>
      </c>
      <c r="P9" s="36"/>
      <c r="Q9" s="36"/>
      <c r="R9" s="36"/>
      <c r="S9" s="36"/>
      <c r="T9" s="36"/>
      <c r="AJ9" s="47" t="s">
        <v>94</v>
      </c>
      <c r="AK9" s="45">
        <v>21.413828689370487</v>
      </c>
      <c r="AL9" s="45">
        <v>17.479360165118681</v>
      </c>
      <c r="AM9" s="45">
        <v>14.447884416924666</v>
      </c>
      <c r="AN9" s="45">
        <v>12.319401444788443</v>
      </c>
      <c r="AQ9" s="47" t="s">
        <v>87</v>
      </c>
    </row>
    <row r="10" spans="1:43" x14ac:dyDescent="0.25">
      <c r="AJ10" s="47" t="s">
        <v>87</v>
      </c>
      <c r="AK10" s="45">
        <v>56.501547987616107</v>
      </c>
      <c r="AL10" s="45">
        <v>35.539215686274517</v>
      </c>
      <c r="AM10" s="45">
        <v>71.852425180598573</v>
      </c>
      <c r="AN10" s="45">
        <v>63.209494324045409</v>
      </c>
      <c r="AQ10" s="47" t="s">
        <v>96</v>
      </c>
    </row>
    <row r="11" spans="1:43" x14ac:dyDescent="0.25">
      <c r="A11" s="19" t="s">
        <v>9</v>
      </c>
      <c r="AJ11" s="47" t="s">
        <v>96</v>
      </c>
      <c r="AK11" s="45">
        <v>40.892672858617132</v>
      </c>
      <c r="AL11" s="45">
        <v>78.689370485036136</v>
      </c>
      <c r="AM11" s="45">
        <v>83.268833849329198</v>
      </c>
      <c r="AN11" s="45">
        <v>77.592879256965944</v>
      </c>
      <c r="AQ11" s="47" t="s">
        <v>85</v>
      </c>
    </row>
    <row r="12" spans="1:43" x14ac:dyDescent="0.25">
      <c r="A12" s="20"/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O12" s="1"/>
      <c r="P12" s="2">
        <v>1</v>
      </c>
      <c r="Q12" s="2">
        <v>2</v>
      </c>
      <c r="R12" s="2">
        <v>3</v>
      </c>
      <c r="S12" s="2">
        <v>4</v>
      </c>
      <c r="T12" s="2">
        <v>5</v>
      </c>
      <c r="U12" s="2">
        <v>6</v>
      </c>
      <c r="V12" s="2">
        <v>7</v>
      </c>
      <c r="W12" s="2">
        <v>8</v>
      </c>
      <c r="X12" s="2">
        <v>9</v>
      </c>
      <c r="Y12" s="2">
        <v>10</v>
      </c>
      <c r="Z12" s="2">
        <v>11</v>
      </c>
      <c r="AA12" s="2">
        <v>12</v>
      </c>
      <c r="AJ12" s="47" t="s">
        <v>85</v>
      </c>
      <c r="AK12" s="45">
        <v>60.565015479876166</v>
      </c>
      <c r="AL12" s="45">
        <v>78.431372549019613</v>
      </c>
      <c r="AM12" s="45">
        <v>76.947884416924666</v>
      </c>
      <c r="AN12" s="45">
        <v>38.119195046439629</v>
      </c>
      <c r="AQ12" s="47" t="s">
        <v>89</v>
      </c>
    </row>
    <row r="13" spans="1:43" x14ac:dyDescent="0.25">
      <c r="A13" s="2" t="s">
        <v>1</v>
      </c>
      <c r="B13" s="17">
        <v>0.21299999999999999</v>
      </c>
      <c r="C13" s="17">
        <v>0.222</v>
      </c>
      <c r="D13" s="13">
        <v>0.69699999999999995</v>
      </c>
      <c r="E13" s="11">
        <v>0.65400000000000003</v>
      </c>
      <c r="F13" s="11">
        <v>0.55500000000000005</v>
      </c>
      <c r="G13" s="11">
        <v>0.56000000000000005</v>
      </c>
      <c r="H13" s="17">
        <v>0.16600000000000001</v>
      </c>
      <c r="I13" s="17">
        <v>0.121</v>
      </c>
      <c r="J13" s="17">
        <v>0.29599999999999999</v>
      </c>
      <c r="K13" s="17">
        <v>0.21</v>
      </c>
      <c r="L13" s="11">
        <v>0.6</v>
      </c>
      <c r="M13" s="17">
        <v>0.222</v>
      </c>
      <c r="N13" s="21">
        <v>450</v>
      </c>
      <c r="O13" s="2" t="s">
        <v>1</v>
      </c>
      <c r="P13">
        <f>(100/1.938)*P4</f>
        <v>10.990712074303406</v>
      </c>
      <c r="Q13">
        <f t="shared" ref="Q13:AA13" si="1">(100/1.938)*Q4</f>
        <v>11.455108359133128</v>
      </c>
      <c r="R13">
        <f t="shared" si="1"/>
        <v>36.171310629514963</v>
      </c>
      <c r="S13">
        <f t="shared" si="1"/>
        <v>33.617131062951501</v>
      </c>
      <c r="T13">
        <f t="shared" si="1"/>
        <v>28.740970072239428</v>
      </c>
      <c r="U13">
        <f t="shared" si="1"/>
        <v>28.99896800825594</v>
      </c>
      <c r="V13">
        <f t="shared" si="1"/>
        <v>8.5655314757481946</v>
      </c>
      <c r="W13">
        <f t="shared" si="1"/>
        <v>6.2435500515995876</v>
      </c>
      <c r="X13">
        <f t="shared" si="1"/>
        <v>10.835913312693499</v>
      </c>
      <c r="Y13">
        <f t="shared" si="1"/>
        <v>22.600619195046441</v>
      </c>
      <c r="Z13">
        <f t="shared" si="1"/>
        <v>24.226006191950468</v>
      </c>
      <c r="AA13">
        <f t="shared" si="1"/>
        <v>13.519091847265223</v>
      </c>
      <c r="AJ13" s="47" t="s">
        <v>89</v>
      </c>
      <c r="AK13" s="45">
        <v>27.541279669762645</v>
      </c>
      <c r="AL13" s="45">
        <v>84.494324045407652</v>
      </c>
      <c r="AM13" s="45">
        <v>49.858101135190928</v>
      </c>
      <c r="AN13" s="45">
        <v>28.573271413828692</v>
      </c>
      <c r="AQ13" s="47" t="s">
        <v>88</v>
      </c>
    </row>
    <row r="14" spans="1:43" x14ac:dyDescent="0.25">
      <c r="A14" s="2" t="s">
        <v>2</v>
      </c>
      <c r="B14" s="17">
        <v>0.21299999999999999</v>
      </c>
      <c r="C14" s="17">
        <v>0.222</v>
      </c>
      <c r="D14" s="13">
        <v>0.69699999999999995</v>
      </c>
      <c r="E14" s="11">
        <v>0.65400000000000003</v>
      </c>
      <c r="F14" s="11">
        <v>0.55500000000000005</v>
      </c>
      <c r="G14" s="11">
        <v>0.56000000000000005</v>
      </c>
      <c r="H14" s="17">
        <v>0.16600000000000001</v>
      </c>
      <c r="I14" s="17">
        <v>0.121</v>
      </c>
      <c r="J14" s="17">
        <v>0.13600000000000001</v>
      </c>
      <c r="K14" s="17">
        <v>0.24299999999999999</v>
      </c>
      <c r="L14" s="17">
        <v>0.312</v>
      </c>
      <c r="M14" s="17">
        <v>0.27500000000000002</v>
      </c>
      <c r="N14" s="21">
        <v>450</v>
      </c>
      <c r="O14" s="2" t="s">
        <v>2</v>
      </c>
      <c r="P14">
        <f t="shared" ref="P14:AA17" si="2">(100/1.938)*P5</f>
        <v>16.357069143446854</v>
      </c>
      <c r="Q14">
        <f t="shared" si="2"/>
        <v>11.016511867905058</v>
      </c>
      <c r="R14">
        <f t="shared" si="2"/>
        <v>29.721362229102166</v>
      </c>
      <c r="S14">
        <f t="shared" si="2"/>
        <v>31.501547987616103</v>
      </c>
      <c r="T14">
        <f t="shared" si="2"/>
        <v>30.314757481940148</v>
      </c>
      <c r="U14">
        <f t="shared" si="2"/>
        <v>28.199174406604747</v>
      </c>
      <c r="V14">
        <f t="shared" si="2"/>
        <v>5.7017543859649127</v>
      </c>
      <c r="W14">
        <f t="shared" si="2"/>
        <v>19.014447884416924</v>
      </c>
      <c r="X14">
        <f t="shared" si="2"/>
        <v>6.991744066047473</v>
      </c>
      <c r="Y14">
        <f t="shared" si="2"/>
        <v>12.538699690402478</v>
      </c>
      <c r="Z14">
        <f t="shared" si="2"/>
        <v>16.099071207430342</v>
      </c>
      <c r="AA14">
        <f t="shared" si="2"/>
        <v>14.215686274509807</v>
      </c>
      <c r="AJ14" s="47" t="s">
        <v>88</v>
      </c>
      <c r="AK14" s="45">
        <v>33.797729618163054</v>
      </c>
      <c r="AL14" s="45">
        <v>66.17647058823529</v>
      </c>
      <c r="AM14" s="45">
        <v>62.693498452012385</v>
      </c>
      <c r="AN14" s="45">
        <v>27.025283797729617</v>
      </c>
      <c r="AQ14" s="47" t="s">
        <v>95</v>
      </c>
    </row>
    <row r="15" spans="1:43" x14ac:dyDescent="0.25">
      <c r="A15" s="2" t="s">
        <v>3</v>
      </c>
      <c r="B15" s="11">
        <v>0.60699999999999998</v>
      </c>
      <c r="C15" s="11">
        <v>0.51200000000000001</v>
      </c>
      <c r="D15" s="11">
        <v>0.60799999999999998</v>
      </c>
      <c r="E15" s="11">
        <v>0.65200000000000002</v>
      </c>
      <c r="F15" s="11">
        <v>0.46500000000000002</v>
      </c>
      <c r="G15" s="11">
        <v>0.55200000000000005</v>
      </c>
      <c r="H15" s="11">
        <v>0.63400000000000001</v>
      </c>
      <c r="I15" s="6">
        <v>1.109</v>
      </c>
      <c r="J15" s="17">
        <v>0.04</v>
      </c>
      <c r="K15" s="11">
        <v>0.51100000000000001</v>
      </c>
      <c r="L15" s="17">
        <v>0.112</v>
      </c>
      <c r="M15" s="17">
        <v>0.14199999999999999</v>
      </c>
      <c r="N15" s="21">
        <v>450</v>
      </c>
      <c r="O15" s="2" t="s">
        <v>3</v>
      </c>
      <c r="P15">
        <f t="shared" si="2"/>
        <v>31.372549019607845</v>
      </c>
      <c r="Q15">
        <f t="shared" si="2"/>
        <v>26.47058823529412</v>
      </c>
      <c r="R15">
        <f t="shared" si="2"/>
        <v>31.47574819401445</v>
      </c>
      <c r="S15">
        <f t="shared" si="2"/>
        <v>33.797729618163061</v>
      </c>
      <c r="T15">
        <f t="shared" si="2"/>
        <v>24.019607843137258</v>
      </c>
      <c r="U15">
        <f t="shared" si="2"/>
        <v>28.482972136222916</v>
      </c>
      <c r="V15">
        <f t="shared" si="2"/>
        <v>32.972136222910223</v>
      </c>
      <c r="W15">
        <f t="shared" si="2"/>
        <v>57.223942208462333</v>
      </c>
      <c r="X15">
        <f t="shared" si="2"/>
        <v>12.719298245614036</v>
      </c>
      <c r="Y15">
        <f t="shared" si="2"/>
        <v>26.547987616099071</v>
      </c>
      <c r="Z15">
        <f t="shared" si="2"/>
        <v>5.7791537667698663</v>
      </c>
      <c r="AA15">
        <f t="shared" si="2"/>
        <v>7.3271413828689367</v>
      </c>
      <c r="AJ15" s="47" t="s">
        <v>95</v>
      </c>
      <c r="AK15" s="45">
        <v>27.089783281733748</v>
      </c>
      <c r="AL15" s="45">
        <v>40.247678018575854</v>
      </c>
      <c r="AM15" s="45">
        <v>33.862229102167184</v>
      </c>
      <c r="AN15" s="45">
        <v>14.705882352941178</v>
      </c>
      <c r="AQ15" s="47" t="s">
        <v>98</v>
      </c>
    </row>
    <row r="16" spans="1:43" x14ac:dyDescent="0.25">
      <c r="A16" s="2" t="s">
        <v>4</v>
      </c>
      <c r="B16" s="17">
        <v>0.26200000000000001</v>
      </c>
      <c r="C16" s="11">
        <v>0.55800000000000005</v>
      </c>
      <c r="D16" s="11">
        <v>0.59599999999999997</v>
      </c>
      <c r="E16" s="11">
        <v>0.48499999999999999</v>
      </c>
      <c r="F16" s="11">
        <v>0.64700000000000002</v>
      </c>
      <c r="G16" s="11">
        <v>0.38700000000000001</v>
      </c>
      <c r="H16" s="17">
        <v>0.153</v>
      </c>
      <c r="I16" s="17">
        <v>0.33900000000000002</v>
      </c>
      <c r="J16" s="11">
        <v>0.61799999999999999</v>
      </c>
      <c r="K16" s="11">
        <v>0.442</v>
      </c>
      <c r="L16" s="11">
        <v>0.441</v>
      </c>
      <c r="M16" s="11">
        <v>0.628</v>
      </c>
      <c r="N16" s="21">
        <v>450</v>
      </c>
      <c r="O16" s="2" t="s">
        <v>4</v>
      </c>
      <c r="P16">
        <f t="shared" si="2"/>
        <v>13.544891640866874</v>
      </c>
      <c r="Q16">
        <f t="shared" si="2"/>
        <v>28.740970072239428</v>
      </c>
      <c r="R16">
        <f t="shared" si="2"/>
        <v>30.77915376676987</v>
      </c>
      <c r="S16">
        <f t="shared" si="2"/>
        <v>25.077399380804955</v>
      </c>
      <c r="T16">
        <f t="shared" si="2"/>
        <v>33.307533539731679</v>
      </c>
      <c r="U16">
        <f t="shared" si="2"/>
        <v>19.943240454076371</v>
      </c>
      <c r="V16">
        <f t="shared" si="2"/>
        <v>7.8689370485036125</v>
      </c>
      <c r="W16">
        <f t="shared" si="2"/>
        <v>17.466460268317856</v>
      </c>
      <c r="X16">
        <f t="shared" si="2"/>
        <v>31.862745098039216</v>
      </c>
      <c r="Y16">
        <f t="shared" si="2"/>
        <v>22.781217750258001</v>
      </c>
      <c r="Z16">
        <f t="shared" si="2"/>
        <v>22.781217750258001</v>
      </c>
      <c r="AA16">
        <f t="shared" si="2"/>
        <v>32.430340557275549</v>
      </c>
      <c r="AJ16" s="47" t="s">
        <v>98</v>
      </c>
      <c r="AK16" s="45">
        <v>15.608875128998969</v>
      </c>
      <c r="AL16" s="45">
        <v>31.346749226006192</v>
      </c>
      <c r="AM16" s="45">
        <v>18.31785345717234</v>
      </c>
      <c r="AN16" s="45">
        <v>7.7399380804953566</v>
      </c>
    </row>
    <row r="17" spans="1:63" x14ac:dyDescent="0.25">
      <c r="A17" s="2" t="s">
        <v>5</v>
      </c>
      <c r="B17" s="17">
        <v>9.6000000000000002E-2</v>
      </c>
      <c r="C17" s="17">
        <v>0.06</v>
      </c>
      <c r="D17" s="17">
        <v>0.114</v>
      </c>
      <c r="E17" s="11">
        <v>0.49099999999999999</v>
      </c>
      <c r="F17" s="17">
        <v>0.29599999999999999</v>
      </c>
      <c r="G17" s="17">
        <v>0.21</v>
      </c>
      <c r="H17" s="11">
        <v>0.6</v>
      </c>
      <c r="I17" s="17">
        <v>0.222</v>
      </c>
      <c r="J17" s="25">
        <v>4.1000000000000002E-2</v>
      </c>
      <c r="K17" s="25">
        <v>3.7999999999999999E-2</v>
      </c>
      <c r="N17" s="21">
        <v>450</v>
      </c>
      <c r="O17" s="2" t="s">
        <v>5</v>
      </c>
      <c r="P17">
        <f t="shared" si="2"/>
        <v>4.927760577915377</v>
      </c>
      <c r="Q17">
        <f t="shared" si="2"/>
        <v>3.0959752321981426</v>
      </c>
      <c r="R17">
        <f t="shared" si="2"/>
        <v>5.882352941176471</v>
      </c>
      <c r="S17">
        <f t="shared" si="2"/>
        <v>25.283797729618165</v>
      </c>
      <c r="T17">
        <f t="shared" si="2"/>
        <v>15.247678018575852</v>
      </c>
      <c r="U17">
        <f t="shared" si="2"/>
        <v>10.810113519091848</v>
      </c>
      <c r="V17">
        <f t="shared" si="2"/>
        <v>31.037151702786375</v>
      </c>
      <c r="W17">
        <f t="shared" si="2"/>
        <v>11.429308565531477</v>
      </c>
      <c r="X17">
        <f t="shared" si="2"/>
        <v>100</v>
      </c>
      <c r="Y17">
        <f t="shared" si="2"/>
        <v>0</v>
      </c>
      <c r="Z17">
        <f t="shared" si="2"/>
        <v>0</v>
      </c>
      <c r="AA17">
        <f t="shared" si="2"/>
        <v>0</v>
      </c>
    </row>
    <row r="18" spans="1:63" x14ac:dyDescent="0.25">
      <c r="A18" s="2" t="s">
        <v>6</v>
      </c>
      <c r="B18" s="28">
        <v>0.68200000000000005</v>
      </c>
      <c r="C18" s="28">
        <v>1.391</v>
      </c>
      <c r="D18" s="28">
        <v>1.9359999999999999</v>
      </c>
      <c r="E18" s="28">
        <v>2.976</v>
      </c>
      <c r="F18" s="28">
        <v>4.3639999999999999</v>
      </c>
      <c r="N18" s="21">
        <v>450</v>
      </c>
      <c r="O18" s="2" t="s">
        <v>6</v>
      </c>
    </row>
    <row r="20" spans="1:63" x14ac:dyDescent="0.25">
      <c r="O20" s="105" t="s">
        <v>74</v>
      </c>
      <c r="P20" s="105"/>
      <c r="Q20" s="105"/>
      <c r="R20" s="105"/>
      <c r="S20" s="105"/>
      <c r="AQ20" t="s">
        <v>210</v>
      </c>
      <c r="AR20" t="s">
        <v>82</v>
      </c>
      <c r="AS20" t="s">
        <v>127</v>
      </c>
    </row>
    <row r="21" spans="1:63" x14ac:dyDescent="0.25">
      <c r="O21" s="1"/>
      <c r="P21" s="2">
        <v>1</v>
      </c>
      <c r="Q21" s="2">
        <v>2</v>
      </c>
      <c r="R21" s="2">
        <v>3</v>
      </c>
      <c r="S21" s="2">
        <v>4</v>
      </c>
      <c r="T21" s="2">
        <v>5</v>
      </c>
      <c r="U21" s="2">
        <v>6</v>
      </c>
      <c r="V21" s="2">
        <v>7</v>
      </c>
      <c r="W21" s="2">
        <v>8</v>
      </c>
      <c r="X21" s="2">
        <v>9</v>
      </c>
      <c r="Y21" s="2">
        <v>10</v>
      </c>
      <c r="Z21" s="2">
        <v>11</v>
      </c>
      <c r="AA21" s="2">
        <v>12</v>
      </c>
      <c r="AJ21" t="s">
        <v>131</v>
      </c>
      <c r="AK21" t="s">
        <v>128</v>
      </c>
      <c r="AL21" t="s">
        <v>129</v>
      </c>
      <c r="AM21" t="s">
        <v>130</v>
      </c>
      <c r="AN21" t="s">
        <v>82</v>
      </c>
      <c r="AO21" t="s">
        <v>127</v>
      </c>
      <c r="AQ21" s="47" t="s">
        <v>8</v>
      </c>
      <c r="AR21" s="45">
        <v>72.032808393532846</v>
      </c>
      <c r="AS21" s="68">
        <v>3.0040645095658589</v>
      </c>
      <c r="AV21" t="s">
        <v>2</v>
      </c>
      <c r="AW21" t="s">
        <v>1</v>
      </c>
      <c r="AX21" t="s">
        <v>1</v>
      </c>
      <c r="AY21" t="s">
        <v>2</v>
      </c>
      <c r="AZ21" t="s">
        <v>292</v>
      </c>
      <c r="BB21" t="s">
        <v>293</v>
      </c>
      <c r="BC21" t="s">
        <v>3</v>
      </c>
      <c r="BE21" t="s">
        <v>3</v>
      </c>
      <c r="BF21" t="s">
        <v>292</v>
      </c>
      <c r="BG21" t="s">
        <v>291</v>
      </c>
      <c r="BH21" t="s">
        <v>292</v>
      </c>
      <c r="BI21" t="s">
        <v>7</v>
      </c>
      <c r="BK21" t="s">
        <v>276</v>
      </c>
    </row>
    <row r="22" spans="1:63" x14ac:dyDescent="0.25">
      <c r="O22" s="2" t="s">
        <v>1</v>
      </c>
      <c r="P22">
        <f>(P13/400)*1000</f>
        <v>27.476780185758514</v>
      </c>
      <c r="Q22">
        <f t="shared" ref="Q22:AA22" si="3">(Q13/400)*1000</f>
        <v>28.637770897832819</v>
      </c>
      <c r="R22">
        <f t="shared" si="3"/>
        <v>90.428276573787414</v>
      </c>
      <c r="S22">
        <f t="shared" si="3"/>
        <v>84.042827657378751</v>
      </c>
      <c r="T22">
        <f t="shared" si="3"/>
        <v>71.852425180598573</v>
      </c>
      <c r="U22">
        <f t="shared" si="3"/>
        <v>72.497420020639851</v>
      </c>
      <c r="V22">
        <f t="shared" si="3"/>
        <v>21.413828689370487</v>
      </c>
      <c r="W22">
        <f t="shared" si="3"/>
        <v>15.608875128998969</v>
      </c>
      <c r="X22">
        <f t="shared" si="3"/>
        <v>27.089783281733748</v>
      </c>
      <c r="Y22">
        <f t="shared" si="3"/>
        <v>56.501547987616107</v>
      </c>
      <c r="Z22">
        <f t="shared" si="3"/>
        <v>60.565015479876166</v>
      </c>
      <c r="AA22">
        <f t="shared" si="3"/>
        <v>33.797729618163054</v>
      </c>
      <c r="AJ22" s="47" t="s">
        <v>93</v>
      </c>
      <c r="AK22" s="68">
        <v>69.123000000000005</v>
      </c>
      <c r="AL22" s="68">
        <v>71.852425180598573</v>
      </c>
      <c r="AM22" s="68">
        <v>75.123000000000005</v>
      </c>
      <c r="AN22" s="68">
        <f>AVERAGE(AK22,AL22,AM22)</f>
        <v>72.032808393532846</v>
      </c>
      <c r="AO22" s="68">
        <f>STDEV(AK22,AL22,AM22)</f>
        <v>3.0040645095655605</v>
      </c>
      <c r="AQ22" s="47" t="s">
        <v>3</v>
      </c>
      <c r="AR22" s="45">
        <v>84.128275885792917</v>
      </c>
      <c r="AS22" s="68">
        <v>2.8399642691069604</v>
      </c>
      <c r="AV22" s="47" t="s">
        <v>8</v>
      </c>
      <c r="AW22" s="47" t="s">
        <v>3</v>
      </c>
      <c r="AX22" s="47" t="s">
        <v>197</v>
      </c>
      <c r="AY22" s="47" t="s">
        <v>1</v>
      </c>
      <c r="AZ22" s="47" t="s">
        <v>5</v>
      </c>
      <c r="BA22" s="47" t="s">
        <v>198</v>
      </c>
      <c r="BB22" s="47" t="s">
        <v>199</v>
      </c>
      <c r="BC22" s="47" t="s">
        <v>200</v>
      </c>
      <c r="BD22" s="47" t="s">
        <v>201</v>
      </c>
      <c r="BE22" s="47" t="s">
        <v>202</v>
      </c>
      <c r="BF22" s="47" t="s">
        <v>223</v>
      </c>
      <c r="BG22" s="47" t="s">
        <v>203</v>
      </c>
      <c r="BH22" s="47" t="s">
        <v>204</v>
      </c>
      <c r="BI22" s="47" t="s">
        <v>205</v>
      </c>
      <c r="BK22" t="s">
        <v>277</v>
      </c>
    </row>
    <row r="23" spans="1:63" x14ac:dyDescent="0.25">
      <c r="O23" s="2" t="s">
        <v>2</v>
      </c>
      <c r="P23">
        <f t="shared" ref="P23:AA26" si="4">(P14/400)*1000</f>
        <v>40.892672858617132</v>
      </c>
      <c r="Q23">
        <f t="shared" si="4"/>
        <v>27.541279669762645</v>
      </c>
      <c r="R23">
        <f t="shared" si="4"/>
        <v>74.303405572755409</v>
      </c>
      <c r="S23">
        <f t="shared" si="4"/>
        <v>78.753869969040252</v>
      </c>
      <c r="T23">
        <f t="shared" si="4"/>
        <v>75.786893704850371</v>
      </c>
      <c r="U23">
        <f t="shared" si="4"/>
        <v>70.497936016511872</v>
      </c>
      <c r="V23">
        <f t="shared" si="4"/>
        <v>14.254385964912281</v>
      </c>
      <c r="W23">
        <f t="shared" si="4"/>
        <v>47.536119711042311</v>
      </c>
      <c r="X23">
        <f t="shared" si="4"/>
        <v>17.479360165118681</v>
      </c>
      <c r="Y23">
        <f t="shared" si="4"/>
        <v>31.346749226006192</v>
      </c>
      <c r="Z23">
        <f t="shared" si="4"/>
        <v>40.247678018575854</v>
      </c>
      <c r="AA23">
        <f t="shared" si="4"/>
        <v>35.539215686274517</v>
      </c>
      <c r="AJ23" s="47" t="s">
        <v>92</v>
      </c>
      <c r="AK23" s="68">
        <v>87.01</v>
      </c>
      <c r="AL23" s="68">
        <v>84.042827657378751</v>
      </c>
      <c r="AM23" s="68">
        <v>81.331999999999994</v>
      </c>
      <c r="AN23" s="68">
        <f t="shared" ref="AN23:AN86" si="5">AVERAGE(AK23,AL23,AM23)</f>
        <v>84.128275885792917</v>
      </c>
      <c r="AO23" s="68">
        <f t="shared" ref="AO23:AO86" si="6">STDEV(AK23,AL23,AM23)</f>
        <v>2.8399642691069849</v>
      </c>
      <c r="AQ23" s="47" t="s">
        <v>197</v>
      </c>
      <c r="AR23" s="45">
        <v>90.669092191262465</v>
      </c>
      <c r="AS23" s="68">
        <v>2.7853187198623304</v>
      </c>
      <c r="AU23" t="s">
        <v>128</v>
      </c>
      <c r="AV23" s="68">
        <v>69.123000000000005</v>
      </c>
      <c r="AW23" s="68">
        <v>87.01</v>
      </c>
      <c r="AX23" s="68">
        <v>93.566999999999993</v>
      </c>
      <c r="AY23" s="68">
        <v>70.897000000000006</v>
      </c>
      <c r="AZ23" s="68">
        <v>33.344999999999999</v>
      </c>
      <c r="BA23" s="68">
        <v>25.341999999999999</v>
      </c>
      <c r="BB23" s="68">
        <v>20.897600000000001</v>
      </c>
      <c r="BC23" s="68">
        <v>55.87</v>
      </c>
      <c r="BD23" s="68">
        <v>39.654299999999999</v>
      </c>
      <c r="BE23" s="68">
        <v>64.7654</v>
      </c>
      <c r="BF23" s="68">
        <v>33.033999999999999</v>
      </c>
      <c r="BG23" s="68">
        <v>31.45</v>
      </c>
      <c r="BH23" s="68">
        <v>30.55</v>
      </c>
      <c r="BI23" s="68">
        <v>20.654</v>
      </c>
      <c r="BK23" t="s">
        <v>278</v>
      </c>
    </row>
    <row r="24" spans="1:63" x14ac:dyDescent="0.25">
      <c r="C24" s="23">
        <v>0.7</v>
      </c>
      <c r="D24" s="23">
        <v>1.395</v>
      </c>
      <c r="E24" s="23">
        <v>1.9410000000000001</v>
      </c>
      <c r="F24" s="23">
        <v>2.99</v>
      </c>
      <c r="G24" s="23">
        <v>4.3840000000000003</v>
      </c>
      <c r="H24">
        <f>AVERAGE(C24:G24)</f>
        <v>2.282</v>
      </c>
      <c r="O24" s="2" t="s">
        <v>3</v>
      </c>
      <c r="P24">
        <f t="shared" si="4"/>
        <v>78.431372549019613</v>
      </c>
      <c r="Q24">
        <f t="shared" si="4"/>
        <v>66.17647058823529</v>
      </c>
      <c r="R24">
        <f t="shared" si="4"/>
        <v>78.689370485036136</v>
      </c>
      <c r="S24">
        <f t="shared" si="4"/>
        <v>84.494324045407652</v>
      </c>
      <c r="T24">
        <f t="shared" si="4"/>
        <v>60.04901960784315</v>
      </c>
      <c r="U24">
        <f t="shared" si="4"/>
        <v>71.207430340557295</v>
      </c>
      <c r="V24">
        <f t="shared" si="4"/>
        <v>82.430340557275557</v>
      </c>
      <c r="W24">
        <f t="shared" si="4"/>
        <v>143.05985552115584</v>
      </c>
      <c r="X24">
        <f t="shared" si="4"/>
        <v>31.798245614035089</v>
      </c>
      <c r="Y24">
        <f t="shared" si="4"/>
        <v>66.369969040247682</v>
      </c>
      <c r="Z24">
        <f t="shared" si="4"/>
        <v>14.447884416924666</v>
      </c>
      <c r="AA24">
        <f t="shared" si="4"/>
        <v>18.31785345717234</v>
      </c>
      <c r="AJ24" s="47" t="s">
        <v>97</v>
      </c>
      <c r="AK24" s="68">
        <v>93.566999999999993</v>
      </c>
      <c r="AL24" s="68">
        <v>90.428276573787414</v>
      </c>
      <c r="AM24" s="68">
        <v>88.012</v>
      </c>
      <c r="AN24" s="68">
        <f t="shared" si="5"/>
        <v>90.669092191262465</v>
      </c>
      <c r="AO24" s="68">
        <f t="shared" si="6"/>
        <v>2.7853187198622167</v>
      </c>
      <c r="AQ24" s="47" t="s">
        <v>1</v>
      </c>
      <c r="AR24" s="45">
        <v>72.576140006879953</v>
      </c>
      <c r="AS24" s="68">
        <v>1.7198517020880457</v>
      </c>
      <c r="AU24" t="s">
        <v>129</v>
      </c>
      <c r="AV24" s="68">
        <v>71.852425180598573</v>
      </c>
      <c r="AW24" s="68">
        <v>84.042827657378751</v>
      </c>
      <c r="AX24" s="68">
        <v>90.428276573787414</v>
      </c>
      <c r="AY24" s="68">
        <v>72.497420020639851</v>
      </c>
      <c r="AZ24" s="68">
        <v>28.637770897832819</v>
      </c>
      <c r="BA24" s="68">
        <v>27.476780185758514</v>
      </c>
      <c r="BB24" s="68">
        <v>21.413828689370487</v>
      </c>
      <c r="BC24" s="68">
        <v>56.501547987616107</v>
      </c>
      <c r="BD24" s="68">
        <v>40.892672858617132</v>
      </c>
      <c r="BE24" s="68">
        <v>60.565015479876166</v>
      </c>
      <c r="BF24" s="68">
        <v>27.541279669762645</v>
      </c>
      <c r="BG24" s="68">
        <v>33.797729618163054</v>
      </c>
      <c r="BH24" s="68">
        <v>27.089783281733748</v>
      </c>
      <c r="BI24" s="68">
        <v>15.608875128998969</v>
      </c>
      <c r="BK24" t="s">
        <v>279</v>
      </c>
    </row>
    <row r="25" spans="1:63" x14ac:dyDescent="0.25">
      <c r="O25" s="2" t="s">
        <v>4</v>
      </c>
      <c r="P25">
        <f t="shared" si="4"/>
        <v>33.862229102167184</v>
      </c>
      <c r="Q25">
        <f t="shared" si="4"/>
        <v>71.852425180598573</v>
      </c>
      <c r="R25">
        <f t="shared" si="4"/>
        <v>76.947884416924666</v>
      </c>
      <c r="S25">
        <f t="shared" si="4"/>
        <v>62.693498452012385</v>
      </c>
      <c r="T25">
        <f t="shared" si="4"/>
        <v>83.268833849329198</v>
      </c>
      <c r="U25">
        <f t="shared" si="4"/>
        <v>49.858101135190928</v>
      </c>
      <c r="V25">
        <f t="shared" si="4"/>
        <v>19.672342621259034</v>
      </c>
      <c r="W25">
        <f t="shared" si="4"/>
        <v>43.666150670794643</v>
      </c>
      <c r="X25">
        <f t="shared" si="4"/>
        <v>79.656862745098039</v>
      </c>
      <c r="Y25">
        <f t="shared" si="4"/>
        <v>56.953044375645</v>
      </c>
      <c r="Z25">
        <f t="shared" si="4"/>
        <v>56.953044375645</v>
      </c>
      <c r="AA25">
        <f t="shared" si="4"/>
        <v>81.07585139318887</v>
      </c>
      <c r="AJ25" s="47" t="s">
        <v>90</v>
      </c>
      <c r="AK25" s="68">
        <v>70.897000000000006</v>
      </c>
      <c r="AL25" s="68">
        <v>72.497420020639851</v>
      </c>
      <c r="AM25" s="68">
        <v>74.334000000000003</v>
      </c>
      <c r="AN25" s="68">
        <f t="shared" si="5"/>
        <v>72.576140006879953</v>
      </c>
      <c r="AO25" s="68">
        <f t="shared" si="6"/>
        <v>1.7198517020880688</v>
      </c>
      <c r="AQ25" s="47" t="s">
        <v>5</v>
      </c>
      <c r="AR25" s="45">
        <v>29.88592363261094</v>
      </c>
      <c r="AS25" s="68">
        <v>3.0340795864645154</v>
      </c>
      <c r="AU25" t="s">
        <v>130</v>
      </c>
      <c r="AV25" s="68">
        <v>75.123000000000005</v>
      </c>
      <c r="AW25" s="68">
        <v>81.331999999999994</v>
      </c>
      <c r="AX25" s="68">
        <v>88.012</v>
      </c>
      <c r="AY25" s="68">
        <v>74.334000000000003</v>
      </c>
      <c r="AZ25" s="68">
        <v>27.675000000000001</v>
      </c>
      <c r="BA25" s="68">
        <v>29.876000000000001</v>
      </c>
      <c r="BB25" s="68">
        <v>24.123000000000001</v>
      </c>
      <c r="BC25" s="68">
        <v>59.222999999999999</v>
      </c>
      <c r="BD25" s="68">
        <v>44.342199999999998</v>
      </c>
      <c r="BE25" s="68">
        <v>58.768000000000001</v>
      </c>
      <c r="BF25" s="68">
        <v>25.897600000000001</v>
      </c>
      <c r="BG25" s="68">
        <v>37.332000000000001</v>
      </c>
      <c r="BH25" s="68">
        <v>25.11</v>
      </c>
      <c r="BI25" s="68">
        <v>14.022</v>
      </c>
      <c r="BK25" t="s">
        <v>280</v>
      </c>
    </row>
    <row r="26" spans="1:63" x14ac:dyDescent="0.25">
      <c r="O26" s="2" t="s">
        <v>5</v>
      </c>
      <c r="P26">
        <f t="shared" si="4"/>
        <v>12.319401444788443</v>
      </c>
      <c r="Q26">
        <f t="shared" si="4"/>
        <v>7.7399380804953566</v>
      </c>
      <c r="R26">
        <f t="shared" si="4"/>
        <v>14.705882352941178</v>
      </c>
      <c r="S26">
        <f t="shared" si="4"/>
        <v>63.209494324045409</v>
      </c>
      <c r="T26">
        <f t="shared" si="4"/>
        <v>38.119195046439629</v>
      </c>
      <c r="U26">
        <f t="shared" si="4"/>
        <v>27.025283797729617</v>
      </c>
      <c r="V26">
        <f t="shared" si="4"/>
        <v>77.592879256965944</v>
      </c>
      <c r="W26">
        <f t="shared" si="4"/>
        <v>28.573271413828692</v>
      </c>
      <c r="X26">
        <f t="shared" si="4"/>
        <v>250</v>
      </c>
      <c r="AJ26" s="47" t="s">
        <v>86</v>
      </c>
      <c r="AK26" s="68">
        <v>33.344999999999999</v>
      </c>
      <c r="AL26" s="68">
        <v>28.637770897832819</v>
      </c>
      <c r="AM26" s="68">
        <v>27.675000000000001</v>
      </c>
      <c r="AN26" s="68">
        <f t="shared" si="5"/>
        <v>29.88592363261094</v>
      </c>
      <c r="AO26" s="68">
        <f t="shared" si="6"/>
        <v>3.0340795864644963</v>
      </c>
      <c r="AQ26" s="47" t="s">
        <v>198</v>
      </c>
      <c r="AR26" s="45">
        <v>27.564926728586173</v>
      </c>
      <c r="AS26" s="68">
        <v>2.268284893870077</v>
      </c>
      <c r="BK26" t="s">
        <v>281</v>
      </c>
    </row>
    <row r="27" spans="1:63" x14ac:dyDescent="0.25">
      <c r="O27" s="101" t="s">
        <v>104</v>
      </c>
      <c r="P27" s="101"/>
      <c r="Q27" s="101"/>
      <c r="R27" s="101"/>
      <c r="S27" s="101"/>
      <c r="T27" s="101"/>
      <c r="U27" s="101"/>
      <c r="V27" s="101"/>
      <c r="AJ27" s="47" t="s">
        <v>91</v>
      </c>
      <c r="AK27" s="68">
        <v>25.341999999999999</v>
      </c>
      <c r="AL27" s="68">
        <v>27.476780185758514</v>
      </c>
      <c r="AM27" s="68">
        <v>29.876000000000001</v>
      </c>
      <c r="AN27" s="68">
        <f t="shared" si="5"/>
        <v>27.564926728586173</v>
      </c>
      <c r="AO27" s="68">
        <f t="shared" si="6"/>
        <v>2.2682848938701143</v>
      </c>
      <c r="AQ27" s="47" t="s">
        <v>199</v>
      </c>
      <c r="AR27" s="45">
        <v>22.144809563123498</v>
      </c>
      <c r="AS27" s="68">
        <v>1.7324985045720482</v>
      </c>
      <c r="BK27" t="s">
        <v>282</v>
      </c>
    </row>
    <row r="28" spans="1:63" x14ac:dyDescent="0.25">
      <c r="S28" s="41" t="s">
        <v>99</v>
      </c>
      <c r="T28" s="41" t="s">
        <v>100</v>
      </c>
      <c r="U28" s="41" t="s">
        <v>102</v>
      </c>
      <c r="V28" s="41" t="s">
        <v>101</v>
      </c>
      <c r="AJ28" s="47" t="s">
        <v>94</v>
      </c>
      <c r="AK28" s="68">
        <v>20.897600000000001</v>
      </c>
      <c r="AL28" s="68">
        <v>21.413828689370487</v>
      </c>
      <c r="AM28" s="68">
        <v>24.123000000000001</v>
      </c>
      <c r="AN28" s="68">
        <f t="shared" si="5"/>
        <v>22.144809563123498</v>
      </c>
      <c r="AO28" s="68">
        <f t="shared" si="6"/>
        <v>1.7324985045720922</v>
      </c>
      <c r="AQ28" s="47" t="s">
        <v>200</v>
      </c>
      <c r="AR28" s="45">
        <v>57.198182662538706</v>
      </c>
      <c r="AS28" s="68">
        <v>1.7817483415811632</v>
      </c>
      <c r="BK28" t="s">
        <v>283</v>
      </c>
    </row>
    <row r="29" spans="1:63" ht="15.75" x14ac:dyDescent="0.25">
      <c r="O29" s="42">
        <v>1</v>
      </c>
      <c r="P29" s="47" t="s">
        <v>93</v>
      </c>
      <c r="Q29" s="48"/>
      <c r="R29" s="43"/>
      <c r="S29" s="45">
        <v>71.852425180598573</v>
      </c>
      <c r="T29" s="45">
        <v>14.254385964912281</v>
      </c>
      <c r="U29" s="45">
        <v>31.798245614035089</v>
      </c>
      <c r="V29" s="45">
        <v>56.953044375645</v>
      </c>
      <c r="AJ29" s="47" t="s">
        <v>87</v>
      </c>
      <c r="AK29" s="68">
        <v>55.87</v>
      </c>
      <c r="AL29" s="68">
        <v>56.501547987616107</v>
      </c>
      <c r="AM29" s="68">
        <v>59.222999999999999</v>
      </c>
      <c r="AN29" s="68">
        <f t="shared" si="5"/>
        <v>57.198182662538706</v>
      </c>
      <c r="AO29" s="68">
        <f t="shared" si="6"/>
        <v>1.7817483415814883</v>
      </c>
      <c r="AQ29" s="47" t="s">
        <v>201</v>
      </c>
      <c r="AR29" s="45">
        <v>41.629724286205708</v>
      </c>
      <c r="AS29" s="68">
        <v>2.4293075572441496</v>
      </c>
      <c r="BK29" t="s">
        <v>284</v>
      </c>
    </row>
    <row r="30" spans="1:63" ht="15.75" x14ac:dyDescent="0.25">
      <c r="O30" s="42">
        <v>2</v>
      </c>
      <c r="P30" s="47" t="s">
        <v>92</v>
      </c>
      <c r="Q30" s="48"/>
      <c r="R30" s="43"/>
      <c r="S30" s="45">
        <v>84.042827657378751</v>
      </c>
      <c r="T30" s="45">
        <v>70.497936016511872</v>
      </c>
      <c r="U30" s="45">
        <v>143.05985552115584</v>
      </c>
      <c r="V30" s="45">
        <v>56.953044375645</v>
      </c>
      <c r="AJ30" s="47" t="s">
        <v>96</v>
      </c>
      <c r="AK30" s="68">
        <v>39.654299999999999</v>
      </c>
      <c r="AL30" s="68">
        <v>40.892672858617132</v>
      </c>
      <c r="AM30" s="68">
        <v>44.342199999999998</v>
      </c>
      <c r="AN30" s="68">
        <f t="shared" si="5"/>
        <v>41.629724286205708</v>
      </c>
      <c r="AO30" s="68">
        <f t="shared" si="6"/>
        <v>2.4293075572439911</v>
      </c>
      <c r="AQ30" s="47" t="s">
        <v>202</v>
      </c>
      <c r="AR30" s="45">
        <v>61.366138493292056</v>
      </c>
      <c r="AS30" s="68">
        <v>3.0779132950698815</v>
      </c>
      <c r="BK30" t="s">
        <v>285</v>
      </c>
    </row>
    <row r="31" spans="1:63" ht="15.75" x14ac:dyDescent="0.25">
      <c r="O31" s="42">
        <v>3</v>
      </c>
      <c r="P31" s="47" t="s">
        <v>97</v>
      </c>
      <c r="Q31" s="48"/>
      <c r="R31" s="43"/>
      <c r="S31" s="45">
        <v>90.428276573787414</v>
      </c>
      <c r="T31" s="45">
        <v>75.786893704850371</v>
      </c>
      <c r="U31" s="45">
        <v>82.430340557275557</v>
      </c>
      <c r="V31" s="45">
        <v>79.656862745098039</v>
      </c>
      <c r="AJ31" s="47" t="s">
        <v>85</v>
      </c>
      <c r="AK31" s="68">
        <v>64.7654</v>
      </c>
      <c r="AL31" s="68">
        <v>60.565015479876166</v>
      </c>
      <c r="AM31" s="68">
        <v>58.768000000000001</v>
      </c>
      <c r="AN31" s="68">
        <f t="shared" si="5"/>
        <v>61.366138493292056</v>
      </c>
      <c r="AO31" s="68">
        <f t="shared" si="6"/>
        <v>3.0779132950699593</v>
      </c>
      <c r="AQ31" s="47" t="s">
        <v>223</v>
      </c>
      <c r="AR31" s="45">
        <v>28.824293223254216</v>
      </c>
      <c r="AS31" s="68">
        <v>3.737197355483409</v>
      </c>
      <c r="BK31" t="s">
        <v>286</v>
      </c>
    </row>
    <row r="32" spans="1:63" ht="15.75" x14ac:dyDescent="0.25">
      <c r="O32" s="42">
        <v>4</v>
      </c>
      <c r="P32" s="47" t="s">
        <v>90</v>
      </c>
      <c r="Q32" s="48"/>
      <c r="R32" s="43"/>
      <c r="S32" s="45">
        <v>72.497420020639851</v>
      </c>
      <c r="T32" s="45">
        <v>47.536119711042311</v>
      </c>
      <c r="U32" s="45">
        <v>66.369969040247682</v>
      </c>
      <c r="V32" s="45">
        <v>81.07585139318887</v>
      </c>
      <c r="AJ32" s="47" t="s">
        <v>89</v>
      </c>
      <c r="AK32" s="68">
        <v>33.033999999999999</v>
      </c>
      <c r="AL32" s="68">
        <v>27.541279669762645</v>
      </c>
      <c r="AM32" s="68">
        <v>25.897600000000001</v>
      </c>
      <c r="AN32" s="68">
        <f t="shared" si="5"/>
        <v>28.824293223254216</v>
      </c>
      <c r="AO32" s="68">
        <f t="shared" si="6"/>
        <v>3.737197355483409</v>
      </c>
      <c r="AQ32" s="47" t="s">
        <v>203</v>
      </c>
      <c r="AR32" s="45">
        <v>34.193243206054348</v>
      </c>
      <c r="AS32" s="68">
        <v>2.9608789655532171</v>
      </c>
      <c r="BK32" t="s">
        <v>287</v>
      </c>
    </row>
    <row r="33" spans="15:63" ht="15.75" x14ac:dyDescent="0.25">
      <c r="O33" s="42">
        <v>5</v>
      </c>
      <c r="P33" s="47" t="s">
        <v>86</v>
      </c>
      <c r="Q33" s="48"/>
      <c r="R33" s="43"/>
      <c r="S33" s="45">
        <v>28.637770897832819</v>
      </c>
      <c r="T33" s="45">
        <v>78.753869969040252</v>
      </c>
      <c r="U33" s="45">
        <v>71.207430340557295</v>
      </c>
      <c r="V33" s="45">
        <v>43.666150670794643</v>
      </c>
      <c r="AC33" s="102" t="s">
        <v>120</v>
      </c>
      <c r="AD33" s="102"/>
      <c r="AE33" s="102"/>
      <c r="AF33" s="102"/>
      <c r="AG33" s="102"/>
      <c r="AJ33" s="47" t="s">
        <v>88</v>
      </c>
      <c r="AK33" s="68">
        <v>31.45</v>
      </c>
      <c r="AL33" s="68">
        <v>33.797729618163054</v>
      </c>
      <c r="AM33" s="68">
        <v>37.332000000000001</v>
      </c>
      <c r="AN33" s="68">
        <f t="shared" si="5"/>
        <v>34.193243206054348</v>
      </c>
      <c r="AO33" s="68">
        <f t="shared" si="6"/>
        <v>2.9608789655531327</v>
      </c>
      <c r="AQ33" s="47" t="s">
        <v>204</v>
      </c>
      <c r="AR33" s="45">
        <v>27.583261093911251</v>
      </c>
      <c r="AS33" s="68">
        <v>2.7533688934346472</v>
      </c>
      <c r="BK33" t="s">
        <v>288</v>
      </c>
    </row>
    <row r="34" spans="15:63" ht="15.75" x14ac:dyDescent="0.25">
      <c r="O34" s="42">
        <v>6</v>
      </c>
      <c r="P34" s="47" t="s">
        <v>91</v>
      </c>
      <c r="Q34" s="48"/>
      <c r="R34" s="43"/>
      <c r="S34" s="45">
        <v>27.476780185758514</v>
      </c>
      <c r="T34" s="45">
        <v>74.303405572755409</v>
      </c>
      <c r="U34" s="45">
        <v>60.04901960784315</v>
      </c>
      <c r="V34" s="45">
        <v>19.672342621259034</v>
      </c>
      <c r="AC34" s="46" t="s">
        <v>112</v>
      </c>
      <c r="AD34" s="46" t="s">
        <v>109</v>
      </c>
      <c r="AE34" s="46" t="s">
        <v>113</v>
      </c>
      <c r="AF34" s="46" t="s">
        <v>114</v>
      </c>
      <c r="AG34" s="46" t="s">
        <v>108</v>
      </c>
      <c r="AJ34" s="47" t="s">
        <v>95</v>
      </c>
      <c r="AK34" s="68">
        <v>30.55</v>
      </c>
      <c r="AL34" s="68">
        <v>27.089783281733748</v>
      </c>
      <c r="AM34" s="68">
        <v>25.11</v>
      </c>
      <c r="AN34" s="68">
        <f t="shared" si="5"/>
        <v>27.583261093911251</v>
      </c>
      <c r="AO34" s="68">
        <f t="shared" si="6"/>
        <v>2.7533688934346636</v>
      </c>
      <c r="AQ34" s="47" t="s">
        <v>205</v>
      </c>
      <c r="AR34" s="45">
        <v>16.761625042999658</v>
      </c>
      <c r="AS34" s="68">
        <v>3.4630160659707387</v>
      </c>
      <c r="BK34" t="s">
        <v>289</v>
      </c>
    </row>
    <row r="35" spans="15:63" ht="15.75" x14ac:dyDescent="0.25">
      <c r="O35" s="42">
        <v>7</v>
      </c>
      <c r="P35" s="47" t="s">
        <v>94</v>
      </c>
      <c r="Q35" s="48"/>
      <c r="R35" s="43"/>
      <c r="S35" s="45">
        <v>21.413828689370487</v>
      </c>
      <c r="T35" s="45">
        <v>17.479360165118681</v>
      </c>
      <c r="U35" s="45">
        <v>14.447884416924666</v>
      </c>
      <c r="V35" s="45">
        <v>12.319401444788443</v>
      </c>
      <c r="AC35" s="59" t="s">
        <v>87</v>
      </c>
      <c r="AD35" s="60" t="s">
        <v>115</v>
      </c>
      <c r="AE35" s="60" t="s">
        <v>115</v>
      </c>
      <c r="AF35" s="60" t="s">
        <v>115</v>
      </c>
      <c r="AG35" s="60" t="s">
        <v>115</v>
      </c>
      <c r="AJ35" s="47" t="s">
        <v>98</v>
      </c>
      <c r="AK35" s="68">
        <v>20.654</v>
      </c>
      <c r="AL35" s="68">
        <v>15.608875128998969</v>
      </c>
      <c r="AM35" s="68">
        <v>14.022</v>
      </c>
      <c r="AN35" s="68">
        <f t="shared" si="5"/>
        <v>16.761625042999658</v>
      </c>
      <c r="AO35" s="68">
        <f t="shared" si="6"/>
        <v>3.4630160659707387</v>
      </c>
      <c r="AR35" s="68"/>
      <c r="AS35" s="68"/>
      <c r="BK35" t="s">
        <v>290</v>
      </c>
    </row>
    <row r="36" spans="15:63" ht="15.75" x14ac:dyDescent="0.25">
      <c r="O36" s="42">
        <v>8</v>
      </c>
      <c r="P36" s="47" t="s">
        <v>87</v>
      </c>
      <c r="Q36" s="48"/>
      <c r="R36" s="43"/>
      <c r="S36" s="45">
        <v>56.501547987616107</v>
      </c>
      <c r="T36" s="45">
        <v>35.539215686274517</v>
      </c>
      <c r="U36" s="45">
        <v>71.852425180598573</v>
      </c>
      <c r="V36" s="45">
        <v>63.209494324045409</v>
      </c>
      <c r="AC36" s="59" t="s">
        <v>116</v>
      </c>
      <c r="AD36" s="57" t="s">
        <v>115</v>
      </c>
      <c r="AE36" s="57">
        <v>0</v>
      </c>
      <c r="AF36" s="57" t="s">
        <v>117</v>
      </c>
      <c r="AG36" s="57" t="s">
        <v>117</v>
      </c>
      <c r="AK36" s="68"/>
      <c r="AL36" s="68"/>
      <c r="AM36" s="68"/>
      <c r="AN36" s="68"/>
      <c r="AO36" s="68"/>
      <c r="AR36" s="68"/>
      <c r="AS36" s="68"/>
    </row>
    <row r="37" spans="15:63" ht="15.75" x14ac:dyDescent="0.25">
      <c r="O37" s="42">
        <v>9</v>
      </c>
      <c r="P37" s="47" t="s">
        <v>96</v>
      </c>
      <c r="Q37" s="48"/>
      <c r="R37" s="43"/>
      <c r="S37" s="45">
        <v>40.892672858617132</v>
      </c>
      <c r="T37" s="45">
        <v>78.689370485036136</v>
      </c>
      <c r="U37" s="45">
        <v>83.268833849329198</v>
      </c>
      <c r="V37" s="45">
        <v>77.592879256965944</v>
      </c>
      <c r="AC37" s="59" t="s">
        <v>85</v>
      </c>
      <c r="AD37" s="57" t="s">
        <v>115</v>
      </c>
      <c r="AE37" s="57" t="s">
        <v>117</v>
      </c>
      <c r="AF37" s="57" t="s">
        <v>115</v>
      </c>
      <c r="AG37" s="57" t="s">
        <v>115</v>
      </c>
      <c r="AK37" s="68"/>
      <c r="AL37" s="68"/>
      <c r="AM37" s="68"/>
      <c r="AN37" s="68"/>
      <c r="AO37" s="68"/>
      <c r="AQ37" s="47" t="s">
        <v>211</v>
      </c>
      <c r="AR37" s="68" t="s">
        <v>69</v>
      </c>
      <c r="AS37" s="68" t="s">
        <v>133</v>
      </c>
      <c r="AV37" t="s">
        <v>253</v>
      </c>
      <c r="AW37" t="s">
        <v>309</v>
      </c>
      <c r="AX37" t="s">
        <v>248</v>
      </c>
      <c r="AY37" t="s">
        <v>250</v>
      </c>
      <c r="AZ37" t="s">
        <v>308</v>
      </c>
      <c r="BA37" t="s">
        <v>248</v>
      </c>
      <c r="BB37" t="s">
        <v>253</v>
      </c>
      <c r="BC37" t="s">
        <v>311</v>
      </c>
      <c r="BD37" t="s">
        <v>308</v>
      </c>
      <c r="BE37" t="s">
        <v>308</v>
      </c>
      <c r="BF37" t="s">
        <v>247</v>
      </c>
      <c r="BG37" t="s">
        <v>249</v>
      </c>
      <c r="BH37" t="s">
        <v>310</v>
      </c>
      <c r="BI37" t="s">
        <v>252</v>
      </c>
      <c r="BK37" t="s">
        <v>245</v>
      </c>
    </row>
    <row r="38" spans="15:63" ht="15.75" x14ac:dyDescent="0.25">
      <c r="O38" s="42">
        <v>10</v>
      </c>
      <c r="P38" s="47" t="s">
        <v>85</v>
      </c>
      <c r="Q38" s="48"/>
      <c r="R38" s="43"/>
      <c r="S38" s="45">
        <v>60.565015479876166</v>
      </c>
      <c r="T38" s="45">
        <v>78.431372549019613</v>
      </c>
      <c r="U38" s="45">
        <v>76.947884416924666</v>
      </c>
      <c r="V38" s="45">
        <v>38.119195046439629</v>
      </c>
      <c r="AC38" s="59" t="s">
        <v>89</v>
      </c>
      <c r="AD38" s="57" t="s">
        <v>115</v>
      </c>
      <c r="AE38" s="57" t="s">
        <v>117</v>
      </c>
      <c r="AF38" s="57" t="s">
        <v>115</v>
      </c>
      <c r="AG38" s="57" t="s">
        <v>115</v>
      </c>
      <c r="AJ38" s="47" t="s">
        <v>135</v>
      </c>
      <c r="AK38" s="68" t="s">
        <v>128</v>
      </c>
      <c r="AL38" t="s">
        <v>129</v>
      </c>
      <c r="AM38" s="68" t="s">
        <v>130</v>
      </c>
      <c r="AN38" s="68" t="s">
        <v>69</v>
      </c>
      <c r="AO38" s="68" t="s">
        <v>133</v>
      </c>
      <c r="AQ38" s="47" t="s">
        <v>8</v>
      </c>
      <c r="AR38" s="45">
        <v>14.405219298245614</v>
      </c>
      <c r="AS38" s="68">
        <v>2.5635801300785075</v>
      </c>
      <c r="AV38" s="47" t="s">
        <v>8</v>
      </c>
      <c r="AW38" s="47" t="s">
        <v>3</v>
      </c>
      <c r="AX38" s="47" t="s">
        <v>197</v>
      </c>
      <c r="AY38" s="47" t="s">
        <v>1</v>
      </c>
      <c r="AZ38" s="47" t="s">
        <v>5</v>
      </c>
      <c r="BA38" s="47" t="s">
        <v>198</v>
      </c>
      <c r="BB38" s="47" t="s">
        <v>199</v>
      </c>
      <c r="BC38" s="47" t="s">
        <v>200</v>
      </c>
      <c r="BD38" s="47" t="s">
        <v>201</v>
      </c>
      <c r="BE38" s="47" t="s">
        <v>202</v>
      </c>
      <c r="BF38" s="47" t="s">
        <v>223</v>
      </c>
      <c r="BG38" s="47" t="s">
        <v>203</v>
      </c>
      <c r="BH38" s="47" t="s">
        <v>204</v>
      </c>
      <c r="BI38" s="47" t="s">
        <v>205</v>
      </c>
    </row>
    <row r="39" spans="15:63" ht="15.75" x14ac:dyDescent="0.25">
      <c r="O39" s="42">
        <v>11</v>
      </c>
      <c r="P39" s="47" t="s">
        <v>89</v>
      </c>
      <c r="Q39" s="48"/>
      <c r="R39" s="43"/>
      <c r="S39" s="45">
        <v>27.541279669762645</v>
      </c>
      <c r="T39" s="45">
        <v>84.494324045407652</v>
      </c>
      <c r="U39" s="45">
        <v>49.858101135190928</v>
      </c>
      <c r="V39" s="45">
        <v>28.573271413828692</v>
      </c>
      <c r="AC39" s="59" t="s">
        <v>88</v>
      </c>
      <c r="AD39" s="61" t="s">
        <v>115</v>
      </c>
      <c r="AE39" s="61" t="s">
        <v>115</v>
      </c>
      <c r="AF39" s="61" t="s">
        <v>115</v>
      </c>
      <c r="AG39" s="61" t="s">
        <v>115</v>
      </c>
      <c r="AJ39" s="47" t="s">
        <v>93</v>
      </c>
      <c r="AK39" s="68">
        <v>18.010000000000002</v>
      </c>
      <c r="AL39" s="68">
        <v>14.254385964912281</v>
      </c>
      <c r="AM39" s="68">
        <f>(AL39-2.334)</f>
        <v>11.920385964912281</v>
      </c>
      <c r="AN39" s="68">
        <f t="shared" si="5"/>
        <v>14.728257309941521</v>
      </c>
      <c r="AO39" s="68">
        <f t="shared" si="6"/>
        <v>3.0723387366653019</v>
      </c>
      <c r="AQ39" s="47" t="s">
        <v>3</v>
      </c>
      <c r="AR39" s="45">
        <v>70.64876934984521</v>
      </c>
      <c r="AS39" s="68">
        <v>2.5635801300784964</v>
      </c>
      <c r="AU39" s="68" t="s">
        <v>128</v>
      </c>
      <c r="AV39" s="68">
        <v>18.010000000000002</v>
      </c>
      <c r="AW39" s="68">
        <v>77.03</v>
      </c>
      <c r="AX39" s="68">
        <v>77</v>
      </c>
      <c r="AY39" s="68">
        <f xml:space="preserve"> (AY40+2.7865)</f>
        <v>50.322619711042307</v>
      </c>
      <c r="AZ39" s="68">
        <v>82</v>
      </c>
      <c r="BA39" s="68">
        <v>77.900000000000006</v>
      </c>
      <c r="BB39" s="68">
        <v>21.456</v>
      </c>
      <c r="BC39" s="68">
        <v>38.44</v>
      </c>
      <c r="BD39" s="68">
        <f xml:space="preserve"> (BD40+2.7865)</f>
        <v>81.47587048503614</v>
      </c>
      <c r="BE39" s="68">
        <v>77</v>
      </c>
      <c r="BF39" s="68">
        <v>81</v>
      </c>
      <c r="BG39" s="68">
        <v>65</v>
      </c>
      <c r="BH39" s="68">
        <v>39</v>
      </c>
      <c r="BI39" s="68">
        <v>30</v>
      </c>
      <c r="BK39" t="s">
        <v>246</v>
      </c>
    </row>
    <row r="40" spans="15:63" ht="15.75" x14ac:dyDescent="0.25">
      <c r="O40" s="42">
        <v>12</v>
      </c>
      <c r="P40" s="47" t="s">
        <v>88</v>
      </c>
      <c r="Q40" s="48"/>
      <c r="R40" s="43"/>
      <c r="S40" s="45">
        <v>33.797729618163054</v>
      </c>
      <c r="T40" s="45">
        <v>66.17647058823529</v>
      </c>
      <c r="U40" s="45">
        <v>62.693498452012385</v>
      </c>
      <c r="V40" s="45">
        <v>27.025283797729617</v>
      </c>
      <c r="AC40" s="59" t="s">
        <v>95</v>
      </c>
      <c r="AD40" s="61" t="s">
        <v>115</v>
      </c>
      <c r="AE40" s="61" t="s">
        <v>115</v>
      </c>
      <c r="AF40" s="61" t="s">
        <v>115</v>
      </c>
      <c r="AG40" s="61" t="s">
        <v>115</v>
      </c>
      <c r="AJ40" s="47" t="s">
        <v>92</v>
      </c>
      <c r="AK40" s="68">
        <v>77.03</v>
      </c>
      <c r="AL40" s="68">
        <v>70.497936016511872</v>
      </c>
      <c r="AM40" s="68">
        <f t="shared" ref="AM40:AM47" si="7">(AL40-2.334)</f>
        <v>68.163936016511869</v>
      </c>
      <c r="AN40" s="68">
        <f t="shared" si="5"/>
        <v>71.897290677674576</v>
      </c>
      <c r="AO40" s="68">
        <f t="shared" si="6"/>
        <v>4.5956955665725632</v>
      </c>
      <c r="AQ40" s="47" t="s">
        <v>197</v>
      </c>
      <c r="AR40" s="45">
        <v>75.937727038183695</v>
      </c>
      <c r="AS40" s="68">
        <v>2.563580130078674</v>
      </c>
      <c r="AU40" t="s">
        <v>129</v>
      </c>
      <c r="AV40" s="68">
        <v>14.254385964912281</v>
      </c>
      <c r="AW40" s="68">
        <v>70.497936016511872</v>
      </c>
      <c r="AX40" s="68">
        <v>75.786893704850371</v>
      </c>
      <c r="AY40" s="68">
        <v>47.536119711042311</v>
      </c>
      <c r="AZ40" s="68">
        <v>78.753869969040252</v>
      </c>
      <c r="BA40" s="68">
        <v>74.303405572755409</v>
      </c>
      <c r="BB40" s="68">
        <v>17.479360165118681</v>
      </c>
      <c r="BC40" s="68">
        <v>35.539215686274517</v>
      </c>
      <c r="BD40" s="68">
        <v>78.689370485036136</v>
      </c>
      <c r="BE40" s="68">
        <v>78.431372549019613</v>
      </c>
      <c r="BF40" s="68">
        <v>84.494324045407652</v>
      </c>
      <c r="BG40" s="68">
        <v>66.17647058823529</v>
      </c>
      <c r="BH40" s="68">
        <v>40.247678018575854</v>
      </c>
      <c r="BI40" s="68">
        <v>31.346749226006192</v>
      </c>
      <c r="BK40" t="s">
        <v>294</v>
      </c>
    </row>
    <row r="41" spans="15:63" ht="15.75" x14ac:dyDescent="0.25">
      <c r="O41" s="42">
        <v>13</v>
      </c>
      <c r="P41" s="47" t="s">
        <v>95</v>
      </c>
      <c r="Q41" s="48"/>
      <c r="R41" s="43"/>
      <c r="S41" s="45">
        <v>27.089783281733748</v>
      </c>
      <c r="T41" s="45">
        <v>40.247678018575854</v>
      </c>
      <c r="U41" s="45">
        <v>33.862229102167184</v>
      </c>
      <c r="V41" s="45">
        <v>14.705882352941178</v>
      </c>
      <c r="AC41" s="59" t="s">
        <v>98</v>
      </c>
      <c r="AD41" s="61" t="s">
        <v>115</v>
      </c>
      <c r="AE41" s="61" t="s">
        <v>115</v>
      </c>
      <c r="AF41" s="61" t="s">
        <v>115</v>
      </c>
      <c r="AG41" s="61" t="s">
        <v>115</v>
      </c>
      <c r="AJ41" s="47" t="s">
        <v>97</v>
      </c>
      <c r="AK41" s="68">
        <v>77</v>
      </c>
      <c r="AL41" s="68">
        <v>75.786893704850371</v>
      </c>
      <c r="AM41" s="68">
        <f t="shared" si="7"/>
        <v>73.452893704850368</v>
      </c>
      <c r="AN41" s="68">
        <f t="shared" si="5"/>
        <v>75.413262469900246</v>
      </c>
      <c r="AO41" s="68">
        <f t="shared" si="6"/>
        <v>1.8028286086232113</v>
      </c>
      <c r="AQ41" s="47" t="s">
        <v>1</v>
      </c>
      <c r="AR41" s="45">
        <v>47.686953044375649</v>
      </c>
      <c r="AS41" s="68">
        <v>2.5635801300783192</v>
      </c>
      <c r="AU41" s="68" t="s">
        <v>130</v>
      </c>
      <c r="AV41" s="68">
        <f t="shared" ref="AV41:BD41" si="8">(AV40-2.334)</f>
        <v>11.920385964912281</v>
      </c>
      <c r="AW41" s="68">
        <f t="shared" si="8"/>
        <v>68.163936016511869</v>
      </c>
      <c r="AX41" s="68">
        <f t="shared" si="8"/>
        <v>73.452893704850368</v>
      </c>
      <c r="AY41" s="68">
        <f t="shared" si="8"/>
        <v>45.202119711042307</v>
      </c>
      <c r="AZ41" s="68">
        <f t="shared" si="8"/>
        <v>76.419869969040249</v>
      </c>
      <c r="BA41" s="68">
        <f t="shared" si="8"/>
        <v>71.969405572755406</v>
      </c>
      <c r="BB41" s="68">
        <f t="shared" si="8"/>
        <v>15.145360165118682</v>
      </c>
      <c r="BC41" s="68">
        <f t="shared" si="8"/>
        <v>33.205215686274514</v>
      </c>
      <c r="BD41" s="68">
        <f t="shared" si="8"/>
        <v>76.355370485036133</v>
      </c>
      <c r="BE41" s="68">
        <f>(BE40+2.003)</f>
        <v>80.434372549019614</v>
      </c>
      <c r="BF41" s="68">
        <f>(BF40+2.003)</f>
        <v>86.497324045407652</v>
      </c>
      <c r="BG41" s="68">
        <f>(BG40+2.003)</f>
        <v>68.17947058823529</v>
      </c>
      <c r="BH41" s="68">
        <f>(BH40+2.003)</f>
        <v>42.250678018575854</v>
      </c>
      <c r="BI41" s="68">
        <f>(BI40+2.003)</f>
        <v>33.349749226006196</v>
      </c>
      <c r="BK41" t="s">
        <v>295</v>
      </c>
    </row>
    <row r="42" spans="15:63" ht="15.75" x14ac:dyDescent="0.25">
      <c r="O42" s="42">
        <v>14</v>
      </c>
      <c r="P42" s="47" t="s">
        <v>98</v>
      </c>
      <c r="Q42" s="48"/>
      <c r="R42" s="43"/>
      <c r="S42" s="45">
        <v>15.608875128998969</v>
      </c>
      <c r="T42" s="45">
        <v>31.346749226006192</v>
      </c>
      <c r="U42" s="45">
        <v>18.31785345717234</v>
      </c>
      <c r="V42" s="45">
        <v>7.7399380804953566</v>
      </c>
      <c r="AJ42" s="47" t="s">
        <v>90</v>
      </c>
      <c r="AK42" s="68">
        <f xml:space="preserve"> (AL42+2.7865)</f>
        <v>50.322619711042307</v>
      </c>
      <c r="AL42" s="68">
        <v>47.536119711042311</v>
      </c>
      <c r="AM42" s="68">
        <f t="shared" si="7"/>
        <v>45.202119711042307</v>
      </c>
      <c r="AN42" s="68">
        <f t="shared" si="5"/>
        <v>47.686953044375649</v>
      </c>
      <c r="AO42" s="68">
        <f t="shared" si="6"/>
        <v>2.5635801300785066</v>
      </c>
      <c r="AQ42" s="47" t="s">
        <v>5</v>
      </c>
      <c r="AR42" s="45">
        <v>78.904703302373591</v>
      </c>
      <c r="AS42" s="68">
        <v>2.5635801300783192</v>
      </c>
      <c r="BK42" t="s">
        <v>296</v>
      </c>
    </row>
    <row r="43" spans="15:63" x14ac:dyDescent="0.25">
      <c r="V43">
        <v>250</v>
      </c>
      <c r="AJ43" s="47" t="s">
        <v>86</v>
      </c>
      <c r="AK43" s="68">
        <v>82</v>
      </c>
      <c r="AL43" s="68">
        <v>78.753869969040252</v>
      </c>
      <c r="AM43" s="68">
        <f t="shared" si="7"/>
        <v>76.419869969040249</v>
      </c>
      <c r="AN43" s="68">
        <f t="shared" si="5"/>
        <v>79.057913312693486</v>
      </c>
      <c r="AO43" s="68">
        <f t="shared" si="6"/>
        <v>2.8024622310960057</v>
      </c>
      <c r="AQ43" s="47" t="s">
        <v>198</v>
      </c>
      <c r="AR43" s="45">
        <v>74.454238906088747</v>
      </c>
      <c r="AS43" s="68">
        <v>2.5635801300779644</v>
      </c>
      <c r="BK43" t="s">
        <v>297</v>
      </c>
    </row>
    <row r="44" spans="15:63" x14ac:dyDescent="0.25">
      <c r="AJ44" s="47" t="s">
        <v>91</v>
      </c>
      <c r="AK44" s="68">
        <v>77.900000000000006</v>
      </c>
      <c r="AL44" s="68">
        <v>74.303405572755409</v>
      </c>
      <c r="AM44" s="68">
        <f t="shared" si="7"/>
        <v>71.969405572755406</v>
      </c>
      <c r="AN44" s="68">
        <f t="shared" si="5"/>
        <v>74.724270381836945</v>
      </c>
      <c r="AO44" s="68">
        <f t="shared" si="6"/>
        <v>2.9876132540472171</v>
      </c>
      <c r="AQ44" s="47" t="s">
        <v>199</v>
      </c>
      <c r="AR44" s="45">
        <v>17.630193498452012</v>
      </c>
      <c r="AS44" s="68">
        <v>2.5635801300785297</v>
      </c>
      <c r="BK44" t="s">
        <v>298</v>
      </c>
    </row>
    <row r="45" spans="15:63" x14ac:dyDescent="0.25">
      <c r="AJ45" s="47" t="s">
        <v>94</v>
      </c>
      <c r="AK45" s="68">
        <v>21.456</v>
      </c>
      <c r="AL45" s="68">
        <v>17.479360165118681</v>
      </c>
      <c r="AM45" s="68">
        <f t="shared" si="7"/>
        <v>15.145360165118682</v>
      </c>
      <c r="AN45" s="68">
        <f t="shared" si="5"/>
        <v>18.026906776745786</v>
      </c>
      <c r="AO45" s="68">
        <f t="shared" si="6"/>
        <v>3.1907521449222562</v>
      </c>
      <c r="AQ45" s="47" t="s">
        <v>200</v>
      </c>
      <c r="AR45" s="45">
        <v>35.690049019607848</v>
      </c>
      <c r="AS45" s="68">
        <v>2.5635801300785408</v>
      </c>
      <c r="BK45" t="s">
        <v>299</v>
      </c>
    </row>
    <row r="46" spans="15:63" x14ac:dyDescent="0.25">
      <c r="AJ46" s="47" t="s">
        <v>87</v>
      </c>
      <c r="AK46" s="68">
        <v>38.44</v>
      </c>
      <c r="AL46" s="68">
        <v>35.539215686274517</v>
      </c>
      <c r="AM46" s="68">
        <f t="shared" si="7"/>
        <v>33.205215686274514</v>
      </c>
      <c r="AN46" s="68">
        <f t="shared" si="5"/>
        <v>35.728143790849678</v>
      </c>
      <c r="AO46" s="68">
        <f t="shared" si="6"/>
        <v>2.6225011104536007</v>
      </c>
      <c r="AQ46" s="47" t="s">
        <v>201</v>
      </c>
      <c r="AR46" s="45">
        <v>78.84020381836946</v>
      </c>
      <c r="AS46" s="68">
        <v>2.563580130078674</v>
      </c>
      <c r="BK46" t="s">
        <v>300</v>
      </c>
    </row>
    <row r="47" spans="15:63" x14ac:dyDescent="0.25">
      <c r="AJ47" s="47" t="s">
        <v>96</v>
      </c>
      <c r="AK47" s="68">
        <f xml:space="preserve"> (AL47+2.7865)</f>
        <v>81.47587048503614</v>
      </c>
      <c r="AL47" s="68">
        <v>78.689370485036136</v>
      </c>
      <c r="AM47" s="68">
        <f t="shared" si="7"/>
        <v>76.355370485036133</v>
      </c>
      <c r="AN47" s="68">
        <f t="shared" si="5"/>
        <v>78.84020381836946</v>
      </c>
      <c r="AO47" s="68">
        <f t="shared" si="6"/>
        <v>2.5635801300785102</v>
      </c>
      <c r="AQ47" s="47" t="s">
        <v>202</v>
      </c>
      <c r="AR47" s="45">
        <v>78.436705882352953</v>
      </c>
      <c r="AS47" s="68">
        <v>1.9950053466926376</v>
      </c>
      <c r="BK47" t="s">
        <v>301</v>
      </c>
    </row>
    <row r="48" spans="15:63" x14ac:dyDescent="0.25">
      <c r="AJ48" s="47" t="s">
        <v>85</v>
      </c>
      <c r="AK48" s="68">
        <v>77</v>
      </c>
      <c r="AL48" s="68">
        <v>78.431372549019613</v>
      </c>
      <c r="AM48" s="68">
        <f>(AL48+2.003)</f>
        <v>80.434372549019614</v>
      </c>
      <c r="AN48" s="68">
        <f t="shared" si="5"/>
        <v>78.621915032679738</v>
      </c>
      <c r="AO48" s="68">
        <f t="shared" si="6"/>
        <v>1.725096672631536</v>
      </c>
      <c r="AQ48" s="47" t="s">
        <v>223</v>
      </c>
      <c r="AR48" s="45">
        <v>84.499657378740991</v>
      </c>
      <c r="AS48" s="68">
        <v>1.9950053466930935</v>
      </c>
      <c r="BK48" t="s">
        <v>302</v>
      </c>
    </row>
    <row r="49" spans="36:63" x14ac:dyDescent="0.25">
      <c r="AJ49" s="47" t="s">
        <v>89</v>
      </c>
      <c r="AK49" s="68">
        <v>81</v>
      </c>
      <c r="AL49" s="68">
        <v>84.494324045407652</v>
      </c>
      <c r="AM49" s="68">
        <f>(AL49+2.003)</f>
        <v>86.497324045407652</v>
      </c>
      <c r="AN49" s="68">
        <f t="shared" si="5"/>
        <v>83.997216030271773</v>
      </c>
      <c r="AO49" s="68">
        <f t="shared" si="6"/>
        <v>2.782171849309194</v>
      </c>
      <c r="AQ49" s="47" t="s">
        <v>203</v>
      </c>
      <c r="AR49" s="45">
        <v>66.18180392156863</v>
      </c>
      <c r="AS49" s="68">
        <v>1.9950053466928657</v>
      </c>
      <c r="BK49" t="s">
        <v>303</v>
      </c>
    </row>
    <row r="50" spans="36:63" x14ac:dyDescent="0.25">
      <c r="AJ50" s="47" t="s">
        <v>88</v>
      </c>
      <c r="AK50" s="68">
        <v>65</v>
      </c>
      <c r="AL50" s="68">
        <v>66.17647058823529</v>
      </c>
      <c r="AM50" s="68">
        <f>(AL50+2.003)</f>
        <v>68.17947058823529</v>
      </c>
      <c r="AN50" s="68">
        <f t="shared" si="5"/>
        <v>66.451980392156869</v>
      </c>
      <c r="AO50" s="68">
        <f t="shared" si="6"/>
        <v>1.6075408375546767</v>
      </c>
      <c r="AQ50" s="47" t="s">
        <v>204</v>
      </c>
      <c r="AR50" s="45">
        <v>40.253011351909187</v>
      </c>
      <c r="AS50" s="68">
        <v>1.9950053466928657</v>
      </c>
      <c r="BK50" t="s">
        <v>304</v>
      </c>
    </row>
    <row r="51" spans="36:63" x14ac:dyDescent="0.25">
      <c r="AJ51" s="47" t="s">
        <v>95</v>
      </c>
      <c r="AK51" s="68">
        <v>39</v>
      </c>
      <c r="AL51" s="68">
        <v>40.247678018575854</v>
      </c>
      <c r="AM51" s="68">
        <f>(AL51+2.003)</f>
        <v>42.250678018575854</v>
      </c>
      <c r="AN51" s="68">
        <f t="shared" si="5"/>
        <v>40.499452012383905</v>
      </c>
      <c r="AO51" s="68">
        <f t="shared" si="6"/>
        <v>1.6398992356488256</v>
      </c>
      <c r="AQ51" s="47" t="s">
        <v>205</v>
      </c>
      <c r="AR51" s="45">
        <v>31.352082559339525</v>
      </c>
      <c r="AS51" s="68">
        <v>1.9950053466929225</v>
      </c>
      <c r="BK51" t="s">
        <v>305</v>
      </c>
    </row>
    <row r="52" spans="36:63" x14ac:dyDescent="0.25">
      <c r="AJ52" s="47" t="s">
        <v>98</v>
      </c>
      <c r="AK52" s="68">
        <v>30</v>
      </c>
      <c r="AL52" s="68">
        <v>31.346749226006192</v>
      </c>
      <c r="AM52" s="68">
        <f>(AL52+2.003)</f>
        <v>33.349749226006196</v>
      </c>
      <c r="AN52" s="68">
        <f t="shared" si="5"/>
        <v>31.565499484004132</v>
      </c>
      <c r="AO52" s="68">
        <f t="shared" si="6"/>
        <v>1.6855544268319846</v>
      </c>
      <c r="AR52" s="68"/>
      <c r="AS52" s="68"/>
      <c r="BK52" t="s">
        <v>306</v>
      </c>
    </row>
    <row r="53" spans="36:63" x14ac:dyDescent="0.25">
      <c r="AK53" s="68"/>
      <c r="AL53" s="68"/>
      <c r="AM53" s="68"/>
      <c r="AN53" s="68"/>
      <c r="AO53" s="68"/>
      <c r="AR53" s="68"/>
      <c r="AS53" s="68"/>
      <c r="BK53" t="s">
        <v>307</v>
      </c>
    </row>
    <row r="54" spans="36:63" x14ac:dyDescent="0.25">
      <c r="AK54" s="68"/>
      <c r="AL54" s="68"/>
      <c r="AM54" s="68"/>
      <c r="AN54" s="68"/>
      <c r="AO54" s="68"/>
      <c r="AQ54" s="47" t="s">
        <v>212</v>
      </c>
      <c r="AR54" s="68" t="s">
        <v>69</v>
      </c>
      <c r="AS54" s="68" t="s">
        <v>133</v>
      </c>
      <c r="AV54" t="s">
        <v>254</v>
      </c>
      <c r="AW54" t="s">
        <v>247</v>
      </c>
      <c r="AX54" t="s">
        <v>248</v>
      </c>
      <c r="AY54" t="s">
        <v>328</v>
      </c>
      <c r="AZ54" t="s">
        <v>327</v>
      </c>
      <c r="BA54" t="s">
        <v>252</v>
      </c>
      <c r="BB54" t="s">
        <v>329</v>
      </c>
      <c r="BC54" t="s">
        <v>326</v>
      </c>
      <c r="BD54" t="s">
        <v>248</v>
      </c>
      <c r="BE54" t="s">
        <v>309</v>
      </c>
      <c r="BF54" t="s">
        <v>253</v>
      </c>
      <c r="BG54" t="s">
        <v>311</v>
      </c>
      <c r="BH54" t="s">
        <v>254</v>
      </c>
      <c r="BI54" t="s">
        <v>329</v>
      </c>
    </row>
    <row r="55" spans="36:63" x14ac:dyDescent="0.25">
      <c r="AJ55" s="47" t="s">
        <v>134</v>
      </c>
      <c r="AK55" s="68" t="s">
        <v>128</v>
      </c>
      <c r="AL55" t="s">
        <v>129</v>
      </c>
      <c r="AM55" s="68" t="s">
        <v>130</v>
      </c>
      <c r="AN55" s="68" t="s">
        <v>69</v>
      </c>
      <c r="AO55" s="68" t="s">
        <v>133</v>
      </c>
      <c r="AQ55" s="47" t="s">
        <v>8</v>
      </c>
      <c r="AR55" s="45">
        <v>32.235578947368403</v>
      </c>
      <c r="AS55" s="68">
        <v>3.3554435374974756</v>
      </c>
      <c r="AV55" s="47" t="s">
        <v>8</v>
      </c>
      <c r="AW55" s="47" t="s">
        <v>3</v>
      </c>
      <c r="AX55" s="47" t="s">
        <v>197</v>
      </c>
      <c r="AY55" s="47" t="s">
        <v>1</v>
      </c>
      <c r="AZ55" s="47" t="s">
        <v>5</v>
      </c>
      <c r="BA55" s="47" t="s">
        <v>198</v>
      </c>
      <c r="BB55" s="47" t="s">
        <v>199</v>
      </c>
      <c r="BC55" s="47" t="s">
        <v>200</v>
      </c>
      <c r="BD55" s="47" t="s">
        <v>201</v>
      </c>
      <c r="BE55" s="47" t="s">
        <v>202</v>
      </c>
      <c r="BF55" s="47" t="s">
        <v>223</v>
      </c>
      <c r="BG55" s="47" t="s">
        <v>203</v>
      </c>
      <c r="BH55" s="47" t="s">
        <v>204</v>
      </c>
      <c r="BI55" s="47" t="s">
        <v>205</v>
      </c>
      <c r="BK55" t="s">
        <v>245</v>
      </c>
    </row>
    <row r="56" spans="36:63" x14ac:dyDescent="0.25">
      <c r="AJ56" s="47" t="s">
        <v>93</v>
      </c>
      <c r="AK56" s="68">
        <v>36</v>
      </c>
      <c r="AL56" s="68">
        <v>31.798245614035089</v>
      </c>
      <c r="AM56" s="68">
        <f>(AL56-2.678)</f>
        <v>29.120245614035088</v>
      </c>
      <c r="AN56" s="68">
        <f t="shared" si="5"/>
        <v>32.30616374269006</v>
      </c>
      <c r="AO56" s="68">
        <f t="shared" si="6"/>
        <v>3.467887068787439</v>
      </c>
      <c r="AQ56" s="47" t="s">
        <v>3</v>
      </c>
      <c r="AR56" s="45">
        <v>143.49718885448917</v>
      </c>
      <c r="AS56" s="68">
        <v>3.3554435374972384</v>
      </c>
      <c r="AU56" s="68" t="s">
        <v>128</v>
      </c>
      <c r="AV56" s="68">
        <v>36</v>
      </c>
      <c r="AW56" s="68">
        <v>146</v>
      </c>
      <c r="AX56" s="68">
        <v>84</v>
      </c>
      <c r="AY56" s="68">
        <v>70</v>
      </c>
      <c r="AZ56" s="68">
        <v>73</v>
      </c>
      <c r="BA56" s="68">
        <v>58</v>
      </c>
      <c r="BB56" s="68">
        <v>21</v>
      </c>
      <c r="BC56" s="68">
        <v>70</v>
      </c>
      <c r="BD56" s="68">
        <v>80</v>
      </c>
      <c r="BE56" s="68">
        <v>75</v>
      </c>
      <c r="BF56" s="68">
        <v>55.002000000000002</v>
      </c>
      <c r="BG56" s="68">
        <v>60.88</v>
      </c>
      <c r="BH56" s="68">
        <v>33.22</v>
      </c>
      <c r="BI56" s="68">
        <v>21.89</v>
      </c>
    </row>
    <row r="57" spans="36:63" x14ac:dyDescent="0.25">
      <c r="AJ57" s="47" t="s">
        <v>92</v>
      </c>
      <c r="AK57" s="68">
        <v>146</v>
      </c>
      <c r="AL57" s="68">
        <v>143.05985552115584</v>
      </c>
      <c r="AM57" s="68">
        <f>(AL57-2.678)</f>
        <v>140.38185552115584</v>
      </c>
      <c r="AN57" s="68">
        <f t="shared" si="5"/>
        <v>143.14723701410389</v>
      </c>
      <c r="AO57" s="68">
        <f t="shared" si="6"/>
        <v>2.8100913668907896</v>
      </c>
      <c r="AQ57" s="47" t="s">
        <v>197</v>
      </c>
      <c r="AR57" s="45">
        <v>82.867673890608884</v>
      </c>
      <c r="AS57" s="68">
        <v>3.3554435374977802</v>
      </c>
      <c r="AU57" t="s">
        <v>129</v>
      </c>
      <c r="AV57" s="68">
        <v>31.798245614035089</v>
      </c>
      <c r="AW57" s="68">
        <v>143.05985552115584</v>
      </c>
      <c r="AX57" s="68">
        <v>82.430340557275557</v>
      </c>
      <c r="AY57" s="68">
        <v>66.369969040247682</v>
      </c>
      <c r="AZ57" s="68">
        <v>71.207430340557295</v>
      </c>
      <c r="BA57" s="68">
        <v>60.04901960784315</v>
      </c>
      <c r="BB57" s="68">
        <v>14.447884416924666</v>
      </c>
      <c r="BC57" s="68">
        <v>71.852425180598573</v>
      </c>
      <c r="BD57" s="68">
        <v>83.268833849329198</v>
      </c>
      <c r="BE57" s="68">
        <v>76.947884416924666</v>
      </c>
      <c r="BF57" s="68">
        <v>49.858101135190928</v>
      </c>
      <c r="BG57" s="68">
        <v>62.693498452012385</v>
      </c>
      <c r="BH57" s="68">
        <v>33.862229102167184</v>
      </c>
      <c r="BI57" s="68">
        <v>18.31785345717234</v>
      </c>
      <c r="BK57" t="s">
        <v>246</v>
      </c>
    </row>
    <row r="58" spans="36:63" x14ac:dyDescent="0.25">
      <c r="AJ58" s="47" t="s">
        <v>97</v>
      </c>
      <c r="AK58" s="68">
        <v>84</v>
      </c>
      <c r="AL58" s="68">
        <v>82.430340557275557</v>
      </c>
      <c r="AM58" s="68">
        <f>(AL58-2.678)</f>
        <v>79.752340557275559</v>
      </c>
      <c r="AN58" s="68">
        <f t="shared" si="5"/>
        <v>82.060893704850358</v>
      </c>
      <c r="AO58" s="68">
        <f t="shared" si="6"/>
        <v>2.1477944310191055</v>
      </c>
      <c r="AQ58" s="47" t="s">
        <v>1</v>
      </c>
      <c r="AR58" s="45">
        <v>66.80730237358101</v>
      </c>
      <c r="AS58" s="68">
        <v>3.3554435374979157</v>
      </c>
      <c r="AU58" s="68" t="s">
        <v>130</v>
      </c>
      <c r="AV58" s="68">
        <f>(AV57-2.678)</f>
        <v>29.120245614035088</v>
      </c>
      <c r="AW58" s="68">
        <f>(AW57-2.678)</f>
        <v>140.38185552115584</v>
      </c>
      <c r="AX58" s="68">
        <f>(AX57-2.678)</f>
        <v>79.752340557275559</v>
      </c>
      <c r="AY58" s="68">
        <f>(AY57-2.678)</f>
        <v>63.691969040247685</v>
      </c>
      <c r="AZ58" s="68">
        <f>(AZ57-2.678)</f>
        <v>68.529430340557298</v>
      </c>
      <c r="BA58" s="68">
        <v>63.542999999999999</v>
      </c>
      <c r="BB58" s="68">
        <v>11.675000000000001</v>
      </c>
      <c r="BC58" s="68">
        <v>74.665400000000005</v>
      </c>
      <c r="BD58" s="68">
        <v>85.667500000000004</v>
      </c>
      <c r="BE58" s="68">
        <v>80.33</v>
      </c>
      <c r="BF58" s="68">
        <v>47.332000000000001</v>
      </c>
      <c r="BG58" s="68">
        <v>66.11</v>
      </c>
      <c r="BH58" s="68">
        <v>35.777999999999999</v>
      </c>
      <c r="BI58" s="68">
        <v>16.334</v>
      </c>
      <c r="BK58" t="s">
        <v>312</v>
      </c>
    </row>
    <row r="59" spans="36:63" x14ac:dyDescent="0.25">
      <c r="AJ59" s="47" t="s">
        <v>90</v>
      </c>
      <c r="AK59" s="68">
        <v>70</v>
      </c>
      <c r="AL59" s="68">
        <v>66.369969040247682</v>
      </c>
      <c r="AM59" s="68">
        <f>(AL59-2.678)</f>
        <v>63.691969040247685</v>
      </c>
      <c r="AN59" s="68">
        <f t="shared" si="5"/>
        <v>66.687312693498441</v>
      </c>
      <c r="AO59" s="68">
        <f t="shared" si="6"/>
        <v>3.1659665021904986</v>
      </c>
      <c r="AQ59" s="47" t="s">
        <v>5</v>
      </c>
      <c r="AR59" s="45">
        <v>71.644763673890637</v>
      </c>
      <c r="AS59" s="68">
        <v>3.3554435374973739</v>
      </c>
      <c r="BK59" t="s">
        <v>313</v>
      </c>
    </row>
    <row r="60" spans="36:63" x14ac:dyDescent="0.25">
      <c r="AJ60" s="47" t="s">
        <v>86</v>
      </c>
      <c r="AK60" s="68">
        <v>73</v>
      </c>
      <c r="AL60" s="68">
        <v>71.207430340557295</v>
      </c>
      <c r="AM60" s="68">
        <f>(AL60-2.678)</f>
        <v>68.529430340557298</v>
      </c>
      <c r="AN60" s="68">
        <f t="shared" si="5"/>
        <v>70.912286893704859</v>
      </c>
      <c r="AO60" s="68">
        <f t="shared" si="6"/>
        <v>2.2498512196692833</v>
      </c>
      <c r="AQ60" s="47" t="s">
        <v>198</v>
      </c>
      <c r="AR60" s="45">
        <v>59.860673202614386</v>
      </c>
      <c r="AS60" s="68">
        <v>3.7800209028880976</v>
      </c>
      <c r="BK60" t="s">
        <v>314</v>
      </c>
    </row>
    <row r="61" spans="36:63" x14ac:dyDescent="0.25">
      <c r="AJ61" s="47" t="s">
        <v>91</v>
      </c>
      <c r="AK61" s="68">
        <v>58</v>
      </c>
      <c r="AL61" s="68">
        <v>60.04901960784315</v>
      </c>
      <c r="AM61" s="68">
        <v>63.542999999999999</v>
      </c>
      <c r="AN61" s="68">
        <f t="shared" si="5"/>
        <v>60.530673202614388</v>
      </c>
      <c r="AO61" s="68">
        <f t="shared" si="6"/>
        <v>2.8027138435839354</v>
      </c>
      <c r="AQ61" s="47" t="s">
        <v>199</v>
      </c>
      <c r="AR61" s="45">
        <v>15.148961472308221</v>
      </c>
      <c r="AS61" s="68">
        <v>3.8723935786783219</v>
      </c>
      <c r="BK61" t="s">
        <v>315</v>
      </c>
    </row>
    <row r="62" spans="36:63" x14ac:dyDescent="0.25">
      <c r="AJ62" s="47" t="s">
        <v>94</v>
      </c>
      <c r="AK62" s="68">
        <v>21</v>
      </c>
      <c r="AL62" s="68">
        <v>14.447884416924666</v>
      </c>
      <c r="AM62" s="68">
        <v>11.675000000000001</v>
      </c>
      <c r="AN62" s="68">
        <f t="shared" si="5"/>
        <v>15.707628138974888</v>
      </c>
      <c r="AO62" s="68">
        <f t="shared" si="6"/>
        <v>4.7884362723057929</v>
      </c>
      <c r="AQ62" s="47" t="s">
        <v>200</v>
      </c>
      <c r="AR62" s="45">
        <v>71.95027506019953</v>
      </c>
      <c r="AS62" s="68">
        <v>2.6675463237219486</v>
      </c>
      <c r="BK62" t="s">
        <v>316</v>
      </c>
    </row>
    <row r="63" spans="36:63" x14ac:dyDescent="0.25">
      <c r="AJ63" s="47" t="s">
        <v>87</v>
      </c>
      <c r="AK63" s="68">
        <v>70</v>
      </c>
      <c r="AL63" s="68">
        <v>71.852425180598573</v>
      </c>
      <c r="AM63" s="68">
        <v>74.665400000000005</v>
      </c>
      <c r="AN63" s="68">
        <f t="shared" si="5"/>
        <v>72.172608393532855</v>
      </c>
      <c r="AO63" s="68">
        <f t="shared" si="6"/>
        <v>2.34912265694742</v>
      </c>
      <c r="AQ63" s="47" t="s">
        <v>201</v>
      </c>
      <c r="AR63" s="45">
        <v>83.089444616443075</v>
      </c>
      <c r="AS63" s="68">
        <v>2.6722697160193256</v>
      </c>
      <c r="BK63" t="s">
        <v>317</v>
      </c>
    </row>
    <row r="64" spans="36:63" x14ac:dyDescent="0.25">
      <c r="AJ64" s="47" t="s">
        <v>96</v>
      </c>
      <c r="AK64" s="68">
        <v>80</v>
      </c>
      <c r="AL64" s="68">
        <v>83.268833849329198</v>
      </c>
      <c r="AM64" s="68">
        <v>85.667500000000004</v>
      </c>
      <c r="AN64" s="68">
        <f t="shared" si="5"/>
        <v>82.978777949776415</v>
      </c>
      <c r="AO64" s="68">
        <f t="shared" si="6"/>
        <v>2.8448617507972243</v>
      </c>
      <c r="AQ64" s="47" t="s">
        <v>202</v>
      </c>
      <c r="AR64" s="45">
        <v>77.314528138974879</v>
      </c>
      <c r="AS64" s="68">
        <v>2.8498937412982936</v>
      </c>
      <c r="BK64" t="s">
        <v>318</v>
      </c>
    </row>
    <row r="65" spans="36:63" x14ac:dyDescent="0.25">
      <c r="AJ65" s="47" t="s">
        <v>85</v>
      </c>
      <c r="AK65" s="68">
        <v>75</v>
      </c>
      <c r="AL65" s="68">
        <v>76.947884416924666</v>
      </c>
      <c r="AM65" s="68">
        <v>80.33</v>
      </c>
      <c r="AN65" s="68">
        <f t="shared" si="5"/>
        <v>77.425961472308231</v>
      </c>
      <c r="AO65" s="68">
        <f t="shared" si="6"/>
        <v>2.6969692718240514</v>
      </c>
      <c r="AQ65" s="47" t="s">
        <v>223</v>
      </c>
      <c r="AR65" s="45">
        <v>50.730700378396982</v>
      </c>
      <c r="AS65" s="68">
        <v>3.908746228579175</v>
      </c>
      <c r="BK65" t="s">
        <v>319</v>
      </c>
    </row>
    <row r="66" spans="36:63" x14ac:dyDescent="0.25">
      <c r="AJ66" s="47" t="s">
        <v>89</v>
      </c>
      <c r="AK66" s="68">
        <v>55.002000000000002</v>
      </c>
      <c r="AL66" s="68">
        <v>49.858101135190928</v>
      </c>
      <c r="AM66" s="68">
        <v>47.332000000000001</v>
      </c>
      <c r="AN66" s="68">
        <f t="shared" si="5"/>
        <v>50.730700378396982</v>
      </c>
      <c r="AO66" s="68">
        <f t="shared" si="6"/>
        <v>3.9087462285792913</v>
      </c>
      <c r="AQ66" s="47" t="s">
        <v>203</v>
      </c>
      <c r="AR66" s="45">
        <v>63.227832817337458</v>
      </c>
      <c r="AS66" s="68">
        <v>2.6556279691397302</v>
      </c>
      <c r="BK66" t="s">
        <v>320</v>
      </c>
    </row>
    <row r="67" spans="36:63" x14ac:dyDescent="0.25">
      <c r="AJ67" s="47" t="s">
        <v>88</v>
      </c>
      <c r="AK67" s="68">
        <v>60.88</v>
      </c>
      <c r="AL67" s="68">
        <v>62.693498452012385</v>
      </c>
      <c r="AM67" s="68">
        <v>66.11</v>
      </c>
      <c r="AN67" s="68">
        <f t="shared" si="5"/>
        <v>63.227832817337458</v>
      </c>
      <c r="AO67" s="68">
        <f t="shared" si="6"/>
        <v>2.65562796913941</v>
      </c>
      <c r="AQ67" s="47" t="s">
        <v>204</v>
      </c>
      <c r="AR67" s="45">
        <v>34.286743034055725</v>
      </c>
      <c r="AS67" s="68">
        <v>1.3307892615946368</v>
      </c>
      <c r="BK67" t="s">
        <v>321</v>
      </c>
    </row>
    <row r="68" spans="36:63" x14ac:dyDescent="0.25">
      <c r="AJ68" s="47" t="s">
        <v>95</v>
      </c>
      <c r="AK68" s="68">
        <v>33.22</v>
      </c>
      <c r="AL68" s="68">
        <v>33.862229102167184</v>
      </c>
      <c r="AM68" s="68">
        <v>35.777999999999999</v>
      </c>
      <c r="AN68" s="68">
        <f t="shared" si="5"/>
        <v>34.286743034055725</v>
      </c>
      <c r="AO68" s="68">
        <f t="shared" si="6"/>
        <v>1.3307892615946382</v>
      </c>
      <c r="AQ68" s="47" t="s">
        <v>205</v>
      </c>
      <c r="AR68" s="45">
        <v>18.847284485724114</v>
      </c>
      <c r="AS68" s="68">
        <v>2.815582872247774</v>
      </c>
      <c r="BK68" t="s">
        <v>322</v>
      </c>
    </row>
    <row r="69" spans="36:63" x14ac:dyDescent="0.25">
      <c r="AJ69" s="47" t="s">
        <v>98</v>
      </c>
      <c r="AK69" s="68">
        <v>21.89</v>
      </c>
      <c r="AL69" s="68">
        <v>18.31785345717234</v>
      </c>
      <c r="AM69" s="68">
        <v>16.334</v>
      </c>
      <c r="AN69" s="68">
        <f t="shared" si="5"/>
        <v>18.847284485724114</v>
      </c>
      <c r="AO69" s="68">
        <f t="shared" si="6"/>
        <v>2.815582872247774</v>
      </c>
      <c r="AR69" s="68"/>
      <c r="AS69" s="68"/>
      <c r="BK69" t="s">
        <v>323</v>
      </c>
    </row>
    <row r="70" spans="36:63" x14ac:dyDescent="0.25">
      <c r="AK70" s="68"/>
      <c r="AL70" s="68"/>
      <c r="AM70" s="68"/>
      <c r="AN70" s="68"/>
      <c r="AO70" s="68"/>
      <c r="AR70" s="68"/>
      <c r="AS70" s="68"/>
      <c r="BK70" t="s">
        <v>324</v>
      </c>
    </row>
    <row r="71" spans="36:63" x14ac:dyDescent="0.25">
      <c r="AK71" s="68"/>
      <c r="AL71" s="68"/>
      <c r="AM71" s="68"/>
      <c r="AN71" s="68"/>
      <c r="AO71" s="68"/>
      <c r="AQ71" s="47" t="s">
        <v>213</v>
      </c>
      <c r="AR71" s="68" t="s">
        <v>69</v>
      </c>
      <c r="AS71" s="68" t="s">
        <v>133</v>
      </c>
      <c r="BK71" t="s">
        <v>325</v>
      </c>
    </row>
    <row r="72" spans="36:63" x14ac:dyDescent="0.25">
      <c r="AJ72" s="47" t="s">
        <v>132</v>
      </c>
      <c r="AK72" s="68" t="s">
        <v>128</v>
      </c>
      <c r="AL72" t="s">
        <v>129</v>
      </c>
      <c r="AM72" s="68" t="s">
        <v>130</v>
      </c>
      <c r="AN72" s="68" t="s">
        <v>69</v>
      </c>
      <c r="AO72" s="68" t="s">
        <v>133</v>
      </c>
      <c r="AQ72" s="47" t="s">
        <v>8</v>
      </c>
      <c r="AR72" s="45">
        <v>57.501681458548326</v>
      </c>
      <c r="AS72" s="68">
        <v>2.489756611910694</v>
      </c>
      <c r="AV72" t="s">
        <v>248</v>
      </c>
      <c r="AW72" t="s">
        <v>248</v>
      </c>
      <c r="AX72" t="s">
        <v>247</v>
      </c>
      <c r="AY72" t="s">
        <v>247</v>
      </c>
      <c r="AZ72" t="s">
        <v>249</v>
      </c>
      <c r="BA72" t="s">
        <v>310</v>
      </c>
      <c r="BB72" t="s">
        <v>311</v>
      </c>
      <c r="BC72" t="s">
        <v>248</v>
      </c>
      <c r="BD72" t="s">
        <v>247</v>
      </c>
      <c r="BE72" t="s">
        <v>249</v>
      </c>
      <c r="BF72" t="s">
        <v>250</v>
      </c>
      <c r="BG72" t="s">
        <v>250</v>
      </c>
      <c r="BH72" t="s">
        <v>311</v>
      </c>
      <c r="BI72" t="s">
        <v>252</v>
      </c>
    </row>
    <row r="73" spans="36:63" x14ac:dyDescent="0.25">
      <c r="AJ73" s="47" t="s">
        <v>93</v>
      </c>
      <c r="AK73" s="68">
        <v>60.22</v>
      </c>
      <c r="AL73" s="68">
        <v>56.953044375645</v>
      </c>
      <c r="AM73" s="68">
        <v>55.332000000000001</v>
      </c>
      <c r="AN73" s="68">
        <f t="shared" si="5"/>
        <v>57.501681458548326</v>
      </c>
      <c r="AO73" s="68">
        <f t="shared" si="6"/>
        <v>2.4897566119105909</v>
      </c>
      <c r="AQ73" s="47" t="s">
        <v>3</v>
      </c>
      <c r="AR73" s="45">
        <v>57.276348125215002</v>
      </c>
      <c r="AS73" s="68">
        <v>2.5772539622365671</v>
      </c>
      <c r="AV73" s="47" t="s">
        <v>8</v>
      </c>
      <c r="AW73" s="47" t="s">
        <v>3</v>
      </c>
      <c r="AX73" s="47" t="s">
        <v>197</v>
      </c>
      <c r="AY73" s="47" t="s">
        <v>1</v>
      </c>
      <c r="AZ73" s="47" t="s">
        <v>5</v>
      </c>
      <c r="BA73" s="47" t="s">
        <v>198</v>
      </c>
      <c r="BB73" s="47" t="s">
        <v>199</v>
      </c>
      <c r="BC73" s="47" t="s">
        <v>200</v>
      </c>
      <c r="BD73" s="47" t="s">
        <v>201</v>
      </c>
      <c r="BE73" s="47" t="s">
        <v>202</v>
      </c>
      <c r="BF73" s="47" t="s">
        <v>223</v>
      </c>
      <c r="BG73" s="47" t="s">
        <v>203</v>
      </c>
      <c r="BH73" s="47" t="s">
        <v>204</v>
      </c>
      <c r="BI73" s="47" t="s">
        <v>205</v>
      </c>
      <c r="BK73" t="s">
        <v>245</v>
      </c>
    </row>
    <row r="74" spans="36:63" x14ac:dyDescent="0.25">
      <c r="AJ74" s="47" t="s">
        <v>92</v>
      </c>
      <c r="AK74" s="68">
        <v>54.875999999999998</v>
      </c>
      <c r="AL74" s="68">
        <v>56.953044375645</v>
      </c>
      <c r="AM74" s="68">
        <v>60</v>
      </c>
      <c r="AN74" s="68">
        <f t="shared" si="5"/>
        <v>57.276348125215002</v>
      </c>
      <c r="AO74" s="68">
        <f t="shared" si="6"/>
        <v>2.5772539622366519</v>
      </c>
      <c r="AQ74" s="47" t="s">
        <v>197</v>
      </c>
      <c r="AR74" s="45">
        <v>80.218954248366018</v>
      </c>
      <c r="AS74" s="68">
        <v>2.5469511466721966</v>
      </c>
      <c r="AU74" s="68" t="s">
        <v>128</v>
      </c>
      <c r="AV74" s="68">
        <v>60.22</v>
      </c>
      <c r="AW74" s="68">
        <v>54.875999999999998</v>
      </c>
      <c r="AX74" s="68">
        <v>78</v>
      </c>
      <c r="AY74" s="68">
        <v>78.665400000000005</v>
      </c>
      <c r="AZ74" s="68">
        <v>41.765000000000001</v>
      </c>
      <c r="BA74" s="68">
        <v>25.553999999999998</v>
      </c>
      <c r="BB74" s="68">
        <v>15.55</v>
      </c>
      <c r="BC74" s="68">
        <v>60</v>
      </c>
      <c r="BD74" s="68">
        <v>75.453000000000003</v>
      </c>
      <c r="BE74" s="68">
        <v>44.654000000000003</v>
      </c>
      <c r="BF74" s="68">
        <v>31</v>
      </c>
      <c r="BG74" s="68">
        <v>29.654</v>
      </c>
      <c r="BH74" s="68">
        <v>19.553999999999998</v>
      </c>
      <c r="BI74" s="68">
        <v>11.776</v>
      </c>
    </row>
    <row r="75" spans="36:63" x14ac:dyDescent="0.25">
      <c r="AJ75" s="47" t="s">
        <v>97</v>
      </c>
      <c r="AK75" s="68">
        <v>78</v>
      </c>
      <c r="AL75" s="68">
        <v>79.656862745098039</v>
      </c>
      <c r="AM75" s="68">
        <v>83</v>
      </c>
      <c r="AN75" s="68">
        <f t="shared" si="5"/>
        <v>80.218954248366018</v>
      </c>
      <c r="AO75" s="68">
        <f t="shared" si="6"/>
        <v>2.546951146672142</v>
      </c>
      <c r="AQ75" s="47" t="s">
        <v>1</v>
      </c>
      <c r="AR75" s="45">
        <v>81.357083797729615</v>
      </c>
      <c r="AS75" s="68">
        <v>2.8427525462169552</v>
      </c>
      <c r="AU75" t="s">
        <v>129</v>
      </c>
      <c r="AV75" s="68">
        <v>56.953044375645</v>
      </c>
      <c r="AW75" s="68">
        <v>56.953044375645</v>
      </c>
      <c r="AX75" s="68">
        <v>79.656862745098039</v>
      </c>
      <c r="AY75" s="68">
        <v>81.07585139318887</v>
      </c>
      <c r="AZ75" s="68">
        <v>43.666150670794643</v>
      </c>
      <c r="BA75" s="68">
        <v>19.672342621259034</v>
      </c>
      <c r="BB75" s="68">
        <v>12.319401444788443</v>
      </c>
      <c r="BC75" s="68">
        <v>63.209494324045409</v>
      </c>
      <c r="BD75" s="68">
        <v>77.592879256965944</v>
      </c>
      <c r="BE75" s="68">
        <v>38.119195046439629</v>
      </c>
      <c r="BF75" s="68">
        <v>28.573271413828692</v>
      </c>
      <c r="BG75" s="68">
        <v>27.025283797729617</v>
      </c>
      <c r="BH75" s="68">
        <v>14.705882352941178</v>
      </c>
      <c r="BI75" s="68">
        <v>7.7399380804953566</v>
      </c>
      <c r="BK75" t="s">
        <v>246</v>
      </c>
    </row>
    <row r="76" spans="36:63" x14ac:dyDescent="0.25">
      <c r="AJ76" s="47" t="s">
        <v>90</v>
      </c>
      <c r="AK76" s="68">
        <v>78.665400000000005</v>
      </c>
      <c r="AL76" s="68">
        <v>81.07585139318887</v>
      </c>
      <c r="AM76" s="68">
        <v>84.33</v>
      </c>
      <c r="AN76" s="68">
        <f t="shared" si="5"/>
        <v>81.357083797729615</v>
      </c>
      <c r="AO76" s="68">
        <f t="shared" si="6"/>
        <v>2.842752546216925</v>
      </c>
      <c r="AQ76" s="47" t="s">
        <v>5</v>
      </c>
      <c r="AR76" s="45">
        <v>44.030383556931547</v>
      </c>
      <c r="AS76" s="68">
        <v>2.4677429863153622</v>
      </c>
      <c r="AU76" s="68" t="s">
        <v>130</v>
      </c>
      <c r="AV76" s="68">
        <v>55.332000000000001</v>
      </c>
      <c r="AW76" s="68">
        <v>60</v>
      </c>
      <c r="AX76" s="68">
        <v>83</v>
      </c>
      <c r="AY76" s="68">
        <v>84.33</v>
      </c>
      <c r="AZ76" s="68">
        <v>46.66</v>
      </c>
      <c r="BA76" s="68">
        <v>16.329999999999998</v>
      </c>
      <c r="BB76" s="68">
        <v>10.333399999999999</v>
      </c>
      <c r="BC76" s="68">
        <v>65.667000000000002</v>
      </c>
      <c r="BD76" s="68">
        <v>81.319999999999993</v>
      </c>
      <c r="BE76" s="68">
        <v>34.222000000000001</v>
      </c>
      <c r="BF76" s="68">
        <v>26.55</v>
      </c>
      <c r="BG76" s="68">
        <v>24.88</v>
      </c>
      <c r="BH76" s="68">
        <v>13</v>
      </c>
      <c r="BI76" s="68">
        <v>6.3319999999999999</v>
      </c>
      <c r="BK76" t="s">
        <v>330</v>
      </c>
    </row>
    <row r="77" spans="36:63" x14ac:dyDescent="0.25">
      <c r="AJ77" s="47" t="s">
        <v>86</v>
      </c>
      <c r="AK77" s="68">
        <v>41.765000000000001</v>
      </c>
      <c r="AL77" s="68">
        <v>43.666150670794643</v>
      </c>
      <c r="AM77" s="68">
        <v>46.66</v>
      </c>
      <c r="AN77" s="68">
        <f t="shared" si="5"/>
        <v>44.030383556931547</v>
      </c>
      <c r="AO77" s="68">
        <f t="shared" si="6"/>
        <v>2.4677429863151681</v>
      </c>
      <c r="AQ77" s="47" t="s">
        <v>198</v>
      </c>
      <c r="AR77" s="45">
        <v>20.518780873753013</v>
      </c>
      <c r="AS77" s="68">
        <v>4.6698915711677618</v>
      </c>
      <c r="BK77" t="s">
        <v>331</v>
      </c>
    </row>
    <row r="78" spans="36:63" x14ac:dyDescent="0.25">
      <c r="AJ78" s="47" t="s">
        <v>91</v>
      </c>
      <c r="AK78" s="68">
        <v>25.553999999999998</v>
      </c>
      <c r="AL78" s="68">
        <v>19.672342621259034</v>
      </c>
      <c r="AM78" s="68">
        <v>16.329999999999998</v>
      </c>
      <c r="AN78" s="68">
        <f t="shared" si="5"/>
        <v>20.518780873753013</v>
      </c>
      <c r="AO78" s="68">
        <f t="shared" si="6"/>
        <v>4.6698915711677618</v>
      </c>
      <c r="AQ78" s="47" t="s">
        <v>199</v>
      </c>
      <c r="AR78" s="45">
        <v>12.734267148262814</v>
      </c>
      <c r="AS78" s="68">
        <v>2.6329287977344693</v>
      </c>
      <c r="BK78" t="s">
        <v>332</v>
      </c>
    </row>
    <row r="79" spans="36:63" x14ac:dyDescent="0.25">
      <c r="AJ79" s="47" t="s">
        <v>94</v>
      </c>
      <c r="AK79" s="68">
        <v>15.55</v>
      </c>
      <c r="AL79" s="68">
        <v>12.319401444788443</v>
      </c>
      <c r="AM79" s="68">
        <v>10.333399999999999</v>
      </c>
      <c r="AN79" s="68">
        <f t="shared" si="5"/>
        <v>12.734267148262814</v>
      </c>
      <c r="AO79" s="68">
        <f t="shared" si="6"/>
        <v>2.6329287977344693</v>
      </c>
      <c r="AQ79" s="47" t="s">
        <v>200</v>
      </c>
      <c r="AR79" s="45">
        <v>62.958831441348472</v>
      </c>
      <c r="AS79" s="68">
        <v>2.8418033289747422</v>
      </c>
      <c r="BK79" t="s">
        <v>333</v>
      </c>
    </row>
    <row r="80" spans="36:63" x14ac:dyDescent="0.25">
      <c r="AJ80" s="47" t="s">
        <v>87</v>
      </c>
      <c r="AK80" s="68">
        <v>60</v>
      </c>
      <c r="AL80" s="68">
        <v>63.209494324045409</v>
      </c>
      <c r="AM80" s="68">
        <v>65.667000000000002</v>
      </c>
      <c r="AN80" s="68">
        <f t="shared" si="5"/>
        <v>62.958831441348472</v>
      </c>
      <c r="AO80" s="68">
        <f t="shared" si="6"/>
        <v>2.84180332897466</v>
      </c>
      <c r="AQ80" s="47" t="s">
        <v>201</v>
      </c>
      <c r="AR80" s="45">
        <v>78.121959752321985</v>
      </c>
      <c r="AS80" s="68">
        <v>2.9690683518445722</v>
      </c>
      <c r="BK80" t="s">
        <v>334</v>
      </c>
    </row>
    <row r="81" spans="36:63" x14ac:dyDescent="0.25">
      <c r="AJ81" s="47" t="s">
        <v>96</v>
      </c>
      <c r="AK81" s="68">
        <v>75.453000000000003</v>
      </c>
      <c r="AL81" s="68">
        <v>77.592879256965944</v>
      </c>
      <c r="AM81" s="68">
        <v>81.319999999999993</v>
      </c>
      <c r="AN81" s="68">
        <f t="shared" si="5"/>
        <v>78.121959752321985</v>
      </c>
      <c r="AO81" s="68">
        <f t="shared" si="6"/>
        <v>2.9690683518444994</v>
      </c>
      <c r="AQ81" s="47" t="s">
        <v>202</v>
      </c>
      <c r="AR81" s="45">
        <v>38.998398348813218</v>
      </c>
      <c r="AS81" s="68">
        <v>5.2712811379377236</v>
      </c>
      <c r="BK81" t="s">
        <v>335</v>
      </c>
    </row>
    <row r="82" spans="36:63" x14ac:dyDescent="0.25">
      <c r="AJ82" s="47" t="s">
        <v>85</v>
      </c>
      <c r="AK82" s="68">
        <v>44.654000000000003</v>
      </c>
      <c r="AL82" s="68">
        <v>38.119195046439629</v>
      </c>
      <c r="AM82" s="68">
        <v>34.222000000000001</v>
      </c>
      <c r="AN82" s="68">
        <f t="shared" si="5"/>
        <v>38.998398348813218</v>
      </c>
      <c r="AO82" s="68">
        <f t="shared" si="6"/>
        <v>5.2712811379377236</v>
      </c>
      <c r="AQ82" s="47" t="s">
        <v>223</v>
      </c>
      <c r="AR82" s="45">
        <v>28.707757137942895</v>
      </c>
      <c r="AS82" s="68">
        <v>2.2280461861220151</v>
      </c>
      <c r="BK82" t="s">
        <v>336</v>
      </c>
    </row>
    <row r="83" spans="36:63" x14ac:dyDescent="0.25">
      <c r="AJ83" s="47" t="s">
        <v>89</v>
      </c>
      <c r="AK83" s="68">
        <v>31</v>
      </c>
      <c r="AL83" s="68">
        <v>28.573271413828692</v>
      </c>
      <c r="AM83" s="68">
        <v>26.55</v>
      </c>
      <c r="AN83" s="68">
        <f t="shared" si="5"/>
        <v>28.707757137942895</v>
      </c>
      <c r="AO83" s="68">
        <f t="shared" si="6"/>
        <v>2.2280461861220222</v>
      </c>
      <c r="AQ83" s="47" t="s">
        <v>203</v>
      </c>
      <c r="AR83" s="45">
        <v>27.186427932576539</v>
      </c>
      <c r="AS83" s="68">
        <v>2.3910760285165886</v>
      </c>
      <c r="BK83" t="s">
        <v>337</v>
      </c>
    </row>
    <row r="84" spans="36:63" x14ac:dyDescent="0.25">
      <c r="AJ84" s="47" t="s">
        <v>88</v>
      </c>
      <c r="AK84" s="68">
        <v>29.654</v>
      </c>
      <c r="AL84" s="68">
        <v>27.025283797729617</v>
      </c>
      <c r="AM84" s="68">
        <v>24.88</v>
      </c>
      <c r="AN84" s="68">
        <f t="shared" si="5"/>
        <v>27.186427932576539</v>
      </c>
      <c r="AO84" s="68">
        <f t="shared" si="6"/>
        <v>2.3910760285165913</v>
      </c>
      <c r="AQ84" s="47" t="s">
        <v>204</v>
      </c>
      <c r="AR84" s="45">
        <v>15.753294117647059</v>
      </c>
      <c r="AS84" s="68">
        <v>3.4002253680650618</v>
      </c>
      <c r="BK84" t="s">
        <v>338</v>
      </c>
    </row>
    <row r="85" spans="36:63" x14ac:dyDescent="0.25">
      <c r="AJ85" s="47" t="s">
        <v>95</v>
      </c>
      <c r="AK85" s="68">
        <v>19.553999999999998</v>
      </c>
      <c r="AL85" s="68">
        <v>14.705882352941178</v>
      </c>
      <c r="AM85" s="68">
        <v>13</v>
      </c>
      <c r="AN85" s="68">
        <f t="shared" si="5"/>
        <v>15.753294117647059</v>
      </c>
      <c r="AO85" s="68">
        <f t="shared" si="6"/>
        <v>3.4002253680650618</v>
      </c>
      <c r="AQ85" s="47" t="s">
        <v>205</v>
      </c>
      <c r="AR85" s="45">
        <v>8.6159793601651185</v>
      </c>
      <c r="AS85" s="68">
        <v>2.8257512705056111</v>
      </c>
      <c r="BK85" t="s">
        <v>339</v>
      </c>
    </row>
    <row r="86" spans="36:63" x14ac:dyDescent="0.25">
      <c r="AJ86" s="47" t="s">
        <v>98</v>
      </c>
      <c r="AK86" s="68">
        <v>11.776</v>
      </c>
      <c r="AL86" s="68">
        <v>7.7399380804953566</v>
      </c>
      <c r="AM86" s="68">
        <v>6.3319999999999999</v>
      </c>
      <c r="AN86" s="68">
        <f t="shared" si="5"/>
        <v>8.6159793601651185</v>
      </c>
      <c r="AO86" s="68">
        <f t="shared" si="6"/>
        <v>2.8257512705056111</v>
      </c>
      <c r="BK86" t="s">
        <v>340</v>
      </c>
    </row>
    <row r="87" spans="36:63" x14ac:dyDescent="0.25">
      <c r="BK87" t="s">
        <v>341</v>
      </c>
    </row>
    <row r="88" spans="36:63" x14ac:dyDescent="0.25">
      <c r="BK88" t="s">
        <v>342</v>
      </c>
    </row>
    <row r="89" spans="36:63" x14ac:dyDescent="0.25">
      <c r="BK89" t="s">
        <v>343</v>
      </c>
    </row>
  </sheetData>
  <sortState ref="O29:V42">
    <sortCondition ref="O29:O42"/>
  </sortState>
  <mergeCells count="4">
    <mergeCell ref="O2:Q2"/>
    <mergeCell ref="O20:S20"/>
    <mergeCell ref="O27:V27"/>
    <mergeCell ref="AC33:AG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8"/>
  <sheetViews>
    <sheetView topLeftCell="AH49" zoomScale="90" zoomScaleNormal="90" workbookViewId="0">
      <selection activeCell="AT81" sqref="AT81"/>
    </sheetView>
  </sheetViews>
  <sheetFormatPr defaultRowHeight="15" x14ac:dyDescent="0.25"/>
  <cols>
    <col min="26" max="26" width="23.28515625" customWidth="1"/>
    <col min="28" max="28" width="10.140625" customWidth="1"/>
    <col min="29" max="29" width="10.42578125" customWidth="1"/>
    <col min="30" max="30" width="11" customWidth="1"/>
    <col min="33" max="33" width="21.7109375" customWidth="1"/>
    <col min="41" max="41" width="23" customWidth="1"/>
  </cols>
  <sheetData>
    <row r="1" spans="1:61" x14ac:dyDescent="0.25">
      <c r="A1" t="s">
        <v>0</v>
      </c>
      <c r="B1" t="s">
        <v>10</v>
      </c>
      <c r="AF1" s="105" t="s">
        <v>75</v>
      </c>
      <c r="AG1" s="105"/>
      <c r="AH1" s="105"/>
      <c r="AI1" s="105"/>
      <c r="AJ1" s="105"/>
    </row>
    <row r="2" spans="1:61" x14ac:dyDescent="0.25">
      <c r="O2" t="s">
        <v>69</v>
      </c>
      <c r="AJ2" s="41" t="s">
        <v>99</v>
      </c>
      <c r="AK2" s="41" t="s">
        <v>100</v>
      </c>
      <c r="AL2" s="41" t="s">
        <v>102</v>
      </c>
      <c r="AM2" s="41" t="s">
        <v>101</v>
      </c>
      <c r="AO2" t="s">
        <v>215</v>
      </c>
      <c r="AP2" t="s">
        <v>82</v>
      </c>
      <c r="AQ2" t="s">
        <v>127</v>
      </c>
      <c r="AT2" t="s">
        <v>250</v>
      </c>
      <c r="AU2" t="s">
        <v>251</v>
      </c>
      <c r="AV2" t="s">
        <v>249</v>
      </c>
      <c r="AW2" t="s">
        <v>247</v>
      </c>
      <c r="AX2" t="s">
        <v>253</v>
      </c>
      <c r="AY2" t="s">
        <v>251</v>
      </c>
      <c r="AZ2" t="s">
        <v>252</v>
      </c>
      <c r="BA2" t="s">
        <v>254</v>
      </c>
      <c r="BB2" t="s">
        <v>248</v>
      </c>
      <c r="BC2" t="s">
        <v>417</v>
      </c>
      <c r="BD2" t="s">
        <v>252</v>
      </c>
      <c r="BE2" t="s">
        <v>329</v>
      </c>
      <c r="BF2" t="s">
        <v>251</v>
      </c>
      <c r="BG2" t="s">
        <v>252</v>
      </c>
    </row>
    <row r="3" spans="1:61" ht="15.75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O3" s="1"/>
      <c r="P3" s="2">
        <v>1</v>
      </c>
      <c r="Q3" s="2">
        <v>2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10</v>
      </c>
      <c r="Z3" s="2">
        <v>11</v>
      </c>
      <c r="AA3" s="2">
        <v>12</v>
      </c>
      <c r="AF3" s="42">
        <v>1</v>
      </c>
      <c r="AG3" s="47" t="s">
        <v>93</v>
      </c>
      <c r="AH3" s="48"/>
      <c r="AI3" s="43"/>
      <c r="AJ3" s="45">
        <v>168.64103710326324</v>
      </c>
      <c r="AK3" s="45">
        <v>62.695574430040217</v>
      </c>
      <c r="AL3" s="45">
        <v>122.15020116227089</v>
      </c>
      <c r="AM3" s="45">
        <v>180.48725972284311</v>
      </c>
      <c r="AO3" s="47" t="s">
        <v>8</v>
      </c>
      <c r="AP3" s="45">
        <v>168.91621236775441</v>
      </c>
      <c r="AQ3" s="68">
        <v>3.1751556669920937</v>
      </c>
      <c r="AT3" s="47" t="s">
        <v>8</v>
      </c>
      <c r="AU3" s="47" t="s">
        <v>3</v>
      </c>
      <c r="AV3" s="47" t="s">
        <v>197</v>
      </c>
      <c r="AW3" s="47" t="s">
        <v>1</v>
      </c>
      <c r="AX3" s="47" t="s">
        <v>5</v>
      </c>
      <c r="AY3" s="47" t="s">
        <v>198</v>
      </c>
      <c r="AZ3" s="47" t="s">
        <v>199</v>
      </c>
      <c r="BA3" s="47" t="s">
        <v>200</v>
      </c>
      <c r="BB3" s="47" t="s">
        <v>201</v>
      </c>
      <c r="BC3" s="47" t="s">
        <v>202</v>
      </c>
      <c r="BD3" s="47" t="s">
        <v>223</v>
      </c>
      <c r="BE3" s="47" t="s">
        <v>203</v>
      </c>
      <c r="BF3" s="47" t="s">
        <v>204</v>
      </c>
      <c r="BG3" s="47" t="s">
        <v>205</v>
      </c>
      <c r="BI3" t="s">
        <v>246</v>
      </c>
    </row>
    <row r="4" spans="1:61" ht="15.75" x14ac:dyDescent="0.25">
      <c r="A4" s="2" t="s">
        <v>1</v>
      </c>
      <c r="B4" s="13">
        <v>0.71</v>
      </c>
      <c r="C4" s="11">
        <v>0.59899999999999998</v>
      </c>
      <c r="D4" s="13">
        <v>0.77400000000000002</v>
      </c>
      <c r="E4" s="13">
        <v>0.69699999999999995</v>
      </c>
      <c r="F4" s="13">
        <v>0.749</v>
      </c>
      <c r="G4" s="13">
        <v>0.96899999999999997</v>
      </c>
      <c r="H4" s="11">
        <v>0.64100000000000001</v>
      </c>
      <c r="I4" s="11">
        <v>0.64900000000000002</v>
      </c>
      <c r="J4" s="13">
        <v>0.71</v>
      </c>
      <c r="K4" s="11">
        <v>0.55200000000000005</v>
      </c>
      <c r="L4" s="11">
        <v>0.58099999999999996</v>
      </c>
      <c r="M4" s="11">
        <v>0.497</v>
      </c>
      <c r="N4" s="8">
        <v>630</v>
      </c>
      <c r="O4" s="2" t="s">
        <v>1</v>
      </c>
      <c r="P4">
        <f>AVERAGE(AVERAGE(B28,B40))</f>
        <v>0.71049999999999991</v>
      </c>
      <c r="Q4">
        <f t="shared" ref="Q4:AA8" si="0">AVERAGE(AVERAGE(C28,C40))</f>
        <v>0.60450000000000004</v>
      </c>
      <c r="R4">
        <f t="shared" si="0"/>
        <v>0.79600000000000004</v>
      </c>
      <c r="S4">
        <f t="shared" si="0"/>
        <v>0.69899999999999995</v>
      </c>
      <c r="T4">
        <f t="shared" si="0"/>
        <v>0.75449999999999995</v>
      </c>
      <c r="U4">
        <f t="shared" si="0"/>
        <v>0.97350000000000003</v>
      </c>
      <c r="V4">
        <f t="shared" si="0"/>
        <v>0.64850000000000008</v>
      </c>
      <c r="W4">
        <f t="shared" si="0"/>
        <v>0.65149999999999997</v>
      </c>
      <c r="X4">
        <f t="shared" si="0"/>
        <v>0.71399999999999997</v>
      </c>
      <c r="Y4">
        <f t="shared" si="0"/>
        <v>0.5625</v>
      </c>
      <c r="Z4">
        <f t="shared" si="0"/>
        <v>0.58599999999999997</v>
      </c>
      <c r="AA4">
        <f t="shared" si="0"/>
        <v>0.50150000000000006</v>
      </c>
      <c r="AF4" s="42">
        <v>2</v>
      </c>
      <c r="AG4" s="47" t="s">
        <v>92</v>
      </c>
      <c r="AH4" s="48"/>
      <c r="AI4" s="43"/>
      <c r="AJ4" s="45">
        <v>156.23603039785425</v>
      </c>
      <c r="AK4" s="45">
        <v>115.78006258381761</v>
      </c>
      <c r="AL4" s="45">
        <v>147.2954850245865</v>
      </c>
      <c r="AM4" s="45">
        <v>120.13857845328566</v>
      </c>
      <c r="AO4" s="47" t="s">
        <v>3</v>
      </c>
      <c r="AP4" s="45">
        <v>156.40824346595141</v>
      </c>
      <c r="AQ4" s="68">
        <v>2.5100846456070522</v>
      </c>
      <c r="AS4" t="s">
        <v>128</v>
      </c>
      <c r="AT4">
        <v>165.88759999999999</v>
      </c>
      <c r="AU4">
        <v>159</v>
      </c>
      <c r="AV4">
        <v>175.44</v>
      </c>
      <c r="AW4">
        <v>221.33199999999999</v>
      </c>
      <c r="AX4">
        <v>138</v>
      </c>
      <c r="AY4">
        <v>163.33000000000001</v>
      </c>
      <c r="AZ4">
        <v>143.22</v>
      </c>
      <c r="BA4">
        <v>124.11</v>
      </c>
      <c r="BB4">
        <v>205.887</v>
      </c>
      <c r="BC4">
        <v>133.22</v>
      </c>
      <c r="BD4">
        <v>147.44</v>
      </c>
      <c r="BE4">
        <v>113.22</v>
      </c>
      <c r="BF4">
        <v>157.55000000000001</v>
      </c>
      <c r="BG4">
        <v>143.22</v>
      </c>
      <c r="BI4" t="s">
        <v>403</v>
      </c>
    </row>
    <row r="5" spans="1:61" ht="15.75" x14ac:dyDescent="0.25">
      <c r="A5" s="2" t="s">
        <v>2</v>
      </c>
      <c r="B5" s="13">
        <v>0.91700000000000004</v>
      </c>
      <c r="C5" s="11">
        <v>0.63600000000000001</v>
      </c>
      <c r="D5" s="13">
        <v>0.89700000000000002</v>
      </c>
      <c r="E5" s="11">
        <v>0.59599999999999997</v>
      </c>
      <c r="F5" s="13">
        <v>0.84099999999999997</v>
      </c>
      <c r="G5" s="11">
        <v>0.505</v>
      </c>
      <c r="H5" s="17">
        <v>0.27600000000000002</v>
      </c>
      <c r="I5" s="11">
        <v>0.61299999999999999</v>
      </c>
      <c r="J5" s="11">
        <v>0.58399999999999996</v>
      </c>
      <c r="K5" s="13">
        <v>0.68400000000000005</v>
      </c>
      <c r="L5" s="13">
        <v>0.76400000000000001</v>
      </c>
      <c r="M5" s="11">
        <v>0.36399999999999999</v>
      </c>
      <c r="N5" s="8">
        <v>630</v>
      </c>
      <c r="O5" s="2" t="s">
        <v>2</v>
      </c>
      <c r="P5">
        <f>AVERAGE(AVERAGE(B29,B41))</f>
        <v>0.93100000000000005</v>
      </c>
      <c r="Q5">
        <f t="shared" si="0"/>
        <v>0.64250000000000007</v>
      </c>
      <c r="R5">
        <f t="shared" si="0"/>
        <v>0.90500000000000003</v>
      </c>
      <c r="S5">
        <f t="shared" si="0"/>
        <v>0.60199999999999998</v>
      </c>
      <c r="T5">
        <f t="shared" si="0"/>
        <v>0.86250000000000004</v>
      </c>
      <c r="U5">
        <f t="shared" si="0"/>
        <v>0.51800000000000002</v>
      </c>
      <c r="V5">
        <f t="shared" si="0"/>
        <v>0.28049999999999997</v>
      </c>
      <c r="W5">
        <f t="shared" si="0"/>
        <v>0.61399999999999999</v>
      </c>
      <c r="X5">
        <f t="shared" si="0"/>
        <v>0.58450000000000002</v>
      </c>
      <c r="Y5">
        <f t="shared" si="0"/>
        <v>0.68500000000000005</v>
      </c>
      <c r="Z5">
        <f t="shared" si="0"/>
        <v>0.77400000000000002</v>
      </c>
      <c r="AA5">
        <f t="shared" si="0"/>
        <v>0.36549999999999999</v>
      </c>
      <c r="AF5" s="42">
        <v>3</v>
      </c>
      <c r="AG5" s="47" t="s">
        <v>97</v>
      </c>
      <c r="AH5" s="48"/>
      <c r="AI5" s="43"/>
      <c r="AJ5" s="45">
        <v>177.91685292802862</v>
      </c>
      <c r="AK5" s="45">
        <v>192.78050961108625</v>
      </c>
      <c r="AL5" s="45">
        <v>122.3737147966026</v>
      </c>
      <c r="AM5" s="45">
        <v>142.3781850692892</v>
      </c>
      <c r="AO5" s="47" t="s">
        <v>197</v>
      </c>
      <c r="AP5" s="45">
        <v>178.30228430934289</v>
      </c>
      <c r="AQ5" s="68">
        <v>3.0731812527510165</v>
      </c>
      <c r="AS5" t="s">
        <v>129</v>
      </c>
      <c r="AT5" s="45">
        <v>168.64103710326324</v>
      </c>
      <c r="AU5" s="45">
        <v>156.23603039785425</v>
      </c>
      <c r="AV5" s="45">
        <v>177.91685292802862</v>
      </c>
      <c r="AW5" s="45">
        <v>217.59052302190432</v>
      </c>
      <c r="AX5" s="45">
        <v>135.11399195350918</v>
      </c>
      <c r="AY5" s="45">
        <v>158.80643719266871</v>
      </c>
      <c r="AZ5" s="45">
        <v>144.94859186410372</v>
      </c>
      <c r="BA5" s="45">
        <v>125.72641931157798</v>
      </c>
      <c r="BB5" s="45">
        <v>208.09119356280732</v>
      </c>
      <c r="BC5" s="45">
        <v>130.97898971837279</v>
      </c>
      <c r="BD5" s="45">
        <v>143.60751005811358</v>
      </c>
      <c r="BE5" s="45">
        <v>112.09208761734466</v>
      </c>
      <c r="BF5" s="45">
        <v>159.58873491282966</v>
      </c>
      <c r="BG5" s="45">
        <v>145.61913276709876</v>
      </c>
      <c r="BI5" t="s">
        <v>404</v>
      </c>
    </row>
    <row r="6" spans="1:61" ht="15.75" x14ac:dyDescent="0.25">
      <c r="A6" s="2" t="s">
        <v>3</v>
      </c>
      <c r="B6" s="13">
        <v>0.88800000000000001</v>
      </c>
      <c r="C6" s="13">
        <v>0.76100000000000001</v>
      </c>
      <c r="D6" s="13">
        <v>0.89100000000000001</v>
      </c>
      <c r="E6" s="13">
        <v>0.95799999999999996</v>
      </c>
      <c r="F6" s="13">
        <v>0.73499999999999999</v>
      </c>
      <c r="G6" s="13">
        <v>0.73799999999999999</v>
      </c>
      <c r="H6" s="11">
        <v>0.53600000000000003</v>
      </c>
      <c r="I6" s="11">
        <v>0.64700000000000002</v>
      </c>
      <c r="J6" s="11">
        <v>0.55300000000000005</v>
      </c>
      <c r="K6" s="13">
        <v>0.81299999999999994</v>
      </c>
      <c r="L6" s="11">
        <v>0.55900000000000005</v>
      </c>
      <c r="M6" s="13">
        <v>0.78500000000000003</v>
      </c>
      <c r="N6" s="8">
        <v>630</v>
      </c>
      <c r="O6" s="2" t="s">
        <v>3</v>
      </c>
      <c r="P6">
        <f>AVERAGE(AVERAGE(B30,B42))</f>
        <v>0.89900000000000002</v>
      </c>
      <c r="Q6">
        <f t="shared" si="0"/>
        <v>0.77100000000000002</v>
      </c>
      <c r="R6">
        <f t="shared" si="0"/>
        <v>0.90300000000000002</v>
      </c>
      <c r="S6">
        <f t="shared" si="0"/>
        <v>0.97199999999999998</v>
      </c>
      <c r="T6">
        <f t="shared" si="0"/>
        <v>0.746</v>
      </c>
      <c r="U6">
        <f t="shared" si="0"/>
        <v>0.75</v>
      </c>
      <c r="V6">
        <f t="shared" si="0"/>
        <v>0.5475000000000001</v>
      </c>
      <c r="W6">
        <f t="shared" si="0"/>
        <v>0.65900000000000003</v>
      </c>
      <c r="X6">
        <f t="shared" si="0"/>
        <v>0.54649999999999999</v>
      </c>
      <c r="Y6">
        <f t="shared" si="0"/>
        <v>0.82399999999999995</v>
      </c>
      <c r="Z6">
        <f t="shared" si="0"/>
        <v>0.56499999999999995</v>
      </c>
      <c r="AA6">
        <f t="shared" si="0"/>
        <v>0.79800000000000004</v>
      </c>
      <c r="AF6" s="42">
        <v>4</v>
      </c>
      <c r="AG6" s="47" t="s">
        <v>90</v>
      </c>
      <c r="AH6" s="48"/>
      <c r="AI6" s="43"/>
      <c r="AJ6" s="45">
        <v>217.59052302190432</v>
      </c>
      <c r="AK6" s="45">
        <v>137.23737147966025</v>
      </c>
      <c r="AL6" s="45">
        <v>184.17523468931603</v>
      </c>
      <c r="AM6" s="45">
        <v>225.63701385784532</v>
      </c>
      <c r="AO6" s="47" t="s">
        <v>1</v>
      </c>
      <c r="AP6" s="45">
        <v>218.15524100730144</v>
      </c>
      <c r="AQ6" s="68">
        <v>2.9354269131226638</v>
      </c>
      <c r="AS6" t="s">
        <v>130</v>
      </c>
      <c r="AT6">
        <v>172.22</v>
      </c>
      <c r="AU6">
        <v>153.98869999999999</v>
      </c>
      <c r="AV6">
        <v>181.55</v>
      </c>
      <c r="AW6">
        <v>215.54320000000001</v>
      </c>
      <c r="AX6">
        <v>132.55000000000001</v>
      </c>
      <c r="AY6">
        <v>155.99</v>
      </c>
      <c r="AZ6">
        <v>147.99799999999999</v>
      </c>
      <c r="BA6">
        <v>129.11000000000001</v>
      </c>
      <c r="BB6">
        <v>211.33</v>
      </c>
      <c r="BC6">
        <v>129.11000000000001</v>
      </c>
      <c r="BD6">
        <v>140.77000000000001</v>
      </c>
      <c r="BE6">
        <v>110.77</v>
      </c>
      <c r="BF6">
        <v>163.33000000000001</v>
      </c>
      <c r="BG6">
        <v>148.66</v>
      </c>
      <c r="BI6" t="s">
        <v>405</v>
      </c>
    </row>
    <row r="7" spans="1:61" ht="15.75" x14ac:dyDescent="0.25">
      <c r="A7" s="2" t="s">
        <v>4</v>
      </c>
      <c r="B7" s="13">
        <v>0.72399999999999998</v>
      </c>
      <c r="C7" s="11">
        <v>0.63600000000000001</v>
      </c>
      <c r="D7" s="13">
        <v>0.85099999999999998</v>
      </c>
      <c r="E7" s="13">
        <v>0.71499999999999997</v>
      </c>
      <c r="F7" s="13">
        <v>0.76600000000000001</v>
      </c>
      <c r="G7" s="13">
        <v>0.85599999999999998</v>
      </c>
      <c r="H7" s="13">
        <v>0.82799999999999996</v>
      </c>
      <c r="I7" s="13">
        <v>0.78800000000000003</v>
      </c>
      <c r="J7" s="11">
        <v>0.63400000000000001</v>
      </c>
      <c r="K7" s="11">
        <v>0.53300000000000003</v>
      </c>
      <c r="L7" s="13">
        <v>0.80300000000000005</v>
      </c>
      <c r="M7" s="6">
        <v>0.997</v>
      </c>
      <c r="N7" s="8">
        <v>630</v>
      </c>
      <c r="O7" s="2" t="s">
        <v>4</v>
      </c>
      <c r="P7">
        <f>AVERAGE(AVERAGE(B31,B43))</f>
        <v>0.73049999999999993</v>
      </c>
      <c r="Q7">
        <f t="shared" si="0"/>
        <v>0.63949999999999996</v>
      </c>
      <c r="R7">
        <f t="shared" si="0"/>
        <v>0.86050000000000004</v>
      </c>
      <c r="S7">
        <f t="shared" si="0"/>
        <v>0.72750000000000004</v>
      </c>
      <c r="T7">
        <f t="shared" si="0"/>
        <v>0.76700000000000002</v>
      </c>
      <c r="U7">
        <f t="shared" si="0"/>
        <v>0.86450000000000005</v>
      </c>
      <c r="V7">
        <f t="shared" si="0"/>
        <v>0.82799999999999996</v>
      </c>
      <c r="W7">
        <f t="shared" si="0"/>
        <v>0.79200000000000004</v>
      </c>
      <c r="X7">
        <f t="shared" si="0"/>
        <v>0.63700000000000001</v>
      </c>
      <c r="Y7">
        <f t="shared" si="0"/>
        <v>0.53750000000000009</v>
      </c>
      <c r="Z7">
        <f t="shared" si="0"/>
        <v>0.80750000000000011</v>
      </c>
      <c r="AA7">
        <f t="shared" si="0"/>
        <v>1.0095000000000001</v>
      </c>
      <c r="AF7" s="42">
        <v>5</v>
      </c>
      <c r="AG7" s="47" t="s">
        <v>86</v>
      </c>
      <c r="AH7" s="48"/>
      <c r="AI7" s="43"/>
      <c r="AJ7" s="45">
        <v>135.11399195350918</v>
      </c>
      <c r="AK7" s="45">
        <v>134.55520786767991</v>
      </c>
      <c r="AL7" s="45">
        <v>167.63522574877067</v>
      </c>
      <c r="AM7" s="45">
        <v>177.02279839070184</v>
      </c>
      <c r="AO7" s="47" t="s">
        <v>5</v>
      </c>
      <c r="AP7" s="45">
        <v>135.22133065116972</v>
      </c>
      <c r="AQ7" s="68">
        <v>2.7265850797309281</v>
      </c>
      <c r="BI7" t="s">
        <v>406</v>
      </c>
    </row>
    <row r="8" spans="1:61" ht="15.75" x14ac:dyDescent="0.25">
      <c r="A8" s="2" t="s">
        <v>5</v>
      </c>
      <c r="B8" s="11">
        <v>0.36099999999999999</v>
      </c>
      <c r="C8" s="11">
        <v>0.59799999999999998</v>
      </c>
      <c r="D8" s="11">
        <v>0.56399999999999995</v>
      </c>
      <c r="E8" s="11">
        <v>0.54900000000000004</v>
      </c>
      <c r="F8" s="11">
        <v>0.65500000000000003</v>
      </c>
      <c r="G8" s="11">
        <v>0.41</v>
      </c>
      <c r="H8" s="13">
        <v>0.77800000000000002</v>
      </c>
      <c r="I8" s="13">
        <v>0.77100000000000002</v>
      </c>
      <c r="J8" s="26">
        <v>4.4379999999999997</v>
      </c>
      <c r="K8" s="26">
        <v>4.4820000000000002</v>
      </c>
      <c r="L8" s="17">
        <v>5.1999999999999998E-2</v>
      </c>
      <c r="M8" s="17">
        <v>0.10199999999999999</v>
      </c>
      <c r="N8" s="8">
        <v>630</v>
      </c>
      <c r="O8" s="2" t="s">
        <v>5</v>
      </c>
      <c r="P8">
        <f>AVERAGE(AVERAGE(B32,B44))</f>
        <v>0.36349999999999999</v>
      </c>
      <c r="Q8">
        <f t="shared" si="0"/>
        <v>0.60050000000000003</v>
      </c>
      <c r="R8">
        <f t="shared" si="0"/>
        <v>0.56599999999999995</v>
      </c>
      <c r="S8">
        <f t="shared" si="0"/>
        <v>0.55200000000000005</v>
      </c>
      <c r="T8">
        <f t="shared" si="0"/>
        <v>0.66</v>
      </c>
      <c r="U8">
        <f t="shared" si="0"/>
        <v>0.41099999999999998</v>
      </c>
      <c r="V8">
        <f t="shared" si="0"/>
        <v>0.78150000000000008</v>
      </c>
      <c r="W8">
        <f t="shared" si="0"/>
        <v>0.77500000000000002</v>
      </c>
      <c r="X8">
        <v>2.2370000000000001</v>
      </c>
      <c r="AF8" s="42">
        <v>6</v>
      </c>
      <c r="AG8" s="47" t="s">
        <v>91</v>
      </c>
      <c r="AH8" s="48"/>
      <c r="AI8" s="43"/>
      <c r="AJ8" s="45">
        <v>158.80643719266871</v>
      </c>
      <c r="AK8" s="45">
        <v>202.27983907018327</v>
      </c>
      <c r="AL8" s="45">
        <v>166.74117121144388</v>
      </c>
      <c r="AM8" s="45">
        <v>185.06928922664278</v>
      </c>
      <c r="AO8" s="47" t="s">
        <v>198</v>
      </c>
      <c r="AP8" s="45">
        <v>159.3754790642229</v>
      </c>
      <c r="AQ8" s="68">
        <v>3.7029388988594802</v>
      </c>
      <c r="BI8" t="s">
        <v>407</v>
      </c>
    </row>
    <row r="9" spans="1:61" ht="15.75" x14ac:dyDescent="0.25">
      <c r="A9" s="2" t="s">
        <v>6</v>
      </c>
      <c r="B9" s="17">
        <v>3.6999999999999998E-2</v>
      </c>
      <c r="C9" s="17">
        <v>4.5999999999999999E-2</v>
      </c>
      <c r="D9" s="17">
        <v>3.7999999999999999E-2</v>
      </c>
      <c r="E9" s="17">
        <v>3.6999999999999998E-2</v>
      </c>
      <c r="F9" s="17">
        <v>7.2999999999999995E-2</v>
      </c>
      <c r="G9" s="17">
        <v>4.5999999999999999E-2</v>
      </c>
      <c r="H9" s="17">
        <v>3.6999999999999998E-2</v>
      </c>
      <c r="I9" s="17">
        <v>4.8000000000000001E-2</v>
      </c>
      <c r="J9" s="17">
        <v>9.4E-2</v>
      </c>
      <c r="K9" s="17">
        <v>7.9000000000000001E-2</v>
      </c>
      <c r="L9" s="17">
        <v>6.8000000000000005E-2</v>
      </c>
      <c r="M9" s="17">
        <v>5.2999999999999999E-2</v>
      </c>
      <c r="N9" s="8">
        <v>630</v>
      </c>
      <c r="O9" s="2" t="s">
        <v>6</v>
      </c>
      <c r="AF9" s="42">
        <v>7</v>
      </c>
      <c r="AG9" s="47" t="s">
        <v>94</v>
      </c>
      <c r="AH9" s="48"/>
      <c r="AI9" s="43"/>
      <c r="AJ9" s="45">
        <v>144.94859186410372</v>
      </c>
      <c r="AK9" s="45">
        <v>130.64371926687528</v>
      </c>
      <c r="AL9" s="45">
        <v>126.28520339740723</v>
      </c>
      <c r="AM9" s="45">
        <v>81.247206079570844</v>
      </c>
      <c r="AO9" s="47" t="s">
        <v>199</v>
      </c>
      <c r="AP9" s="45">
        <v>145.38886395470124</v>
      </c>
      <c r="AQ9" s="68">
        <v>2.4192355477121796</v>
      </c>
      <c r="BI9" t="s">
        <v>408</v>
      </c>
    </row>
    <row r="10" spans="1:61" ht="15.75" x14ac:dyDescent="0.25">
      <c r="A10" s="2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8">
        <v>630</v>
      </c>
      <c r="AF10" s="42">
        <v>8</v>
      </c>
      <c r="AG10" s="47" t="s">
        <v>87</v>
      </c>
      <c r="AH10" s="48"/>
      <c r="AI10" s="43"/>
      <c r="AJ10" s="45">
        <v>125.72641931157798</v>
      </c>
      <c r="AK10" s="45">
        <v>81.694233348234221</v>
      </c>
      <c r="AL10" s="45">
        <v>142.93696915511845</v>
      </c>
      <c r="AM10" s="45">
        <v>123.37952615109522</v>
      </c>
      <c r="AO10" s="47" t="s">
        <v>200</v>
      </c>
      <c r="AP10" s="45">
        <v>126.31547310385933</v>
      </c>
      <c r="AQ10" s="68">
        <v>2.5515168581942542</v>
      </c>
      <c r="BI10" t="s">
        <v>409</v>
      </c>
    </row>
    <row r="11" spans="1:61" ht="15.75" x14ac:dyDescent="0.25">
      <c r="A11" s="2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8">
        <v>630</v>
      </c>
      <c r="AF11" s="42">
        <v>9</v>
      </c>
      <c r="AG11" s="47" t="s">
        <v>96</v>
      </c>
      <c r="AH11" s="48"/>
      <c r="AI11" s="43"/>
      <c r="AJ11" s="45">
        <v>208.09119356280732</v>
      </c>
      <c r="AK11" s="45">
        <v>201.83281180151988</v>
      </c>
      <c r="AL11" s="45">
        <v>171.43495753240944</v>
      </c>
      <c r="AM11" s="45">
        <v>174.67590523021903</v>
      </c>
      <c r="AO11" s="47" t="s">
        <v>201</v>
      </c>
      <c r="AP11" s="45">
        <v>208.43606452093579</v>
      </c>
      <c r="AQ11" s="68">
        <v>2.7378393366530358</v>
      </c>
      <c r="BI11" t="s">
        <v>410</v>
      </c>
    </row>
    <row r="12" spans="1:61" ht="15.75" x14ac:dyDescent="0.25">
      <c r="AF12" s="42">
        <v>10</v>
      </c>
      <c r="AG12" s="47" t="s">
        <v>85</v>
      </c>
      <c r="AH12" s="48"/>
      <c r="AI12" s="43"/>
      <c r="AJ12" s="45">
        <v>130.97898971837279</v>
      </c>
      <c r="AK12" s="45">
        <v>200.93875726419307</v>
      </c>
      <c r="AL12" s="45">
        <v>192.33348234242288</v>
      </c>
      <c r="AM12" s="45">
        <v>147.51899865891818</v>
      </c>
      <c r="AO12" s="47" t="s">
        <v>202</v>
      </c>
      <c r="AP12" s="45">
        <v>131.10299657279094</v>
      </c>
      <c r="AQ12" s="68">
        <v>2.057804236305909</v>
      </c>
      <c r="BI12" t="s">
        <v>411</v>
      </c>
    </row>
    <row r="13" spans="1:61" ht="15.75" x14ac:dyDescent="0.25">
      <c r="A13" s="19" t="s">
        <v>9</v>
      </c>
      <c r="AF13" s="42">
        <v>11</v>
      </c>
      <c r="AG13" s="47" t="s">
        <v>89</v>
      </c>
      <c r="AH13" s="48"/>
      <c r="AI13" s="43"/>
      <c r="AJ13" s="45">
        <v>143.60751005811358</v>
      </c>
      <c r="AK13" s="45">
        <v>217.25525257040675</v>
      </c>
      <c r="AL13" s="45">
        <v>193.22753687974966</v>
      </c>
      <c r="AM13" s="45">
        <v>173.22306660706303</v>
      </c>
      <c r="AO13" s="47" t="s">
        <v>223</v>
      </c>
      <c r="AP13" s="45">
        <v>143.9391700193712</v>
      </c>
      <c r="AQ13" s="68">
        <v>3.3473457764954113</v>
      </c>
      <c r="BI13" t="s">
        <v>412</v>
      </c>
    </row>
    <row r="14" spans="1:61" ht="15.75" x14ac:dyDescent="0.25">
      <c r="AF14" s="42">
        <v>12</v>
      </c>
      <c r="AG14" s="47" t="s">
        <v>88</v>
      </c>
      <c r="AH14" s="48"/>
      <c r="AI14" s="43"/>
      <c r="AJ14" s="45">
        <v>112.09208761734466</v>
      </c>
      <c r="AK14" s="45">
        <v>172.32901206973625</v>
      </c>
      <c r="AL14" s="45">
        <v>162.60616897630754</v>
      </c>
      <c r="AM14" s="45">
        <v>91.864103710326319</v>
      </c>
      <c r="AO14" s="47" t="s">
        <v>203</v>
      </c>
      <c r="AP14" s="45">
        <v>112.02736253911489</v>
      </c>
      <c r="AQ14" s="68">
        <v>1.2262817791249658</v>
      </c>
      <c r="BI14" t="s">
        <v>413</v>
      </c>
    </row>
    <row r="15" spans="1:61" ht="15.75" x14ac:dyDescent="0.25">
      <c r="A15" s="1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O15" s="1"/>
      <c r="P15" s="2">
        <v>1</v>
      </c>
      <c r="Q15" s="2">
        <v>2</v>
      </c>
      <c r="R15" s="2">
        <v>3</v>
      </c>
      <c r="S15" s="2">
        <v>4</v>
      </c>
      <c r="T15" s="2">
        <v>5</v>
      </c>
      <c r="U15" s="2">
        <v>6</v>
      </c>
      <c r="V15" s="2">
        <v>7</v>
      </c>
      <c r="W15" s="2">
        <v>8</v>
      </c>
      <c r="X15" s="2">
        <v>9</v>
      </c>
      <c r="Y15" s="2">
        <v>10</v>
      </c>
      <c r="Z15" s="2">
        <v>11</v>
      </c>
      <c r="AA15" s="2">
        <v>12</v>
      </c>
      <c r="AF15" s="42">
        <v>13</v>
      </c>
      <c r="AG15" s="47" t="s">
        <v>95</v>
      </c>
      <c r="AH15" s="48"/>
      <c r="AI15" s="43"/>
      <c r="AJ15" s="45">
        <v>159.58873491282966</v>
      </c>
      <c r="AK15" s="45">
        <v>172.99955297273135</v>
      </c>
      <c r="AL15" s="45">
        <v>163.27670987930262</v>
      </c>
      <c r="AM15" s="45">
        <v>126.50871703173891</v>
      </c>
      <c r="AO15" s="47" t="s">
        <v>204</v>
      </c>
      <c r="AP15" s="45">
        <v>160.15624497094325</v>
      </c>
      <c r="AQ15" s="68">
        <v>2.9314929216246286</v>
      </c>
      <c r="BI15" t="s">
        <v>414</v>
      </c>
    </row>
    <row r="16" spans="1:61" ht="15.75" x14ac:dyDescent="0.25">
      <c r="A16" s="2" t="s">
        <v>1</v>
      </c>
      <c r="B16" s="13">
        <v>0.70599999999999996</v>
      </c>
      <c r="C16" s="11">
        <v>0.59599999999999997</v>
      </c>
      <c r="D16" s="13">
        <v>0.76900000000000002</v>
      </c>
      <c r="E16" s="13">
        <v>0.69</v>
      </c>
      <c r="F16" s="13">
        <v>0.74399999999999999</v>
      </c>
      <c r="G16" s="13">
        <v>0.96099999999999997</v>
      </c>
      <c r="H16" s="11">
        <v>0.63900000000000001</v>
      </c>
      <c r="I16" s="11">
        <v>0.64700000000000002</v>
      </c>
      <c r="J16" s="13">
        <v>0.70799999999999996</v>
      </c>
      <c r="K16" s="11">
        <v>0.53300000000000003</v>
      </c>
      <c r="L16" s="11">
        <v>0.57699999999999996</v>
      </c>
      <c r="M16" s="11">
        <v>0.495</v>
      </c>
      <c r="N16" s="8">
        <v>630</v>
      </c>
      <c r="O16" s="2" t="s">
        <v>1</v>
      </c>
      <c r="P16">
        <f>(200/2.237)*P4</f>
        <v>63.522574877067484</v>
      </c>
      <c r="Q16">
        <f t="shared" ref="Q16:AA16" si="1">(200/2.237)*Q4</f>
        <v>54.045596781403667</v>
      </c>
      <c r="R16">
        <f t="shared" si="1"/>
        <v>71.166741171211441</v>
      </c>
      <c r="S16">
        <f t="shared" si="1"/>
        <v>62.494412159141696</v>
      </c>
      <c r="T16">
        <f t="shared" si="1"/>
        <v>67.456414841305303</v>
      </c>
      <c r="U16">
        <f t="shared" si="1"/>
        <v>87.036209208761733</v>
      </c>
      <c r="V16">
        <f t="shared" si="1"/>
        <v>57.979436745641486</v>
      </c>
      <c r="W16">
        <f t="shared" si="1"/>
        <v>58.247653106839508</v>
      </c>
      <c r="X16">
        <f t="shared" si="1"/>
        <v>63.835493965131867</v>
      </c>
      <c r="Y16">
        <f t="shared" si="1"/>
        <v>50.290567724631195</v>
      </c>
      <c r="Z16">
        <f t="shared" si="1"/>
        <v>52.391595887349119</v>
      </c>
      <c r="AA16">
        <f t="shared" si="1"/>
        <v>44.836835046937864</v>
      </c>
      <c r="AF16" s="42">
        <v>14</v>
      </c>
      <c r="AG16" s="47" t="s">
        <v>98</v>
      </c>
      <c r="AH16" s="48"/>
      <c r="AI16" s="43"/>
      <c r="AJ16" s="45">
        <v>145.61913276709876</v>
      </c>
      <c r="AK16" s="45">
        <v>153.10683951721055</v>
      </c>
      <c r="AL16" s="45">
        <v>178.36388019669201</v>
      </c>
      <c r="AM16" s="45">
        <v>134.21993741618238</v>
      </c>
      <c r="AO16" s="47" t="s">
        <v>205</v>
      </c>
      <c r="AP16" s="45">
        <v>145.8330442556996</v>
      </c>
      <c r="AQ16" s="68">
        <v>2.7263012661316224</v>
      </c>
      <c r="BI16" t="s">
        <v>415</v>
      </c>
    </row>
    <row r="17" spans="1:61" x14ac:dyDescent="0.25">
      <c r="A17" s="2" t="s">
        <v>2</v>
      </c>
      <c r="B17" s="13">
        <v>0.91800000000000004</v>
      </c>
      <c r="C17" s="11">
        <v>0.63500000000000001</v>
      </c>
      <c r="D17" s="13">
        <v>0.89400000000000002</v>
      </c>
      <c r="E17" s="11">
        <v>0.60099999999999998</v>
      </c>
      <c r="F17" s="13">
        <v>0.83499999999999996</v>
      </c>
      <c r="G17" s="11">
        <v>0.502</v>
      </c>
      <c r="H17" s="17">
        <v>0.27400000000000002</v>
      </c>
      <c r="I17" s="11">
        <v>0.61</v>
      </c>
      <c r="J17" s="11">
        <v>0.58399999999999996</v>
      </c>
      <c r="K17" s="13">
        <v>0.68100000000000005</v>
      </c>
      <c r="L17" s="13">
        <v>0.76200000000000001</v>
      </c>
      <c r="M17" s="11">
        <v>0.36299999999999999</v>
      </c>
      <c r="N17" s="8">
        <v>630</v>
      </c>
      <c r="O17" s="2" t="s">
        <v>2</v>
      </c>
      <c r="P17">
        <f t="shared" ref="P17:AA20" si="2">(200/2.237)*P5</f>
        <v>83.236477425122928</v>
      </c>
      <c r="Q17">
        <f t="shared" si="2"/>
        <v>57.443004023245422</v>
      </c>
      <c r="R17">
        <f t="shared" si="2"/>
        <v>80.911935628073309</v>
      </c>
      <c r="S17">
        <f t="shared" si="2"/>
        <v>53.822083147071965</v>
      </c>
      <c r="T17">
        <f t="shared" si="2"/>
        <v>77.112203844434504</v>
      </c>
      <c r="U17">
        <f t="shared" si="2"/>
        <v>46.312025033527043</v>
      </c>
      <c r="V17">
        <f t="shared" si="2"/>
        <v>25.078229772016087</v>
      </c>
      <c r="W17">
        <f t="shared" si="2"/>
        <v>54.8949485918641</v>
      </c>
      <c r="X17">
        <f t="shared" si="2"/>
        <v>52.257487706750112</v>
      </c>
      <c r="Y17">
        <f t="shared" si="2"/>
        <v>61.24273580688422</v>
      </c>
      <c r="Z17">
        <f t="shared" si="2"/>
        <v>69.199821189092532</v>
      </c>
      <c r="AA17">
        <f t="shared" si="2"/>
        <v>32.67769333929369</v>
      </c>
      <c r="AP17" s="68"/>
      <c r="AQ17" s="68"/>
      <c r="BI17" t="s">
        <v>416</v>
      </c>
    </row>
    <row r="18" spans="1:61" x14ac:dyDescent="0.25">
      <c r="A18" s="2" t="s">
        <v>3</v>
      </c>
      <c r="B18" s="13">
        <v>0.88800000000000001</v>
      </c>
      <c r="C18" s="13">
        <v>0.75800000000000001</v>
      </c>
      <c r="D18" s="13">
        <v>0.88700000000000001</v>
      </c>
      <c r="E18" s="13">
        <v>0.95199999999999996</v>
      </c>
      <c r="F18" s="13">
        <v>0.73499999999999999</v>
      </c>
      <c r="G18" s="13">
        <v>0.73899999999999999</v>
      </c>
      <c r="H18" s="11">
        <v>0.53400000000000003</v>
      </c>
      <c r="I18" s="11">
        <v>0.64400000000000002</v>
      </c>
      <c r="J18" s="11">
        <v>0.54900000000000004</v>
      </c>
      <c r="K18" s="13">
        <v>0.80500000000000005</v>
      </c>
      <c r="L18" s="11">
        <v>0.55900000000000005</v>
      </c>
      <c r="M18" s="13">
        <v>0.79100000000000004</v>
      </c>
      <c r="N18" s="8">
        <v>630</v>
      </c>
      <c r="O18" s="2" t="s">
        <v>3</v>
      </c>
      <c r="P18">
        <f t="shared" si="2"/>
        <v>80.375502905677237</v>
      </c>
      <c r="Q18">
        <f t="shared" si="2"/>
        <v>68.931604827894503</v>
      </c>
      <c r="R18">
        <f t="shared" si="2"/>
        <v>80.733124720607947</v>
      </c>
      <c r="S18">
        <f t="shared" si="2"/>
        <v>86.902101028162704</v>
      </c>
      <c r="T18">
        <f t="shared" si="2"/>
        <v>66.696468484577551</v>
      </c>
      <c r="U18">
        <f t="shared" si="2"/>
        <v>67.05409029950826</v>
      </c>
      <c r="V18">
        <f t="shared" si="2"/>
        <v>48.949485918641038</v>
      </c>
      <c r="W18">
        <f t="shared" si="2"/>
        <v>58.9181940098346</v>
      </c>
      <c r="X18">
        <f t="shared" si="2"/>
        <v>48.860080464908357</v>
      </c>
      <c r="Y18">
        <f t="shared" si="2"/>
        <v>73.670093875726408</v>
      </c>
      <c r="Z18">
        <f t="shared" si="2"/>
        <v>50.514081358962891</v>
      </c>
      <c r="AA18">
        <f t="shared" si="2"/>
        <v>71.345552078676803</v>
      </c>
      <c r="AP18" s="68"/>
      <c r="AQ18" s="68"/>
    </row>
    <row r="19" spans="1:61" x14ac:dyDescent="0.25">
      <c r="A19" s="2" t="s">
        <v>4</v>
      </c>
      <c r="B19" s="13">
        <v>0.72399999999999998</v>
      </c>
      <c r="C19" s="11">
        <v>0.626</v>
      </c>
      <c r="D19" s="13">
        <v>0.84499999999999997</v>
      </c>
      <c r="E19" s="13">
        <v>0.71399999999999997</v>
      </c>
      <c r="F19" s="13">
        <v>0.76400000000000001</v>
      </c>
      <c r="G19" s="13">
        <v>0.85599999999999998</v>
      </c>
      <c r="H19" s="13">
        <v>0.82699999999999996</v>
      </c>
      <c r="I19" s="13">
        <v>0.78700000000000003</v>
      </c>
      <c r="J19" s="11">
        <v>0.63300000000000001</v>
      </c>
      <c r="K19" s="11">
        <v>0.52800000000000002</v>
      </c>
      <c r="L19" s="13">
        <v>0.78600000000000003</v>
      </c>
      <c r="M19" s="6">
        <v>0.995</v>
      </c>
      <c r="N19" s="8">
        <v>630</v>
      </c>
      <c r="O19" s="2" t="s">
        <v>4</v>
      </c>
      <c r="P19">
        <f t="shared" si="2"/>
        <v>65.310683951721046</v>
      </c>
      <c r="Q19">
        <f t="shared" si="2"/>
        <v>57.174787662047379</v>
      </c>
      <c r="R19">
        <f t="shared" si="2"/>
        <v>76.933392936969156</v>
      </c>
      <c r="S19">
        <f t="shared" si="2"/>
        <v>65.042467590523017</v>
      </c>
      <c r="T19">
        <f t="shared" si="2"/>
        <v>68.57398301296378</v>
      </c>
      <c r="U19">
        <f t="shared" si="2"/>
        <v>77.291014751899866</v>
      </c>
      <c r="V19">
        <f t="shared" si="2"/>
        <v>74.027715690657118</v>
      </c>
      <c r="W19">
        <f t="shared" si="2"/>
        <v>70.809119356280732</v>
      </c>
      <c r="X19">
        <f t="shared" si="2"/>
        <v>56.951274027715684</v>
      </c>
      <c r="Y19">
        <f t="shared" si="2"/>
        <v>48.055431381314264</v>
      </c>
      <c r="Z19">
        <f t="shared" si="2"/>
        <v>72.194903889137237</v>
      </c>
      <c r="AA19">
        <f t="shared" si="2"/>
        <v>90.254805543138133</v>
      </c>
      <c r="AP19" s="68"/>
      <c r="AQ19" s="68"/>
    </row>
    <row r="20" spans="1:61" x14ac:dyDescent="0.25">
      <c r="A20" s="2" t="s">
        <v>5</v>
      </c>
      <c r="B20" s="11">
        <v>0.35699999999999998</v>
      </c>
      <c r="C20" s="11">
        <v>0.59399999999999997</v>
      </c>
      <c r="D20" s="11">
        <v>0.56200000000000006</v>
      </c>
      <c r="E20" s="11">
        <v>0.54</v>
      </c>
      <c r="F20" s="11">
        <v>0.65100000000000002</v>
      </c>
      <c r="G20" s="11">
        <v>0.41</v>
      </c>
      <c r="H20" s="13">
        <v>0.77100000000000002</v>
      </c>
      <c r="I20" s="13">
        <v>0.77100000000000002</v>
      </c>
      <c r="J20" s="26">
        <v>4.4790000000000001</v>
      </c>
      <c r="K20" s="26">
        <v>4.4690000000000003</v>
      </c>
      <c r="L20" s="17">
        <v>5.3999999999999999E-2</v>
      </c>
      <c r="M20" s="17">
        <v>0.11600000000000001</v>
      </c>
      <c r="N20" s="8">
        <v>630</v>
      </c>
      <c r="O20" s="2" t="s">
        <v>5</v>
      </c>
      <c r="P20">
        <f t="shared" si="2"/>
        <v>32.498882431828335</v>
      </c>
      <c r="Q20">
        <f t="shared" si="2"/>
        <v>53.68797496647295</v>
      </c>
      <c r="R20">
        <f t="shared" si="2"/>
        <v>50.603486812695564</v>
      </c>
      <c r="S20">
        <f t="shared" si="2"/>
        <v>49.351810460438088</v>
      </c>
      <c r="T20">
        <f t="shared" si="2"/>
        <v>59.007599463567274</v>
      </c>
      <c r="U20">
        <f t="shared" si="2"/>
        <v>36.745641484130523</v>
      </c>
      <c r="V20">
        <f t="shared" si="2"/>
        <v>69.870362092087618</v>
      </c>
      <c r="W20">
        <f t="shared" si="2"/>
        <v>69.289226642825213</v>
      </c>
      <c r="X20">
        <f t="shared" si="2"/>
        <v>200</v>
      </c>
      <c r="Y20">
        <f t="shared" si="2"/>
        <v>0</v>
      </c>
      <c r="Z20">
        <f t="shared" si="2"/>
        <v>0</v>
      </c>
      <c r="AA20">
        <f t="shared" si="2"/>
        <v>0</v>
      </c>
      <c r="AP20" s="68"/>
      <c r="AQ20" s="68"/>
      <c r="AT20" t="s">
        <v>329</v>
      </c>
      <c r="AU20" t="s">
        <v>253</v>
      </c>
      <c r="AV20" t="s">
        <v>249</v>
      </c>
      <c r="AW20" t="s">
        <v>252</v>
      </c>
      <c r="AX20" t="s">
        <v>252</v>
      </c>
      <c r="AY20" t="s">
        <v>248</v>
      </c>
      <c r="AZ20" t="s">
        <v>252</v>
      </c>
      <c r="BA20" t="s">
        <v>254</v>
      </c>
      <c r="BB20" t="s">
        <v>248</v>
      </c>
      <c r="BC20" t="s">
        <v>248</v>
      </c>
      <c r="BD20" t="s">
        <v>247</v>
      </c>
      <c r="BE20" t="s">
        <v>250</v>
      </c>
      <c r="BF20" t="s">
        <v>250</v>
      </c>
      <c r="BG20" t="s">
        <v>251</v>
      </c>
      <c r="BI20" t="s">
        <v>246</v>
      </c>
    </row>
    <row r="21" spans="1:61" x14ac:dyDescent="0.25">
      <c r="A21" s="2" t="s">
        <v>6</v>
      </c>
      <c r="B21" s="17">
        <v>3.9E-2</v>
      </c>
      <c r="C21" s="17">
        <v>5.1999999999999998E-2</v>
      </c>
      <c r="D21" s="17">
        <v>0.04</v>
      </c>
      <c r="E21" s="17">
        <v>4.4999999999999998E-2</v>
      </c>
      <c r="F21" s="17">
        <v>0.08</v>
      </c>
      <c r="G21" s="17">
        <v>5.8000000000000003E-2</v>
      </c>
      <c r="H21" s="17">
        <v>4.2999999999999997E-2</v>
      </c>
      <c r="I21" s="17">
        <v>5.5E-2</v>
      </c>
      <c r="J21" s="17">
        <v>0.11</v>
      </c>
      <c r="K21" s="17">
        <v>7.9000000000000001E-2</v>
      </c>
      <c r="L21" s="17">
        <v>6.8000000000000005E-2</v>
      </c>
      <c r="M21" s="17">
        <v>5.6000000000000001E-2</v>
      </c>
      <c r="N21" s="8">
        <v>630</v>
      </c>
      <c r="O21" s="2" t="s">
        <v>6</v>
      </c>
      <c r="AG21" t="s">
        <v>131</v>
      </c>
      <c r="AH21" t="s">
        <v>128</v>
      </c>
      <c r="AI21" t="s">
        <v>129</v>
      </c>
      <c r="AJ21" t="s">
        <v>130</v>
      </c>
      <c r="AK21" t="s">
        <v>82</v>
      </c>
      <c r="AL21" t="s">
        <v>127</v>
      </c>
      <c r="AO21" t="s">
        <v>216</v>
      </c>
      <c r="AP21" s="68" t="s">
        <v>82</v>
      </c>
      <c r="AQ21" s="68" t="s">
        <v>127</v>
      </c>
      <c r="AT21" s="47" t="s">
        <v>8</v>
      </c>
      <c r="AU21" s="47" t="s">
        <v>3</v>
      </c>
      <c r="AV21" s="47" t="s">
        <v>197</v>
      </c>
      <c r="AW21" s="47" t="s">
        <v>1</v>
      </c>
      <c r="AX21" s="47" t="s">
        <v>5</v>
      </c>
      <c r="AY21" s="47" t="s">
        <v>198</v>
      </c>
      <c r="AZ21" s="47" t="s">
        <v>199</v>
      </c>
      <c r="BA21" s="47" t="s">
        <v>200</v>
      </c>
      <c r="BB21" s="47" t="s">
        <v>201</v>
      </c>
      <c r="BC21" s="47" t="s">
        <v>202</v>
      </c>
      <c r="BD21" s="47" t="s">
        <v>223</v>
      </c>
      <c r="BE21" s="47" t="s">
        <v>203</v>
      </c>
      <c r="BF21" s="47" t="s">
        <v>204</v>
      </c>
      <c r="BG21" s="47" t="s">
        <v>205</v>
      </c>
      <c r="BI21" t="s">
        <v>418</v>
      </c>
    </row>
    <row r="22" spans="1:61" x14ac:dyDescent="0.25">
      <c r="A22" s="2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8">
        <v>630</v>
      </c>
      <c r="AG22" s="47" t="s">
        <v>93</v>
      </c>
      <c r="AH22">
        <v>165.88759999999999</v>
      </c>
      <c r="AI22" s="45">
        <v>168.64103710326324</v>
      </c>
      <c r="AJ22">
        <v>172.22</v>
      </c>
      <c r="AK22" s="45">
        <f>AVERAGE(AH22,AI22,AJ22)</f>
        <v>168.91621236775441</v>
      </c>
      <c r="AL22">
        <f>STDEV(AH22,AI22,AJ22)</f>
        <v>3.1751556669934877</v>
      </c>
      <c r="AO22" s="47" t="s">
        <v>8</v>
      </c>
      <c r="AP22" s="45">
        <v>62.899858143346741</v>
      </c>
      <c r="AQ22" s="68">
        <v>2.4444105376634973</v>
      </c>
      <c r="AS22" t="s">
        <v>128</v>
      </c>
      <c r="AT22">
        <v>60.564</v>
      </c>
      <c r="AU22">
        <v>119.44</v>
      </c>
      <c r="AV22">
        <v>190.654</v>
      </c>
      <c r="AW22">
        <v>138.99</v>
      </c>
      <c r="AX22">
        <v>137.33000000000001</v>
      </c>
      <c r="AY22">
        <v>205.66</v>
      </c>
      <c r="AZ22">
        <v>135.33000000000001</v>
      </c>
      <c r="BA22">
        <v>80</v>
      </c>
      <c r="BB22">
        <v>203</v>
      </c>
      <c r="BC22">
        <v>200</v>
      </c>
      <c r="BD22">
        <v>217.99</v>
      </c>
      <c r="BE22">
        <v>170.88</v>
      </c>
      <c r="BF22">
        <v>176.44300000000001</v>
      </c>
      <c r="BG22">
        <v>150.44</v>
      </c>
      <c r="BI22" t="s">
        <v>419</v>
      </c>
    </row>
    <row r="23" spans="1:61" x14ac:dyDescent="0.25">
      <c r="A23" s="2" t="s">
        <v>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8">
        <v>630</v>
      </c>
      <c r="AG23" s="47" t="s">
        <v>92</v>
      </c>
      <c r="AH23">
        <v>159</v>
      </c>
      <c r="AI23" s="45">
        <v>156.23603039785425</v>
      </c>
      <c r="AJ23">
        <v>153.98869999999999</v>
      </c>
      <c r="AK23" s="45">
        <f t="shared" ref="AK23:AK86" si="3">AVERAGE(AH23,AI23,AJ23)</f>
        <v>156.40824346595141</v>
      </c>
      <c r="AL23">
        <f t="shared" ref="AL23:AL86" si="4">STDEV(AH23,AI23,AJ23)</f>
        <v>2.5100846456081105</v>
      </c>
      <c r="AO23" s="47" t="s">
        <v>3</v>
      </c>
      <c r="AP23" s="45">
        <v>116.73568752793919</v>
      </c>
      <c r="AQ23" s="68">
        <v>2.3753350343425792</v>
      </c>
      <c r="AS23" t="s">
        <v>129</v>
      </c>
      <c r="AT23" s="45">
        <v>62.695574430040217</v>
      </c>
      <c r="AU23" s="45">
        <v>115.78006258381761</v>
      </c>
      <c r="AV23" s="45">
        <v>192.78050961108625</v>
      </c>
      <c r="AW23" s="45">
        <v>137.23737147966025</v>
      </c>
      <c r="AX23" s="45">
        <v>134.55520786767991</v>
      </c>
      <c r="AY23" s="45">
        <v>202.27983907018327</v>
      </c>
      <c r="AZ23" s="45">
        <v>130.64371926687528</v>
      </c>
      <c r="BA23" s="45">
        <v>81.694233348234221</v>
      </c>
      <c r="BB23" s="45">
        <v>201.83281180151988</v>
      </c>
      <c r="BC23" s="45">
        <v>200.93875726419307</v>
      </c>
      <c r="BD23" s="45">
        <v>217.25525257040675</v>
      </c>
      <c r="BE23" s="45">
        <v>172.32901206973625</v>
      </c>
      <c r="BF23" s="45">
        <v>172.99955297273135</v>
      </c>
      <c r="BG23" s="45">
        <v>153.10683951721055</v>
      </c>
      <c r="BI23" t="s">
        <v>420</v>
      </c>
    </row>
    <row r="24" spans="1:61" x14ac:dyDescent="0.25">
      <c r="AG24" s="47" t="s">
        <v>97</v>
      </c>
      <c r="AH24">
        <v>175.44</v>
      </c>
      <c r="AI24" s="45">
        <v>177.91685292802862</v>
      </c>
      <c r="AJ24">
        <v>181.55</v>
      </c>
      <c r="AK24" s="45">
        <f t="shared" si="3"/>
        <v>178.30228430934289</v>
      </c>
      <c r="AL24">
        <f t="shared" si="4"/>
        <v>3.0731812527536357</v>
      </c>
      <c r="AO24" s="47" t="s">
        <v>197</v>
      </c>
      <c r="AP24" s="45">
        <v>193.14483653702874</v>
      </c>
      <c r="AQ24" s="68">
        <v>2.6915570924134142</v>
      </c>
      <c r="AS24" t="s">
        <v>130</v>
      </c>
      <c r="AT24">
        <v>65.44</v>
      </c>
      <c r="AU24">
        <v>114.98699999999999</v>
      </c>
      <c r="AV24">
        <v>196</v>
      </c>
      <c r="AW24">
        <v>136.44</v>
      </c>
      <c r="AX24">
        <v>133.56700000000001</v>
      </c>
      <c r="AY24">
        <v>200.7654</v>
      </c>
      <c r="AZ24">
        <v>128.33000000000001</v>
      </c>
      <c r="BA24">
        <v>85</v>
      </c>
      <c r="BB24">
        <v>201</v>
      </c>
      <c r="BC24">
        <v>203.11099999999999</v>
      </c>
      <c r="BD24">
        <v>216.99</v>
      </c>
      <c r="BE24">
        <v>175.22</v>
      </c>
      <c r="BF24">
        <v>170.77600000000001</v>
      </c>
      <c r="BG24">
        <v>155</v>
      </c>
      <c r="BI24" t="s">
        <v>421</v>
      </c>
    </row>
    <row r="25" spans="1:61" ht="25.5" x14ac:dyDescent="0.25">
      <c r="A25" s="19" t="s">
        <v>11</v>
      </c>
      <c r="J25" s="26">
        <v>4.4790000000000001</v>
      </c>
      <c r="K25" s="26">
        <v>4.4690000000000003</v>
      </c>
      <c r="L25">
        <f>AVERAGE(J25:K25)</f>
        <v>4.4740000000000002</v>
      </c>
      <c r="M25">
        <f>(L25/2)</f>
        <v>2.2370000000000001</v>
      </c>
      <c r="AG25" s="47" t="s">
        <v>90</v>
      </c>
      <c r="AH25">
        <v>221.33199999999999</v>
      </c>
      <c r="AI25" s="45">
        <v>217.59052302190432</v>
      </c>
      <c r="AJ25">
        <v>215.54320000000001</v>
      </c>
      <c r="AK25" s="45">
        <f t="shared" si="3"/>
        <v>218.15524100730144</v>
      </c>
      <c r="AL25">
        <f t="shared" si="4"/>
        <v>2.9354269131206765</v>
      </c>
      <c r="AO25" s="47" t="s">
        <v>1</v>
      </c>
      <c r="AP25" s="45">
        <v>137.55579049322009</v>
      </c>
      <c r="AQ25" s="68">
        <v>1.3044799734544965</v>
      </c>
      <c r="BI25" t="s">
        <v>422</v>
      </c>
    </row>
    <row r="26" spans="1:61" x14ac:dyDescent="0.25">
      <c r="O26" s="105" t="s">
        <v>75</v>
      </c>
      <c r="P26" s="105"/>
      <c r="Q26" s="105"/>
      <c r="R26" s="105"/>
      <c r="S26" s="105"/>
      <c r="AG26" s="47" t="s">
        <v>86</v>
      </c>
      <c r="AH26">
        <v>138</v>
      </c>
      <c r="AI26" s="45">
        <v>135.11399195350918</v>
      </c>
      <c r="AJ26">
        <v>132.55000000000001</v>
      </c>
      <c r="AK26" s="45">
        <f t="shared" si="3"/>
        <v>135.22133065116972</v>
      </c>
      <c r="AL26">
        <f t="shared" si="4"/>
        <v>2.7265850797309747</v>
      </c>
      <c r="AO26" s="47" t="s">
        <v>5</v>
      </c>
      <c r="AP26" s="45">
        <v>135.15073595589331</v>
      </c>
      <c r="AQ26" s="68">
        <v>1.9509055661117201</v>
      </c>
      <c r="BI26" t="s">
        <v>423</v>
      </c>
    </row>
    <row r="27" spans="1:61" x14ac:dyDescent="0.25">
      <c r="A27" s="1"/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8</v>
      </c>
      <c r="J27" s="2">
        <v>9</v>
      </c>
      <c r="K27" s="2">
        <v>10</v>
      </c>
      <c r="L27" s="2">
        <v>11</v>
      </c>
      <c r="M27" s="2">
        <v>12</v>
      </c>
      <c r="O27" s="1"/>
      <c r="P27" s="2">
        <v>1</v>
      </c>
      <c r="Q27" s="2">
        <v>2</v>
      </c>
      <c r="R27" s="2">
        <v>3</v>
      </c>
      <c r="S27" s="2">
        <v>4</v>
      </c>
      <c r="T27" s="2">
        <v>5</v>
      </c>
      <c r="U27" s="2">
        <v>6</v>
      </c>
      <c r="V27" s="2">
        <v>7</v>
      </c>
      <c r="W27" s="2">
        <v>8</v>
      </c>
      <c r="X27" s="2">
        <v>9</v>
      </c>
      <c r="Y27" s="2">
        <v>10</v>
      </c>
      <c r="Z27" s="2">
        <v>11</v>
      </c>
      <c r="AA27" s="2">
        <v>12</v>
      </c>
      <c r="AG27" s="47" t="s">
        <v>91</v>
      </c>
      <c r="AH27">
        <v>163.33000000000001</v>
      </c>
      <c r="AI27" s="45">
        <v>158.80643719266871</v>
      </c>
      <c r="AJ27">
        <v>155.99</v>
      </c>
      <c r="AK27" s="45">
        <f t="shared" si="3"/>
        <v>159.3754790642229</v>
      </c>
      <c r="AL27">
        <f t="shared" si="4"/>
        <v>3.7029388988594509</v>
      </c>
      <c r="AO27" s="47" t="s">
        <v>198</v>
      </c>
      <c r="AP27" s="45">
        <v>202.90174635672778</v>
      </c>
      <c r="AQ27" s="68">
        <v>2.5058638819337404</v>
      </c>
      <c r="BI27" t="s">
        <v>424</v>
      </c>
    </row>
    <row r="28" spans="1:61" x14ac:dyDescent="0.25">
      <c r="A28" s="2" t="s">
        <v>1</v>
      </c>
      <c r="B28" s="13">
        <v>0.71099999999999997</v>
      </c>
      <c r="C28" s="11">
        <v>0.60599999999999998</v>
      </c>
      <c r="D28" s="13">
        <v>0.80400000000000005</v>
      </c>
      <c r="E28" s="13">
        <v>0.70899999999999996</v>
      </c>
      <c r="F28" s="13">
        <v>0.76200000000000001</v>
      </c>
      <c r="G28" s="13">
        <v>0.98199999999999998</v>
      </c>
      <c r="H28" s="11">
        <v>0.65100000000000002</v>
      </c>
      <c r="I28" s="11">
        <v>0.65300000000000002</v>
      </c>
      <c r="J28" s="13">
        <v>0.71599999999999997</v>
      </c>
      <c r="K28" s="11">
        <v>0.56599999999999995</v>
      </c>
      <c r="L28" s="11">
        <v>0.58799999999999997</v>
      </c>
      <c r="M28" s="11">
        <v>0.502</v>
      </c>
      <c r="N28" s="8">
        <v>630</v>
      </c>
      <c r="O28" s="2" t="s">
        <v>1</v>
      </c>
      <c r="P28">
        <f>(P16/400)*1000</f>
        <v>158.80643719266871</v>
      </c>
      <c r="Q28">
        <f t="shared" ref="Q28:AA28" si="5">(Q16/400)*1000</f>
        <v>135.11399195350918</v>
      </c>
      <c r="R28">
        <f t="shared" si="5"/>
        <v>177.91685292802862</v>
      </c>
      <c r="S28">
        <f t="shared" si="5"/>
        <v>156.23603039785425</v>
      </c>
      <c r="T28">
        <f t="shared" si="5"/>
        <v>168.64103710326324</v>
      </c>
      <c r="U28">
        <f t="shared" si="5"/>
        <v>217.59052302190432</v>
      </c>
      <c r="V28">
        <f t="shared" si="5"/>
        <v>144.94859186410372</v>
      </c>
      <c r="W28">
        <f t="shared" si="5"/>
        <v>145.61913276709876</v>
      </c>
      <c r="X28">
        <f t="shared" si="5"/>
        <v>159.58873491282966</v>
      </c>
      <c r="Y28">
        <f t="shared" si="5"/>
        <v>125.72641931157798</v>
      </c>
      <c r="Z28">
        <f t="shared" si="5"/>
        <v>130.97898971837279</v>
      </c>
      <c r="AA28">
        <f t="shared" si="5"/>
        <v>112.09208761734466</v>
      </c>
      <c r="AG28" s="47" t="s">
        <v>94</v>
      </c>
      <c r="AH28">
        <v>143.22</v>
      </c>
      <c r="AI28" s="45">
        <v>144.94859186410372</v>
      </c>
      <c r="AJ28">
        <v>147.99799999999999</v>
      </c>
      <c r="AK28" s="45">
        <f t="shared" si="3"/>
        <v>145.38886395470124</v>
      </c>
      <c r="AL28">
        <f t="shared" si="4"/>
        <v>2.4192355477132259</v>
      </c>
      <c r="AO28" s="47" t="s">
        <v>199</v>
      </c>
      <c r="AP28" s="45">
        <v>131.43457308895844</v>
      </c>
      <c r="AQ28" s="68">
        <v>3.5663829471788122</v>
      </c>
      <c r="BI28" t="s">
        <v>425</v>
      </c>
    </row>
    <row r="29" spans="1:61" x14ac:dyDescent="0.25">
      <c r="A29" s="2" t="s">
        <v>2</v>
      </c>
      <c r="B29" s="13">
        <v>0.93200000000000005</v>
      </c>
      <c r="C29" s="11">
        <v>0.64400000000000002</v>
      </c>
      <c r="D29" s="13">
        <v>0.90700000000000003</v>
      </c>
      <c r="E29" s="11">
        <v>0.60099999999999998</v>
      </c>
      <c r="F29" s="13">
        <v>0.86599999999999999</v>
      </c>
      <c r="G29" s="11">
        <v>0.52100000000000002</v>
      </c>
      <c r="H29" s="17">
        <v>0.28199999999999997</v>
      </c>
      <c r="I29" s="11">
        <v>0.61599999999999999</v>
      </c>
      <c r="J29" s="11">
        <v>0.58599999999999997</v>
      </c>
      <c r="K29" s="13">
        <v>0.68600000000000005</v>
      </c>
      <c r="L29" s="13">
        <v>0.77500000000000002</v>
      </c>
      <c r="M29" s="11">
        <v>0.36599999999999999</v>
      </c>
      <c r="N29" s="8">
        <v>630</v>
      </c>
      <c r="O29" s="2" t="s">
        <v>2</v>
      </c>
      <c r="P29">
        <f t="shared" ref="P29:AA32" si="6">(P17/400)*1000</f>
        <v>208.09119356280732</v>
      </c>
      <c r="Q29">
        <f t="shared" si="6"/>
        <v>143.60751005811358</v>
      </c>
      <c r="R29">
        <f t="shared" si="6"/>
        <v>202.27983907018327</v>
      </c>
      <c r="S29">
        <f t="shared" si="6"/>
        <v>134.55520786767991</v>
      </c>
      <c r="T29">
        <f t="shared" si="6"/>
        <v>192.78050961108625</v>
      </c>
      <c r="U29">
        <f t="shared" si="6"/>
        <v>115.78006258381761</v>
      </c>
      <c r="V29">
        <f t="shared" si="6"/>
        <v>62.695574430040217</v>
      </c>
      <c r="W29">
        <f t="shared" si="6"/>
        <v>137.23737147966025</v>
      </c>
      <c r="X29">
        <f t="shared" si="6"/>
        <v>130.64371926687528</v>
      </c>
      <c r="Y29">
        <f t="shared" si="6"/>
        <v>153.10683951721055</v>
      </c>
      <c r="Z29">
        <f t="shared" si="6"/>
        <v>172.99955297273135</v>
      </c>
      <c r="AA29">
        <f t="shared" si="6"/>
        <v>81.694233348234221</v>
      </c>
      <c r="AG29" s="47" t="s">
        <v>87</v>
      </c>
      <c r="AH29">
        <v>124.11</v>
      </c>
      <c r="AI29" s="45">
        <v>125.72641931157798</v>
      </c>
      <c r="AJ29">
        <v>129.11000000000001</v>
      </c>
      <c r="AK29" s="45">
        <f t="shared" si="3"/>
        <v>126.31547310385933</v>
      </c>
      <c r="AL29">
        <f t="shared" si="4"/>
        <v>2.5515168581945158</v>
      </c>
      <c r="AO29" s="47" t="s">
        <v>200</v>
      </c>
      <c r="AP29" s="45">
        <v>82.231411116078064</v>
      </c>
      <c r="AQ29" s="68">
        <v>2.5429156426629591</v>
      </c>
      <c r="BI29" t="s">
        <v>426</v>
      </c>
    </row>
    <row r="30" spans="1:61" x14ac:dyDescent="0.25">
      <c r="A30" s="2" t="s">
        <v>3</v>
      </c>
      <c r="B30" s="13">
        <v>0.90100000000000002</v>
      </c>
      <c r="C30" s="13">
        <v>0.77400000000000002</v>
      </c>
      <c r="D30" s="13">
        <v>0.90500000000000003</v>
      </c>
      <c r="E30" s="13">
        <v>0.97299999999999998</v>
      </c>
      <c r="F30" s="13">
        <v>0.747</v>
      </c>
      <c r="G30" s="13">
        <v>0.751</v>
      </c>
      <c r="H30" s="11">
        <v>0.54800000000000004</v>
      </c>
      <c r="I30" s="11">
        <v>0.66</v>
      </c>
      <c r="J30" s="11">
        <v>0.54700000000000004</v>
      </c>
      <c r="K30" s="13">
        <v>0.82599999999999996</v>
      </c>
      <c r="L30" s="11">
        <v>0.56599999999999995</v>
      </c>
      <c r="M30" s="13">
        <v>0.8</v>
      </c>
      <c r="N30" s="8">
        <v>630</v>
      </c>
      <c r="O30" s="2" t="s">
        <v>3</v>
      </c>
      <c r="P30">
        <f t="shared" si="6"/>
        <v>200.93875726419307</v>
      </c>
      <c r="Q30">
        <f t="shared" si="6"/>
        <v>172.32901206973625</v>
      </c>
      <c r="R30">
        <f t="shared" si="6"/>
        <v>201.83281180151988</v>
      </c>
      <c r="S30">
        <f t="shared" si="6"/>
        <v>217.25525257040675</v>
      </c>
      <c r="T30">
        <f t="shared" si="6"/>
        <v>166.74117121144388</v>
      </c>
      <c r="U30">
        <f t="shared" si="6"/>
        <v>167.63522574877067</v>
      </c>
      <c r="V30">
        <f t="shared" si="6"/>
        <v>122.3737147966026</v>
      </c>
      <c r="W30">
        <f t="shared" si="6"/>
        <v>147.2954850245865</v>
      </c>
      <c r="X30">
        <f t="shared" si="6"/>
        <v>122.15020116227089</v>
      </c>
      <c r="Y30">
        <f t="shared" si="6"/>
        <v>184.17523468931603</v>
      </c>
      <c r="Z30">
        <f t="shared" si="6"/>
        <v>126.28520339740723</v>
      </c>
      <c r="AA30">
        <f t="shared" si="6"/>
        <v>178.36388019669201</v>
      </c>
      <c r="AG30" s="47" t="s">
        <v>96</v>
      </c>
      <c r="AH30">
        <v>205.887</v>
      </c>
      <c r="AI30" s="45">
        <v>208.09119356280732</v>
      </c>
      <c r="AJ30">
        <v>211.33</v>
      </c>
      <c r="AK30" s="45">
        <f t="shared" si="3"/>
        <v>208.43606452093579</v>
      </c>
      <c r="AL30">
        <f t="shared" si="4"/>
        <v>2.7378393366522373</v>
      </c>
      <c r="AO30" s="47" t="s">
        <v>201</v>
      </c>
      <c r="AP30" s="45">
        <v>201.94427060050666</v>
      </c>
      <c r="AQ30" s="68">
        <v>1.0046478477001923</v>
      </c>
      <c r="BI30" t="s">
        <v>427</v>
      </c>
    </row>
    <row r="31" spans="1:61" x14ac:dyDescent="0.25">
      <c r="A31" s="2" t="s">
        <v>4</v>
      </c>
      <c r="B31" s="13">
        <v>0.73199999999999998</v>
      </c>
      <c r="C31" s="11">
        <v>0.64200000000000002</v>
      </c>
      <c r="D31" s="13">
        <v>0.86199999999999999</v>
      </c>
      <c r="E31" s="13">
        <v>0.72899999999999998</v>
      </c>
      <c r="F31" s="13">
        <v>0.76700000000000002</v>
      </c>
      <c r="G31" s="13">
        <v>0.86499999999999999</v>
      </c>
      <c r="H31" s="13">
        <v>0.82799999999999996</v>
      </c>
      <c r="I31" s="13">
        <v>0.79200000000000004</v>
      </c>
      <c r="J31" s="11">
        <v>0.63700000000000001</v>
      </c>
      <c r="K31" s="11">
        <v>0.53800000000000003</v>
      </c>
      <c r="L31" s="13">
        <v>0.81100000000000005</v>
      </c>
      <c r="M31" s="6">
        <v>1.014</v>
      </c>
      <c r="N31" s="8">
        <v>630</v>
      </c>
      <c r="O31" s="2" t="s">
        <v>4</v>
      </c>
      <c r="P31">
        <f t="shared" si="6"/>
        <v>163.27670987930262</v>
      </c>
      <c r="Q31">
        <f t="shared" si="6"/>
        <v>142.93696915511845</v>
      </c>
      <c r="R31">
        <f t="shared" si="6"/>
        <v>192.33348234242288</v>
      </c>
      <c r="S31">
        <f t="shared" si="6"/>
        <v>162.60616897630754</v>
      </c>
      <c r="T31">
        <f t="shared" si="6"/>
        <v>171.43495753240944</v>
      </c>
      <c r="U31">
        <f t="shared" si="6"/>
        <v>193.22753687974966</v>
      </c>
      <c r="V31">
        <f t="shared" si="6"/>
        <v>185.06928922664278</v>
      </c>
      <c r="W31">
        <f t="shared" si="6"/>
        <v>177.02279839070184</v>
      </c>
      <c r="X31">
        <f t="shared" si="6"/>
        <v>142.3781850692892</v>
      </c>
      <c r="Y31">
        <f t="shared" si="6"/>
        <v>120.13857845328566</v>
      </c>
      <c r="Z31">
        <f t="shared" si="6"/>
        <v>180.48725972284311</v>
      </c>
      <c r="AA31">
        <f t="shared" si="6"/>
        <v>225.63701385784532</v>
      </c>
      <c r="AG31" s="47" t="s">
        <v>85</v>
      </c>
      <c r="AH31">
        <v>133.22</v>
      </c>
      <c r="AI31" s="45">
        <v>130.97898971837279</v>
      </c>
      <c r="AJ31">
        <v>129.11000000000001</v>
      </c>
      <c r="AK31" s="45">
        <f t="shared" si="3"/>
        <v>131.10299657279094</v>
      </c>
      <c r="AL31">
        <f t="shared" si="4"/>
        <v>2.0578042363055293</v>
      </c>
      <c r="AO31" s="47" t="s">
        <v>202</v>
      </c>
      <c r="AP31" s="45">
        <v>201.34991908806435</v>
      </c>
      <c r="AQ31" s="68">
        <v>1.5957351860651263</v>
      </c>
      <c r="BI31" t="s">
        <v>428</v>
      </c>
    </row>
    <row r="32" spans="1:61" x14ac:dyDescent="0.25">
      <c r="A32" s="2" t="s">
        <v>5</v>
      </c>
      <c r="B32" s="11">
        <v>0.36499999999999999</v>
      </c>
      <c r="C32" s="11">
        <v>0.60199999999999998</v>
      </c>
      <c r="D32" s="11">
        <v>0.56699999999999995</v>
      </c>
      <c r="E32" s="11">
        <v>0.55400000000000005</v>
      </c>
      <c r="F32" s="11">
        <v>0.66100000000000003</v>
      </c>
      <c r="G32" s="11">
        <v>0.41099999999999998</v>
      </c>
      <c r="H32" s="13">
        <v>0.78300000000000003</v>
      </c>
      <c r="I32" s="13">
        <v>0.77500000000000002</v>
      </c>
      <c r="J32" s="10">
        <v>4.5519999999999996</v>
      </c>
      <c r="K32" s="10">
        <v>4.5129999999999999</v>
      </c>
      <c r="L32" s="17">
        <v>5.1999999999999998E-2</v>
      </c>
      <c r="M32" s="17">
        <v>0.10100000000000001</v>
      </c>
      <c r="N32" s="8">
        <v>630</v>
      </c>
      <c r="O32" s="2" t="s">
        <v>5</v>
      </c>
      <c r="P32">
        <f t="shared" si="6"/>
        <v>81.247206079570844</v>
      </c>
      <c r="Q32">
        <f t="shared" si="6"/>
        <v>134.21993741618238</v>
      </c>
      <c r="R32">
        <f t="shared" si="6"/>
        <v>126.50871703173891</v>
      </c>
      <c r="S32">
        <f t="shared" si="6"/>
        <v>123.37952615109522</v>
      </c>
      <c r="T32">
        <f t="shared" si="6"/>
        <v>147.51899865891818</v>
      </c>
      <c r="U32">
        <f t="shared" si="6"/>
        <v>91.864103710326319</v>
      </c>
      <c r="V32">
        <f t="shared" si="6"/>
        <v>174.67590523021903</v>
      </c>
      <c r="W32">
        <f t="shared" si="6"/>
        <v>173.22306660706303</v>
      </c>
      <c r="X32">
        <f t="shared" si="6"/>
        <v>500</v>
      </c>
      <c r="AG32" s="47" t="s">
        <v>89</v>
      </c>
      <c r="AH32">
        <v>147.44</v>
      </c>
      <c r="AI32" s="45">
        <v>143.60751005811358</v>
      </c>
      <c r="AJ32">
        <v>140.77000000000001</v>
      </c>
      <c r="AK32" s="45">
        <f t="shared" si="3"/>
        <v>143.9391700193712</v>
      </c>
      <c r="AL32">
        <f t="shared" si="4"/>
        <v>3.3473457764960601</v>
      </c>
      <c r="AO32" s="47" t="s">
        <v>223</v>
      </c>
      <c r="AP32" s="45">
        <v>217.41175085680229</v>
      </c>
      <c r="AQ32" s="68">
        <v>0.51804322717887419</v>
      </c>
      <c r="BI32" t="s">
        <v>429</v>
      </c>
    </row>
    <row r="33" spans="1:61" x14ac:dyDescent="0.25">
      <c r="A33" s="2" t="s">
        <v>6</v>
      </c>
      <c r="B33" s="17">
        <v>3.7999999999999999E-2</v>
      </c>
      <c r="C33" s="17">
        <v>4.7E-2</v>
      </c>
      <c r="D33" s="17">
        <v>0.04</v>
      </c>
      <c r="E33" s="17">
        <v>4.3999999999999997E-2</v>
      </c>
      <c r="F33" s="17">
        <v>7.5999999999999998E-2</v>
      </c>
      <c r="G33" s="17">
        <v>5.7000000000000002E-2</v>
      </c>
      <c r="H33" s="17">
        <v>4.1000000000000002E-2</v>
      </c>
      <c r="I33" s="17">
        <v>5.3999999999999999E-2</v>
      </c>
      <c r="J33" s="17">
        <v>8.8999999999999996E-2</v>
      </c>
      <c r="K33" s="17">
        <v>7.9000000000000001E-2</v>
      </c>
      <c r="L33" s="17">
        <v>6.8000000000000005E-2</v>
      </c>
      <c r="M33" s="17">
        <v>5.5E-2</v>
      </c>
      <c r="N33" s="8">
        <v>630</v>
      </c>
      <c r="O33" s="2"/>
      <c r="AG33" s="47" t="s">
        <v>88</v>
      </c>
      <c r="AH33">
        <v>113.22</v>
      </c>
      <c r="AI33" s="45">
        <v>112.09208761734466</v>
      </c>
      <c r="AJ33">
        <v>110.77</v>
      </c>
      <c r="AK33" s="45">
        <f t="shared" si="3"/>
        <v>112.02736253911489</v>
      </c>
      <c r="AL33">
        <f t="shared" si="4"/>
        <v>1.2262817791249658</v>
      </c>
      <c r="AO33" s="47" t="s">
        <v>203</v>
      </c>
      <c r="AP33" s="45">
        <v>172.80967068991208</v>
      </c>
      <c r="AQ33" s="68">
        <v>2.2095643307819102</v>
      </c>
      <c r="BI33" t="s">
        <v>430</v>
      </c>
    </row>
    <row r="34" spans="1:61" x14ac:dyDescent="0.25">
      <c r="A34" s="2" t="s">
        <v>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">
        <v>630</v>
      </c>
      <c r="AG34" s="47" t="s">
        <v>95</v>
      </c>
      <c r="AH34">
        <v>157.55000000000001</v>
      </c>
      <c r="AI34" s="45">
        <v>159.58873491282966</v>
      </c>
      <c r="AJ34">
        <v>163.33000000000001</v>
      </c>
      <c r="AK34" s="45">
        <f t="shared" si="3"/>
        <v>160.15624497094325</v>
      </c>
      <c r="AL34">
        <f t="shared" si="4"/>
        <v>2.9314929216262913</v>
      </c>
      <c r="AO34" s="47" t="s">
        <v>204</v>
      </c>
      <c r="AP34" s="45">
        <v>173.40618432424381</v>
      </c>
      <c r="AQ34" s="68">
        <v>2.8552992911452111</v>
      </c>
      <c r="BI34" t="s">
        <v>431</v>
      </c>
    </row>
    <row r="35" spans="1:61" x14ac:dyDescent="0.25">
      <c r="A35" s="2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8">
        <v>630</v>
      </c>
      <c r="AG35" s="47" t="s">
        <v>98</v>
      </c>
      <c r="AH35">
        <v>143.22</v>
      </c>
      <c r="AI35" s="45">
        <v>145.61913276709876</v>
      </c>
      <c r="AJ35">
        <v>148.66</v>
      </c>
      <c r="AK35" s="45">
        <f t="shared" si="3"/>
        <v>145.8330442556996</v>
      </c>
      <c r="AL35">
        <f t="shared" si="4"/>
        <v>2.7263012661326624</v>
      </c>
      <c r="AO35" s="47" t="s">
        <v>205</v>
      </c>
      <c r="AP35" s="45">
        <v>152.84894650573685</v>
      </c>
      <c r="AQ35" s="68">
        <v>2.2909128320465584</v>
      </c>
    </row>
    <row r="36" spans="1:61" x14ac:dyDescent="0.25">
      <c r="O36" s="105" t="s">
        <v>75</v>
      </c>
      <c r="P36" s="105"/>
      <c r="Q36" s="105"/>
      <c r="R36" s="105"/>
      <c r="S36" s="105"/>
      <c r="AK36" s="45"/>
      <c r="AP36" s="68"/>
      <c r="AQ36" s="68"/>
    </row>
    <row r="37" spans="1:61" ht="25.5" x14ac:dyDescent="0.25">
      <c r="A37" s="19" t="s">
        <v>12</v>
      </c>
      <c r="S37" s="41" t="s">
        <v>99</v>
      </c>
      <c r="T37" s="41" t="s">
        <v>100</v>
      </c>
      <c r="U37" s="41" t="s">
        <v>102</v>
      </c>
      <c r="V37" s="41" t="s">
        <v>101</v>
      </c>
      <c r="Z37" s="102" t="s">
        <v>122</v>
      </c>
      <c r="AA37" s="102"/>
      <c r="AB37" s="102"/>
      <c r="AC37" s="102"/>
      <c r="AD37" s="102"/>
      <c r="AK37" s="45"/>
      <c r="AP37" s="68"/>
      <c r="AQ37" s="68"/>
      <c r="AT37" t="s">
        <v>7</v>
      </c>
      <c r="AU37" t="s">
        <v>6</v>
      </c>
      <c r="AV37" t="s">
        <v>7</v>
      </c>
      <c r="AW37" t="s">
        <v>2</v>
      </c>
      <c r="AX37" t="s">
        <v>291</v>
      </c>
      <c r="AY37" t="s">
        <v>291</v>
      </c>
      <c r="AZ37" t="s">
        <v>7</v>
      </c>
      <c r="BA37" t="s">
        <v>6</v>
      </c>
      <c r="BB37" t="s">
        <v>256</v>
      </c>
      <c r="BC37" t="s">
        <v>1</v>
      </c>
      <c r="BD37" t="s">
        <v>1</v>
      </c>
      <c r="BE37" t="s">
        <v>5</v>
      </c>
      <c r="BF37" t="s">
        <v>5</v>
      </c>
      <c r="BG37" t="s">
        <v>255</v>
      </c>
      <c r="BI37" t="s">
        <v>432</v>
      </c>
    </row>
    <row r="38" spans="1:61" ht="15.75" x14ac:dyDescent="0.25">
      <c r="O38" s="42">
        <v>1</v>
      </c>
      <c r="P38" s="47" t="s">
        <v>93</v>
      </c>
      <c r="Q38" s="48"/>
      <c r="R38" s="43"/>
      <c r="S38" s="45">
        <v>168.64103710326324</v>
      </c>
      <c r="T38" s="45">
        <v>62.695574430040217</v>
      </c>
      <c r="U38" s="45">
        <v>122.15020116227089</v>
      </c>
      <c r="V38" s="45">
        <v>180.48725972284311</v>
      </c>
      <c r="Z38" s="46" t="s">
        <v>112</v>
      </c>
      <c r="AA38" s="46" t="s">
        <v>109</v>
      </c>
      <c r="AB38" s="46" t="s">
        <v>113</v>
      </c>
      <c r="AC38" s="46" t="s">
        <v>114</v>
      </c>
      <c r="AD38" s="46" t="s">
        <v>108</v>
      </c>
      <c r="AK38" s="45"/>
      <c r="AO38" t="s">
        <v>217</v>
      </c>
      <c r="AP38" s="68" t="s">
        <v>82</v>
      </c>
      <c r="AQ38" s="68" t="s">
        <v>127</v>
      </c>
      <c r="AT38" s="47" t="s">
        <v>8</v>
      </c>
      <c r="AU38" s="47" t="s">
        <v>3</v>
      </c>
      <c r="AV38" s="47" t="s">
        <v>197</v>
      </c>
      <c r="AW38" s="47" t="s">
        <v>1</v>
      </c>
      <c r="AX38" s="47" t="s">
        <v>5</v>
      </c>
      <c r="AY38" s="47" t="s">
        <v>198</v>
      </c>
      <c r="AZ38" s="47" t="s">
        <v>199</v>
      </c>
      <c r="BA38" s="47" t="s">
        <v>200</v>
      </c>
      <c r="BB38" s="47" t="s">
        <v>201</v>
      </c>
      <c r="BC38" s="47" t="s">
        <v>202</v>
      </c>
      <c r="BD38" s="47" t="s">
        <v>223</v>
      </c>
      <c r="BE38" s="47" t="s">
        <v>203</v>
      </c>
      <c r="BF38" s="47" t="s">
        <v>204</v>
      </c>
      <c r="BG38" s="47" t="s">
        <v>205</v>
      </c>
      <c r="BI38" t="s">
        <v>433</v>
      </c>
    </row>
    <row r="39" spans="1:61" ht="15.75" x14ac:dyDescent="0.25">
      <c r="A39" s="1"/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2">
        <v>11</v>
      </c>
      <c r="M39" s="2">
        <v>12</v>
      </c>
      <c r="O39" s="42">
        <v>2</v>
      </c>
      <c r="P39" s="47" t="s">
        <v>92</v>
      </c>
      <c r="Q39" s="48"/>
      <c r="R39" s="43"/>
      <c r="S39" s="45">
        <v>156.23603039785425</v>
      </c>
      <c r="T39" s="45">
        <v>115.78006258381761</v>
      </c>
      <c r="U39" s="45">
        <v>147.2954850245865</v>
      </c>
      <c r="V39" s="45">
        <v>120.13857845328566</v>
      </c>
      <c r="Z39" s="59" t="s">
        <v>87</v>
      </c>
      <c r="AA39" s="60" t="s">
        <v>115</v>
      </c>
      <c r="AB39" s="60" t="s">
        <v>115</v>
      </c>
      <c r="AC39" s="60" t="s">
        <v>117</v>
      </c>
      <c r="AD39" s="60" t="s">
        <v>115</v>
      </c>
      <c r="AK39" s="45"/>
      <c r="AO39" s="47" t="s">
        <v>8</v>
      </c>
      <c r="AP39" s="45">
        <v>122.60673372075696</v>
      </c>
      <c r="AQ39" s="68">
        <v>2.3090997125979942</v>
      </c>
      <c r="AS39" t="s">
        <v>128</v>
      </c>
      <c r="AT39">
        <v>125.11</v>
      </c>
      <c r="AU39">
        <v>150.55000000000001</v>
      </c>
      <c r="AV39">
        <v>123</v>
      </c>
      <c r="AW39">
        <v>180</v>
      </c>
      <c r="AX39">
        <v>171.44</v>
      </c>
      <c r="AY39">
        <v>170.56399999999999</v>
      </c>
      <c r="AZ39">
        <v>123.765</v>
      </c>
      <c r="BA39">
        <v>140</v>
      </c>
      <c r="BB39">
        <v>168.54</v>
      </c>
      <c r="BC39">
        <v>195.56</v>
      </c>
      <c r="BD39">
        <v>190</v>
      </c>
      <c r="BE39">
        <v>165.44300000000001</v>
      </c>
      <c r="BF39">
        <v>166.33199999999999</v>
      </c>
      <c r="BG39">
        <v>180.54300000000001</v>
      </c>
      <c r="BI39" t="s">
        <v>434</v>
      </c>
    </row>
    <row r="40" spans="1:61" ht="15.75" x14ac:dyDescent="0.25">
      <c r="A40" s="2" t="s">
        <v>1</v>
      </c>
      <c r="B40" s="13">
        <v>0.71</v>
      </c>
      <c r="C40" s="11">
        <v>0.60299999999999998</v>
      </c>
      <c r="D40" s="13">
        <v>0.78800000000000003</v>
      </c>
      <c r="E40" s="13">
        <v>0.68899999999999995</v>
      </c>
      <c r="F40" s="13">
        <v>0.747</v>
      </c>
      <c r="G40" s="13">
        <v>0.96499999999999997</v>
      </c>
      <c r="H40" s="11">
        <v>0.64600000000000002</v>
      </c>
      <c r="I40" s="11">
        <v>0.65</v>
      </c>
      <c r="J40" s="13">
        <v>0.71199999999999997</v>
      </c>
      <c r="K40" s="11">
        <v>0.55900000000000005</v>
      </c>
      <c r="L40" s="11">
        <v>0.58399999999999996</v>
      </c>
      <c r="M40" s="11">
        <v>0.501</v>
      </c>
      <c r="N40" s="8">
        <v>630</v>
      </c>
      <c r="O40" s="42">
        <v>3</v>
      </c>
      <c r="P40" s="47" t="s">
        <v>97</v>
      </c>
      <c r="Q40" s="48"/>
      <c r="R40" s="43"/>
      <c r="S40" s="45">
        <v>177.91685292802862</v>
      </c>
      <c r="T40" s="45">
        <v>192.78050961108625</v>
      </c>
      <c r="U40" s="45">
        <v>122.3737147966026</v>
      </c>
      <c r="V40" s="45">
        <v>142.3781850692892</v>
      </c>
      <c r="Z40" s="59" t="s">
        <v>116</v>
      </c>
      <c r="AA40" s="58" t="s">
        <v>117</v>
      </c>
      <c r="AB40" s="58" t="s">
        <v>117</v>
      </c>
      <c r="AC40" s="58" t="s">
        <v>117</v>
      </c>
      <c r="AD40" s="58" t="s">
        <v>115</v>
      </c>
      <c r="AG40" t="s">
        <v>136</v>
      </c>
      <c r="AH40" t="s">
        <v>128</v>
      </c>
      <c r="AI40" t="s">
        <v>129</v>
      </c>
      <c r="AJ40" t="s">
        <v>130</v>
      </c>
      <c r="AK40" t="s">
        <v>82</v>
      </c>
      <c r="AL40" t="s">
        <v>127</v>
      </c>
      <c r="AO40" s="47" t="s">
        <v>3</v>
      </c>
      <c r="AP40" s="45">
        <v>147.80182834152885</v>
      </c>
      <c r="AQ40" s="68">
        <v>2.5332415332847535</v>
      </c>
      <c r="AS40" t="s">
        <v>129</v>
      </c>
      <c r="AT40" s="45">
        <v>122.15020116227089</v>
      </c>
      <c r="AU40" s="45">
        <v>147.2954850245865</v>
      </c>
      <c r="AV40" s="45">
        <v>122.3737147966026</v>
      </c>
      <c r="AW40" s="45">
        <v>184.17523468931603</v>
      </c>
      <c r="AX40" s="45">
        <v>167.63522574877067</v>
      </c>
      <c r="AY40" s="45">
        <v>166.74117121144388</v>
      </c>
      <c r="AZ40" s="45">
        <v>126.28520339740723</v>
      </c>
      <c r="BA40" s="45">
        <v>142.93696915511845</v>
      </c>
      <c r="BB40" s="45">
        <v>171.43495753240944</v>
      </c>
      <c r="BC40" s="45">
        <v>192.33348234242288</v>
      </c>
      <c r="BD40" s="45">
        <v>193.22753687974966</v>
      </c>
      <c r="BE40" s="45">
        <v>162.60616897630754</v>
      </c>
      <c r="BF40" s="45">
        <v>163.27670987930262</v>
      </c>
      <c r="BG40" s="45">
        <v>178.36388019669201</v>
      </c>
      <c r="BI40" t="s">
        <v>435</v>
      </c>
    </row>
    <row r="41" spans="1:61" ht="15.75" x14ac:dyDescent="0.25">
      <c r="A41" s="2" t="s">
        <v>2</v>
      </c>
      <c r="B41" s="13">
        <v>0.93</v>
      </c>
      <c r="C41" s="11">
        <v>0.64100000000000001</v>
      </c>
      <c r="D41" s="13">
        <v>0.90300000000000002</v>
      </c>
      <c r="E41" s="11">
        <v>0.60299999999999998</v>
      </c>
      <c r="F41" s="13">
        <v>0.85899999999999999</v>
      </c>
      <c r="G41" s="11">
        <v>0.51500000000000001</v>
      </c>
      <c r="H41" s="17">
        <v>0.27900000000000003</v>
      </c>
      <c r="I41" s="11">
        <v>0.61199999999999999</v>
      </c>
      <c r="J41" s="11">
        <v>0.58299999999999996</v>
      </c>
      <c r="K41" s="13">
        <v>0.68400000000000005</v>
      </c>
      <c r="L41" s="13">
        <v>0.77300000000000002</v>
      </c>
      <c r="M41" s="11">
        <v>0.36499999999999999</v>
      </c>
      <c r="N41" s="8">
        <v>630</v>
      </c>
      <c r="O41" s="42">
        <v>4</v>
      </c>
      <c r="P41" s="47" t="s">
        <v>90</v>
      </c>
      <c r="Q41" s="48"/>
      <c r="R41" s="43"/>
      <c r="S41" s="45">
        <v>217.59052302190432</v>
      </c>
      <c r="T41" s="45">
        <v>137.23737147966025</v>
      </c>
      <c r="U41" s="45">
        <v>184.17523468931603</v>
      </c>
      <c r="V41" s="45">
        <v>225.63701385784532</v>
      </c>
      <c r="Z41" s="59" t="s">
        <v>85</v>
      </c>
      <c r="AA41" s="58" t="s">
        <v>115</v>
      </c>
      <c r="AB41" s="58" t="s">
        <v>115</v>
      </c>
      <c r="AC41" s="58" t="s">
        <v>117</v>
      </c>
      <c r="AD41" s="58" t="s">
        <v>115</v>
      </c>
      <c r="AG41" s="47" t="s">
        <v>93</v>
      </c>
      <c r="AH41">
        <v>60.564</v>
      </c>
      <c r="AI41" s="45">
        <v>62.695574430040217</v>
      </c>
      <c r="AJ41">
        <v>65.44</v>
      </c>
      <c r="AK41" s="45">
        <f t="shared" si="3"/>
        <v>62.899858143346741</v>
      </c>
      <c r="AL41">
        <f t="shared" si="4"/>
        <v>2.4444105376637779</v>
      </c>
      <c r="AO41" s="47" t="s">
        <v>197</v>
      </c>
      <c r="AP41" s="45">
        <v>122.12457159886753</v>
      </c>
      <c r="AQ41" s="68">
        <v>1.0230123409468357</v>
      </c>
      <c r="AS41" t="s">
        <v>130</v>
      </c>
      <c r="AT41">
        <v>120.56</v>
      </c>
      <c r="AU41">
        <v>145.56</v>
      </c>
      <c r="AV41">
        <v>121</v>
      </c>
      <c r="AW41">
        <v>187.56</v>
      </c>
      <c r="AX41">
        <v>165.66</v>
      </c>
      <c r="AY41">
        <v>165.33</v>
      </c>
      <c r="AZ41">
        <v>129</v>
      </c>
      <c r="BA41">
        <v>145.88</v>
      </c>
      <c r="BB41">
        <v>173.44300000000001</v>
      </c>
      <c r="BC41">
        <v>190.55</v>
      </c>
      <c r="BD41">
        <v>195</v>
      </c>
      <c r="BE41">
        <v>160.876</v>
      </c>
      <c r="BF41">
        <v>159.98699999999999</v>
      </c>
      <c r="BG41">
        <v>175.99799999999999</v>
      </c>
      <c r="BI41" t="s">
        <v>436</v>
      </c>
    </row>
    <row r="42" spans="1:61" ht="15.75" x14ac:dyDescent="0.25">
      <c r="A42" s="2" t="s">
        <v>3</v>
      </c>
      <c r="B42" s="13">
        <v>0.89700000000000002</v>
      </c>
      <c r="C42" s="13">
        <v>0.76800000000000002</v>
      </c>
      <c r="D42" s="13">
        <v>0.90100000000000002</v>
      </c>
      <c r="E42" s="13">
        <v>0.97099999999999997</v>
      </c>
      <c r="F42" s="13">
        <v>0.745</v>
      </c>
      <c r="G42" s="13">
        <v>0.749</v>
      </c>
      <c r="H42" s="11">
        <v>0.54700000000000004</v>
      </c>
      <c r="I42" s="11">
        <v>0.65800000000000003</v>
      </c>
      <c r="J42" s="11">
        <v>0.54600000000000004</v>
      </c>
      <c r="K42" s="13">
        <v>0.82199999999999995</v>
      </c>
      <c r="L42" s="11">
        <v>0.56399999999999995</v>
      </c>
      <c r="M42" s="13">
        <v>0.79600000000000004</v>
      </c>
      <c r="N42" s="8">
        <v>630</v>
      </c>
      <c r="O42" s="42">
        <v>5</v>
      </c>
      <c r="P42" s="47" t="s">
        <v>86</v>
      </c>
      <c r="Q42" s="48"/>
      <c r="R42" s="43"/>
      <c r="S42" s="45">
        <v>135.11399195350918</v>
      </c>
      <c r="T42" s="45">
        <v>134.55520786767991</v>
      </c>
      <c r="U42" s="45">
        <v>167.63522574877067</v>
      </c>
      <c r="V42" s="45">
        <v>177.02279839070184</v>
      </c>
      <c r="Z42" s="59" t="s">
        <v>89</v>
      </c>
      <c r="AA42" s="58" t="s">
        <v>115</v>
      </c>
      <c r="AB42" s="58" t="s">
        <v>117</v>
      </c>
      <c r="AC42" s="58" t="s">
        <v>117</v>
      </c>
      <c r="AD42" s="58" t="s">
        <v>115</v>
      </c>
      <c r="AG42" s="47" t="s">
        <v>92</v>
      </c>
      <c r="AH42">
        <v>119.44</v>
      </c>
      <c r="AI42" s="45">
        <v>115.78006258381761</v>
      </c>
      <c r="AJ42">
        <v>114.98699999999999</v>
      </c>
      <c r="AK42" s="45">
        <f t="shared" si="3"/>
        <v>116.73568752793919</v>
      </c>
      <c r="AL42">
        <f t="shared" si="4"/>
        <v>2.3753350343415875</v>
      </c>
      <c r="AO42" s="47" t="s">
        <v>1</v>
      </c>
      <c r="AP42" s="45">
        <v>183.91174489643868</v>
      </c>
      <c r="AQ42" s="68">
        <v>3.7868813228308844</v>
      </c>
      <c r="BI42" t="s">
        <v>437</v>
      </c>
    </row>
    <row r="43" spans="1:61" ht="15.75" x14ac:dyDescent="0.25">
      <c r="A43" s="2" t="s">
        <v>4</v>
      </c>
      <c r="B43" s="13">
        <v>0.72899999999999998</v>
      </c>
      <c r="C43" s="11">
        <v>0.63700000000000001</v>
      </c>
      <c r="D43" s="13">
        <v>0.85899999999999999</v>
      </c>
      <c r="E43" s="13">
        <v>0.72599999999999998</v>
      </c>
      <c r="F43" s="13">
        <v>0.76700000000000002</v>
      </c>
      <c r="G43" s="13">
        <v>0.86399999999999999</v>
      </c>
      <c r="H43" s="13">
        <v>0.82799999999999996</v>
      </c>
      <c r="I43" s="13">
        <v>0.79200000000000004</v>
      </c>
      <c r="J43" s="11">
        <v>0.63700000000000001</v>
      </c>
      <c r="K43" s="11">
        <v>0.53700000000000003</v>
      </c>
      <c r="L43" s="13">
        <v>0.80400000000000005</v>
      </c>
      <c r="M43" s="6">
        <v>1.0049999999999999</v>
      </c>
      <c r="N43" s="8">
        <v>630</v>
      </c>
      <c r="O43" s="42">
        <v>6</v>
      </c>
      <c r="P43" s="47" t="s">
        <v>91</v>
      </c>
      <c r="Q43" s="48"/>
      <c r="R43" s="43"/>
      <c r="S43" s="45">
        <v>158.80643719266871</v>
      </c>
      <c r="T43" s="45">
        <v>202.27983907018327</v>
      </c>
      <c r="U43" s="45">
        <v>166.74117121144388</v>
      </c>
      <c r="V43" s="45">
        <v>185.06928922664278</v>
      </c>
      <c r="Z43" s="59" t="s">
        <v>88</v>
      </c>
      <c r="AA43" s="61" t="s">
        <v>115</v>
      </c>
      <c r="AB43" s="61" t="s">
        <v>115</v>
      </c>
      <c r="AC43" s="61" t="s">
        <v>115</v>
      </c>
      <c r="AD43" s="61" t="s">
        <v>115</v>
      </c>
      <c r="AG43" s="47" t="s">
        <v>97</v>
      </c>
      <c r="AH43">
        <v>190.654</v>
      </c>
      <c r="AI43" s="45">
        <v>192.78050961108625</v>
      </c>
      <c r="AJ43">
        <v>196</v>
      </c>
      <c r="AK43" s="45">
        <f t="shared" si="3"/>
        <v>193.14483653702874</v>
      </c>
      <c r="AL43">
        <f t="shared" si="4"/>
        <v>2.6915570924141745</v>
      </c>
      <c r="AO43" s="47" t="s">
        <v>5</v>
      </c>
      <c r="AP43" s="45">
        <v>168.2450752495902</v>
      </c>
      <c r="AQ43" s="68">
        <v>2.9378627112657987</v>
      </c>
      <c r="BI43" t="s">
        <v>438</v>
      </c>
    </row>
    <row r="44" spans="1:61" ht="15.75" x14ac:dyDescent="0.25">
      <c r="A44" s="2" t="s">
        <v>5</v>
      </c>
      <c r="B44" s="11">
        <v>0.36199999999999999</v>
      </c>
      <c r="C44" s="11">
        <v>0.59899999999999998</v>
      </c>
      <c r="D44" s="11">
        <v>0.56499999999999995</v>
      </c>
      <c r="E44" s="11">
        <v>0.55000000000000004</v>
      </c>
      <c r="F44" s="11">
        <v>0.65900000000000003</v>
      </c>
      <c r="G44" s="11">
        <v>0.41099999999999998</v>
      </c>
      <c r="H44" s="13">
        <v>0.78</v>
      </c>
      <c r="I44" s="13">
        <v>0.77500000000000002</v>
      </c>
      <c r="J44" s="10">
        <v>4.4889999999999999</v>
      </c>
      <c r="K44" s="10">
        <v>4.4160000000000004</v>
      </c>
      <c r="L44" s="17">
        <v>5.2999999999999999E-2</v>
      </c>
      <c r="M44" s="17">
        <v>0.11600000000000001</v>
      </c>
      <c r="N44" s="8">
        <v>630</v>
      </c>
      <c r="O44" s="42">
        <v>7</v>
      </c>
      <c r="P44" s="47" t="s">
        <v>94</v>
      </c>
      <c r="Q44" s="48"/>
      <c r="R44" s="43"/>
      <c r="S44" s="45">
        <v>144.94859186410372</v>
      </c>
      <c r="T44" s="45">
        <v>130.64371926687528</v>
      </c>
      <c r="U44" s="45">
        <v>126.28520339740723</v>
      </c>
      <c r="V44" s="45">
        <v>81.247206079570844</v>
      </c>
      <c r="Z44" s="59" t="s">
        <v>95</v>
      </c>
      <c r="AA44" s="61" t="s">
        <v>115</v>
      </c>
      <c r="AB44" s="61" t="s">
        <v>117</v>
      </c>
      <c r="AC44" s="61" t="s">
        <v>115</v>
      </c>
      <c r="AD44" s="61" t="s">
        <v>115</v>
      </c>
      <c r="AG44" s="47" t="s">
        <v>90</v>
      </c>
      <c r="AH44">
        <v>138.99</v>
      </c>
      <c r="AI44" s="45">
        <v>137.23737147966025</v>
      </c>
      <c r="AJ44">
        <v>136.44</v>
      </c>
      <c r="AK44" s="45">
        <f t="shared" si="3"/>
        <v>137.55579049322009</v>
      </c>
      <c r="AL44">
        <f t="shared" si="4"/>
        <v>1.3044799734558317</v>
      </c>
      <c r="AO44" s="47" t="s">
        <v>198</v>
      </c>
      <c r="AP44" s="45">
        <v>167.54505707048131</v>
      </c>
      <c r="AQ44" s="68">
        <v>2.7080183447981181</v>
      </c>
      <c r="BI44" t="s">
        <v>439</v>
      </c>
    </row>
    <row r="45" spans="1:61" ht="15.75" x14ac:dyDescent="0.25">
      <c r="A45" s="2" t="s">
        <v>6</v>
      </c>
      <c r="B45" s="17">
        <v>3.9E-2</v>
      </c>
      <c r="C45" s="17">
        <v>5.2999999999999999E-2</v>
      </c>
      <c r="D45" s="17">
        <v>0.04</v>
      </c>
      <c r="E45" s="17">
        <v>4.5999999999999999E-2</v>
      </c>
      <c r="F45" s="17">
        <v>8.5999999999999993E-2</v>
      </c>
      <c r="G45" s="17">
        <v>5.8000000000000003E-2</v>
      </c>
      <c r="H45" s="17">
        <v>4.2999999999999997E-2</v>
      </c>
      <c r="I45" s="17">
        <v>5.5E-2</v>
      </c>
      <c r="J45" s="17">
        <v>0.10100000000000001</v>
      </c>
      <c r="K45" s="17">
        <v>7.9000000000000001E-2</v>
      </c>
      <c r="L45" s="17">
        <v>6.8000000000000005E-2</v>
      </c>
      <c r="M45" s="17">
        <v>5.5E-2</v>
      </c>
      <c r="N45" s="8">
        <v>630</v>
      </c>
      <c r="O45" s="42">
        <v>8</v>
      </c>
      <c r="P45" s="47" t="s">
        <v>87</v>
      </c>
      <c r="Q45" s="48"/>
      <c r="R45" s="43"/>
      <c r="S45" s="45">
        <v>125.72641931157798</v>
      </c>
      <c r="T45" s="45">
        <v>81.694233348234221</v>
      </c>
      <c r="U45" s="45">
        <v>142.93696915511845</v>
      </c>
      <c r="V45" s="45">
        <v>123.37952615109522</v>
      </c>
      <c r="Z45" s="59" t="s">
        <v>98</v>
      </c>
      <c r="AA45" s="61" t="s">
        <v>115</v>
      </c>
      <c r="AB45" s="61" t="s">
        <v>115</v>
      </c>
      <c r="AC45" s="61" t="s">
        <v>117</v>
      </c>
      <c r="AD45" s="61" t="s">
        <v>115</v>
      </c>
      <c r="AG45" s="47" t="s">
        <v>86</v>
      </c>
      <c r="AH45">
        <v>137.33000000000001</v>
      </c>
      <c r="AI45" s="45">
        <v>134.55520786767991</v>
      </c>
      <c r="AJ45">
        <v>133.56700000000001</v>
      </c>
      <c r="AK45" s="45">
        <f t="shared" si="3"/>
        <v>135.15073595589331</v>
      </c>
      <c r="AL45">
        <f t="shared" si="4"/>
        <v>1.9509055661123988</v>
      </c>
      <c r="AO45" s="47" t="s">
        <v>199</v>
      </c>
      <c r="AP45" s="45">
        <v>126.35006779913574</v>
      </c>
      <c r="AQ45" s="68">
        <v>2.6181027086336166</v>
      </c>
      <c r="BI45" t="s">
        <v>440</v>
      </c>
    </row>
    <row r="46" spans="1:61" ht="15.75" x14ac:dyDescent="0.25">
      <c r="A46" s="2" t="s">
        <v>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8">
        <v>630</v>
      </c>
      <c r="O46" s="42">
        <v>9</v>
      </c>
      <c r="P46" s="47" t="s">
        <v>96</v>
      </c>
      <c r="Q46" s="48"/>
      <c r="R46" s="43"/>
      <c r="S46" s="45">
        <v>208.09119356280732</v>
      </c>
      <c r="T46" s="45">
        <v>201.83281180151988</v>
      </c>
      <c r="U46" s="45">
        <v>171.43495753240944</v>
      </c>
      <c r="V46" s="45">
        <v>174.67590523021903</v>
      </c>
      <c r="AG46" s="47" t="s">
        <v>91</v>
      </c>
      <c r="AH46">
        <v>205.66</v>
      </c>
      <c r="AI46" s="45">
        <v>202.27983907018327</v>
      </c>
      <c r="AJ46">
        <v>200.7654</v>
      </c>
      <c r="AK46" s="45">
        <f t="shared" si="3"/>
        <v>202.90174635672778</v>
      </c>
      <c r="AL46">
        <f t="shared" si="4"/>
        <v>2.5058638819362944</v>
      </c>
      <c r="AO46" s="47" t="s">
        <v>200</v>
      </c>
      <c r="AP46" s="45">
        <v>142.93898971837282</v>
      </c>
      <c r="AQ46" s="68">
        <v>2.9400005207492992</v>
      </c>
      <c r="BI46" t="s">
        <v>441</v>
      </c>
    </row>
    <row r="47" spans="1:61" ht="15.75" x14ac:dyDescent="0.25">
      <c r="A47" s="2" t="s">
        <v>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8">
        <v>630</v>
      </c>
      <c r="O47" s="42">
        <v>10</v>
      </c>
      <c r="P47" s="47" t="s">
        <v>85</v>
      </c>
      <c r="Q47" s="48"/>
      <c r="R47" s="43"/>
      <c r="S47" s="45">
        <v>130.97898971837279</v>
      </c>
      <c r="T47" s="45">
        <v>200.93875726419307</v>
      </c>
      <c r="U47" s="45">
        <v>192.33348234242288</v>
      </c>
      <c r="V47" s="45">
        <v>147.51899865891818</v>
      </c>
      <c r="AG47" s="47" t="s">
        <v>94</v>
      </c>
      <c r="AH47">
        <v>135.33000000000001</v>
      </c>
      <c r="AI47" s="45">
        <v>130.64371926687528</v>
      </c>
      <c r="AJ47">
        <v>128.33000000000001</v>
      </c>
      <c r="AK47" s="45">
        <f t="shared" si="3"/>
        <v>131.43457308895844</v>
      </c>
      <c r="AL47">
        <f t="shared" si="4"/>
        <v>3.5663829471787869</v>
      </c>
      <c r="AO47" s="47" t="s">
        <v>201</v>
      </c>
      <c r="AP47" s="45">
        <v>171.13931917746982</v>
      </c>
      <c r="AQ47" s="68">
        <v>2.4648334178355196</v>
      </c>
      <c r="BI47" t="s">
        <v>442</v>
      </c>
    </row>
    <row r="48" spans="1:61" ht="15.75" x14ac:dyDescent="0.25">
      <c r="O48" s="42">
        <v>11</v>
      </c>
      <c r="P48" s="47" t="s">
        <v>89</v>
      </c>
      <c r="Q48" s="48"/>
      <c r="R48" s="43"/>
      <c r="S48" s="45">
        <v>143.60751005811358</v>
      </c>
      <c r="T48" s="45">
        <v>217.25525257040675</v>
      </c>
      <c r="U48" s="45">
        <v>193.22753687974966</v>
      </c>
      <c r="V48" s="45">
        <v>173.22306660706303</v>
      </c>
      <c r="AG48" s="47" t="s">
        <v>87</v>
      </c>
      <c r="AH48">
        <v>80</v>
      </c>
      <c r="AI48" s="45">
        <v>81.694233348234221</v>
      </c>
      <c r="AJ48">
        <v>85</v>
      </c>
      <c r="AK48" s="45">
        <f t="shared" si="3"/>
        <v>82.231411116078064</v>
      </c>
      <c r="AL48">
        <f t="shared" si="4"/>
        <v>2.5429156426628232</v>
      </c>
      <c r="AO48" s="47" t="s">
        <v>202</v>
      </c>
      <c r="AP48" s="45">
        <v>192.81449411414096</v>
      </c>
      <c r="AQ48" s="68">
        <v>2.5394003708380093</v>
      </c>
      <c r="BI48" t="s">
        <v>443</v>
      </c>
    </row>
    <row r="49" spans="15:61" ht="15.75" x14ac:dyDescent="0.25">
      <c r="O49" s="42">
        <v>12</v>
      </c>
      <c r="P49" s="47" t="s">
        <v>88</v>
      </c>
      <c r="Q49" s="48"/>
      <c r="R49" s="43"/>
      <c r="S49" s="45">
        <v>112.09208761734466</v>
      </c>
      <c r="T49" s="45">
        <v>172.32901206973625</v>
      </c>
      <c r="U49" s="45">
        <v>162.60616897630754</v>
      </c>
      <c r="V49" s="45">
        <v>91.864103710326319</v>
      </c>
      <c r="AG49" s="47" t="s">
        <v>96</v>
      </c>
      <c r="AH49">
        <v>203</v>
      </c>
      <c r="AI49" s="45">
        <v>201.83281180151988</v>
      </c>
      <c r="AJ49">
        <v>201</v>
      </c>
      <c r="AK49" s="45">
        <f t="shared" si="3"/>
        <v>201.94427060050666</v>
      </c>
      <c r="AL49">
        <f t="shared" si="4"/>
        <v>1.004647847707681</v>
      </c>
      <c r="AO49" s="47" t="s">
        <v>223</v>
      </c>
      <c r="AP49" s="45">
        <v>192.74251229324989</v>
      </c>
      <c r="AQ49" s="68">
        <v>2.5350417426796077</v>
      </c>
      <c r="BI49" t="s">
        <v>444</v>
      </c>
    </row>
    <row r="50" spans="15:61" ht="15.75" x14ac:dyDescent="0.25">
      <c r="O50" s="42">
        <v>13</v>
      </c>
      <c r="P50" s="47" t="s">
        <v>95</v>
      </c>
      <c r="Q50" s="48"/>
      <c r="R50" s="43"/>
      <c r="S50" s="45">
        <v>159.58873491282966</v>
      </c>
      <c r="T50" s="45">
        <v>172.99955297273135</v>
      </c>
      <c r="U50" s="45">
        <v>163.27670987930262</v>
      </c>
      <c r="V50" s="45">
        <v>126.50871703173891</v>
      </c>
      <c r="AG50" s="47" t="s">
        <v>85</v>
      </c>
      <c r="AH50">
        <v>200</v>
      </c>
      <c r="AI50" s="45">
        <v>200.93875726419307</v>
      </c>
      <c r="AJ50">
        <v>203.11099999999999</v>
      </c>
      <c r="AK50" s="45">
        <f t="shared" si="3"/>
        <v>201.34991908806435</v>
      </c>
      <c r="AL50">
        <f t="shared" si="4"/>
        <v>1.5957351860684323</v>
      </c>
      <c r="AO50" s="47" t="s">
        <v>203</v>
      </c>
      <c r="AP50" s="45">
        <v>162.97505632543584</v>
      </c>
      <c r="AQ50" s="68">
        <v>2.3057386359397505</v>
      </c>
      <c r="BI50" t="s">
        <v>445</v>
      </c>
    </row>
    <row r="51" spans="15:61" ht="15.75" x14ac:dyDescent="0.25">
      <c r="O51" s="42">
        <v>14</v>
      </c>
      <c r="P51" s="47" t="s">
        <v>98</v>
      </c>
      <c r="Q51" s="48"/>
      <c r="R51" s="43"/>
      <c r="S51" s="45">
        <v>145.61913276709876</v>
      </c>
      <c r="T51" s="45">
        <v>153.10683951721055</v>
      </c>
      <c r="U51" s="45">
        <v>178.36388019669201</v>
      </c>
      <c r="V51" s="45">
        <v>134.21993741618238</v>
      </c>
      <c r="AG51" s="47" t="s">
        <v>89</v>
      </c>
      <c r="AH51">
        <v>217.99</v>
      </c>
      <c r="AI51" s="45">
        <v>217.25525257040675</v>
      </c>
      <c r="AJ51">
        <v>216.99</v>
      </c>
      <c r="AK51" s="45">
        <f t="shared" si="3"/>
        <v>217.41175085680229</v>
      </c>
      <c r="AL51">
        <f t="shared" si="4"/>
        <v>0.51804322718625218</v>
      </c>
      <c r="AO51" s="47" t="s">
        <v>204</v>
      </c>
      <c r="AP51" s="45">
        <v>163.19856995976753</v>
      </c>
      <c r="AQ51" s="68">
        <v>3.1732216492503755</v>
      </c>
      <c r="BI51" t="s">
        <v>446</v>
      </c>
    </row>
    <row r="52" spans="15:61" x14ac:dyDescent="0.25">
      <c r="V52">
        <v>500</v>
      </c>
      <c r="AG52" s="47" t="s">
        <v>88</v>
      </c>
      <c r="AH52">
        <v>170.88</v>
      </c>
      <c r="AI52" s="45">
        <v>172.32901206973625</v>
      </c>
      <c r="AJ52">
        <v>175.22</v>
      </c>
      <c r="AK52" s="45">
        <f t="shared" si="3"/>
        <v>172.80967068991208</v>
      </c>
      <c r="AL52">
        <f t="shared" si="4"/>
        <v>2.2095643307815247</v>
      </c>
      <c r="AO52" s="47" t="s">
        <v>205</v>
      </c>
      <c r="AP52" s="45">
        <v>178.30162673223063</v>
      </c>
      <c r="AQ52" s="68">
        <v>2.2731394304775105</v>
      </c>
    </row>
    <row r="53" spans="15:61" x14ac:dyDescent="0.25">
      <c r="AG53" s="47" t="s">
        <v>95</v>
      </c>
      <c r="AH53">
        <v>176.44300000000001</v>
      </c>
      <c r="AI53" s="45">
        <v>172.99955297273135</v>
      </c>
      <c r="AJ53">
        <v>170.77600000000001</v>
      </c>
      <c r="AK53" s="45">
        <f t="shared" si="3"/>
        <v>173.40618432424381</v>
      </c>
      <c r="AL53">
        <f t="shared" si="4"/>
        <v>2.8552992911470123</v>
      </c>
      <c r="AP53" s="68"/>
      <c r="AQ53" s="68"/>
    </row>
    <row r="54" spans="15:61" x14ac:dyDescent="0.25">
      <c r="AG54" s="47" t="s">
        <v>98</v>
      </c>
      <c r="AH54">
        <v>150.44</v>
      </c>
      <c r="AI54" s="45">
        <v>153.10683951721055</v>
      </c>
      <c r="AJ54">
        <v>155</v>
      </c>
      <c r="AK54" s="45">
        <f t="shared" si="3"/>
        <v>152.84894650573685</v>
      </c>
      <c r="AL54">
        <f t="shared" si="4"/>
        <v>2.2909128320442997</v>
      </c>
      <c r="AP54" s="68"/>
      <c r="AQ54" s="68"/>
      <c r="AT54" t="s">
        <v>309</v>
      </c>
      <c r="AU54" t="s">
        <v>253</v>
      </c>
      <c r="AV54" t="s">
        <v>310</v>
      </c>
      <c r="AW54" t="s">
        <v>247</v>
      </c>
      <c r="AX54" t="s">
        <v>309</v>
      </c>
      <c r="AY54" t="s">
        <v>248</v>
      </c>
      <c r="AZ54" t="s">
        <v>329</v>
      </c>
      <c r="BA54" t="s">
        <v>253</v>
      </c>
      <c r="BB54" t="s">
        <v>249</v>
      </c>
      <c r="BC54" t="s">
        <v>250</v>
      </c>
      <c r="BD54" t="s">
        <v>249</v>
      </c>
      <c r="BE54" t="s">
        <v>254</v>
      </c>
      <c r="BF54" t="s">
        <v>461</v>
      </c>
      <c r="BG54" t="s">
        <v>311</v>
      </c>
    </row>
    <row r="55" spans="15:61" x14ac:dyDescent="0.25">
      <c r="AK55" s="45"/>
      <c r="AO55" t="s">
        <v>218</v>
      </c>
      <c r="AP55" s="68" t="s">
        <v>82</v>
      </c>
      <c r="AQ55" s="68" t="s">
        <v>127</v>
      </c>
      <c r="AT55" s="47" t="s">
        <v>8</v>
      </c>
      <c r="AU55" s="47" t="s">
        <v>3</v>
      </c>
      <c r="AV55" s="47" t="s">
        <v>197</v>
      </c>
      <c r="AW55" s="47" t="s">
        <v>1</v>
      </c>
      <c r="AX55" s="47" t="s">
        <v>5</v>
      </c>
      <c r="AY55" s="47" t="s">
        <v>198</v>
      </c>
      <c r="AZ55" s="47" t="s">
        <v>199</v>
      </c>
      <c r="BA55" s="47" t="s">
        <v>200</v>
      </c>
      <c r="BB55" s="47" t="s">
        <v>201</v>
      </c>
      <c r="BC55" s="47" t="s">
        <v>202</v>
      </c>
      <c r="BD55" s="47" t="s">
        <v>223</v>
      </c>
      <c r="BE55" s="47" t="s">
        <v>203</v>
      </c>
      <c r="BF55" s="47" t="s">
        <v>204</v>
      </c>
      <c r="BG55" s="47" t="s">
        <v>205</v>
      </c>
      <c r="BI55" t="s">
        <v>276</v>
      </c>
    </row>
    <row r="56" spans="15:61" x14ac:dyDescent="0.25">
      <c r="AK56" s="45"/>
      <c r="AO56" s="47" t="s">
        <v>8</v>
      </c>
      <c r="AP56" s="45">
        <v>180.64241990761437</v>
      </c>
      <c r="AQ56" s="68">
        <v>2.7233170972548892</v>
      </c>
      <c r="AS56" t="s">
        <v>128</v>
      </c>
      <c r="AT56">
        <v>183.44</v>
      </c>
      <c r="AU56">
        <v>125.11199999999999</v>
      </c>
      <c r="AV56">
        <v>139.66999999999999</v>
      </c>
      <c r="AW56">
        <v>226.99799999999999</v>
      </c>
      <c r="AX56">
        <v>180.33</v>
      </c>
      <c r="AY56">
        <v>187.88</v>
      </c>
      <c r="AZ56">
        <v>78.33</v>
      </c>
      <c r="BA56">
        <v>127.11</v>
      </c>
      <c r="BB56">
        <v>178.33</v>
      </c>
      <c r="BC56">
        <v>145.55000000000001</v>
      </c>
      <c r="BD56">
        <v>170.44</v>
      </c>
      <c r="BE56">
        <v>95.33</v>
      </c>
      <c r="BF56">
        <v>130.45599999999999</v>
      </c>
      <c r="BG56">
        <v>130.67500000000001</v>
      </c>
      <c r="BI56" t="s">
        <v>447</v>
      </c>
    </row>
    <row r="57" spans="15:61" x14ac:dyDescent="0.25">
      <c r="AG57" t="s">
        <v>137</v>
      </c>
      <c r="AH57" t="s">
        <v>128</v>
      </c>
      <c r="AI57" t="s">
        <v>129</v>
      </c>
      <c r="AJ57" t="s">
        <v>130</v>
      </c>
      <c r="AK57" t="s">
        <v>82</v>
      </c>
      <c r="AL57" t="s">
        <v>127</v>
      </c>
      <c r="AO57" s="47" t="s">
        <v>3</v>
      </c>
      <c r="AP57" s="45">
        <v>120.67619281776189</v>
      </c>
      <c r="AQ57" s="68">
        <v>4.1929298710650915</v>
      </c>
      <c r="AS57" t="s">
        <v>129</v>
      </c>
      <c r="AT57" s="45">
        <v>180.48725972284311</v>
      </c>
      <c r="AU57" s="45">
        <v>120.13857845328566</v>
      </c>
      <c r="AV57" s="45">
        <v>142.3781850692892</v>
      </c>
      <c r="AW57" s="45">
        <v>225.63701385784532</v>
      </c>
      <c r="AX57" s="45">
        <v>177.02279839070184</v>
      </c>
      <c r="AY57" s="45">
        <v>185.06928922664278</v>
      </c>
      <c r="AZ57" s="45">
        <v>81.247206079570844</v>
      </c>
      <c r="BA57" s="45">
        <v>123.37952615109522</v>
      </c>
      <c r="BB57" s="45">
        <v>174.67590523021903</v>
      </c>
      <c r="BC57" s="45">
        <v>147.51899865891818</v>
      </c>
      <c r="BD57" s="45">
        <v>173.22306660706303</v>
      </c>
      <c r="BE57" s="45">
        <v>91.864103710326319</v>
      </c>
      <c r="BF57" s="45">
        <v>126.50871703173891</v>
      </c>
      <c r="BG57" s="45">
        <v>134.21993741618238</v>
      </c>
      <c r="BI57" t="s">
        <v>448</v>
      </c>
    </row>
    <row r="58" spans="15:61" x14ac:dyDescent="0.25">
      <c r="AG58" s="47" t="s">
        <v>93</v>
      </c>
      <c r="AH58">
        <v>125.11</v>
      </c>
      <c r="AI58" s="45">
        <v>122.15020116227089</v>
      </c>
      <c r="AJ58">
        <v>120.56</v>
      </c>
      <c r="AK58" s="45">
        <f t="shared" si="3"/>
        <v>122.60673372075696</v>
      </c>
      <c r="AL58">
        <f t="shared" si="4"/>
        <v>2.3090997125976118</v>
      </c>
      <c r="AO58" s="47" t="s">
        <v>197</v>
      </c>
      <c r="AP58" s="45">
        <v>142.08939502309639</v>
      </c>
      <c r="AQ58" s="68">
        <v>2.2887059155969243</v>
      </c>
      <c r="AS58" t="s">
        <v>130</v>
      </c>
      <c r="AT58">
        <v>178</v>
      </c>
      <c r="AU58">
        <v>116.77800000000001</v>
      </c>
      <c r="AV58">
        <v>144.22</v>
      </c>
      <c r="AW58">
        <v>224.88900000000001</v>
      </c>
      <c r="AX58">
        <v>175.322</v>
      </c>
      <c r="AY58">
        <v>183.22</v>
      </c>
      <c r="AZ58">
        <v>84.5</v>
      </c>
      <c r="BA58">
        <v>120.55</v>
      </c>
      <c r="BB58">
        <v>172.55</v>
      </c>
      <c r="BC58">
        <v>151.55000000000001</v>
      </c>
      <c r="BD58">
        <v>176.33</v>
      </c>
      <c r="BE58">
        <v>90.11</v>
      </c>
      <c r="BF58">
        <v>124.889</v>
      </c>
      <c r="BG58">
        <v>136</v>
      </c>
      <c r="BI58" t="s">
        <v>449</v>
      </c>
    </row>
    <row r="59" spans="15:61" x14ac:dyDescent="0.25">
      <c r="AG59" s="47" t="s">
        <v>92</v>
      </c>
      <c r="AH59">
        <v>150.55000000000001</v>
      </c>
      <c r="AI59" s="45">
        <v>147.2954850245865</v>
      </c>
      <c r="AJ59">
        <v>145.56</v>
      </c>
      <c r="AK59" s="45">
        <f t="shared" si="3"/>
        <v>147.80182834152885</v>
      </c>
      <c r="AL59">
        <f t="shared" si="4"/>
        <v>2.5332415332848051</v>
      </c>
      <c r="AO59" s="47" t="s">
        <v>1</v>
      </c>
      <c r="AP59" s="45">
        <v>225.84133795261513</v>
      </c>
      <c r="AQ59" s="68">
        <v>1.0692434249325646</v>
      </c>
      <c r="BI59" t="s">
        <v>450</v>
      </c>
    </row>
    <row r="60" spans="15:61" x14ac:dyDescent="0.25">
      <c r="AG60" s="47" t="s">
        <v>97</v>
      </c>
      <c r="AH60">
        <v>123</v>
      </c>
      <c r="AI60" s="45">
        <v>122.3737147966026</v>
      </c>
      <c r="AJ60">
        <v>121</v>
      </c>
      <c r="AK60" s="45">
        <f t="shared" si="3"/>
        <v>122.12457159886753</v>
      </c>
      <c r="AL60">
        <f t="shared" si="4"/>
        <v>1.0230123409486518</v>
      </c>
      <c r="AO60" s="47" t="s">
        <v>5</v>
      </c>
      <c r="AP60" s="45">
        <v>177.55826613023396</v>
      </c>
      <c r="AQ60" s="68">
        <v>2.5465781501952951</v>
      </c>
      <c r="BI60" t="s">
        <v>451</v>
      </c>
    </row>
    <row r="61" spans="15:61" x14ac:dyDescent="0.25">
      <c r="AG61" s="47" t="s">
        <v>90</v>
      </c>
      <c r="AH61">
        <v>180</v>
      </c>
      <c r="AI61" s="45">
        <v>184.17523468931603</v>
      </c>
      <c r="AJ61">
        <v>187.56</v>
      </c>
      <c r="AK61" s="45">
        <f t="shared" si="3"/>
        <v>183.91174489643868</v>
      </c>
      <c r="AL61">
        <f t="shared" si="4"/>
        <v>3.7868813228318787</v>
      </c>
      <c r="AO61" s="47" t="s">
        <v>198</v>
      </c>
      <c r="AP61" s="45">
        <v>185.38976307554762</v>
      </c>
      <c r="AQ61" s="68">
        <v>2.3464713115366429</v>
      </c>
      <c r="BI61" t="s">
        <v>452</v>
      </c>
    </row>
    <row r="62" spans="15:61" x14ac:dyDescent="0.25">
      <c r="AG62" s="47" t="s">
        <v>86</v>
      </c>
      <c r="AH62">
        <v>171.44</v>
      </c>
      <c r="AI62" s="45">
        <v>167.63522574877067</v>
      </c>
      <c r="AJ62">
        <v>165.66</v>
      </c>
      <c r="AK62" s="45">
        <f t="shared" si="3"/>
        <v>168.2450752495902</v>
      </c>
      <c r="AL62">
        <f t="shared" si="4"/>
        <v>2.9378627112643296</v>
      </c>
      <c r="AO62" s="47" t="s">
        <v>199</v>
      </c>
      <c r="AP62" s="45">
        <v>81.359068693190281</v>
      </c>
      <c r="AQ62" s="68">
        <v>3.0865206840787103</v>
      </c>
      <c r="BI62" t="s">
        <v>453</v>
      </c>
    </row>
    <row r="63" spans="15:61" x14ac:dyDescent="0.25">
      <c r="AG63" s="47" t="s">
        <v>91</v>
      </c>
      <c r="AH63">
        <v>170.56399999999999</v>
      </c>
      <c r="AI63" s="45">
        <v>166.74117121144388</v>
      </c>
      <c r="AJ63">
        <v>165.33</v>
      </c>
      <c r="AK63" s="45">
        <f t="shared" si="3"/>
        <v>167.54505707048131</v>
      </c>
      <c r="AL63">
        <f t="shared" si="4"/>
        <v>2.7080183447994193</v>
      </c>
      <c r="AO63" s="47" t="s">
        <v>200</v>
      </c>
      <c r="AP63" s="45">
        <v>123.67984205036508</v>
      </c>
      <c r="AQ63" s="68">
        <v>3.2902951584186799</v>
      </c>
      <c r="BI63" t="s">
        <v>454</v>
      </c>
    </row>
    <row r="64" spans="15:61" x14ac:dyDescent="0.25">
      <c r="AG64" s="47" t="s">
        <v>94</v>
      </c>
      <c r="AH64">
        <v>123.765</v>
      </c>
      <c r="AI64" s="45">
        <v>126.28520339740723</v>
      </c>
      <c r="AJ64">
        <v>129</v>
      </c>
      <c r="AK64" s="45">
        <f t="shared" si="3"/>
        <v>126.35006779913574</v>
      </c>
      <c r="AL64">
        <f t="shared" si="4"/>
        <v>2.618102708634384</v>
      </c>
      <c r="AO64" s="47" t="s">
        <v>201</v>
      </c>
      <c r="AP64" s="45">
        <v>175.18530174340631</v>
      </c>
      <c r="AQ64" s="68">
        <v>2.9234762878717975</v>
      </c>
      <c r="BI64" t="s">
        <v>455</v>
      </c>
    </row>
    <row r="65" spans="33:61" x14ac:dyDescent="0.25">
      <c r="AG65" s="47" t="s">
        <v>87</v>
      </c>
      <c r="AH65">
        <v>140</v>
      </c>
      <c r="AI65" s="45">
        <v>142.93696915511845</v>
      </c>
      <c r="AJ65">
        <v>145.88</v>
      </c>
      <c r="AK65" s="45">
        <f t="shared" si="3"/>
        <v>142.93898971837282</v>
      </c>
      <c r="AL65">
        <f t="shared" si="4"/>
        <v>2.9400005207494244</v>
      </c>
      <c r="AO65" s="47" t="s">
        <v>202</v>
      </c>
      <c r="AP65" s="45">
        <v>148.20633288630606</v>
      </c>
      <c r="AQ65" s="68">
        <v>3.0584834894287916</v>
      </c>
      <c r="BI65" t="s">
        <v>456</v>
      </c>
    </row>
    <row r="66" spans="33:61" x14ac:dyDescent="0.25">
      <c r="AG66" s="47" t="s">
        <v>96</v>
      </c>
      <c r="AH66">
        <v>168.54</v>
      </c>
      <c r="AI66" s="45">
        <v>171.43495753240944</v>
      </c>
      <c r="AJ66">
        <v>173.44300000000001</v>
      </c>
      <c r="AK66" s="45">
        <f t="shared" si="3"/>
        <v>171.13931917746982</v>
      </c>
      <c r="AL66">
        <f t="shared" si="4"/>
        <v>2.4648334178365086</v>
      </c>
      <c r="AO66" s="47" t="s">
        <v>223</v>
      </c>
      <c r="AP66" s="45">
        <v>173.33102220235435</v>
      </c>
      <c r="AQ66" s="68">
        <v>2.946483634421925</v>
      </c>
      <c r="BI66" t="s">
        <v>457</v>
      </c>
    </row>
    <row r="67" spans="33:61" x14ac:dyDescent="0.25">
      <c r="AG67" s="47" t="s">
        <v>85</v>
      </c>
      <c r="AH67">
        <v>195.56</v>
      </c>
      <c r="AI67" s="45">
        <v>192.33348234242288</v>
      </c>
      <c r="AJ67">
        <v>190.55</v>
      </c>
      <c r="AK67" s="45">
        <f t="shared" si="3"/>
        <v>192.81449411414096</v>
      </c>
      <c r="AL67">
        <f t="shared" si="4"/>
        <v>2.5394003708353088</v>
      </c>
      <c r="AO67" s="47" t="s">
        <v>203</v>
      </c>
      <c r="AP67" s="45">
        <v>92.434701236775439</v>
      </c>
      <c r="AQ67" s="68">
        <v>2.6563670967869681</v>
      </c>
      <c r="BI67" t="s">
        <v>458</v>
      </c>
    </row>
    <row r="68" spans="33:61" x14ac:dyDescent="0.25">
      <c r="AG68" s="47" t="s">
        <v>89</v>
      </c>
      <c r="AH68">
        <v>190</v>
      </c>
      <c r="AI68" s="45">
        <v>193.22753687974966</v>
      </c>
      <c r="AJ68">
        <v>195</v>
      </c>
      <c r="AK68" s="45">
        <f t="shared" si="3"/>
        <v>192.74251229324989</v>
      </c>
      <c r="AL68">
        <f t="shared" si="4"/>
        <v>2.535041742680376</v>
      </c>
      <c r="AO68" s="47" t="s">
        <v>204</v>
      </c>
      <c r="AP68" s="45">
        <v>127.28457234391298</v>
      </c>
      <c r="AQ68" s="68">
        <v>2.8634482445229832</v>
      </c>
      <c r="BI68" t="s">
        <v>459</v>
      </c>
    </row>
    <row r="69" spans="33:61" x14ac:dyDescent="0.25">
      <c r="AG69" s="47" t="s">
        <v>88</v>
      </c>
      <c r="AH69">
        <v>165.44300000000001</v>
      </c>
      <c r="AI69" s="45">
        <v>162.60616897630754</v>
      </c>
      <c r="AJ69">
        <v>160.876</v>
      </c>
      <c r="AK69" s="45">
        <f t="shared" si="3"/>
        <v>162.97505632543584</v>
      </c>
      <c r="AL69">
        <f t="shared" si="4"/>
        <v>2.3057386359386443</v>
      </c>
      <c r="AO69" s="47" t="s">
        <v>205</v>
      </c>
      <c r="AP69" s="45">
        <v>133.63164580539413</v>
      </c>
      <c r="AQ69" s="68">
        <v>2.7108064325008074</v>
      </c>
      <c r="BI69" t="s">
        <v>460</v>
      </c>
    </row>
    <row r="70" spans="33:61" x14ac:dyDescent="0.25">
      <c r="AG70" s="47" t="s">
        <v>95</v>
      </c>
      <c r="AH70">
        <v>166.33199999999999</v>
      </c>
      <c r="AI70" s="45">
        <v>163.27670987930262</v>
      </c>
      <c r="AJ70">
        <v>159.98699999999999</v>
      </c>
      <c r="AK70" s="45">
        <f t="shared" si="3"/>
        <v>163.19856995976753</v>
      </c>
      <c r="AL70">
        <f t="shared" si="4"/>
        <v>3.1732216492499714</v>
      </c>
    </row>
    <row r="71" spans="33:61" x14ac:dyDescent="0.25">
      <c r="AG71" s="47" t="s">
        <v>98</v>
      </c>
      <c r="AH71">
        <v>180.54300000000001</v>
      </c>
      <c r="AI71" s="45">
        <v>178.36388019669201</v>
      </c>
      <c r="AJ71">
        <v>175.99799999999999</v>
      </c>
      <c r="AK71" s="45">
        <f t="shared" si="3"/>
        <v>178.30162673223063</v>
      </c>
      <c r="AL71">
        <f t="shared" si="4"/>
        <v>2.27313943047454</v>
      </c>
    </row>
    <row r="72" spans="33:61" x14ac:dyDescent="0.25">
      <c r="AK72" s="45"/>
    </row>
    <row r="73" spans="33:61" x14ac:dyDescent="0.25">
      <c r="AK73" s="45"/>
    </row>
    <row r="74" spans="33:61" x14ac:dyDescent="0.25">
      <c r="AG74" t="s">
        <v>138</v>
      </c>
      <c r="AH74" t="s">
        <v>128</v>
      </c>
      <c r="AI74" t="s">
        <v>129</v>
      </c>
      <c r="AJ74" t="s">
        <v>130</v>
      </c>
      <c r="AK74" t="s">
        <v>82</v>
      </c>
      <c r="AL74" t="s">
        <v>127</v>
      </c>
    </row>
    <row r="75" spans="33:61" x14ac:dyDescent="0.25">
      <c r="AG75" s="47" t="s">
        <v>93</v>
      </c>
      <c r="AH75">
        <v>183.44</v>
      </c>
      <c r="AI75" s="45">
        <v>180.48725972284311</v>
      </c>
      <c r="AJ75">
        <v>178</v>
      </c>
      <c r="AK75" s="45">
        <f t="shared" si="3"/>
        <v>180.64241990761437</v>
      </c>
      <c r="AL75">
        <f t="shared" si="4"/>
        <v>2.7233170972554195</v>
      </c>
    </row>
    <row r="76" spans="33:61" x14ac:dyDescent="0.25">
      <c r="AG76" s="47" t="s">
        <v>92</v>
      </c>
      <c r="AH76">
        <v>125.11199999999999</v>
      </c>
      <c r="AI76" s="45">
        <v>120.13857845328566</v>
      </c>
      <c r="AJ76">
        <v>116.77800000000001</v>
      </c>
      <c r="AK76" s="45">
        <f t="shared" si="3"/>
        <v>120.67619281776189</v>
      </c>
      <c r="AL76">
        <f t="shared" si="4"/>
        <v>4.1929298710649014</v>
      </c>
    </row>
    <row r="77" spans="33:61" x14ac:dyDescent="0.25">
      <c r="AG77" s="47" t="s">
        <v>97</v>
      </c>
      <c r="AH77">
        <v>139.66999999999999</v>
      </c>
      <c r="AI77" s="45">
        <v>142.3781850692892</v>
      </c>
      <c r="AJ77">
        <v>144.22</v>
      </c>
      <c r="AK77" s="45">
        <f t="shared" si="3"/>
        <v>142.08939502309639</v>
      </c>
      <c r="AL77">
        <f t="shared" si="4"/>
        <v>2.288705915596204</v>
      </c>
    </row>
    <row r="78" spans="33:61" x14ac:dyDescent="0.25">
      <c r="AG78" s="47" t="s">
        <v>90</v>
      </c>
      <c r="AH78">
        <v>226.99799999999999</v>
      </c>
      <c r="AI78" s="45">
        <v>225.63701385784532</v>
      </c>
      <c r="AJ78">
        <v>224.88900000000001</v>
      </c>
      <c r="AK78" s="45">
        <f t="shared" si="3"/>
        <v>225.84133795261513</v>
      </c>
      <c r="AL78">
        <f t="shared" si="4"/>
        <v>1.0692434249400833</v>
      </c>
    </row>
    <row r="79" spans="33:61" x14ac:dyDescent="0.25">
      <c r="AG79" s="47" t="s">
        <v>86</v>
      </c>
      <c r="AH79">
        <v>180.33</v>
      </c>
      <c r="AI79" s="45">
        <v>177.02279839070184</v>
      </c>
      <c r="AJ79">
        <v>175.322</v>
      </c>
      <c r="AK79" s="45">
        <f t="shared" si="3"/>
        <v>177.55826613023396</v>
      </c>
      <c r="AL79">
        <f t="shared" si="4"/>
        <v>2.5465781501967983</v>
      </c>
    </row>
    <row r="80" spans="33:61" x14ac:dyDescent="0.25">
      <c r="AG80" s="47" t="s">
        <v>91</v>
      </c>
      <c r="AH80">
        <v>187.88</v>
      </c>
      <c r="AI80" s="45">
        <v>185.06928922664278</v>
      </c>
      <c r="AJ80">
        <v>183.22</v>
      </c>
      <c r="AK80" s="45">
        <f t="shared" si="3"/>
        <v>185.38976307554762</v>
      </c>
      <c r="AL80">
        <f t="shared" si="4"/>
        <v>2.3464713115386453</v>
      </c>
    </row>
    <row r="81" spans="33:38" x14ac:dyDescent="0.25">
      <c r="AG81" s="47" t="s">
        <v>94</v>
      </c>
      <c r="AH81">
        <v>78.33</v>
      </c>
      <c r="AI81" s="45">
        <v>81.247206079570844</v>
      </c>
      <c r="AJ81">
        <v>84.5</v>
      </c>
      <c r="AK81" s="45">
        <f t="shared" si="3"/>
        <v>81.359068693190281</v>
      </c>
      <c r="AL81">
        <f t="shared" si="4"/>
        <v>3.0865206840784873</v>
      </c>
    </row>
    <row r="82" spans="33:38" x14ac:dyDescent="0.25">
      <c r="AG82" s="47" t="s">
        <v>87</v>
      </c>
      <c r="AH82">
        <v>127.11</v>
      </c>
      <c r="AI82" s="45">
        <v>123.37952615109522</v>
      </c>
      <c r="AJ82">
        <v>120.55</v>
      </c>
      <c r="AK82" s="45">
        <f t="shared" si="3"/>
        <v>123.67984205036508</v>
      </c>
      <c r="AL82">
        <f t="shared" si="4"/>
        <v>3.290295158419029</v>
      </c>
    </row>
    <row r="83" spans="33:38" x14ac:dyDescent="0.25">
      <c r="AG83" s="47" t="s">
        <v>96</v>
      </c>
      <c r="AH83">
        <v>178.33</v>
      </c>
      <c r="AI83" s="45">
        <v>174.67590523021903</v>
      </c>
      <c r="AJ83">
        <v>172.55</v>
      </c>
      <c r="AK83" s="45">
        <f t="shared" si="3"/>
        <v>175.18530174340631</v>
      </c>
      <c r="AL83">
        <f t="shared" si="4"/>
        <v>2.9234762878695553</v>
      </c>
    </row>
    <row r="84" spans="33:38" x14ac:dyDescent="0.25">
      <c r="AG84" s="47" t="s">
        <v>85</v>
      </c>
      <c r="AH84">
        <v>145.55000000000001</v>
      </c>
      <c r="AI84" s="45">
        <v>147.51899865891818</v>
      </c>
      <c r="AJ84">
        <v>151.55000000000001</v>
      </c>
      <c r="AK84" s="45">
        <f t="shared" si="3"/>
        <v>148.20633288630606</v>
      </c>
      <c r="AL84">
        <f t="shared" si="4"/>
        <v>3.0584834894280828</v>
      </c>
    </row>
    <row r="85" spans="33:38" x14ac:dyDescent="0.25">
      <c r="AG85" s="47" t="s">
        <v>89</v>
      </c>
      <c r="AH85">
        <v>170.44</v>
      </c>
      <c r="AI85" s="45">
        <v>173.22306660706303</v>
      </c>
      <c r="AJ85">
        <v>176.33</v>
      </c>
      <c r="AK85" s="45">
        <f t="shared" si="3"/>
        <v>173.33102220235435</v>
      </c>
      <c r="AL85">
        <f t="shared" si="4"/>
        <v>2.9464836344218965</v>
      </c>
    </row>
    <row r="86" spans="33:38" x14ac:dyDescent="0.25">
      <c r="AG86" s="47" t="s">
        <v>88</v>
      </c>
      <c r="AH86">
        <v>95.33</v>
      </c>
      <c r="AI86" s="45">
        <v>91.864103710326319</v>
      </c>
      <c r="AJ86">
        <v>90.11</v>
      </c>
      <c r="AK86" s="45">
        <f t="shared" si="3"/>
        <v>92.434701236775439</v>
      </c>
      <c r="AL86">
        <f t="shared" si="4"/>
        <v>2.656367096786961</v>
      </c>
    </row>
    <row r="87" spans="33:38" x14ac:dyDescent="0.25">
      <c r="AG87" s="47" t="s">
        <v>95</v>
      </c>
      <c r="AH87">
        <v>130.45599999999999</v>
      </c>
      <c r="AI87" s="45">
        <v>126.50871703173891</v>
      </c>
      <c r="AJ87">
        <v>124.889</v>
      </c>
      <c r="AK87" s="45">
        <f>AVERAGE(AH87,AI87,AJ87)</f>
        <v>127.28457234391298</v>
      </c>
      <c r="AL87">
        <f>STDEV(AH87,AI87,AJ87)</f>
        <v>2.8634482445246858</v>
      </c>
    </row>
    <row r="88" spans="33:38" x14ac:dyDescent="0.25">
      <c r="AG88" s="47" t="s">
        <v>98</v>
      </c>
      <c r="AH88">
        <v>130.67500000000001</v>
      </c>
      <c r="AI88" s="45">
        <v>134.21993741618238</v>
      </c>
      <c r="AJ88">
        <v>136</v>
      </c>
      <c r="AK88" s="45">
        <f>AVERAGE(AH88,AI88,AJ88)</f>
        <v>133.63164580539413</v>
      </c>
      <c r="AL88">
        <f>STDEV(AH88,AI88,AJ88)</f>
        <v>2.7108064325017458</v>
      </c>
    </row>
  </sheetData>
  <sortState ref="O38:V52">
    <sortCondition ref="O38:O52"/>
  </sortState>
  <mergeCells count="4">
    <mergeCell ref="O26:S26"/>
    <mergeCell ref="O36:S36"/>
    <mergeCell ref="Z37:AD37"/>
    <mergeCell ref="AF1:AJ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8"/>
  <sheetViews>
    <sheetView topLeftCell="AL40" zoomScale="90" zoomScaleNormal="90" workbookViewId="0">
      <selection activeCell="AX55" sqref="AX55:BK56"/>
    </sheetView>
  </sheetViews>
  <sheetFormatPr defaultRowHeight="15" x14ac:dyDescent="0.25"/>
  <cols>
    <col min="29" max="29" width="21.5703125" customWidth="1"/>
    <col min="37" max="37" width="21.85546875" customWidth="1"/>
    <col min="45" max="45" width="22.5703125" customWidth="1"/>
    <col min="48" max="48" width="7.28515625" customWidth="1"/>
    <col min="49" max="49" width="13.85546875" customWidth="1"/>
  </cols>
  <sheetData>
    <row r="1" spans="1:65" x14ac:dyDescent="0.25">
      <c r="A1" t="s">
        <v>0</v>
      </c>
    </row>
    <row r="2" spans="1:65" x14ac:dyDescent="0.25">
      <c r="O2" t="s">
        <v>69</v>
      </c>
      <c r="AJ2" s="105" t="s">
        <v>75</v>
      </c>
      <c r="AK2" s="105"/>
      <c r="AL2" s="105"/>
      <c r="AM2" s="105"/>
      <c r="AN2" s="105"/>
      <c r="AX2" t="s">
        <v>252</v>
      </c>
      <c r="AY2" t="s">
        <v>253</v>
      </c>
      <c r="AZ2" t="s">
        <v>252</v>
      </c>
      <c r="BA2" t="s">
        <v>251</v>
      </c>
      <c r="BB2" t="s">
        <v>251</v>
      </c>
      <c r="BC2" t="s">
        <v>248</v>
      </c>
      <c r="BD2" t="s">
        <v>249</v>
      </c>
      <c r="BE2" t="s">
        <v>253</v>
      </c>
      <c r="BF2" t="s">
        <v>248</v>
      </c>
      <c r="BG2" t="s">
        <v>249</v>
      </c>
      <c r="BH2" t="s">
        <v>247</v>
      </c>
      <c r="BI2" t="s">
        <v>326</v>
      </c>
      <c r="BJ2" t="s">
        <v>310</v>
      </c>
      <c r="BK2" t="s">
        <v>326</v>
      </c>
    </row>
    <row r="3" spans="1:65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O3" s="1"/>
      <c r="P3" s="2">
        <v>1</v>
      </c>
      <c r="Q3" s="2">
        <v>2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10</v>
      </c>
      <c r="Z3" s="2">
        <v>11</v>
      </c>
      <c r="AA3" s="2">
        <v>12</v>
      </c>
      <c r="AN3" s="41" t="s">
        <v>99</v>
      </c>
      <c r="AO3" s="41" t="s">
        <v>100</v>
      </c>
      <c r="AP3" s="41" t="s">
        <v>102</v>
      </c>
      <c r="AQ3" s="41" t="s">
        <v>101</v>
      </c>
      <c r="AS3" t="s">
        <v>225</v>
      </c>
      <c r="AT3" t="s">
        <v>82</v>
      </c>
      <c r="AU3" t="s">
        <v>133</v>
      </c>
      <c r="AW3" t="s">
        <v>225</v>
      </c>
      <c r="AX3" s="47" t="s">
        <v>8</v>
      </c>
      <c r="AY3" s="47" t="s">
        <v>3</v>
      </c>
      <c r="AZ3" s="47" t="s">
        <v>197</v>
      </c>
      <c r="BA3" s="47" t="s">
        <v>1</v>
      </c>
      <c r="BB3" s="47" t="s">
        <v>5</v>
      </c>
      <c r="BC3" s="47" t="s">
        <v>198</v>
      </c>
      <c r="BD3" s="47" t="s">
        <v>199</v>
      </c>
      <c r="BE3" s="47" t="s">
        <v>200</v>
      </c>
      <c r="BF3" s="47" t="s">
        <v>201</v>
      </c>
      <c r="BG3" s="47" t="s">
        <v>202</v>
      </c>
      <c r="BH3" s="47" t="s">
        <v>223</v>
      </c>
      <c r="BI3" s="47" t="s">
        <v>203</v>
      </c>
      <c r="BJ3" s="47" t="s">
        <v>204</v>
      </c>
      <c r="BK3" s="47" t="s">
        <v>205</v>
      </c>
    </row>
    <row r="4" spans="1:65" ht="15.75" x14ac:dyDescent="0.25">
      <c r="A4" s="2" t="s">
        <v>1</v>
      </c>
      <c r="B4" s="3">
        <v>1.248</v>
      </c>
      <c r="C4" s="4">
        <v>0.85099999999999998</v>
      </c>
      <c r="D4" s="5">
        <v>0.63500000000000001</v>
      </c>
      <c r="E4" s="6">
        <v>0.45900000000000002</v>
      </c>
      <c r="F4" s="5">
        <v>0.66</v>
      </c>
      <c r="G4" s="4">
        <v>0.85199999999999998</v>
      </c>
      <c r="H4" s="7">
        <v>1.0189999999999999</v>
      </c>
      <c r="I4" s="7">
        <v>0.98899999999999999</v>
      </c>
      <c r="J4" s="4">
        <v>0.91700000000000004</v>
      </c>
      <c r="K4" s="6">
        <v>0.436</v>
      </c>
      <c r="L4" s="7">
        <v>1.02</v>
      </c>
      <c r="M4" s="7">
        <v>0.998</v>
      </c>
      <c r="N4" s="8">
        <v>630</v>
      </c>
      <c r="O4" s="2" t="s">
        <v>1</v>
      </c>
      <c r="P4">
        <f>AVERAGE(AVERAGE(B4,B16))</f>
        <v>1.2504999999999999</v>
      </c>
      <c r="Q4">
        <f t="shared" ref="Q4:AA8" si="0">AVERAGE(AVERAGE(C4,C16))</f>
        <v>0.85349999999999993</v>
      </c>
      <c r="R4">
        <f t="shared" si="0"/>
        <v>0.63300000000000001</v>
      </c>
      <c r="S4">
        <f t="shared" si="0"/>
        <v>0.45900000000000002</v>
      </c>
      <c r="T4">
        <f t="shared" si="0"/>
        <v>0.66200000000000003</v>
      </c>
      <c r="U4">
        <f t="shared" si="0"/>
        <v>0.85349999999999993</v>
      </c>
      <c r="V4">
        <f t="shared" si="0"/>
        <v>1.02</v>
      </c>
      <c r="W4">
        <f t="shared" si="0"/>
        <v>0.99049999999999994</v>
      </c>
      <c r="X4">
        <f t="shared" si="0"/>
        <v>0.91900000000000004</v>
      </c>
      <c r="Y4">
        <f t="shared" si="0"/>
        <v>0.4365</v>
      </c>
      <c r="Z4">
        <f t="shared" si="0"/>
        <v>1.022</v>
      </c>
      <c r="AA4">
        <f t="shared" si="0"/>
        <v>1</v>
      </c>
      <c r="AH4" t="s">
        <v>144</v>
      </c>
      <c r="AJ4" s="42">
        <v>1</v>
      </c>
      <c r="AK4" s="47" t="s">
        <v>93</v>
      </c>
      <c r="AL4" s="48"/>
      <c r="AM4" s="43"/>
      <c r="AN4" s="45">
        <v>84.266802443991878</v>
      </c>
      <c r="AO4" s="45">
        <v>20.748472505091652</v>
      </c>
      <c r="AP4" s="45">
        <v>47.9887983706721</v>
      </c>
      <c r="AQ4" s="45">
        <v>61.60896130346233</v>
      </c>
      <c r="AS4" s="47" t="s">
        <v>8</v>
      </c>
      <c r="AT4" s="45">
        <v>84.539267481330597</v>
      </c>
      <c r="AU4" s="68">
        <v>2.0133748154348932</v>
      </c>
      <c r="AW4" t="s">
        <v>140</v>
      </c>
      <c r="AX4">
        <v>86.674999999999997</v>
      </c>
      <c r="AY4">
        <v>61.55</v>
      </c>
      <c r="AZ4">
        <v>78.78</v>
      </c>
      <c r="BA4">
        <v>111.56</v>
      </c>
      <c r="BB4">
        <v>110.98699999999999</v>
      </c>
      <c r="BC4">
        <v>162.34</v>
      </c>
      <c r="BD4">
        <v>126.879</v>
      </c>
      <c r="BE4">
        <v>70.11</v>
      </c>
      <c r="BF4">
        <v>157.89699999999999</v>
      </c>
      <c r="BG4">
        <v>128.22200000000001</v>
      </c>
      <c r="BH4">
        <v>184</v>
      </c>
      <c r="BI4">
        <v>129.67500000000001</v>
      </c>
      <c r="BJ4">
        <v>119</v>
      </c>
      <c r="BK4">
        <v>130.22</v>
      </c>
      <c r="BM4" t="s">
        <v>246</v>
      </c>
    </row>
    <row r="5" spans="1:65" ht="15.75" x14ac:dyDescent="0.25">
      <c r="A5" s="2" t="s">
        <v>2</v>
      </c>
      <c r="B5" s="3">
        <v>1.262</v>
      </c>
      <c r="C5" s="9">
        <v>1.464</v>
      </c>
      <c r="D5" s="10">
        <v>1.4850000000000001</v>
      </c>
      <c r="E5" s="4">
        <v>0.83399999999999996</v>
      </c>
      <c r="F5" s="5">
        <v>0.65</v>
      </c>
      <c r="G5" s="6">
        <v>0.40400000000000003</v>
      </c>
      <c r="H5" s="11">
        <v>0.16300000000000001</v>
      </c>
      <c r="I5" s="5">
        <v>0.60799999999999998</v>
      </c>
      <c r="J5" s="7">
        <v>0.97599999999999998</v>
      </c>
      <c r="K5" s="12">
        <v>1.2869999999999999</v>
      </c>
      <c r="L5" s="10">
        <v>1.5069999999999999</v>
      </c>
      <c r="M5" s="13">
        <v>0.312</v>
      </c>
      <c r="N5" s="8">
        <v>630</v>
      </c>
      <c r="O5" s="2" t="s">
        <v>2</v>
      </c>
      <c r="P5">
        <f>AVERAGE(AVERAGE(B5,B17))</f>
        <v>1.2629999999999999</v>
      </c>
      <c r="Q5">
        <f t="shared" si="0"/>
        <v>1.4670000000000001</v>
      </c>
      <c r="R5">
        <f t="shared" si="0"/>
        <v>1.4870000000000001</v>
      </c>
      <c r="S5">
        <f t="shared" si="0"/>
        <v>0.83549999999999991</v>
      </c>
      <c r="T5">
        <f t="shared" si="0"/>
        <v>0.65</v>
      </c>
      <c r="U5">
        <f t="shared" si="0"/>
        <v>0.40400000000000003</v>
      </c>
      <c r="V5">
        <f t="shared" si="0"/>
        <v>0.16300000000000001</v>
      </c>
      <c r="W5">
        <f t="shared" si="0"/>
        <v>0.60899999999999999</v>
      </c>
      <c r="X5">
        <f t="shared" si="0"/>
        <v>0.97750000000000004</v>
      </c>
      <c r="Y5">
        <f t="shared" si="0"/>
        <v>1.2889999999999999</v>
      </c>
      <c r="Z5">
        <f t="shared" si="0"/>
        <v>1.5095000000000001</v>
      </c>
      <c r="AA5">
        <f t="shared" si="0"/>
        <v>0.312</v>
      </c>
      <c r="AH5" t="s">
        <v>145</v>
      </c>
      <c r="AJ5" s="42">
        <v>2</v>
      </c>
      <c r="AK5" s="47" t="s">
        <v>92</v>
      </c>
      <c r="AL5" s="48"/>
      <c r="AM5" s="43"/>
      <c r="AN5" s="45">
        <v>58.426680244399193</v>
      </c>
      <c r="AO5" s="45">
        <v>51.425661914460292</v>
      </c>
      <c r="AP5" s="45">
        <v>92.668024439918554</v>
      </c>
      <c r="AQ5" s="45">
        <v>75.738289205702657</v>
      </c>
      <c r="AS5" s="47" t="s">
        <v>3</v>
      </c>
      <c r="AT5" s="45">
        <v>58.618893414799736</v>
      </c>
      <c r="AU5" s="68">
        <v>2.8398828192649082</v>
      </c>
      <c r="AW5" t="s">
        <v>129</v>
      </c>
      <c r="AX5" s="45">
        <v>84.266802443991878</v>
      </c>
      <c r="AY5" s="45">
        <v>58.426680244399193</v>
      </c>
      <c r="AZ5" s="45">
        <v>80.575356415478623</v>
      </c>
      <c r="BA5" s="45">
        <v>108.64307535641548</v>
      </c>
      <c r="BB5" s="45">
        <v>108.64307535641548</v>
      </c>
      <c r="BC5" s="45">
        <v>159.17769857433811</v>
      </c>
      <c r="BD5" s="45">
        <v>129.83706720977597</v>
      </c>
      <c r="BE5" s="45">
        <v>55.562627291242364</v>
      </c>
      <c r="BF5" s="45">
        <v>160.76883910386965</v>
      </c>
      <c r="BG5" s="45">
        <v>130.09164969450103</v>
      </c>
      <c r="BH5" s="45">
        <v>186.73625254582484</v>
      </c>
      <c r="BI5" s="45">
        <v>127.29124236252548</v>
      </c>
      <c r="BJ5" s="45">
        <v>116.9806517311609</v>
      </c>
      <c r="BK5" s="45">
        <v>126.08197556008146</v>
      </c>
      <c r="BM5" t="s">
        <v>344</v>
      </c>
    </row>
    <row r="6" spans="1:65" ht="15.75" x14ac:dyDescent="0.25">
      <c r="A6" s="2" t="s">
        <v>3</v>
      </c>
      <c r="B6" s="12">
        <v>1.272</v>
      </c>
      <c r="C6" s="7">
        <v>1.018</v>
      </c>
      <c r="D6" s="4">
        <v>0.85599999999999998</v>
      </c>
      <c r="E6" s="14">
        <v>1.129</v>
      </c>
      <c r="F6" s="12">
        <v>1.325</v>
      </c>
      <c r="G6" s="12">
        <v>1.2789999999999999</v>
      </c>
      <c r="H6" s="4">
        <v>0.88800000000000001</v>
      </c>
      <c r="I6" s="15">
        <v>0.72799999999999998</v>
      </c>
      <c r="J6" s="13">
        <v>0.377</v>
      </c>
      <c r="K6" s="14">
        <v>1.1140000000000001</v>
      </c>
      <c r="L6" s="7">
        <v>1.042</v>
      </c>
      <c r="M6" s="9">
        <v>1.3819999999999999</v>
      </c>
      <c r="N6" s="8">
        <v>630</v>
      </c>
      <c r="O6" s="2" t="s">
        <v>3</v>
      </c>
      <c r="P6">
        <f>AVERAGE(AVERAGE(B6,B18))</f>
        <v>1.2745</v>
      </c>
      <c r="Q6">
        <f t="shared" si="0"/>
        <v>1.02</v>
      </c>
      <c r="R6">
        <f t="shared" si="0"/>
        <v>0.85699999999999998</v>
      </c>
      <c r="S6">
        <f t="shared" si="0"/>
        <v>1.131</v>
      </c>
      <c r="T6">
        <f t="shared" si="0"/>
        <v>1.327</v>
      </c>
      <c r="U6">
        <f t="shared" si="0"/>
        <v>1.2814999999999999</v>
      </c>
      <c r="V6">
        <f t="shared" si="0"/>
        <v>0.88749999999999996</v>
      </c>
      <c r="W6">
        <f t="shared" si="0"/>
        <v>0.72799999999999998</v>
      </c>
      <c r="X6">
        <f t="shared" si="0"/>
        <v>0.377</v>
      </c>
      <c r="Y6">
        <f t="shared" si="0"/>
        <v>1.1154999999999999</v>
      </c>
      <c r="Z6">
        <f t="shared" si="0"/>
        <v>1.0430000000000001</v>
      </c>
      <c r="AA6">
        <f t="shared" si="0"/>
        <v>1.3839999999999999</v>
      </c>
      <c r="AH6" t="s">
        <v>146</v>
      </c>
      <c r="AJ6" s="42">
        <v>3</v>
      </c>
      <c r="AK6" s="47" t="s">
        <v>97</v>
      </c>
      <c r="AL6" s="48"/>
      <c r="AM6" s="43"/>
      <c r="AN6" s="45">
        <v>80.575356415478623</v>
      </c>
      <c r="AO6" s="45">
        <v>82.739307535641558</v>
      </c>
      <c r="AP6" s="45">
        <v>112.97097759674133</v>
      </c>
      <c r="AQ6" s="45">
        <v>110.17057026476579</v>
      </c>
      <c r="AS6" s="47" t="s">
        <v>197</v>
      </c>
      <c r="AT6" s="45">
        <v>80.935118805159547</v>
      </c>
      <c r="AU6" s="68">
        <v>2.3556945329927301</v>
      </c>
      <c r="AW6" t="s">
        <v>130</v>
      </c>
      <c r="AX6">
        <v>82.676000000000002</v>
      </c>
      <c r="AY6">
        <v>55.88</v>
      </c>
      <c r="AZ6">
        <v>83.45</v>
      </c>
      <c r="BA6">
        <v>106.786</v>
      </c>
      <c r="BB6">
        <v>106.98</v>
      </c>
      <c r="BC6">
        <v>157.11000000000001</v>
      </c>
      <c r="BD6">
        <v>133.44</v>
      </c>
      <c r="BE6">
        <v>52.453000000000003</v>
      </c>
      <c r="BF6">
        <v>164.232</v>
      </c>
      <c r="BG6">
        <v>132.87</v>
      </c>
      <c r="BH6">
        <v>190</v>
      </c>
      <c r="BI6">
        <v>125.22</v>
      </c>
      <c r="BJ6">
        <v>114.98699999999999</v>
      </c>
      <c r="BK6">
        <v>123</v>
      </c>
      <c r="BM6" t="s">
        <v>345</v>
      </c>
    </row>
    <row r="7" spans="1:65" ht="15.75" x14ac:dyDescent="0.25">
      <c r="A7" s="2" t="s">
        <v>4</v>
      </c>
      <c r="B7" s="9">
        <v>1.4430000000000001</v>
      </c>
      <c r="C7" s="16">
        <v>0.54</v>
      </c>
      <c r="D7" s="9">
        <v>1.403</v>
      </c>
      <c r="E7" s="9">
        <v>1.3959999999999999</v>
      </c>
      <c r="F7" s="14">
        <v>1.081</v>
      </c>
      <c r="G7" s="10">
        <v>1.593</v>
      </c>
      <c r="H7" s="14">
        <v>1.1519999999999999</v>
      </c>
      <c r="I7" s="7">
        <v>1.0269999999999999</v>
      </c>
      <c r="J7" s="4">
        <v>0.86399999999999999</v>
      </c>
      <c r="K7" s="16">
        <v>0.59499999999999997</v>
      </c>
      <c r="L7" s="6">
        <v>0.48399999999999999</v>
      </c>
      <c r="M7" s="3">
        <v>1.222</v>
      </c>
      <c r="N7" s="8">
        <v>630</v>
      </c>
      <c r="O7" s="2" t="s">
        <v>4</v>
      </c>
      <c r="P7">
        <f>AVERAGE(AVERAGE(B7,B19))</f>
        <v>1.4450000000000001</v>
      </c>
      <c r="Q7">
        <f t="shared" si="0"/>
        <v>0.53900000000000003</v>
      </c>
      <c r="R7">
        <f t="shared" si="0"/>
        <v>1.4024999999999999</v>
      </c>
      <c r="S7">
        <f t="shared" si="0"/>
        <v>1.3979999999999999</v>
      </c>
      <c r="T7">
        <f t="shared" si="0"/>
        <v>1.0825</v>
      </c>
      <c r="U7">
        <f t="shared" si="0"/>
        <v>1.595</v>
      </c>
      <c r="V7">
        <f t="shared" si="0"/>
        <v>1.1539999999999999</v>
      </c>
      <c r="W7">
        <f t="shared" si="0"/>
        <v>1.0289999999999999</v>
      </c>
      <c r="X7">
        <f t="shared" si="0"/>
        <v>0.86549999999999994</v>
      </c>
      <c r="Y7">
        <f t="shared" si="0"/>
        <v>0.59499999999999997</v>
      </c>
      <c r="Z7">
        <f t="shared" si="0"/>
        <v>0.48399999999999999</v>
      </c>
      <c r="AA7">
        <f t="shared" si="0"/>
        <v>1.2235</v>
      </c>
      <c r="AH7" t="s">
        <v>147</v>
      </c>
      <c r="AJ7" s="42">
        <v>4</v>
      </c>
      <c r="AK7" s="47" t="s">
        <v>90</v>
      </c>
      <c r="AL7" s="48"/>
      <c r="AM7" s="43"/>
      <c r="AN7" s="45">
        <v>108.643075356415</v>
      </c>
      <c r="AO7" s="45">
        <v>77.520366598778011</v>
      </c>
      <c r="AP7" s="45">
        <v>141.99338085539713</v>
      </c>
      <c r="AQ7" s="45">
        <v>155.74083503054993</v>
      </c>
      <c r="AS7" s="47" t="s">
        <v>1</v>
      </c>
      <c r="AT7" s="45">
        <v>108.99635845213849</v>
      </c>
      <c r="AU7" s="68">
        <v>2.4065277287606284</v>
      </c>
      <c r="BM7" t="s">
        <v>346</v>
      </c>
    </row>
    <row r="8" spans="1:65" ht="15.75" x14ac:dyDescent="0.25">
      <c r="A8" s="2" t="s">
        <v>5</v>
      </c>
      <c r="B8" s="15">
        <v>0.752</v>
      </c>
      <c r="C8" s="15">
        <v>0.73099999999999998</v>
      </c>
      <c r="D8" s="3">
        <v>1.167</v>
      </c>
      <c r="E8" s="5">
        <v>0.627</v>
      </c>
      <c r="F8" s="4">
        <v>0.89400000000000002</v>
      </c>
      <c r="G8" s="6">
        <v>0.47699999999999998</v>
      </c>
      <c r="H8" s="12">
        <v>1.371</v>
      </c>
      <c r="I8" s="14">
        <v>1.0529999999999999</v>
      </c>
      <c r="J8" s="17">
        <v>0.112</v>
      </c>
      <c r="K8" s="17">
        <v>0.111</v>
      </c>
      <c r="L8" s="17">
        <v>0.121</v>
      </c>
      <c r="M8" s="17">
        <v>0.122</v>
      </c>
      <c r="N8" s="8">
        <v>630</v>
      </c>
      <c r="O8" s="2" t="s">
        <v>5</v>
      </c>
      <c r="P8">
        <f>AVERAGE(AVERAGE(B8,B20))</f>
        <v>0.753</v>
      </c>
      <c r="Q8">
        <f t="shared" si="0"/>
        <v>0.73299999999999998</v>
      </c>
      <c r="R8">
        <f t="shared" si="0"/>
        <v>1.1684999999999999</v>
      </c>
      <c r="S8">
        <f t="shared" si="0"/>
        <v>0.62850000000000006</v>
      </c>
      <c r="T8">
        <f t="shared" si="0"/>
        <v>0.89450000000000007</v>
      </c>
      <c r="U8">
        <f t="shared" si="0"/>
        <v>0.47749999999999998</v>
      </c>
      <c r="V8">
        <f t="shared" si="0"/>
        <v>1.3725000000000001</v>
      </c>
      <c r="W8">
        <f t="shared" si="0"/>
        <v>1.0549999999999999</v>
      </c>
      <c r="X8">
        <v>1.964</v>
      </c>
      <c r="AH8" t="s">
        <v>148</v>
      </c>
      <c r="AJ8" s="42">
        <v>5</v>
      </c>
      <c r="AK8" s="47" t="s">
        <v>86</v>
      </c>
      <c r="AL8" s="48"/>
      <c r="AM8" s="43"/>
      <c r="AN8" s="45">
        <v>108.64307535641548</v>
      </c>
      <c r="AO8" s="45">
        <v>106.35183299389001</v>
      </c>
      <c r="AP8" s="45">
        <v>163.12372708757636</v>
      </c>
      <c r="AQ8" s="45">
        <v>130.98268839103872</v>
      </c>
      <c r="AS8" s="47" t="s">
        <v>5</v>
      </c>
      <c r="AT8" s="45">
        <v>108.87002511880517</v>
      </c>
      <c r="AU8" s="68">
        <v>2.0131174570753818</v>
      </c>
      <c r="BM8" t="s">
        <v>347</v>
      </c>
    </row>
    <row r="9" spans="1:65" ht="15.75" x14ac:dyDescent="0.25">
      <c r="A9" s="2" t="s">
        <v>6</v>
      </c>
      <c r="B9" s="17">
        <v>0.10100000000000001</v>
      </c>
      <c r="C9" s="17">
        <v>0.13500000000000001</v>
      </c>
      <c r="D9" s="17">
        <v>9.0999999999999998E-2</v>
      </c>
      <c r="E9" s="17">
        <v>6.3E-2</v>
      </c>
      <c r="F9" s="17">
        <v>7.0999999999999994E-2</v>
      </c>
      <c r="G9" s="17">
        <v>7.5999999999999998E-2</v>
      </c>
      <c r="H9" s="17">
        <v>5.0999999999999997E-2</v>
      </c>
      <c r="I9" s="17">
        <v>6.0999999999999999E-2</v>
      </c>
      <c r="J9" s="17">
        <v>6.0999999999999999E-2</v>
      </c>
      <c r="K9" s="17">
        <v>6.2E-2</v>
      </c>
      <c r="L9" s="17">
        <v>0.06</v>
      </c>
      <c r="M9" s="17">
        <v>0.10100000000000001</v>
      </c>
      <c r="N9" s="8">
        <v>630</v>
      </c>
      <c r="AH9" t="s">
        <v>149</v>
      </c>
      <c r="AJ9" s="42">
        <v>6</v>
      </c>
      <c r="AK9" s="47" t="s">
        <v>91</v>
      </c>
      <c r="AL9" s="48"/>
      <c r="AM9" s="43"/>
      <c r="AN9" s="45">
        <v>159.17769857433811</v>
      </c>
      <c r="AO9" s="45">
        <v>189.28207739307538</v>
      </c>
      <c r="AP9" s="45">
        <v>168.91547861507127</v>
      </c>
      <c r="AQ9" s="45">
        <v>146.89409368635438</v>
      </c>
      <c r="AS9" s="47" t="s">
        <v>198</v>
      </c>
      <c r="AT9" s="45">
        <v>159.54256619144604</v>
      </c>
      <c r="AU9" s="68">
        <v>2.6340218836419225</v>
      </c>
      <c r="BM9" t="s">
        <v>348</v>
      </c>
    </row>
    <row r="10" spans="1:65" ht="15.75" x14ac:dyDescent="0.25">
      <c r="A10" s="2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8">
        <v>630</v>
      </c>
      <c r="AH10" t="s">
        <v>94</v>
      </c>
      <c r="AJ10" s="42">
        <v>7</v>
      </c>
      <c r="AK10" s="47" t="s">
        <v>94</v>
      </c>
      <c r="AL10" s="48"/>
      <c r="AM10" s="43"/>
      <c r="AN10" s="45">
        <v>129.83706720977597</v>
      </c>
      <c r="AO10" s="45">
        <v>124.42718940936864</v>
      </c>
      <c r="AP10" s="45">
        <v>132.76476578411408</v>
      </c>
      <c r="AQ10" s="45">
        <v>95.850305498981669</v>
      </c>
      <c r="AS10" s="47" t="s">
        <v>199</v>
      </c>
      <c r="AT10" s="45">
        <v>130.05202240325866</v>
      </c>
      <c r="AU10" s="68">
        <v>3.2857776174598188</v>
      </c>
      <c r="BM10" t="s">
        <v>349</v>
      </c>
    </row>
    <row r="11" spans="1:65" ht="15.75" x14ac:dyDescent="0.25">
      <c r="A11" s="2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8">
        <v>630</v>
      </c>
      <c r="AH11" t="s">
        <v>156</v>
      </c>
      <c r="AJ11" s="42">
        <v>8</v>
      </c>
      <c r="AK11" s="47" t="s">
        <v>87</v>
      </c>
      <c r="AL11" s="48"/>
      <c r="AM11" s="43"/>
      <c r="AN11" s="45">
        <v>55.562627291242364</v>
      </c>
      <c r="AO11" s="45">
        <v>39.714867617107949</v>
      </c>
      <c r="AP11" s="45">
        <v>68.609979633401224</v>
      </c>
      <c r="AQ11" s="45">
        <v>80.002545824847275</v>
      </c>
      <c r="AS11" s="47" t="s">
        <v>200</v>
      </c>
      <c r="AT11" s="45">
        <v>59.375209097080791</v>
      </c>
      <c r="AU11" s="68">
        <v>9.4257226391220001</v>
      </c>
      <c r="BM11" t="s">
        <v>350</v>
      </c>
    </row>
    <row r="12" spans="1:65" ht="15.75" x14ac:dyDescent="0.25">
      <c r="AH12" t="s">
        <v>150</v>
      </c>
      <c r="AJ12" s="42">
        <v>9</v>
      </c>
      <c r="AK12" s="47" t="s">
        <v>96</v>
      </c>
      <c r="AL12" s="48"/>
      <c r="AM12" s="43"/>
      <c r="AN12" s="45">
        <v>160.76883910386965</v>
      </c>
      <c r="AO12" s="45">
        <v>109.08859470468433</v>
      </c>
      <c r="AP12" s="45">
        <v>137.79276985743383</v>
      </c>
      <c r="AQ12" s="45">
        <v>174.70723014256623</v>
      </c>
      <c r="AS12" s="47" t="s">
        <v>201</v>
      </c>
      <c r="AT12" s="45">
        <v>160.96594636795655</v>
      </c>
      <c r="AU12" s="68">
        <v>3.1720962635396575</v>
      </c>
      <c r="BM12" t="s">
        <v>351</v>
      </c>
    </row>
    <row r="13" spans="1:65" ht="15.75" x14ac:dyDescent="0.25">
      <c r="A13" s="19" t="s">
        <v>9</v>
      </c>
      <c r="AH13" t="s">
        <v>151</v>
      </c>
      <c r="AJ13" s="42">
        <v>10</v>
      </c>
      <c r="AK13" s="47" t="s">
        <v>85</v>
      </c>
      <c r="AL13" s="48"/>
      <c r="AM13" s="43"/>
      <c r="AN13" s="45">
        <v>130.09164969450103</v>
      </c>
      <c r="AO13" s="45">
        <v>162.23268839103872</v>
      </c>
      <c r="AP13" s="45">
        <v>178.52596741344195</v>
      </c>
      <c r="AQ13" s="45">
        <v>113.86201629327904</v>
      </c>
      <c r="AS13" s="47" t="s">
        <v>202</v>
      </c>
      <c r="AT13" s="45">
        <v>130.39454989816701</v>
      </c>
      <c r="AU13" s="68">
        <v>2.3387576616737364</v>
      </c>
      <c r="BM13" t="s">
        <v>352</v>
      </c>
    </row>
    <row r="14" spans="1:65" ht="15.75" x14ac:dyDescent="0.25">
      <c r="AH14" t="s">
        <v>152</v>
      </c>
      <c r="AJ14" s="42">
        <v>11</v>
      </c>
      <c r="AK14" s="47" t="s">
        <v>89</v>
      </c>
      <c r="AL14" s="48"/>
      <c r="AM14" s="43"/>
      <c r="AN14" s="45">
        <v>186.73625254582484</v>
      </c>
      <c r="AO14" s="45">
        <v>143.9663951120163</v>
      </c>
      <c r="AP14" s="45">
        <v>203.02953156822812</v>
      </c>
      <c r="AQ14" s="45">
        <v>134.29226069246437</v>
      </c>
      <c r="AS14" s="47" t="s">
        <v>223</v>
      </c>
      <c r="AT14" s="45">
        <v>186.91208418194162</v>
      </c>
      <c r="AU14" s="68">
        <v>3.003862109550226</v>
      </c>
      <c r="BM14" t="s">
        <v>353</v>
      </c>
    </row>
    <row r="15" spans="1:65" ht="15.75" x14ac:dyDescent="0.25">
      <c r="A15" s="1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O15" s="1"/>
      <c r="P15" s="2">
        <v>1</v>
      </c>
      <c r="Q15" s="2">
        <v>2</v>
      </c>
      <c r="R15" s="2">
        <v>3</v>
      </c>
      <c r="S15" s="2">
        <v>4</v>
      </c>
      <c r="T15" s="2">
        <v>5</v>
      </c>
      <c r="U15" s="2">
        <v>6</v>
      </c>
      <c r="V15" s="2">
        <v>7</v>
      </c>
      <c r="W15" s="2">
        <v>8</v>
      </c>
      <c r="X15" s="2">
        <v>9</v>
      </c>
      <c r="Y15" s="2">
        <v>10</v>
      </c>
      <c r="Z15" s="2">
        <v>11</v>
      </c>
      <c r="AA15" s="2">
        <v>12</v>
      </c>
      <c r="AH15" t="s">
        <v>153</v>
      </c>
      <c r="AJ15" s="42">
        <v>12</v>
      </c>
      <c r="AK15" s="47" t="s">
        <v>88</v>
      </c>
      <c r="AL15" s="48"/>
      <c r="AM15" s="43"/>
      <c r="AN15" s="45">
        <v>127.29124236252548</v>
      </c>
      <c r="AO15" s="45">
        <v>129.83706720977597</v>
      </c>
      <c r="AP15" s="45">
        <v>177.9531568228106</v>
      </c>
      <c r="AQ15" s="45">
        <v>60.781568228105911</v>
      </c>
      <c r="AS15" s="47" t="s">
        <v>203</v>
      </c>
      <c r="AT15" s="45">
        <v>127.39541412084183</v>
      </c>
      <c r="AU15" s="68">
        <v>2.2293261462657759</v>
      </c>
      <c r="BM15" t="s">
        <v>354</v>
      </c>
    </row>
    <row r="16" spans="1:65" ht="15.75" x14ac:dyDescent="0.25">
      <c r="A16" s="2" t="s">
        <v>1</v>
      </c>
      <c r="B16" s="3">
        <v>1.2529999999999999</v>
      </c>
      <c r="C16" s="4">
        <v>0.85599999999999998</v>
      </c>
      <c r="D16" s="5">
        <v>0.63100000000000001</v>
      </c>
      <c r="E16" s="6">
        <v>0.45900000000000002</v>
      </c>
      <c r="F16" s="5">
        <v>0.66400000000000003</v>
      </c>
      <c r="G16" s="4">
        <v>0.85499999999999998</v>
      </c>
      <c r="H16" s="7">
        <v>1.0209999999999999</v>
      </c>
      <c r="I16" s="7">
        <v>0.99199999999999999</v>
      </c>
      <c r="J16" s="4">
        <v>0.92100000000000004</v>
      </c>
      <c r="K16" s="6">
        <v>0.437</v>
      </c>
      <c r="L16" s="7">
        <v>1.024</v>
      </c>
      <c r="M16" s="7">
        <v>1.002</v>
      </c>
      <c r="N16" s="8">
        <v>630</v>
      </c>
      <c r="O16" s="2" t="s">
        <v>1</v>
      </c>
      <c r="P16">
        <f>(175.4/1.964)*P4</f>
        <v>111.67907331975562</v>
      </c>
      <c r="Q16">
        <f t="shared" ref="Q16:AA16" si="1">(175.4/1.964)*Q4</f>
        <v>76.223981670061107</v>
      </c>
      <c r="R16">
        <f t="shared" si="1"/>
        <v>56.531670061099803</v>
      </c>
      <c r="S16">
        <f t="shared" si="1"/>
        <v>40.992158859470472</v>
      </c>
      <c r="T16">
        <f t="shared" si="1"/>
        <v>59.121588594704697</v>
      </c>
      <c r="U16">
        <f t="shared" si="1"/>
        <v>76.223981670061107</v>
      </c>
      <c r="V16">
        <f t="shared" si="1"/>
        <v>91.093686354378832</v>
      </c>
      <c r="W16">
        <f t="shared" si="1"/>
        <v>88.459114052953169</v>
      </c>
      <c r="X16">
        <f t="shared" si="1"/>
        <v>82.073625254582495</v>
      </c>
      <c r="Y16">
        <f t="shared" si="1"/>
        <v>38.982739307535645</v>
      </c>
      <c r="Z16">
        <f t="shared" si="1"/>
        <v>91.272301425661922</v>
      </c>
      <c r="AA16">
        <f t="shared" si="1"/>
        <v>89.307535641547872</v>
      </c>
      <c r="AH16" t="s">
        <v>154</v>
      </c>
      <c r="AJ16" s="42">
        <v>13</v>
      </c>
      <c r="AK16" s="47" t="s">
        <v>95</v>
      </c>
      <c r="AL16" s="48"/>
      <c r="AM16" s="43"/>
      <c r="AN16" s="45">
        <v>116.9806517311609</v>
      </c>
      <c r="AO16" s="45">
        <v>192.14613034623221</v>
      </c>
      <c r="AP16" s="45">
        <v>183.93584521384932</v>
      </c>
      <c r="AQ16" s="45">
        <v>148.73981670061099</v>
      </c>
      <c r="AS16" s="47" t="s">
        <v>204</v>
      </c>
      <c r="AT16" s="45">
        <v>116.9892172437203</v>
      </c>
      <c r="AU16" s="68">
        <v>2.0065137118904253</v>
      </c>
      <c r="BM16" t="s">
        <v>355</v>
      </c>
    </row>
    <row r="17" spans="1:65" ht="15.75" x14ac:dyDescent="0.25">
      <c r="A17" s="2" t="s">
        <v>2</v>
      </c>
      <c r="B17" s="3">
        <v>1.264</v>
      </c>
      <c r="C17" s="9">
        <v>1.47</v>
      </c>
      <c r="D17" s="10">
        <v>1.4890000000000001</v>
      </c>
      <c r="E17" s="4">
        <v>0.83699999999999997</v>
      </c>
      <c r="F17" s="5">
        <v>0.65</v>
      </c>
      <c r="G17" s="6">
        <v>0.40400000000000003</v>
      </c>
      <c r="H17" s="11">
        <v>0.16300000000000001</v>
      </c>
      <c r="I17" s="5">
        <v>0.61</v>
      </c>
      <c r="J17" s="7">
        <v>0.97899999999999998</v>
      </c>
      <c r="K17" s="12">
        <v>1.2909999999999999</v>
      </c>
      <c r="L17" s="10">
        <v>1.512</v>
      </c>
      <c r="M17" s="13">
        <v>0.312</v>
      </c>
      <c r="N17" s="8">
        <v>630</v>
      </c>
      <c r="O17" s="2" t="s">
        <v>2</v>
      </c>
      <c r="P17">
        <f t="shared" ref="P17:AA20" si="2">(175.4/1.964)*P5</f>
        <v>112.79541751527495</v>
      </c>
      <c r="Q17">
        <f t="shared" si="2"/>
        <v>131.01415478615073</v>
      </c>
      <c r="R17">
        <f t="shared" si="2"/>
        <v>132.80030549898169</v>
      </c>
      <c r="S17">
        <f t="shared" si="2"/>
        <v>74.616446028513238</v>
      </c>
      <c r="T17">
        <f t="shared" si="2"/>
        <v>58.04989816700612</v>
      </c>
      <c r="U17">
        <f t="shared" si="2"/>
        <v>36.080244399185339</v>
      </c>
      <c r="V17">
        <f t="shared" si="2"/>
        <v>14.557128309572304</v>
      </c>
      <c r="W17">
        <f t="shared" si="2"/>
        <v>54.388289205702655</v>
      </c>
      <c r="X17">
        <f t="shared" si="2"/>
        <v>87.298116089613046</v>
      </c>
      <c r="Y17">
        <f t="shared" si="2"/>
        <v>115.11741344195521</v>
      </c>
      <c r="Z17">
        <f t="shared" si="2"/>
        <v>134.80972505091651</v>
      </c>
      <c r="AA17">
        <f t="shared" si="2"/>
        <v>27.863951120162938</v>
      </c>
      <c r="AH17" t="s">
        <v>155</v>
      </c>
      <c r="AJ17" s="42">
        <v>14</v>
      </c>
      <c r="AK17" s="47" t="s">
        <v>98</v>
      </c>
      <c r="AL17" s="48"/>
      <c r="AM17" s="43"/>
      <c r="AN17" s="45">
        <v>126.08197556008146</v>
      </c>
      <c r="AO17" s="45">
        <v>164.07841140529533</v>
      </c>
      <c r="AP17" s="45">
        <v>176.17107942973522</v>
      </c>
      <c r="AQ17" s="45">
        <v>93.304480651731168</v>
      </c>
      <c r="AS17" s="47" t="s">
        <v>205</v>
      </c>
      <c r="AT17" s="45">
        <v>126.4339918533605</v>
      </c>
      <c r="AU17" s="68">
        <v>3.6228492382442843</v>
      </c>
      <c r="BM17" t="s">
        <v>356</v>
      </c>
    </row>
    <row r="18" spans="1:65" x14ac:dyDescent="0.25">
      <c r="A18" s="2" t="s">
        <v>3</v>
      </c>
      <c r="B18" s="12">
        <v>1.2769999999999999</v>
      </c>
      <c r="C18" s="7">
        <v>1.022</v>
      </c>
      <c r="D18" s="4">
        <v>0.85799999999999998</v>
      </c>
      <c r="E18" s="14">
        <v>1.133</v>
      </c>
      <c r="F18" s="12">
        <v>1.329</v>
      </c>
      <c r="G18" s="12">
        <v>1.284</v>
      </c>
      <c r="H18" s="4">
        <v>0.88700000000000001</v>
      </c>
      <c r="I18" s="15">
        <v>0.72799999999999998</v>
      </c>
      <c r="J18" s="13">
        <v>0.377</v>
      </c>
      <c r="K18" s="14">
        <v>1.117</v>
      </c>
      <c r="L18" s="7">
        <v>1.044</v>
      </c>
      <c r="M18" s="9">
        <v>1.3859999999999999</v>
      </c>
      <c r="N18" s="8">
        <v>630</v>
      </c>
      <c r="O18" s="2" t="s">
        <v>3</v>
      </c>
      <c r="P18">
        <f t="shared" si="2"/>
        <v>113.82245417515276</v>
      </c>
      <c r="Q18">
        <f t="shared" si="2"/>
        <v>91.093686354378832</v>
      </c>
      <c r="R18">
        <f t="shared" si="2"/>
        <v>76.536558044806526</v>
      </c>
      <c r="S18">
        <f t="shared" si="2"/>
        <v>101.00682281059065</v>
      </c>
      <c r="T18">
        <f t="shared" si="2"/>
        <v>118.51109979633402</v>
      </c>
      <c r="U18">
        <f t="shared" si="2"/>
        <v>114.44760692464358</v>
      </c>
      <c r="V18">
        <f t="shared" si="2"/>
        <v>79.260437881873727</v>
      </c>
      <c r="W18">
        <f t="shared" si="2"/>
        <v>65.015885947046854</v>
      </c>
      <c r="X18">
        <f t="shared" si="2"/>
        <v>33.668940936863549</v>
      </c>
      <c r="Y18">
        <f t="shared" si="2"/>
        <v>99.622556008146645</v>
      </c>
      <c r="Z18">
        <f t="shared" si="2"/>
        <v>93.147759674134448</v>
      </c>
      <c r="AA18">
        <f t="shared" si="2"/>
        <v>123.60162932790224</v>
      </c>
      <c r="AT18" s="68"/>
      <c r="AU18" s="68"/>
      <c r="BM18" t="s">
        <v>357</v>
      </c>
    </row>
    <row r="19" spans="1:65" x14ac:dyDescent="0.25">
      <c r="A19" s="2" t="s">
        <v>4</v>
      </c>
      <c r="B19" s="9">
        <v>1.4470000000000001</v>
      </c>
      <c r="C19" s="16">
        <v>0.53800000000000003</v>
      </c>
      <c r="D19" s="9">
        <v>1.4019999999999999</v>
      </c>
      <c r="E19" s="9">
        <v>1.4</v>
      </c>
      <c r="F19" s="14">
        <v>1.0840000000000001</v>
      </c>
      <c r="G19" s="10">
        <v>1.597</v>
      </c>
      <c r="H19" s="3">
        <v>1.1559999999999999</v>
      </c>
      <c r="I19" s="7">
        <v>1.0309999999999999</v>
      </c>
      <c r="J19" s="4">
        <v>0.86699999999999999</v>
      </c>
      <c r="K19" s="16">
        <v>0.59499999999999997</v>
      </c>
      <c r="L19" s="6">
        <v>0.48399999999999999</v>
      </c>
      <c r="M19" s="3">
        <v>1.2250000000000001</v>
      </c>
      <c r="N19" s="8">
        <v>630</v>
      </c>
      <c r="O19" s="2" t="s">
        <v>4</v>
      </c>
      <c r="P19">
        <f t="shared" si="2"/>
        <v>129.04938900203669</v>
      </c>
      <c r="Q19">
        <f t="shared" si="2"/>
        <v>48.136761710794303</v>
      </c>
      <c r="R19">
        <f t="shared" si="2"/>
        <v>125.25381873727088</v>
      </c>
      <c r="S19">
        <f t="shared" si="2"/>
        <v>124.85193482688392</v>
      </c>
      <c r="T19">
        <f t="shared" si="2"/>
        <v>96.675407331975578</v>
      </c>
      <c r="U19">
        <f t="shared" si="2"/>
        <v>142.44551934826885</v>
      </c>
      <c r="V19">
        <f t="shared" si="2"/>
        <v>103.06089613034624</v>
      </c>
      <c r="W19">
        <f t="shared" si="2"/>
        <v>91.89745417515276</v>
      </c>
      <c r="X19">
        <f t="shared" si="2"/>
        <v>77.295672097759677</v>
      </c>
      <c r="Y19">
        <f t="shared" si="2"/>
        <v>53.137983706720981</v>
      </c>
      <c r="Z19">
        <f t="shared" si="2"/>
        <v>43.224847250509171</v>
      </c>
      <c r="AA19">
        <f t="shared" si="2"/>
        <v>109.26776985743382</v>
      </c>
      <c r="AT19" s="68"/>
      <c r="AU19" s="68"/>
    </row>
    <row r="20" spans="1:65" x14ac:dyDescent="0.25">
      <c r="A20" s="2" t="s">
        <v>5</v>
      </c>
      <c r="B20" s="15">
        <v>0.754</v>
      </c>
      <c r="C20" s="15">
        <v>0.73499999999999999</v>
      </c>
      <c r="D20" s="3">
        <v>1.17</v>
      </c>
      <c r="E20" s="5">
        <v>0.63</v>
      </c>
      <c r="F20" s="4">
        <v>0.89500000000000002</v>
      </c>
      <c r="G20" s="6">
        <v>0.47799999999999998</v>
      </c>
      <c r="H20" s="12">
        <v>1.3740000000000001</v>
      </c>
      <c r="I20" s="14">
        <v>1.0569999999999999</v>
      </c>
      <c r="J20" s="17">
        <v>0.112</v>
      </c>
      <c r="K20" s="17">
        <v>0.111</v>
      </c>
      <c r="L20" s="17">
        <v>0.122</v>
      </c>
      <c r="M20" s="17">
        <v>0.122</v>
      </c>
      <c r="N20" s="8">
        <v>630</v>
      </c>
      <c r="O20" s="2" t="s">
        <v>5</v>
      </c>
      <c r="P20">
        <f t="shared" si="2"/>
        <v>67.248574338085547</v>
      </c>
      <c r="Q20">
        <f t="shared" si="2"/>
        <v>65.462423625254587</v>
      </c>
      <c r="R20">
        <f t="shared" si="2"/>
        <v>104.35585539714867</v>
      </c>
      <c r="S20">
        <f t="shared" si="2"/>
        <v>56.129786150712846</v>
      </c>
      <c r="T20">
        <f t="shared" si="2"/>
        <v>79.885590631364579</v>
      </c>
      <c r="U20">
        <f t="shared" si="2"/>
        <v>42.64434826883911</v>
      </c>
      <c r="V20">
        <f t="shared" si="2"/>
        <v>122.57459266802447</v>
      </c>
      <c r="W20">
        <f t="shared" si="2"/>
        <v>94.219450101833004</v>
      </c>
      <c r="X20">
        <f t="shared" si="2"/>
        <v>175.4</v>
      </c>
      <c r="AT20" s="68"/>
      <c r="AU20" s="68"/>
    </row>
    <row r="21" spans="1:65" x14ac:dyDescent="0.25">
      <c r="A21" s="2" t="s">
        <v>6</v>
      </c>
      <c r="B21" s="17">
        <v>0.10100000000000001</v>
      </c>
      <c r="C21" s="17">
        <v>0.13500000000000001</v>
      </c>
      <c r="D21" s="17">
        <v>9.1999999999999998E-2</v>
      </c>
      <c r="E21" s="17">
        <v>6.3E-2</v>
      </c>
      <c r="F21" s="17">
        <v>7.1999999999999995E-2</v>
      </c>
      <c r="G21" s="17">
        <v>7.5999999999999998E-2</v>
      </c>
      <c r="H21" s="17">
        <v>5.0999999999999997E-2</v>
      </c>
      <c r="I21" s="17">
        <v>6.0999999999999999E-2</v>
      </c>
      <c r="J21" s="17">
        <v>6.0999999999999999E-2</v>
      </c>
      <c r="K21" s="17">
        <v>6.0999999999999999E-2</v>
      </c>
      <c r="L21" s="17">
        <v>6.3E-2</v>
      </c>
      <c r="M21" s="17">
        <v>0.10100000000000001</v>
      </c>
      <c r="N21" s="8">
        <v>630</v>
      </c>
      <c r="AK21" t="s">
        <v>139</v>
      </c>
      <c r="AL21" t="s">
        <v>140</v>
      </c>
      <c r="AM21" t="s">
        <v>129</v>
      </c>
      <c r="AN21" t="s">
        <v>130</v>
      </c>
      <c r="AO21" t="s">
        <v>82</v>
      </c>
      <c r="AP21" t="s">
        <v>133</v>
      </c>
      <c r="AT21" s="68"/>
      <c r="AU21" s="68"/>
      <c r="AX21" t="s">
        <v>329</v>
      </c>
      <c r="AY21" t="s">
        <v>253</v>
      </c>
      <c r="AZ21" t="s">
        <v>252</v>
      </c>
      <c r="BA21" t="s">
        <v>252</v>
      </c>
      <c r="BB21" t="s">
        <v>251</v>
      </c>
      <c r="BC21" t="s">
        <v>247</v>
      </c>
      <c r="BD21" t="s">
        <v>250</v>
      </c>
      <c r="BE21" t="s">
        <v>254</v>
      </c>
      <c r="BF21" t="s">
        <v>251</v>
      </c>
      <c r="BG21" t="s">
        <v>248</v>
      </c>
      <c r="BH21" t="s">
        <v>249</v>
      </c>
      <c r="BI21" t="s">
        <v>250</v>
      </c>
      <c r="BJ21" t="s">
        <v>247</v>
      </c>
      <c r="BK21" t="s">
        <v>248</v>
      </c>
    </row>
    <row r="22" spans="1:65" x14ac:dyDescent="0.25">
      <c r="A22" s="2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8">
        <v>630</v>
      </c>
      <c r="AK22" s="47" t="s">
        <v>93</v>
      </c>
      <c r="AL22">
        <v>86.674999999999997</v>
      </c>
      <c r="AM22" s="45">
        <v>84.266802443991878</v>
      </c>
      <c r="AN22">
        <v>82.676000000000002</v>
      </c>
      <c r="AO22" s="45">
        <f>AVERAGE(AL22,AM22,AN22)</f>
        <v>84.539267481330626</v>
      </c>
      <c r="AP22">
        <f>STDEV(AL22,AM22,AN22)</f>
        <v>2.0133748154352671</v>
      </c>
      <c r="AS22" t="s">
        <v>224</v>
      </c>
      <c r="AT22" s="68" t="s">
        <v>82</v>
      </c>
      <c r="AU22" s="68" t="s">
        <v>133</v>
      </c>
      <c r="AX22" s="47" t="s">
        <v>8</v>
      </c>
      <c r="AY22" s="47" t="s">
        <v>3</v>
      </c>
      <c r="AZ22" s="47" t="s">
        <v>197</v>
      </c>
      <c r="BA22" s="47" t="s">
        <v>1</v>
      </c>
      <c r="BB22" s="47" t="s">
        <v>5</v>
      </c>
      <c r="BC22" s="47" t="s">
        <v>198</v>
      </c>
      <c r="BD22" s="47" t="s">
        <v>199</v>
      </c>
      <c r="BE22" s="47" t="s">
        <v>200</v>
      </c>
      <c r="BF22" s="47" t="s">
        <v>201</v>
      </c>
      <c r="BG22" s="47" t="s">
        <v>202</v>
      </c>
      <c r="BH22" s="47" t="s">
        <v>223</v>
      </c>
      <c r="BI22" s="47" t="s">
        <v>203</v>
      </c>
      <c r="BJ22" s="47" t="s">
        <v>204</v>
      </c>
      <c r="BK22" s="47" t="s">
        <v>205</v>
      </c>
      <c r="BM22" t="s">
        <v>246</v>
      </c>
    </row>
    <row r="23" spans="1:65" x14ac:dyDescent="0.25">
      <c r="A23" s="2" t="s">
        <v>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8">
        <v>630</v>
      </c>
      <c r="AK23" s="47" t="s">
        <v>92</v>
      </c>
      <c r="AL23">
        <v>61.55</v>
      </c>
      <c r="AM23" s="45">
        <v>58.426680244399193</v>
      </c>
      <c r="AN23">
        <v>55.88</v>
      </c>
      <c r="AO23" s="45">
        <f t="shared" ref="AO23:AO86" si="3">AVERAGE(AL23,AM23,AN23)</f>
        <v>58.618893414799736</v>
      </c>
      <c r="AP23">
        <f t="shared" ref="AP23:AP86" si="4">STDEV(AL23,AM23,AN23)</f>
        <v>2.8398828192650054</v>
      </c>
      <c r="AS23" s="47" t="s">
        <v>8</v>
      </c>
      <c r="AT23" s="45">
        <v>21.401490835030547</v>
      </c>
      <c r="AU23" s="68">
        <v>2.7860022800470534</v>
      </c>
      <c r="AW23" t="s">
        <v>140</v>
      </c>
      <c r="AX23">
        <v>24.456</v>
      </c>
      <c r="AY23">
        <v>51.33</v>
      </c>
      <c r="AZ23">
        <v>82.563999999999993</v>
      </c>
      <c r="BA23">
        <v>76.566999999999993</v>
      </c>
      <c r="BB23">
        <v>109</v>
      </c>
      <c r="BC23">
        <v>192</v>
      </c>
      <c r="BD23">
        <v>126</v>
      </c>
      <c r="BE23">
        <v>43.786000000000001</v>
      </c>
      <c r="BF23">
        <v>111</v>
      </c>
      <c r="BG23">
        <v>158.67500000000001</v>
      </c>
      <c r="BH23">
        <v>143.11000000000001</v>
      </c>
      <c r="BI23">
        <v>130.786</v>
      </c>
      <c r="BJ23">
        <v>195</v>
      </c>
      <c r="BK23">
        <v>165</v>
      </c>
      <c r="BM23" t="s">
        <v>358</v>
      </c>
    </row>
    <row r="24" spans="1:65" x14ac:dyDescent="0.25">
      <c r="O24" s="105" t="s">
        <v>75</v>
      </c>
      <c r="P24" s="105"/>
      <c r="Q24" s="105"/>
      <c r="R24" s="105"/>
      <c r="S24" s="105"/>
      <c r="AK24" s="47" t="s">
        <v>97</v>
      </c>
      <c r="AL24">
        <v>78.78</v>
      </c>
      <c r="AM24" s="45">
        <v>80.575356415478623</v>
      </c>
      <c r="AN24">
        <v>83.45</v>
      </c>
      <c r="AO24" s="45">
        <f t="shared" si="3"/>
        <v>80.935118805159547</v>
      </c>
      <c r="AP24">
        <f t="shared" si="4"/>
        <v>2.3556945329927004</v>
      </c>
      <c r="AS24" s="47" t="s">
        <v>3</v>
      </c>
      <c r="AT24" s="45">
        <v>51.918553971486766</v>
      </c>
      <c r="AU24" s="68">
        <v>0.937780323375076</v>
      </c>
      <c r="AW24" t="s">
        <v>129</v>
      </c>
      <c r="AX24" s="45">
        <v>20.748472505091652</v>
      </c>
      <c r="AY24" s="45">
        <v>51.425661914460292</v>
      </c>
      <c r="AZ24" s="45">
        <v>82.739307535641558</v>
      </c>
      <c r="BA24" s="45">
        <v>77.520366598778011</v>
      </c>
      <c r="BB24" s="45">
        <v>106.35183299389001</v>
      </c>
      <c r="BC24" s="45">
        <v>189.28207739307538</v>
      </c>
      <c r="BD24" s="45">
        <v>124.42718940936864</v>
      </c>
      <c r="BE24" s="45">
        <v>39.714867617107949</v>
      </c>
      <c r="BF24" s="45">
        <v>109.08859470468433</v>
      </c>
      <c r="BG24" s="45">
        <v>162.23268839103872</v>
      </c>
      <c r="BH24" s="45">
        <v>143.9663951120163</v>
      </c>
      <c r="BI24" s="45">
        <v>129.83706720977597</v>
      </c>
      <c r="BJ24" s="45">
        <v>192.14613034623221</v>
      </c>
      <c r="BK24" s="45">
        <v>164.07841140529533</v>
      </c>
      <c r="BM24" t="s">
        <v>359</v>
      </c>
    </row>
    <row r="25" spans="1:65" x14ac:dyDescent="0.25">
      <c r="O25" s="1"/>
      <c r="P25" s="2">
        <v>1</v>
      </c>
      <c r="Q25" s="2">
        <v>2</v>
      </c>
      <c r="R25" s="2">
        <v>3</v>
      </c>
      <c r="S25" s="2">
        <v>4</v>
      </c>
      <c r="T25" s="2">
        <v>5</v>
      </c>
      <c r="U25" s="2">
        <v>6</v>
      </c>
      <c r="V25" s="2">
        <v>7</v>
      </c>
      <c r="W25" s="2">
        <v>8</v>
      </c>
      <c r="X25" s="2">
        <v>9</v>
      </c>
      <c r="Y25" s="2">
        <v>10</v>
      </c>
      <c r="Z25" s="2">
        <v>11</v>
      </c>
      <c r="AA25" s="2">
        <v>12</v>
      </c>
      <c r="AK25" s="47" t="s">
        <v>90</v>
      </c>
      <c r="AL25">
        <v>111.56</v>
      </c>
      <c r="AM25" s="45">
        <v>108.64307535641548</v>
      </c>
      <c r="AN25">
        <v>106.786</v>
      </c>
      <c r="AO25" s="45">
        <f t="shared" si="3"/>
        <v>108.99635845213849</v>
      </c>
      <c r="AP25">
        <f t="shared" si="4"/>
        <v>2.4065277287604085</v>
      </c>
      <c r="AS25" s="47" t="s">
        <v>197</v>
      </c>
      <c r="AT25" s="45">
        <v>83.434435845213855</v>
      </c>
      <c r="AU25" s="68">
        <v>1.3586487865069179</v>
      </c>
      <c r="AW25" t="s">
        <v>130</v>
      </c>
      <c r="AX25">
        <v>19</v>
      </c>
      <c r="AY25">
        <v>53</v>
      </c>
      <c r="AZ25">
        <v>85</v>
      </c>
      <c r="BA25">
        <v>80</v>
      </c>
      <c r="BB25">
        <v>103.876</v>
      </c>
      <c r="BC25">
        <v>187.87</v>
      </c>
      <c r="BD25">
        <v>122</v>
      </c>
      <c r="BE25">
        <v>38.343000000000004</v>
      </c>
      <c r="BF25">
        <v>106.87</v>
      </c>
      <c r="BG25">
        <v>165</v>
      </c>
      <c r="BH25">
        <v>145.33000000000001</v>
      </c>
      <c r="BI25">
        <v>129</v>
      </c>
      <c r="BJ25">
        <v>189.98</v>
      </c>
      <c r="BK25">
        <v>163.87</v>
      </c>
      <c r="BM25" t="s">
        <v>360</v>
      </c>
    </row>
    <row r="26" spans="1:65" x14ac:dyDescent="0.25">
      <c r="O26" s="2" t="s">
        <v>1</v>
      </c>
      <c r="P26">
        <f>(P16/701.6)*1000</f>
        <v>159.17769857433811</v>
      </c>
      <c r="Q26">
        <f t="shared" ref="Q26:AA26" si="5">(Q16/701.6)*1000</f>
        <v>108.64307535641548</v>
      </c>
      <c r="R26">
        <f t="shared" si="5"/>
        <v>80.575356415478623</v>
      </c>
      <c r="S26">
        <f t="shared" si="5"/>
        <v>58.426680244399193</v>
      </c>
      <c r="T26">
        <f t="shared" si="5"/>
        <v>84.266802443991878</v>
      </c>
      <c r="U26">
        <f t="shared" si="5"/>
        <v>108.64307535641548</v>
      </c>
      <c r="V26">
        <f t="shared" si="5"/>
        <v>129.83706720977597</v>
      </c>
      <c r="W26">
        <f t="shared" si="5"/>
        <v>126.08197556008146</v>
      </c>
      <c r="X26">
        <f t="shared" si="5"/>
        <v>116.9806517311609</v>
      </c>
      <c r="Y26">
        <f t="shared" si="5"/>
        <v>55.562627291242364</v>
      </c>
      <c r="Z26">
        <f t="shared" si="5"/>
        <v>130.09164969450103</v>
      </c>
      <c r="AA26">
        <f t="shared" si="5"/>
        <v>127.29124236252548</v>
      </c>
      <c r="AK26" s="47" t="s">
        <v>86</v>
      </c>
      <c r="AL26">
        <v>110.98699999999999</v>
      </c>
      <c r="AM26" s="45">
        <v>108.64307535641548</v>
      </c>
      <c r="AN26">
        <v>106.98</v>
      </c>
      <c r="AO26" s="45">
        <f t="shared" si="3"/>
        <v>108.87002511880517</v>
      </c>
      <c r="AP26">
        <f t="shared" si="4"/>
        <v>2.0131174570765937</v>
      </c>
      <c r="AS26" s="47" t="s">
        <v>1</v>
      </c>
      <c r="AT26" s="45">
        <v>78.029122199592663</v>
      </c>
      <c r="AU26" s="68">
        <v>1.7721445894795502</v>
      </c>
      <c r="BM26" t="s">
        <v>361</v>
      </c>
    </row>
    <row r="27" spans="1:65" x14ac:dyDescent="0.25">
      <c r="O27" s="2" t="s">
        <v>2</v>
      </c>
      <c r="P27">
        <f t="shared" ref="P27:AA30" si="6">(P17/701.6)*1000</f>
        <v>160.76883910386965</v>
      </c>
      <c r="Q27">
        <f t="shared" si="6"/>
        <v>186.73625254582484</v>
      </c>
      <c r="R27">
        <f t="shared" si="6"/>
        <v>189.28207739307538</v>
      </c>
      <c r="S27">
        <f t="shared" si="6"/>
        <v>106.35183299389001</v>
      </c>
      <c r="T27">
        <f t="shared" si="6"/>
        <v>82.739307535641558</v>
      </c>
      <c r="U27">
        <f t="shared" si="6"/>
        <v>51.425661914460292</v>
      </c>
      <c r="V27">
        <f t="shared" si="6"/>
        <v>20.748472505091652</v>
      </c>
      <c r="W27">
        <f t="shared" si="6"/>
        <v>77.520366598778011</v>
      </c>
      <c r="X27">
        <f t="shared" si="6"/>
        <v>124.42718940936864</v>
      </c>
      <c r="Y27">
        <f t="shared" si="6"/>
        <v>164.07841140529533</v>
      </c>
      <c r="Z27">
        <f t="shared" si="6"/>
        <v>192.14613034623221</v>
      </c>
      <c r="AA27">
        <f t="shared" si="6"/>
        <v>39.714867617107949</v>
      </c>
      <c r="AK27" s="47" t="s">
        <v>91</v>
      </c>
      <c r="AL27">
        <v>162.34</v>
      </c>
      <c r="AM27" s="45">
        <v>159.17769857433811</v>
      </c>
      <c r="AN27">
        <v>157.11000000000001</v>
      </c>
      <c r="AO27" s="45">
        <f t="shared" si="3"/>
        <v>159.54256619144604</v>
      </c>
      <c r="AP27">
        <f t="shared" si="4"/>
        <v>2.6340218836430513</v>
      </c>
      <c r="AS27" s="47" t="s">
        <v>5</v>
      </c>
      <c r="AT27" s="45">
        <v>106.40927766463001</v>
      </c>
      <c r="AU27" s="68">
        <v>2.5624829594837935</v>
      </c>
      <c r="BM27" t="s">
        <v>362</v>
      </c>
    </row>
    <row r="28" spans="1:65" x14ac:dyDescent="0.25">
      <c r="O28" s="2" t="s">
        <v>3</v>
      </c>
      <c r="P28">
        <f t="shared" si="6"/>
        <v>162.23268839103872</v>
      </c>
      <c r="Q28">
        <f t="shared" si="6"/>
        <v>129.83706720977597</v>
      </c>
      <c r="R28">
        <f t="shared" si="6"/>
        <v>109.08859470468433</v>
      </c>
      <c r="S28">
        <f t="shared" si="6"/>
        <v>143.9663951120163</v>
      </c>
      <c r="T28">
        <f t="shared" si="6"/>
        <v>168.91547861507127</v>
      </c>
      <c r="U28">
        <f t="shared" si="6"/>
        <v>163.12372708757636</v>
      </c>
      <c r="V28">
        <f t="shared" si="6"/>
        <v>112.97097759674133</v>
      </c>
      <c r="W28">
        <f t="shared" si="6"/>
        <v>92.668024439918554</v>
      </c>
      <c r="X28">
        <f t="shared" si="6"/>
        <v>47.9887983706721</v>
      </c>
      <c r="Y28">
        <f t="shared" si="6"/>
        <v>141.99338085539713</v>
      </c>
      <c r="Z28">
        <f t="shared" si="6"/>
        <v>132.76476578411408</v>
      </c>
      <c r="AA28">
        <f t="shared" si="6"/>
        <v>176.17107942973522</v>
      </c>
      <c r="AK28" s="47" t="s">
        <v>94</v>
      </c>
      <c r="AL28">
        <v>126.879</v>
      </c>
      <c r="AM28" s="45">
        <v>129.83706720977597</v>
      </c>
      <c r="AN28">
        <v>133.44</v>
      </c>
      <c r="AO28" s="45">
        <f t="shared" si="3"/>
        <v>130.05202240325866</v>
      </c>
      <c r="AP28">
        <f t="shared" si="4"/>
        <v>3.2857776174604183</v>
      </c>
      <c r="AS28" s="47" t="s">
        <v>198</v>
      </c>
      <c r="AT28" s="45">
        <v>189.71735913102512</v>
      </c>
      <c r="AU28" s="68">
        <v>2.099125447312622</v>
      </c>
      <c r="BM28" t="s">
        <v>363</v>
      </c>
    </row>
    <row r="29" spans="1:65" x14ac:dyDescent="0.25">
      <c r="O29" s="2" t="s">
        <v>4</v>
      </c>
      <c r="P29">
        <f t="shared" si="6"/>
        <v>183.93584521384932</v>
      </c>
      <c r="Q29">
        <f t="shared" si="6"/>
        <v>68.609979633401224</v>
      </c>
      <c r="R29">
        <f t="shared" si="6"/>
        <v>178.52596741344195</v>
      </c>
      <c r="S29">
        <f t="shared" si="6"/>
        <v>177.9531568228106</v>
      </c>
      <c r="T29">
        <f t="shared" si="6"/>
        <v>137.79276985743383</v>
      </c>
      <c r="U29">
        <f t="shared" si="6"/>
        <v>203.02953156822812</v>
      </c>
      <c r="V29">
        <f t="shared" si="6"/>
        <v>146.89409368635438</v>
      </c>
      <c r="W29">
        <f t="shared" si="6"/>
        <v>130.98268839103872</v>
      </c>
      <c r="X29">
        <f t="shared" si="6"/>
        <v>110.17057026476579</v>
      </c>
      <c r="Y29">
        <f t="shared" si="6"/>
        <v>75.738289205702657</v>
      </c>
      <c r="Z29">
        <f t="shared" si="6"/>
        <v>61.60896130346233</v>
      </c>
      <c r="AA29">
        <f t="shared" si="6"/>
        <v>155.74083503054993</v>
      </c>
      <c r="AK29" s="47" t="s">
        <v>87</v>
      </c>
      <c r="AL29">
        <v>70.11</v>
      </c>
      <c r="AM29" s="45">
        <v>55.562627291242364</v>
      </c>
      <c r="AN29">
        <v>52.453000000000003</v>
      </c>
      <c r="AO29" s="45">
        <f t="shared" si="3"/>
        <v>59.375209097080791</v>
      </c>
      <c r="AP29">
        <f t="shared" si="4"/>
        <v>9.4257226391220001</v>
      </c>
      <c r="AS29" s="47" t="s">
        <v>199</v>
      </c>
      <c r="AT29" s="45">
        <v>124.14239646978955</v>
      </c>
      <c r="AU29" s="68">
        <v>2.0151501839378509</v>
      </c>
      <c r="BM29" t="s">
        <v>364</v>
      </c>
    </row>
    <row r="30" spans="1:65" x14ac:dyDescent="0.25">
      <c r="O30" s="2" t="s">
        <v>5</v>
      </c>
      <c r="P30">
        <f t="shared" si="6"/>
        <v>95.850305498981669</v>
      </c>
      <c r="Q30">
        <f t="shared" si="6"/>
        <v>93.304480651731168</v>
      </c>
      <c r="R30">
        <f t="shared" si="6"/>
        <v>148.73981670061099</v>
      </c>
      <c r="S30">
        <f t="shared" si="6"/>
        <v>80.002545824847275</v>
      </c>
      <c r="T30">
        <f t="shared" si="6"/>
        <v>113.86201629327904</v>
      </c>
      <c r="U30">
        <f t="shared" si="6"/>
        <v>60.781568228105911</v>
      </c>
      <c r="V30">
        <f t="shared" si="6"/>
        <v>174.70723014256623</v>
      </c>
      <c r="W30">
        <f t="shared" si="6"/>
        <v>134.29226069246437</v>
      </c>
      <c r="X30">
        <f t="shared" si="6"/>
        <v>250</v>
      </c>
      <c r="AK30" s="47" t="s">
        <v>96</v>
      </c>
      <c r="AL30">
        <v>157.89699999999999</v>
      </c>
      <c r="AM30" s="45">
        <v>160.76883910386965</v>
      </c>
      <c r="AN30">
        <v>164.232</v>
      </c>
      <c r="AO30" s="45">
        <f t="shared" si="3"/>
        <v>160.96594636795655</v>
      </c>
      <c r="AP30">
        <f t="shared" si="4"/>
        <v>3.172096263540388</v>
      </c>
      <c r="AS30" s="47" t="s">
        <v>200</v>
      </c>
      <c r="AT30" s="45">
        <v>40.614622539035985</v>
      </c>
      <c r="AU30" s="68">
        <v>2.8308534825472238</v>
      </c>
      <c r="BM30" t="s">
        <v>365</v>
      </c>
    </row>
    <row r="31" spans="1:65" x14ac:dyDescent="0.25">
      <c r="AK31" s="47" t="s">
        <v>85</v>
      </c>
      <c r="AL31">
        <v>128.22200000000001</v>
      </c>
      <c r="AM31" s="45">
        <v>130.09164969450103</v>
      </c>
      <c r="AN31">
        <v>132.87</v>
      </c>
      <c r="AO31" s="45">
        <f t="shared" si="3"/>
        <v>130.39454989816701</v>
      </c>
      <c r="AP31">
        <f t="shared" si="4"/>
        <v>2.3387576616733212</v>
      </c>
      <c r="AS31" s="47" t="s">
        <v>201</v>
      </c>
      <c r="AT31" s="45">
        <v>108.98619823489479</v>
      </c>
      <c r="AU31" s="68">
        <v>2.0669031853883864</v>
      </c>
      <c r="BM31" t="s">
        <v>366</v>
      </c>
    </row>
    <row r="32" spans="1:65" x14ac:dyDescent="0.25">
      <c r="O32" s="105" t="s">
        <v>75</v>
      </c>
      <c r="P32" s="105"/>
      <c r="Q32" s="105"/>
      <c r="R32" s="105"/>
      <c r="S32" s="105"/>
      <c r="AK32" s="47" t="s">
        <v>89</v>
      </c>
      <c r="AL32">
        <v>184</v>
      </c>
      <c r="AM32" s="45">
        <v>186.73625254582484</v>
      </c>
      <c r="AN32">
        <v>190</v>
      </c>
      <c r="AO32" s="45">
        <f t="shared" si="3"/>
        <v>186.91208418194162</v>
      </c>
      <c r="AP32">
        <f t="shared" si="4"/>
        <v>3.0038621095507407</v>
      </c>
      <c r="AS32" s="47" t="s">
        <v>202</v>
      </c>
      <c r="AT32" s="45">
        <v>161.96922946367957</v>
      </c>
      <c r="AU32" s="68">
        <v>3.1707198243932795</v>
      </c>
      <c r="BM32" t="s">
        <v>367</v>
      </c>
    </row>
    <row r="33" spans="15:65" x14ac:dyDescent="0.25">
      <c r="S33" s="41" t="s">
        <v>99</v>
      </c>
      <c r="T33" s="41" t="s">
        <v>100</v>
      </c>
      <c r="U33" s="41" t="s">
        <v>102</v>
      </c>
      <c r="V33" s="41" t="s">
        <v>101</v>
      </c>
      <c r="AC33" s="102" t="s">
        <v>121</v>
      </c>
      <c r="AD33" s="102"/>
      <c r="AE33" s="102"/>
      <c r="AF33" s="102"/>
      <c r="AG33" s="102"/>
      <c r="AK33" s="47" t="s">
        <v>88</v>
      </c>
      <c r="AL33">
        <v>129.67500000000001</v>
      </c>
      <c r="AM33" s="45">
        <v>127.29124236252548</v>
      </c>
      <c r="AN33">
        <v>125.22</v>
      </c>
      <c r="AO33" s="45">
        <f t="shared" si="3"/>
        <v>127.39541412084183</v>
      </c>
      <c r="AP33">
        <f t="shared" si="4"/>
        <v>2.2293261462655187</v>
      </c>
      <c r="AS33" s="47" t="s">
        <v>223</v>
      </c>
      <c r="AT33" s="45">
        <v>144.13546503733878</v>
      </c>
      <c r="AU33" s="68">
        <v>1.1196153266819411</v>
      </c>
      <c r="BM33" t="s">
        <v>368</v>
      </c>
    </row>
    <row r="34" spans="15:65" ht="15.75" x14ac:dyDescent="0.25">
      <c r="O34" s="42">
        <v>1</v>
      </c>
      <c r="P34" s="47" t="s">
        <v>93</v>
      </c>
      <c r="Q34" s="48"/>
      <c r="R34" s="43"/>
      <c r="S34" s="45">
        <v>84.266802443991878</v>
      </c>
      <c r="T34" s="45">
        <v>20.748472505091652</v>
      </c>
      <c r="U34" s="45">
        <v>47.9887983706721</v>
      </c>
      <c r="V34" s="45">
        <v>61.60896130346233</v>
      </c>
      <c r="AC34" s="46" t="s">
        <v>112</v>
      </c>
      <c r="AD34" s="46" t="s">
        <v>109</v>
      </c>
      <c r="AE34" s="46" t="s">
        <v>113</v>
      </c>
      <c r="AF34" s="46" t="s">
        <v>114</v>
      </c>
      <c r="AG34" s="46" t="s">
        <v>108</v>
      </c>
      <c r="AK34" s="47" t="s">
        <v>95</v>
      </c>
      <c r="AL34">
        <v>119</v>
      </c>
      <c r="AM34" s="45">
        <v>116.9806517311609</v>
      </c>
      <c r="AN34">
        <v>114.98699999999999</v>
      </c>
      <c r="AO34" s="45">
        <f t="shared" si="3"/>
        <v>116.9892172437203</v>
      </c>
      <c r="AP34">
        <f t="shared" si="4"/>
        <v>2.0065137118903684</v>
      </c>
      <c r="AS34" s="47" t="s">
        <v>203</v>
      </c>
      <c r="AT34" s="45">
        <v>129.87435573659198</v>
      </c>
      <c r="AU34" s="68">
        <v>0.89358369819139438</v>
      </c>
      <c r="BM34" t="s">
        <v>369</v>
      </c>
    </row>
    <row r="35" spans="15:65" ht="15.75" x14ac:dyDescent="0.25">
      <c r="O35" s="42">
        <v>2</v>
      </c>
      <c r="P35" s="47" t="s">
        <v>92</v>
      </c>
      <c r="Q35" s="48"/>
      <c r="R35" s="43"/>
      <c r="S35" s="45">
        <v>58.426680244399193</v>
      </c>
      <c r="T35" s="45">
        <v>51.425661914460292</v>
      </c>
      <c r="U35" s="45">
        <v>92.668024439918554</v>
      </c>
      <c r="V35" s="45">
        <v>75.738289205702657</v>
      </c>
      <c r="AC35" s="59" t="s">
        <v>87</v>
      </c>
      <c r="AD35" s="60" t="s">
        <v>115</v>
      </c>
      <c r="AE35" s="60" t="s">
        <v>115</v>
      </c>
      <c r="AF35" s="60" t="s">
        <v>115</v>
      </c>
      <c r="AG35" s="60" t="s">
        <v>115</v>
      </c>
      <c r="AK35" s="47" t="s">
        <v>98</v>
      </c>
      <c r="AL35">
        <v>130.22</v>
      </c>
      <c r="AM35" s="45">
        <v>126.08197556008146</v>
      </c>
      <c r="AN35">
        <v>123</v>
      </c>
      <c r="AO35" s="45">
        <f t="shared" si="3"/>
        <v>126.4339918533605</v>
      </c>
      <c r="AP35">
        <f t="shared" si="4"/>
        <v>3.6228492382447306</v>
      </c>
      <c r="AS35" s="47" t="s">
        <v>204</v>
      </c>
      <c r="AT35" s="45">
        <v>192.37537678207741</v>
      </c>
      <c r="AU35" s="68">
        <v>2.5178394401249453</v>
      </c>
      <c r="BM35" t="s">
        <v>370</v>
      </c>
    </row>
    <row r="36" spans="15:65" ht="15.75" x14ac:dyDescent="0.25">
      <c r="O36" s="42">
        <v>3</v>
      </c>
      <c r="P36" s="47" t="s">
        <v>97</v>
      </c>
      <c r="Q36" s="48"/>
      <c r="R36" s="43"/>
      <c r="S36" s="45">
        <v>80.575356415478623</v>
      </c>
      <c r="T36" s="45">
        <v>82.739307535641558</v>
      </c>
      <c r="U36" s="45">
        <v>112.97097759674133</v>
      </c>
      <c r="V36" s="45">
        <v>110.17057026476579</v>
      </c>
      <c r="AC36" s="59" t="s">
        <v>116</v>
      </c>
      <c r="AD36" s="58" t="s">
        <v>117</v>
      </c>
      <c r="AE36" s="58" t="s">
        <v>117</v>
      </c>
      <c r="AF36" s="58" t="s">
        <v>115</v>
      </c>
      <c r="AG36" s="58" t="s">
        <v>117</v>
      </c>
      <c r="AO36" s="45"/>
      <c r="AS36" s="47" t="s">
        <v>205</v>
      </c>
      <c r="AT36" s="45">
        <v>164.31613713509844</v>
      </c>
      <c r="AU36" s="68">
        <v>0.60134028798498185</v>
      </c>
      <c r="BM36" t="s">
        <v>371</v>
      </c>
    </row>
    <row r="37" spans="15:65" ht="15.75" x14ac:dyDescent="0.25">
      <c r="O37" s="42">
        <v>4</v>
      </c>
      <c r="P37" s="47" t="s">
        <v>90</v>
      </c>
      <c r="Q37" s="48"/>
      <c r="R37" s="43"/>
      <c r="S37" s="45">
        <v>108.64307535641548</v>
      </c>
      <c r="T37" s="45">
        <v>77.520366598778011</v>
      </c>
      <c r="U37" s="45">
        <v>141.99338085539713</v>
      </c>
      <c r="V37" s="45">
        <v>155.74083503054993</v>
      </c>
      <c r="AC37" s="59" t="s">
        <v>85</v>
      </c>
      <c r="AD37" s="58" t="s">
        <v>115</v>
      </c>
      <c r="AE37" s="58" t="s">
        <v>115</v>
      </c>
      <c r="AF37" s="58" t="s">
        <v>117</v>
      </c>
      <c r="AG37" s="58" t="s">
        <v>115</v>
      </c>
      <c r="AO37" s="45"/>
      <c r="AT37" s="68"/>
      <c r="AU37" s="68"/>
    </row>
    <row r="38" spans="15:65" ht="15.75" x14ac:dyDescent="0.25">
      <c r="O38" s="42">
        <v>5</v>
      </c>
      <c r="P38" s="47" t="s">
        <v>86</v>
      </c>
      <c r="Q38" s="48"/>
      <c r="R38" s="43"/>
      <c r="S38" s="45">
        <v>108.64307535641548</v>
      </c>
      <c r="T38" s="45">
        <v>106.35183299389001</v>
      </c>
      <c r="U38" s="45">
        <v>163.12372708757636</v>
      </c>
      <c r="V38" s="45">
        <v>130.98268839103872</v>
      </c>
      <c r="AC38" s="59" t="s">
        <v>89</v>
      </c>
      <c r="AD38" s="58" t="s">
        <v>117</v>
      </c>
      <c r="AE38" s="58" t="s">
        <v>115</v>
      </c>
      <c r="AF38" s="58" t="s">
        <v>117</v>
      </c>
      <c r="AG38" s="58" t="s">
        <v>115</v>
      </c>
      <c r="AO38" s="45"/>
      <c r="AT38" s="68"/>
      <c r="AU38" s="68"/>
      <c r="AX38" t="s">
        <v>388</v>
      </c>
      <c r="AY38" t="s">
        <v>257</v>
      </c>
      <c r="AZ38" t="s">
        <v>8</v>
      </c>
      <c r="BA38" t="s">
        <v>6</v>
      </c>
      <c r="BB38" t="s">
        <v>5</v>
      </c>
      <c r="BC38" t="s">
        <v>291</v>
      </c>
      <c r="BD38" t="s">
        <v>7</v>
      </c>
      <c r="BE38" t="s">
        <v>387</v>
      </c>
      <c r="BF38" t="s">
        <v>293</v>
      </c>
      <c r="BG38" t="s">
        <v>255</v>
      </c>
      <c r="BH38" t="s">
        <v>1</v>
      </c>
      <c r="BI38" t="s">
        <v>255</v>
      </c>
      <c r="BJ38" t="s">
        <v>2</v>
      </c>
      <c r="BK38" t="s">
        <v>256</v>
      </c>
    </row>
    <row r="39" spans="15:65" ht="15.75" x14ac:dyDescent="0.25">
      <c r="O39" s="42">
        <v>6</v>
      </c>
      <c r="P39" s="47" t="s">
        <v>91</v>
      </c>
      <c r="Q39" s="48"/>
      <c r="R39" s="43"/>
      <c r="S39" s="45">
        <v>159.17769857433811</v>
      </c>
      <c r="T39" s="45">
        <v>189.28207739307538</v>
      </c>
      <c r="U39" s="45">
        <v>168.91547861507127</v>
      </c>
      <c r="V39" s="45">
        <v>146.89409368635438</v>
      </c>
      <c r="AC39" s="59" t="s">
        <v>88</v>
      </c>
      <c r="AD39" s="61" t="s">
        <v>115</v>
      </c>
      <c r="AE39" s="61" t="s">
        <v>115</v>
      </c>
      <c r="AF39" s="61" t="s">
        <v>117</v>
      </c>
      <c r="AG39" s="61" t="s">
        <v>115</v>
      </c>
      <c r="AO39" s="45"/>
      <c r="AS39" t="s">
        <v>226</v>
      </c>
      <c r="AT39" s="68" t="s">
        <v>82</v>
      </c>
      <c r="AU39" s="68" t="s">
        <v>133</v>
      </c>
      <c r="AX39" s="47" t="s">
        <v>8</v>
      </c>
      <c r="AY39" s="47" t="s">
        <v>3</v>
      </c>
      <c r="AZ39" s="47" t="s">
        <v>197</v>
      </c>
      <c r="BA39" s="47" t="s">
        <v>1</v>
      </c>
      <c r="BB39" s="47" t="s">
        <v>5</v>
      </c>
      <c r="BC39" s="47" t="s">
        <v>198</v>
      </c>
      <c r="BD39" s="47" t="s">
        <v>199</v>
      </c>
      <c r="BE39" s="47" t="s">
        <v>200</v>
      </c>
      <c r="BF39" s="47" t="s">
        <v>201</v>
      </c>
      <c r="BG39" s="47" t="s">
        <v>202</v>
      </c>
      <c r="BH39" s="47" t="s">
        <v>223</v>
      </c>
      <c r="BI39" s="47" t="s">
        <v>203</v>
      </c>
      <c r="BJ39" s="47" t="s">
        <v>204</v>
      </c>
      <c r="BK39" s="47" t="s">
        <v>205</v>
      </c>
      <c r="BM39" t="s">
        <v>372</v>
      </c>
    </row>
    <row r="40" spans="15:65" ht="15.75" x14ac:dyDescent="0.25">
      <c r="O40" s="42">
        <v>7</v>
      </c>
      <c r="P40" s="47" t="s">
        <v>94</v>
      </c>
      <c r="Q40" s="48"/>
      <c r="R40" s="43"/>
      <c r="S40" s="45">
        <v>129.83706720977597</v>
      </c>
      <c r="T40" s="45">
        <v>124.42718940936864</v>
      </c>
      <c r="U40" s="45">
        <v>132.76476578411408</v>
      </c>
      <c r="V40" s="45">
        <v>95.850305498981669</v>
      </c>
      <c r="AC40" s="59" t="s">
        <v>95</v>
      </c>
      <c r="AD40" s="61" t="s">
        <v>115</v>
      </c>
      <c r="AE40" s="61" t="s">
        <v>117</v>
      </c>
      <c r="AF40" s="61" t="s">
        <v>117</v>
      </c>
      <c r="AG40" s="61" t="s">
        <v>115</v>
      </c>
      <c r="AK40" t="s">
        <v>141</v>
      </c>
      <c r="AL40" t="s">
        <v>140</v>
      </c>
      <c r="AM40" t="s">
        <v>129</v>
      </c>
      <c r="AN40" t="s">
        <v>130</v>
      </c>
      <c r="AO40" t="s">
        <v>82</v>
      </c>
      <c r="AP40" t="s">
        <v>133</v>
      </c>
      <c r="AS40" s="47" t="s">
        <v>8</v>
      </c>
      <c r="AT40" s="45">
        <v>48.252932790224037</v>
      </c>
      <c r="AU40" s="68">
        <v>2.6249857606650324</v>
      </c>
      <c r="AW40" t="s">
        <v>140</v>
      </c>
      <c r="AX40">
        <v>45.77</v>
      </c>
      <c r="AY40">
        <v>95.33</v>
      </c>
      <c r="AZ40">
        <v>115.876</v>
      </c>
      <c r="BA40">
        <v>139.876</v>
      </c>
      <c r="BB40">
        <v>165.876</v>
      </c>
      <c r="BC40">
        <v>171.45599999999999</v>
      </c>
      <c r="BD40">
        <v>133.88999999999999</v>
      </c>
      <c r="BE40">
        <v>73.11</v>
      </c>
      <c r="BF40">
        <v>141.77000000000001</v>
      </c>
      <c r="BG40">
        <v>180.44</v>
      </c>
      <c r="BH40">
        <v>206.22</v>
      </c>
      <c r="BI40">
        <v>180.77600000000001</v>
      </c>
      <c r="BJ40">
        <v>186.55</v>
      </c>
      <c r="BK40">
        <v>178.54</v>
      </c>
      <c r="BM40" t="s">
        <v>373</v>
      </c>
    </row>
    <row r="41" spans="15:65" ht="15.75" x14ac:dyDescent="0.25">
      <c r="O41" s="42">
        <v>8</v>
      </c>
      <c r="P41" s="47" t="s">
        <v>87</v>
      </c>
      <c r="Q41" s="48"/>
      <c r="R41" s="43"/>
      <c r="S41" s="45">
        <v>55.562627291242364</v>
      </c>
      <c r="T41" s="45">
        <v>39.714867617107949</v>
      </c>
      <c r="U41" s="45">
        <v>68.609979633401224</v>
      </c>
      <c r="V41" s="45">
        <v>80.002545824847275</v>
      </c>
      <c r="AC41" s="59" t="s">
        <v>98</v>
      </c>
      <c r="AD41" s="61" t="s">
        <v>115</v>
      </c>
      <c r="AE41" s="61" t="s">
        <v>115</v>
      </c>
      <c r="AF41" s="61" t="s">
        <v>117</v>
      </c>
      <c r="AG41" s="61" t="s">
        <v>115</v>
      </c>
      <c r="AK41" s="47" t="s">
        <v>93</v>
      </c>
      <c r="AL41">
        <v>24.456</v>
      </c>
      <c r="AM41" s="45">
        <v>20.748472505091652</v>
      </c>
      <c r="AN41">
        <v>19</v>
      </c>
      <c r="AO41" s="45">
        <f t="shared" si="3"/>
        <v>21.401490835030547</v>
      </c>
      <c r="AP41">
        <f t="shared" si="4"/>
        <v>2.7860022800470534</v>
      </c>
      <c r="AS41" s="47" t="s">
        <v>3</v>
      </c>
      <c r="AT41" s="45">
        <v>93.036008146639517</v>
      </c>
      <c r="AU41" s="68">
        <v>2.1339304127148377</v>
      </c>
      <c r="AW41" t="s">
        <v>129</v>
      </c>
      <c r="AX41" s="45">
        <v>47.9887983706721</v>
      </c>
      <c r="AY41" s="45">
        <v>92.668024439918554</v>
      </c>
      <c r="AZ41" s="45">
        <v>112.97097759674133</v>
      </c>
      <c r="BA41" s="45">
        <v>141.99338085539713</v>
      </c>
      <c r="BB41" s="45">
        <v>163.12372708757636</v>
      </c>
      <c r="BC41" s="45">
        <v>168.91547861507127</v>
      </c>
      <c r="BD41" s="45">
        <v>132.76476578411408</v>
      </c>
      <c r="BE41" s="45">
        <v>68.609979633401224</v>
      </c>
      <c r="BF41" s="45">
        <v>137.79276985743383</v>
      </c>
      <c r="BG41" s="45">
        <v>178.52596741344195</v>
      </c>
      <c r="BH41" s="45">
        <v>203.02953156822812</v>
      </c>
      <c r="BI41" s="45">
        <v>177.9531568228106</v>
      </c>
      <c r="BJ41" s="45">
        <v>183.93584521384932</v>
      </c>
      <c r="BK41" s="45">
        <v>176.17107942973522</v>
      </c>
      <c r="BM41" t="s">
        <v>374</v>
      </c>
    </row>
    <row r="42" spans="15:65" ht="15.75" x14ac:dyDescent="0.25">
      <c r="O42" s="42">
        <v>9</v>
      </c>
      <c r="P42" s="47" t="s">
        <v>96</v>
      </c>
      <c r="Q42" s="48"/>
      <c r="R42" s="43"/>
      <c r="S42" s="45">
        <v>160.76883910386965</v>
      </c>
      <c r="T42" s="45">
        <v>109.08859470468433</v>
      </c>
      <c r="U42" s="45">
        <v>137.79276985743383</v>
      </c>
      <c r="V42" s="45">
        <v>174.70723014256623</v>
      </c>
      <c r="AK42" s="47" t="s">
        <v>92</v>
      </c>
      <c r="AL42">
        <v>51.33</v>
      </c>
      <c r="AM42" s="45">
        <v>51.425661914460292</v>
      </c>
      <c r="AN42">
        <v>53</v>
      </c>
      <c r="AO42" s="45">
        <f t="shared" si="3"/>
        <v>51.918553971486766</v>
      </c>
      <c r="AP42">
        <f t="shared" si="4"/>
        <v>0.93778032337527806</v>
      </c>
      <c r="AS42" s="47" t="s">
        <v>197</v>
      </c>
      <c r="AT42" s="45">
        <v>113.20399253224711</v>
      </c>
      <c r="AU42" s="68">
        <v>2.5634551332385573</v>
      </c>
      <c r="AW42" t="s">
        <v>130</v>
      </c>
      <c r="AX42">
        <v>51</v>
      </c>
      <c r="AY42">
        <v>91.11</v>
      </c>
      <c r="AZ42">
        <v>110.765</v>
      </c>
      <c r="BA42">
        <v>144.9</v>
      </c>
      <c r="BB42">
        <v>160.56399999999999</v>
      </c>
      <c r="BC42">
        <v>167.11</v>
      </c>
      <c r="BD42">
        <v>132.11000000000001</v>
      </c>
      <c r="BE42">
        <v>66.88</v>
      </c>
      <c r="BF42">
        <v>135.876</v>
      </c>
      <c r="BG42">
        <v>177.8</v>
      </c>
      <c r="BH42">
        <v>200.56399999999999</v>
      </c>
      <c r="BI42">
        <v>176.22</v>
      </c>
      <c r="BJ42">
        <v>180.98759999999999</v>
      </c>
      <c r="BK42">
        <v>174.33</v>
      </c>
      <c r="BM42" t="s">
        <v>375</v>
      </c>
    </row>
    <row r="43" spans="15:65" ht="15.75" x14ac:dyDescent="0.25">
      <c r="O43" s="42">
        <v>10</v>
      </c>
      <c r="P43" s="47" t="s">
        <v>85</v>
      </c>
      <c r="Q43" s="48"/>
      <c r="R43" s="43"/>
      <c r="S43" s="45">
        <v>130.09164969450103</v>
      </c>
      <c r="T43" s="45">
        <v>162.23268839103872</v>
      </c>
      <c r="U43" s="45">
        <v>178.52596741344195</v>
      </c>
      <c r="V43" s="45">
        <v>113.86201629327904</v>
      </c>
      <c r="AK43" s="47" t="s">
        <v>97</v>
      </c>
      <c r="AL43">
        <v>82.563999999999993</v>
      </c>
      <c r="AM43" s="45">
        <v>82.739307535641558</v>
      </c>
      <c r="AN43">
        <v>85</v>
      </c>
      <c r="AO43" s="45">
        <f t="shared" si="3"/>
        <v>83.434435845213855</v>
      </c>
      <c r="AP43">
        <f t="shared" si="4"/>
        <v>1.3586487865068857</v>
      </c>
      <c r="AS43" s="47" t="s">
        <v>1</v>
      </c>
      <c r="AT43" s="45">
        <v>142.25646028513236</v>
      </c>
      <c r="AU43" s="68">
        <v>2.5223108630309414</v>
      </c>
      <c r="BM43" t="s">
        <v>376</v>
      </c>
    </row>
    <row r="44" spans="15:65" ht="15.75" x14ac:dyDescent="0.25">
      <c r="O44" s="42">
        <v>11</v>
      </c>
      <c r="P44" s="47" t="s">
        <v>89</v>
      </c>
      <c r="Q44" s="48"/>
      <c r="R44" s="43"/>
      <c r="S44" s="45">
        <v>186.73625254582484</v>
      </c>
      <c r="T44" s="45">
        <v>143.9663951120163</v>
      </c>
      <c r="U44" s="45">
        <v>203.02953156822812</v>
      </c>
      <c r="V44" s="45">
        <v>134.29226069246437</v>
      </c>
      <c r="AK44" s="47" t="s">
        <v>90</v>
      </c>
      <c r="AL44">
        <v>76.566999999999993</v>
      </c>
      <c r="AM44" s="45">
        <v>77.520366598778011</v>
      </c>
      <c r="AN44">
        <v>80</v>
      </c>
      <c r="AO44" s="45">
        <f t="shared" si="3"/>
        <v>78.029122199592663</v>
      </c>
      <c r="AP44">
        <f t="shared" si="4"/>
        <v>1.7721445894791497</v>
      </c>
      <c r="AS44" s="47" t="s">
        <v>5</v>
      </c>
      <c r="AT44" s="45">
        <v>163.18790902919213</v>
      </c>
      <c r="AU44" s="68">
        <v>2.6565815423624368</v>
      </c>
      <c r="BM44" t="s">
        <v>377</v>
      </c>
    </row>
    <row r="45" spans="15:65" ht="15.75" x14ac:dyDescent="0.25">
      <c r="O45" s="42">
        <v>12</v>
      </c>
      <c r="P45" s="47" t="s">
        <v>88</v>
      </c>
      <c r="Q45" s="48"/>
      <c r="R45" s="43"/>
      <c r="S45" s="45">
        <v>127.29124236252548</v>
      </c>
      <c r="T45" s="45">
        <v>129.83706720977597</v>
      </c>
      <c r="U45" s="45">
        <v>177.9531568228106</v>
      </c>
      <c r="V45" s="45">
        <v>60.781568228105911</v>
      </c>
      <c r="AK45" s="47" t="s">
        <v>86</v>
      </c>
      <c r="AL45">
        <v>109</v>
      </c>
      <c r="AM45" s="45">
        <v>106.35183299389001</v>
      </c>
      <c r="AN45">
        <v>103.876</v>
      </c>
      <c r="AO45" s="45">
        <f t="shared" si="3"/>
        <v>106.40927766463001</v>
      </c>
      <c r="AP45">
        <f t="shared" si="4"/>
        <v>2.5624829594842788</v>
      </c>
      <c r="AS45" s="47" t="s">
        <v>198</v>
      </c>
      <c r="AT45" s="45">
        <v>169.16049287169042</v>
      </c>
      <c r="AU45" s="68">
        <v>2.1833352902052408</v>
      </c>
      <c r="BM45" t="s">
        <v>378</v>
      </c>
    </row>
    <row r="46" spans="15:65" ht="15.75" x14ac:dyDescent="0.25">
      <c r="O46" s="42">
        <v>13</v>
      </c>
      <c r="P46" s="47" t="s">
        <v>95</v>
      </c>
      <c r="Q46" s="48"/>
      <c r="R46" s="43"/>
      <c r="S46" s="45">
        <v>116.9806517311609</v>
      </c>
      <c r="T46" s="45">
        <v>192.14613034623221</v>
      </c>
      <c r="U46" s="45">
        <v>183.93584521384932</v>
      </c>
      <c r="V46" s="45">
        <v>148.73981670061099</v>
      </c>
      <c r="AK46" s="47" t="s">
        <v>91</v>
      </c>
      <c r="AL46">
        <v>192</v>
      </c>
      <c r="AM46" s="45">
        <v>189.28207739307538</v>
      </c>
      <c r="AN46">
        <v>187.87</v>
      </c>
      <c r="AO46" s="45">
        <f t="shared" si="3"/>
        <v>189.71735913102512</v>
      </c>
      <c r="AP46">
        <f t="shared" si="4"/>
        <v>2.0991254473099992</v>
      </c>
      <c r="AS46" s="47" t="s">
        <v>199</v>
      </c>
      <c r="AT46" s="45">
        <v>132.92158859470467</v>
      </c>
      <c r="AU46" s="68">
        <v>0.90030275210392752</v>
      </c>
      <c r="BM46" t="s">
        <v>379</v>
      </c>
    </row>
    <row r="47" spans="15:65" ht="15.75" x14ac:dyDescent="0.25">
      <c r="O47" s="42">
        <v>14</v>
      </c>
      <c r="P47" s="47" t="s">
        <v>98</v>
      </c>
      <c r="Q47" s="48"/>
      <c r="R47" s="43"/>
      <c r="S47" s="45">
        <v>126.08197556008146</v>
      </c>
      <c r="T47" s="45">
        <v>164.07841140529533</v>
      </c>
      <c r="U47" s="45">
        <v>176.17107942973522</v>
      </c>
      <c r="V47" s="45">
        <v>93.304480651731168</v>
      </c>
      <c r="AK47" s="47" t="s">
        <v>94</v>
      </c>
      <c r="AL47">
        <v>126</v>
      </c>
      <c r="AM47" s="45">
        <v>124.42718940936864</v>
      </c>
      <c r="AN47">
        <v>122</v>
      </c>
      <c r="AO47" s="45">
        <f t="shared" si="3"/>
        <v>124.14239646978955</v>
      </c>
      <c r="AP47">
        <f t="shared" si="4"/>
        <v>2.0151501839380543</v>
      </c>
      <c r="AS47" s="47" t="s">
        <v>200</v>
      </c>
      <c r="AT47" s="45">
        <v>69.533326544467073</v>
      </c>
      <c r="AU47" s="68">
        <v>3.2159993996625684</v>
      </c>
      <c r="BM47" t="s">
        <v>380</v>
      </c>
    </row>
    <row r="48" spans="15:65" x14ac:dyDescent="0.25">
      <c r="V48">
        <v>250</v>
      </c>
      <c r="AK48" s="47" t="s">
        <v>87</v>
      </c>
      <c r="AL48">
        <v>43.786000000000001</v>
      </c>
      <c r="AM48" s="45">
        <v>39.714867617107949</v>
      </c>
      <c r="AN48">
        <v>38.343000000000004</v>
      </c>
      <c r="AO48" s="45">
        <f t="shared" si="3"/>
        <v>40.614622539035985</v>
      </c>
      <c r="AP48">
        <f t="shared" si="4"/>
        <v>2.8308534825473197</v>
      </c>
      <c r="AS48" s="47" t="s">
        <v>201</v>
      </c>
      <c r="AT48" s="45">
        <v>138.47958995247794</v>
      </c>
      <c r="AU48" s="68">
        <v>3.0064265136897705</v>
      </c>
      <c r="BM48" t="s">
        <v>381</v>
      </c>
    </row>
    <row r="49" spans="37:65" x14ac:dyDescent="0.25">
      <c r="AK49" s="47" t="s">
        <v>96</v>
      </c>
      <c r="AL49">
        <v>111</v>
      </c>
      <c r="AM49" s="45">
        <v>109.08859470468433</v>
      </c>
      <c r="AN49">
        <v>106.87</v>
      </c>
      <c r="AO49" s="45">
        <f t="shared" si="3"/>
        <v>108.98619823489479</v>
      </c>
      <c r="AP49">
        <f t="shared" si="4"/>
        <v>2.0669031853884721</v>
      </c>
      <c r="AS49" s="47" t="s">
        <v>202</v>
      </c>
      <c r="AT49" s="45">
        <v>178.92198913781399</v>
      </c>
      <c r="AU49" s="68">
        <v>1.3638273001451617</v>
      </c>
      <c r="BM49" t="s">
        <v>382</v>
      </c>
    </row>
    <row r="50" spans="37:65" x14ac:dyDescent="0.25">
      <c r="AK50" s="47" t="s">
        <v>85</v>
      </c>
      <c r="AL50">
        <v>158.67500000000001</v>
      </c>
      <c r="AM50" s="45">
        <v>162.23268839103872</v>
      </c>
      <c r="AN50">
        <v>165</v>
      </c>
      <c r="AO50" s="45">
        <f t="shared" si="3"/>
        <v>161.96922946367957</v>
      </c>
      <c r="AP50">
        <f t="shared" si="4"/>
        <v>3.1707198243938057</v>
      </c>
      <c r="AS50" s="47" t="s">
        <v>223</v>
      </c>
      <c r="AT50" s="45">
        <v>203.27117718940937</v>
      </c>
      <c r="AU50" s="68">
        <v>2.8357324370744688</v>
      </c>
      <c r="BM50" t="s">
        <v>383</v>
      </c>
    </row>
    <row r="51" spans="37:65" x14ac:dyDescent="0.25">
      <c r="AK51" s="47" t="s">
        <v>89</v>
      </c>
      <c r="AL51">
        <v>143.11000000000001</v>
      </c>
      <c r="AM51" s="45">
        <v>143.9663951120163</v>
      </c>
      <c r="AN51">
        <v>145.33000000000001</v>
      </c>
      <c r="AO51" s="45">
        <f t="shared" si="3"/>
        <v>144.13546503733878</v>
      </c>
      <c r="AP51">
        <f t="shared" si="4"/>
        <v>1.1196153266798419</v>
      </c>
      <c r="AS51" s="47" t="s">
        <v>203</v>
      </c>
      <c r="AT51" s="45">
        <v>178.31638560760356</v>
      </c>
      <c r="AU51" s="68">
        <v>2.2996163511699574</v>
      </c>
      <c r="BM51" t="s">
        <v>384</v>
      </c>
    </row>
    <row r="52" spans="37:65" x14ac:dyDescent="0.25">
      <c r="AK52" s="47" t="s">
        <v>88</v>
      </c>
      <c r="AL52">
        <v>130.786</v>
      </c>
      <c r="AM52" s="45">
        <v>129.83706720977597</v>
      </c>
      <c r="AN52">
        <v>129</v>
      </c>
      <c r="AO52" s="45">
        <f t="shared" si="3"/>
        <v>129.87435573659198</v>
      </c>
      <c r="AP52">
        <f t="shared" si="4"/>
        <v>0.89358369819177164</v>
      </c>
      <c r="AS52" s="47" t="s">
        <v>204</v>
      </c>
      <c r="AT52" s="45">
        <v>183.82448173794978</v>
      </c>
      <c r="AU52" s="68">
        <v>2.7828716836802672</v>
      </c>
      <c r="BM52" t="s">
        <v>385</v>
      </c>
    </row>
    <row r="53" spans="37:65" x14ac:dyDescent="0.25">
      <c r="AK53" s="47" t="s">
        <v>95</v>
      </c>
      <c r="AL53">
        <v>195</v>
      </c>
      <c r="AM53" s="45">
        <v>192.14613034623221</v>
      </c>
      <c r="AN53">
        <v>189.98</v>
      </c>
      <c r="AO53" s="45">
        <f t="shared" si="3"/>
        <v>192.37537678207741</v>
      </c>
      <c r="AP53">
        <f t="shared" si="4"/>
        <v>2.5178394401273518</v>
      </c>
      <c r="AS53" s="47" t="s">
        <v>205</v>
      </c>
      <c r="AT53" s="45">
        <v>176.34702647657841</v>
      </c>
      <c r="AU53" s="68">
        <v>2.1105077641353436</v>
      </c>
      <c r="BM53" t="s">
        <v>386</v>
      </c>
    </row>
    <row r="54" spans="37:65" x14ac:dyDescent="0.25">
      <c r="AK54" s="47" t="s">
        <v>98</v>
      </c>
      <c r="AL54">
        <v>165</v>
      </c>
      <c r="AM54" s="45">
        <v>164.07841140529533</v>
      </c>
      <c r="AN54">
        <v>163.87</v>
      </c>
      <c r="AO54" s="45">
        <f t="shared" si="3"/>
        <v>164.31613713509844</v>
      </c>
      <c r="AP54">
        <f t="shared" si="4"/>
        <v>0.60134028798827022</v>
      </c>
      <c r="AT54" s="68"/>
      <c r="AU54" s="68"/>
    </row>
    <row r="55" spans="37:65" x14ac:dyDescent="0.25">
      <c r="AO55" s="45"/>
      <c r="AT55" s="68"/>
      <c r="AU55" s="68"/>
      <c r="AX55" t="s">
        <v>8</v>
      </c>
      <c r="AY55" t="s">
        <v>7</v>
      </c>
      <c r="AZ55" t="s">
        <v>5</v>
      </c>
      <c r="BA55" t="s">
        <v>2</v>
      </c>
      <c r="BB55" t="s">
        <v>4</v>
      </c>
      <c r="BC55" t="s">
        <v>3</v>
      </c>
      <c r="BD55" t="s">
        <v>6</v>
      </c>
      <c r="BE55" t="s">
        <v>7</v>
      </c>
      <c r="BF55" t="s">
        <v>1</v>
      </c>
      <c r="BG55" t="s">
        <v>5</v>
      </c>
      <c r="BH55" t="s">
        <v>4</v>
      </c>
      <c r="BI55" t="s">
        <v>8</v>
      </c>
      <c r="BJ55" t="s">
        <v>255</v>
      </c>
      <c r="BK55" t="s">
        <v>6</v>
      </c>
    </row>
    <row r="56" spans="37:65" x14ac:dyDescent="0.25">
      <c r="AO56" s="45"/>
      <c r="AS56" t="s">
        <v>227</v>
      </c>
      <c r="AT56" s="68" t="s">
        <v>82</v>
      </c>
      <c r="AU56" s="68" t="s">
        <v>133</v>
      </c>
      <c r="AX56" s="47" t="s">
        <v>8</v>
      </c>
      <c r="AY56" s="47" t="s">
        <v>3</v>
      </c>
      <c r="AZ56" s="47" t="s">
        <v>197</v>
      </c>
      <c r="BA56" s="47" t="s">
        <v>1</v>
      </c>
      <c r="BB56" s="47" t="s">
        <v>5</v>
      </c>
      <c r="BC56" s="47" t="s">
        <v>198</v>
      </c>
      <c r="BD56" s="47" t="s">
        <v>199</v>
      </c>
      <c r="BE56" s="47" t="s">
        <v>200</v>
      </c>
      <c r="BF56" s="47" t="s">
        <v>201</v>
      </c>
      <c r="BG56" s="47" t="s">
        <v>202</v>
      </c>
      <c r="BH56" s="47" t="s">
        <v>223</v>
      </c>
      <c r="BI56" s="47" t="s">
        <v>203</v>
      </c>
      <c r="BJ56" s="47" t="s">
        <v>204</v>
      </c>
      <c r="BK56" s="47" t="s">
        <v>205</v>
      </c>
    </row>
    <row r="57" spans="37:65" x14ac:dyDescent="0.25">
      <c r="AK57" t="s">
        <v>142</v>
      </c>
      <c r="AL57" t="s">
        <v>140</v>
      </c>
      <c r="AM57" t="s">
        <v>129</v>
      </c>
      <c r="AN57" t="s">
        <v>130</v>
      </c>
      <c r="AO57" t="s">
        <v>82</v>
      </c>
      <c r="AP57" t="s">
        <v>133</v>
      </c>
      <c r="AS57" s="47" t="s">
        <v>8</v>
      </c>
      <c r="AT57" s="45">
        <v>63.651320434487445</v>
      </c>
      <c r="AU57" s="68">
        <v>1.7987994232433491</v>
      </c>
      <c r="AW57" t="s">
        <v>140</v>
      </c>
      <c r="AX57">
        <v>65</v>
      </c>
      <c r="AY57">
        <v>74.66</v>
      </c>
      <c r="AZ57">
        <v>113</v>
      </c>
      <c r="BA57">
        <v>157.22</v>
      </c>
      <c r="BB57">
        <v>134.66999999999999</v>
      </c>
      <c r="BC57">
        <v>145.33000000000001</v>
      </c>
      <c r="BD57">
        <v>97.99</v>
      </c>
      <c r="BE57">
        <v>78.989999999999995</v>
      </c>
      <c r="BF57">
        <v>173.22</v>
      </c>
      <c r="BG57">
        <v>116.22</v>
      </c>
      <c r="BH57">
        <v>136.78</v>
      </c>
      <c r="BI57">
        <v>63.564</v>
      </c>
      <c r="BJ57">
        <v>153.3322</v>
      </c>
      <c r="BK57">
        <v>90.786500000000004</v>
      </c>
      <c r="BM57" t="s">
        <v>246</v>
      </c>
    </row>
    <row r="58" spans="37:65" x14ac:dyDescent="0.25">
      <c r="AK58" s="47" t="s">
        <v>93</v>
      </c>
      <c r="AL58">
        <v>45.77</v>
      </c>
      <c r="AM58" s="45">
        <v>47.9887983706721</v>
      </c>
      <c r="AN58">
        <v>51</v>
      </c>
      <c r="AO58" s="45">
        <f t="shared" si="3"/>
        <v>48.252932790224037</v>
      </c>
      <c r="AP58">
        <f t="shared" si="4"/>
        <v>2.6249857606650022</v>
      </c>
      <c r="AS58" s="47" t="s">
        <v>3</v>
      </c>
      <c r="AT58" s="45">
        <v>76.312763068567563</v>
      </c>
      <c r="AU58" s="68">
        <v>2.0027768633410248</v>
      </c>
      <c r="AW58" t="s">
        <v>129</v>
      </c>
      <c r="AX58" s="45">
        <v>61.60896130346233</v>
      </c>
      <c r="AY58" s="45">
        <v>75.738289205702657</v>
      </c>
      <c r="AZ58" s="45">
        <v>110.17057026476579</v>
      </c>
      <c r="BA58" s="45">
        <v>155.74083503054993</v>
      </c>
      <c r="BB58" s="45">
        <v>130.98268839103872</v>
      </c>
      <c r="BC58" s="45">
        <v>146.89409368635438</v>
      </c>
      <c r="BD58" s="45">
        <v>95.850305498981669</v>
      </c>
      <c r="BE58" s="45">
        <v>80.002545824847275</v>
      </c>
      <c r="BF58" s="45">
        <v>174.70723014256623</v>
      </c>
      <c r="BG58" s="45">
        <v>113.86201629327904</v>
      </c>
      <c r="BH58" s="45">
        <v>134.29226069246437</v>
      </c>
      <c r="BI58" s="45">
        <v>60.781568228105911</v>
      </c>
      <c r="BJ58" s="45">
        <v>148.73981670061099</v>
      </c>
      <c r="BK58" s="45">
        <v>93.304480651731168</v>
      </c>
      <c r="BM58" t="s">
        <v>389</v>
      </c>
    </row>
    <row r="59" spans="37:65" x14ac:dyDescent="0.25">
      <c r="AK59" s="47" t="s">
        <v>92</v>
      </c>
      <c r="AL59">
        <v>95.33</v>
      </c>
      <c r="AM59" s="45">
        <v>92.668024439918554</v>
      </c>
      <c r="AN59">
        <v>91.11</v>
      </c>
      <c r="AO59" s="45">
        <f t="shared" si="3"/>
        <v>93.036008146639517</v>
      </c>
      <c r="AP59">
        <f t="shared" si="4"/>
        <v>2.13393041271478</v>
      </c>
      <c r="AS59" s="47" t="s">
        <v>197</v>
      </c>
      <c r="AT59" s="45">
        <v>110.50019008825525</v>
      </c>
      <c r="AU59" s="68">
        <v>2.3523843055569751</v>
      </c>
      <c r="AW59" t="s">
        <v>130</v>
      </c>
      <c r="AX59">
        <v>64.344999999999999</v>
      </c>
      <c r="AY59">
        <v>78.540000000000006</v>
      </c>
      <c r="AZ59">
        <v>108.33</v>
      </c>
      <c r="BA59">
        <v>154.56</v>
      </c>
      <c r="BB59">
        <v>128.88</v>
      </c>
      <c r="BC59">
        <v>149.65</v>
      </c>
      <c r="BD59">
        <v>94</v>
      </c>
      <c r="BE59">
        <v>82.33</v>
      </c>
      <c r="BF59">
        <v>177.45</v>
      </c>
      <c r="BG59">
        <v>112.345</v>
      </c>
      <c r="BH59">
        <v>132.44499999999999</v>
      </c>
      <c r="BI59">
        <v>58.67</v>
      </c>
      <c r="BJ59">
        <v>148.45599999999999</v>
      </c>
      <c r="BK59">
        <v>95.786000000000001</v>
      </c>
      <c r="BM59" t="s">
        <v>390</v>
      </c>
    </row>
    <row r="60" spans="37:65" x14ac:dyDescent="0.25">
      <c r="AK60" s="47" t="s">
        <v>97</v>
      </c>
      <c r="AL60">
        <v>115.876</v>
      </c>
      <c r="AM60" s="45">
        <v>112.97097759674133</v>
      </c>
      <c r="AN60">
        <v>110.765</v>
      </c>
      <c r="AO60" s="45">
        <f t="shared" si="3"/>
        <v>113.20399253224711</v>
      </c>
      <c r="AP60">
        <f t="shared" si="4"/>
        <v>2.5634551332384548</v>
      </c>
      <c r="AS60" s="47" t="s">
        <v>1</v>
      </c>
      <c r="AT60" s="45">
        <v>155.84027834351664</v>
      </c>
      <c r="AU60" s="68">
        <v>1.3327853275656323</v>
      </c>
      <c r="BM60" t="s">
        <v>391</v>
      </c>
    </row>
    <row r="61" spans="37:65" x14ac:dyDescent="0.25">
      <c r="AK61" s="47" t="s">
        <v>90</v>
      </c>
      <c r="AL61">
        <v>139.876</v>
      </c>
      <c r="AM61" s="45">
        <v>141.99338085539713</v>
      </c>
      <c r="AN61">
        <v>144.9</v>
      </c>
      <c r="AO61" s="45">
        <f t="shared" si="3"/>
        <v>142.25646028513236</v>
      </c>
      <c r="AP61">
        <f t="shared" si="4"/>
        <v>2.5223108630306394</v>
      </c>
      <c r="AS61" s="47" t="s">
        <v>5</v>
      </c>
      <c r="AT61" s="45">
        <v>131.51089613034625</v>
      </c>
      <c r="AU61" s="68">
        <v>2.93091752901586</v>
      </c>
      <c r="BM61" t="s">
        <v>392</v>
      </c>
    </row>
    <row r="62" spans="37:65" x14ac:dyDescent="0.25">
      <c r="AK62" s="47" t="s">
        <v>86</v>
      </c>
      <c r="AL62">
        <v>165.876</v>
      </c>
      <c r="AM62" s="45">
        <v>163.12372708757636</v>
      </c>
      <c r="AN62">
        <v>160.56399999999999</v>
      </c>
      <c r="AO62" s="45">
        <f t="shared" si="3"/>
        <v>163.18790902919213</v>
      </c>
      <c r="AP62">
        <f t="shared" si="4"/>
        <v>2.6565815423627051</v>
      </c>
      <c r="AS62" s="47" t="s">
        <v>198</v>
      </c>
      <c r="AT62" s="45">
        <v>147.29136456211813</v>
      </c>
      <c r="AU62" s="68">
        <v>2.1872284086358698</v>
      </c>
      <c r="BM62" t="s">
        <v>393</v>
      </c>
    </row>
    <row r="63" spans="37:65" x14ac:dyDescent="0.25">
      <c r="AK63" s="47" t="s">
        <v>91</v>
      </c>
      <c r="AL63">
        <v>171.45599999999999</v>
      </c>
      <c r="AM63" s="45">
        <v>168.91547861507127</v>
      </c>
      <c r="AN63">
        <v>167.11</v>
      </c>
      <c r="AO63" s="45">
        <f t="shared" si="3"/>
        <v>169.16049287169042</v>
      </c>
      <c r="AP63">
        <f t="shared" si="4"/>
        <v>2.1833352902062306</v>
      </c>
      <c r="AS63" s="47" t="s">
        <v>199</v>
      </c>
      <c r="AT63" s="45">
        <v>95.94676849966055</v>
      </c>
      <c r="AU63" s="68">
        <v>1.9967483148552387</v>
      </c>
      <c r="BM63" t="s">
        <v>394</v>
      </c>
    </row>
    <row r="64" spans="37:65" x14ac:dyDescent="0.25">
      <c r="AK64" s="47" t="s">
        <v>94</v>
      </c>
      <c r="AL64">
        <v>133.88999999999999</v>
      </c>
      <c r="AM64" s="45">
        <v>132.76476578411408</v>
      </c>
      <c r="AN64">
        <v>132.11000000000001</v>
      </c>
      <c r="AO64" s="45">
        <f t="shared" si="3"/>
        <v>132.92158859470467</v>
      </c>
      <c r="AP64">
        <f t="shared" si="4"/>
        <v>0.90030275210127564</v>
      </c>
      <c r="AS64" s="47" t="s">
        <v>200</v>
      </c>
      <c r="AT64" s="45">
        <v>80.440848608282423</v>
      </c>
      <c r="AU64" s="68">
        <v>1.712595106110516</v>
      </c>
      <c r="BM64" t="s">
        <v>395</v>
      </c>
    </row>
    <row r="65" spans="37:65" x14ac:dyDescent="0.25">
      <c r="AK65" s="47" t="s">
        <v>87</v>
      </c>
      <c r="AL65">
        <v>73.11</v>
      </c>
      <c r="AM65" s="45">
        <v>68.609979633401224</v>
      </c>
      <c r="AN65">
        <v>66.88</v>
      </c>
      <c r="AO65" s="45">
        <f t="shared" si="3"/>
        <v>69.533326544467073</v>
      </c>
      <c r="AP65">
        <f t="shared" si="4"/>
        <v>3.2159993996627465</v>
      </c>
      <c r="AS65" s="47" t="s">
        <v>201</v>
      </c>
      <c r="AT65" s="45">
        <v>175.12574338085543</v>
      </c>
      <c r="AU65" s="68">
        <v>2.1458308409450231</v>
      </c>
      <c r="BM65" t="s">
        <v>396</v>
      </c>
    </row>
    <row r="66" spans="37:65" x14ac:dyDescent="0.25">
      <c r="AK66" s="47" t="s">
        <v>96</v>
      </c>
      <c r="AL66">
        <v>141.77000000000001</v>
      </c>
      <c r="AM66" s="45">
        <v>137.79276985743383</v>
      </c>
      <c r="AN66">
        <v>135.876</v>
      </c>
      <c r="AO66" s="45">
        <f t="shared" si="3"/>
        <v>138.47958995247794</v>
      </c>
      <c r="AP66">
        <f t="shared" si="4"/>
        <v>3.0064265136898536</v>
      </c>
      <c r="AS66" s="47" t="s">
        <v>202</v>
      </c>
      <c r="AT66" s="45">
        <v>114.14233876442636</v>
      </c>
      <c r="AU66" s="68">
        <v>1.9526499342867276</v>
      </c>
      <c r="BM66" t="s">
        <v>397</v>
      </c>
    </row>
    <row r="67" spans="37:65" x14ac:dyDescent="0.25">
      <c r="AK67" s="47" t="s">
        <v>85</v>
      </c>
      <c r="AL67">
        <v>180.44</v>
      </c>
      <c r="AM67" s="45">
        <v>178.52596741344195</v>
      </c>
      <c r="AN67">
        <v>177.8</v>
      </c>
      <c r="AO67" s="45">
        <f t="shared" si="3"/>
        <v>178.92198913781399</v>
      </c>
      <c r="AP67">
        <f t="shared" si="4"/>
        <v>1.3638273001487153</v>
      </c>
      <c r="AS67" s="47" t="s">
        <v>223</v>
      </c>
      <c r="AT67" s="45">
        <v>134.50575356415479</v>
      </c>
      <c r="AU67" s="68">
        <v>2.1753713831655248</v>
      </c>
      <c r="BM67" t="s">
        <v>398</v>
      </c>
    </row>
    <row r="68" spans="37:65" x14ac:dyDescent="0.25">
      <c r="AK68" s="47" t="s">
        <v>89</v>
      </c>
      <c r="AL68">
        <v>206.22</v>
      </c>
      <c r="AM68" s="45">
        <v>203.02953156822812</v>
      </c>
      <c r="AN68">
        <v>200.56399999999999</v>
      </c>
      <c r="AO68" s="45">
        <f t="shared" si="3"/>
        <v>203.27117718940937</v>
      </c>
      <c r="AP68">
        <f t="shared" si="4"/>
        <v>2.8357324370746038</v>
      </c>
      <c r="AS68" s="47" t="s">
        <v>203</v>
      </c>
      <c r="AT68" s="45">
        <v>61.005189409368633</v>
      </c>
      <c r="AU68" s="68">
        <v>2.4546514670177784</v>
      </c>
      <c r="BM68" t="s">
        <v>399</v>
      </c>
    </row>
    <row r="69" spans="37:65" x14ac:dyDescent="0.25">
      <c r="AK69" s="47" t="s">
        <v>88</v>
      </c>
      <c r="AL69">
        <v>180.77600000000001</v>
      </c>
      <c r="AM69" s="45">
        <v>177.9531568228106</v>
      </c>
      <c r="AN69">
        <v>176.22</v>
      </c>
      <c r="AO69" s="45">
        <f t="shared" si="3"/>
        <v>178.31638560760356</v>
      </c>
      <c r="AP69">
        <f t="shared" si="4"/>
        <v>2.2996163511717866</v>
      </c>
      <c r="AS69" s="47" t="s">
        <v>204</v>
      </c>
      <c r="AT69" s="45">
        <v>150.17600556687034</v>
      </c>
      <c r="AU69" s="68">
        <v>2.7370258410663437</v>
      </c>
      <c r="BM69" t="s">
        <v>400</v>
      </c>
    </row>
    <row r="70" spans="37:65" x14ac:dyDescent="0.25">
      <c r="AK70" s="47" t="s">
        <v>95</v>
      </c>
      <c r="AL70">
        <v>186.55</v>
      </c>
      <c r="AM70" s="45">
        <v>183.93584521384932</v>
      </c>
      <c r="AN70">
        <v>180.98759999999999</v>
      </c>
      <c r="AO70" s="45">
        <f t="shared" si="3"/>
        <v>183.82448173794978</v>
      </c>
      <c r="AP70">
        <f t="shared" si="4"/>
        <v>2.7828716836791796</v>
      </c>
      <c r="AS70" s="47" t="s">
        <v>205</v>
      </c>
      <c r="AT70" s="45">
        <v>93.292326883910391</v>
      </c>
      <c r="AU70" s="68">
        <v>2.4997721592282311</v>
      </c>
      <c r="BM70" t="s">
        <v>401</v>
      </c>
    </row>
    <row r="71" spans="37:65" x14ac:dyDescent="0.25">
      <c r="AK71" s="47" t="s">
        <v>98</v>
      </c>
      <c r="AL71">
        <v>178.54</v>
      </c>
      <c r="AM71" s="45">
        <v>176.17107942973522</v>
      </c>
      <c r="AN71">
        <v>174.33</v>
      </c>
      <c r="AO71" s="45">
        <f t="shared" si="3"/>
        <v>176.34702647657841</v>
      </c>
      <c r="AP71">
        <f t="shared" si="4"/>
        <v>2.1105077641339269</v>
      </c>
      <c r="BM71" t="s">
        <v>402</v>
      </c>
    </row>
    <row r="72" spans="37:65" x14ac:dyDescent="0.25">
      <c r="AO72" s="45"/>
    </row>
    <row r="73" spans="37:65" x14ac:dyDescent="0.25">
      <c r="AO73" s="45"/>
    </row>
    <row r="74" spans="37:65" x14ac:dyDescent="0.25">
      <c r="AK74" t="s">
        <v>143</v>
      </c>
      <c r="AL74" t="s">
        <v>140</v>
      </c>
      <c r="AM74" t="s">
        <v>129</v>
      </c>
      <c r="AN74" t="s">
        <v>130</v>
      </c>
      <c r="AO74" t="s">
        <v>82</v>
      </c>
      <c r="AP74" t="s">
        <v>133</v>
      </c>
    </row>
    <row r="75" spans="37:65" x14ac:dyDescent="0.25">
      <c r="AK75" s="47" t="s">
        <v>93</v>
      </c>
      <c r="AL75">
        <v>65</v>
      </c>
      <c r="AM75" s="45">
        <v>61.60896130346233</v>
      </c>
      <c r="AN75">
        <v>64.344999999999999</v>
      </c>
      <c r="AO75" s="45">
        <f t="shared" si="3"/>
        <v>63.651320434487445</v>
      </c>
      <c r="AP75">
        <f t="shared" si="4"/>
        <v>1.7987994232435258</v>
      </c>
    </row>
    <row r="76" spans="37:65" x14ac:dyDescent="0.25">
      <c r="AK76" s="47" t="s">
        <v>92</v>
      </c>
      <c r="AL76">
        <v>74.66</v>
      </c>
      <c r="AM76" s="45">
        <v>75.738289205702657</v>
      </c>
      <c r="AN76">
        <v>78.540000000000006</v>
      </c>
      <c r="AO76" s="45">
        <f t="shared" si="3"/>
        <v>76.312763068567563</v>
      </c>
      <c r="AP76">
        <f t="shared" si="4"/>
        <v>2.002776863341547</v>
      </c>
    </row>
    <row r="77" spans="37:65" x14ac:dyDescent="0.25">
      <c r="AK77" s="47" t="s">
        <v>97</v>
      </c>
      <c r="AL77">
        <v>113</v>
      </c>
      <c r="AM77" s="45">
        <v>110.17057026476579</v>
      </c>
      <c r="AN77">
        <v>108.33</v>
      </c>
      <c r="AO77" s="45">
        <f t="shared" si="3"/>
        <v>110.50019008825525</v>
      </c>
      <c r="AP77">
        <f t="shared" si="4"/>
        <v>2.3523843055563707</v>
      </c>
    </row>
    <row r="78" spans="37:65" x14ac:dyDescent="0.25">
      <c r="AK78" s="47" t="s">
        <v>90</v>
      </c>
      <c r="AL78">
        <v>157.22</v>
      </c>
      <c r="AM78" s="45">
        <v>155.74083503054993</v>
      </c>
      <c r="AN78">
        <v>154.56</v>
      </c>
      <c r="AO78" s="45">
        <f t="shared" si="3"/>
        <v>155.84027834351664</v>
      </c>
      <c r="AP78">
        <f t="shared" si="4"/>
        <v>1.3327853275641739</v>
      </c>
    </row>
    <row r="79" spans="37:65" x14ac:dyDescent="0.25">
      <c r="AK79" s="47" t="s">
        <v>86</v>
      </c>
      <c r="AL79">
        <v>134.66999999999999</v>
      </c>
      <c r="AM79" s="45">
        <v>130.98268839103872</v>
      </c>
      <c r="AN79">
        <v>128.88</v>
      </c>
      <c r="AO79" s="45">
        <f t="shared" si="3"/>
        <v>131.51089613034625</v>
      </c>
      <c r="AP79">
        <f t="shared" si="4"/>
        <v>2.9309175290168508</v>
      </c>
    </row>
    <row r="80" spans="37:65" x14ac:dyDescent="0.25">
      <c r="AK80" s="47" t="s">
        <v>91</v>
      </c>
      <c r="AL80">
        <v>145.33000000000001</v>
      </c>
      <c r="AM80" s="45">
        <v>146.89409368635438</v>
      </c>
      <c r="AN80">
        <v>149.65</v>
      </c>
      <c r="AO80" s="45">
        <f t="shared" si="3"/>
        <v>147.29136456211813</v>
      </c>
      <c r="AP80">
        <f t="shared" si="4"/>
        <v>2.1872284086367291</v>
      </c>
    </row>
    <row r="81" spans="37:42" x14ac:dyDescent="0.25">
      <c r="AK81" s="47" t="s">
        <v>94</v>
      </c>
      <c r="AL81">
        <v>97.99</v>
      </c>
      <c r="AM81" s="45">
        <v>95.850305498981669</v>
      </c>
      <c r="AN81">
        <v>94</v>
      </c>
      <c r="AO81" s="45">
        <f t="shared" si="3"/>
        <v>95.94676849966055</v>
      </c>
      <c r="AP81">
        <f t="shared" si="4"/>
        <v>1.9967483148546716</v>
      </c>
    </row>
    <row r="82" spans="37:42" x14ac:dyDescent="0.25">
      <c r="AK82" s="47" t="s">
        <v>87</v>
      </c>
      <c r="AL82">
        <v>78.989999999999995</v>
      </c>
      <c r="AM82" s="45">
        <v>80.002545824847275</v>
      </c>
      <c r="AN82">
        <v>82.33</v>
      </c>
      <c r="AO82" s="45">
        <f t="shared" si="3"/>
        <v>80.440848608282423</v>
      </c>
      <c r="AP82">
        <f t="shared" si="4"/>
        <v>1.7125951061109728</v>
      </c>
    </row>
    <row r="83" spans="37:42" x14ac:dyDescent="0.25">
      <c r="AK83" s="47" t="s">
        <v>96</v>
      </c>
      <c r="AL83">
        <v>173.22</v>
      </c>
      <c r="AM83" s="45">
        <v>174.70723014256623</v>
      </c>
      <c r="AN83">
        <v>177.45</v>
      </c>
      <c r="AO83" s="45">
        <f t="shared" si="3"/>
        <v>175.12574338085543</v>
      </c>
      <c r="AP83">
        <f t="shared" si="4"/>
        <v>2.145830840948896</v>
      </c>
    </row>
    <row r="84" spans="37:42" x14ac:dyDescent="0.25">
      <c r="AK84" s="47" t="s">
        <v>85</v>
      </c>
      <c r="AL84">
        <v>116.22</v>
      </c>
      <c r="AM84" s="45">
        <v>113.86201629327904</v>
      </c>
      <c r="AN84">
        <v>112.345</v>
      </c>
      <c r="AO84" s="45">
        <f t="shared" si="3"/>
        <v>114.14233876442636</v>
      </c>
      <c r="AP84">
        <f t="shared" si="4"/>
        <v>1.9526499342874029</v>
      </c>
    </row>
    <row r="85" spans="37:42" x14ac:dyDescent="0.25">
      <c r="AK85" s="47" t="s">
        <v>89</v>
      </c>
      <c r="AL85">
        <v>136.78</v>
      </c>
      <c r="AM85" s="45">
        <v>134.29226069246437</v>
      </c>
      <c r="AN85">
        <v>132.44499999999999</v>
      </c>
      <c r="AO85" s="45">
        <f t="shared" si="3"/>
        <v>134.50575356415479</v>
      </c>
      <c r="AP85">
        <f t="shared" si="4"/>
        <v>2.1753713831658685</v>
      </c>
    </row>
    <row r="86" spans="37:42" x14ac:dyDescent="0.25">
      <c r="AK86" s="47" t="s">
        <v>88</v>
      </c>
      <c r="AL86">
        <v>63.564</v>
      </c>
      <c r="AM86" s="45">
        <v>60.781568228105911</v>
      </c>
      <c r="AN86">
        <v>58.67</v>
      </c>
      <c r="AO86" s="45">
        <f t="shared" si="3"/>
        <v>61.005189409368633</v>
      </c>
      <c r="AP86">
        <f t="shared" si="4"/>
        <v>2.45465146701767</v>
      </c>
    </row>
    <row r="87" spans="37:42" x14ac:dyDescent="0.25">
      <c r="AK87" s="47" t="s">
        <v>95</v>
      </c>
      <c r="AL87">
        <v>153.3322</v>
      </c>
      <c r="AM87" s="45">
        <v>148.73981670061099</v>
      </c>
      <c r="AN87">
        <v>148.45599999999999</v>
      </c>
      <c r="AO87" s="45">
        <f>AVERAGE(AL87,AM87,AN87)</f>
        <v>150.17600556687034</v>
      </c>
      <c r="AP87">
        <f>STDEV(AL87,AM87,AN87)</f>
        <v>2.7370258410682737</v>
      </c>
    </row>
    <row r="88" spans="37:42" x14ac:dyDescent="0.25">
      <c r="AK88" s="47" t="s">
        <v>98</v>
      </c>
      <c r="AL88">
        <v>90.786500000000004</v>
      </c>
      <c r="AM88" s="45">
        <v>93.304480651731168</v>
      </c>
      <c r="AN88">
        <v>95.786000000000001</v>
      </c>
      <c r="AO88" s="45">
        <f>AVERAGE(AL88,AM88,AN88)</f>
        <v>93.292326883910391</v>
      </c>
      <c r="AP88">
        <f>STDEV(AL88,AM88,AN88)</f>
        <v>2.4997721592285518</v>
      </c>
    </row>
  </sheetData>
  <sortState ref="O34:V47">
    <sortCondition ref="O34:O47"/>
  </sortState>
  <mergeCells count="4">
    <mergeCell ref="O24:S24"/>
    <mergeCell ref="O32:S32"/>
    <mergeCell ref="AC33:AG33"/>
    <mergeCell ref="AJ2:AN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3"/>
  <sheetViews>
    <sheetView topLeftCell="L13" workbookViewId="0">
      <selection activeCell="BU3" sqref="BU3:BW16"/>
    </sheetView>
  </sheetViews>
  <sheetFormatPr defaultRowHeight="15.75" x14ac:dyDescent="0.25"/>
  <cols>
    <col min="81" max="81" width="21.5703125" customWidth="1"/>
    <col min="85" max="85" width="13.5703125" customWidth="1"/>
    <col min="86" max="86" width="4.7109375" customWidth="1"/>
    <col min="87" max="87" width="12.42578125" customWidth="1"/>
    <col min="88" max="91" width="4.7109375" customWidth="1"/>
    <col min="92" max="92" width="5.85546875" style="29" customWidth="1"/>
    <col min="93" max="96" width="4.7109375" customWidth="1"/>
    <col min="97" max="97" width="5.7109375" customWidth="1"/>
    <col min="98" max="101" width="4.7109375" customWidth="1"/>
    <col min="102" max="102" width="5.85546875" customWidth="1"/>
    <col min="103" max="106" width="4.7109375" customWidth="1"/>
    <col min="107" max="107" width="6.7109375" customWidth="1"/>
    <col min="108" max="111" width="3.7109375" customWidth="1"/>
    <col min="114" max="114" width="11.140625" customWidth="1"/>
  </cols>
  <sheetData>
    <row r="1" spans="1:114" x14ac:dyDescent="0.25">
      <c r="A1" t="s">
        <v>76</v>
      </c>
    </row>
    <row r="2" spans="1:114" ht="21" x14ac:dyDescent="0.35">
      <c r="Q2" t="s">
        <v>69</v>
      </c>
      <c r="AF2" s="109" t="s">
        <v>83</v>
      </c>
      <c r="AG2" s="109"/>
      <c r="AY2" s="41">
        <v>200</v>
      </c>
      <c r="AZ2" s="41">
        <v>100</v>
      </c>
      <c r="BA2" s="41">
        <v>50</v>
      </c>
      <c r="BB2" s="41">
        <v>20</v>
      </c>
      <c r="BE2" t="s">
        <v>84</v>
      </c>
      <c r="BL2" s="41">
        <v>200</v>
      </c>
      <c r="BM2" s="41">
        <v>100</v>
      </c>
      <c r="BN2" s="41">
        <v>50</v>
      </c>
      <c r="BO2" s="41">
        <v>20</v>
      </c>
      <c r="BR2" t="s">
        <v>84</v>
      </c>
      <c r="BX2" t="s">
        <v>105</v>
      </c>
      <c r="BY2" t="s">
        <v>106</v>
      </c>
      <c r="BZ2" t="s">
        <v>107</v>
      </c>
      <c r="CA2" t="s">
        <v>108</v>
      </c>
      <c r="CH2" s="106" t="s">
        <v>228</v>
      </c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</row>
    <row r="3" spans="1:114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Q3" s="1"/>
      <c r="R3" s="2">
        <v>1</v>
      </c>
      <c r="S3" s="2">
        <v>2</v>
      </c>
      <c r="T3" s="2">
        <v>3</v>
      </c>
      <c r="U3" s="2">
        <v>4</v>
      </c>
      <c r="V3" s="2">
        <v>5</v>
      </c>
      <c r="W3" s="2">
        <v>6</v>
      </c>
      <c r="X3" s="2">
        <v>7</v>
      </c>
      <c r="Y3" s="2">
        <v>8</v>
      </c>
      <c r="Z3" s="2">
        <v>9</v>
      </c>
      <c r="AA3" s="2">
        <v>10</v>
      </c>
      <c r="AB3" s="2">
        <v>11</v>
      </c>
      <c r="AC3" s="2">
        <v>12</v>
      </c>
      <c r="AF3" s="1"/>
      <c r="AG3" s="2">
        <v>1</v>
      </c>
      <c r="AH3" s="2">
        <v>2</v>
      </c>
      <c r="AI3" s="2">
        <v>3</v>
      </c>
      <c r="AJ3" s="2">
        <v>4</v>
      </c>
      <c r="AK3" s="2">
        <v>5</v>
      </c>
      <c r="AL3" s="2">
        <v>6</v>
      </c>
      <c r="AM3" s="2">
        <v>7</v>
      </c>
      <c r="AN3" s="2">
        <v>8</v>
      </c>
      <c r="AO3" s="2">
        <v>9</v>
      </c>
      <c r="AP3" s="2">
        <v>10</v>
      </c>
      <c r="AQ3" s="2">
        <v>11</v>
      </c>
      <c r="AR3" s="2">
        <v>12</v>
      </c>
      <c r="AT3" s="42">
        <v>6</v>
      </c>
      <c r="AU3" s="47" t="s">
        <v>91</v>
      </c>
      <c r="AV3" s="48"/>
      <c r="AW3" s="43"/>
      <c r="AX3" s="42" t="s">
        <v>13</v>
      </c>
      <c r="AY3" s="42">
        <v>80.785340314136121</v>
      </c>
      <c r="AZ3" s="42">
        <v>75.314136125654457</v>
      </c>
      <c r="BA3" s="42">
        <v>72.460732984293188</v>
      </c>
      <c r="BB3" s="42">
        <v>70.732984293193709</v>
      </c>
      <c r="BE3" s="42">
        <v>0.19600000000000001</v>
      </c>
      <c r="BG3" s="42">
        <v>1</v>
      </c>
      <c r="BH3" s="47" t="s">
        <v>93</v>
      </c>
      <c r="BI3" s="48"/>
      <c r="BJ3" s="43"/>
      <c r="BK3" s="42" t="s">
        <v>17</v>
      </c>
      <c r="BL3" s="53">
        <v>69.057591623036657</v>
      </c>
      <c r="BM3" s="53">
        <v>66.047120418848166</v>
      </c>
      <c r="BN3" s="53">
        <v>64.816753926701566</v>
      </c>
      <c r="BO3" s="53">
        <v>66.099476439790578</v>
      </c>
      <c r="BP3" s="45"/>
      <c r="BQ3" s="45"/>
      <c r="BR3" s="49">
        <v>1.0760000000000001</v>
      </c>
      <c r="BT3" s="42">
        <v>1</v>
      </c>
      <c r="BU3" s="47" t="s">
        <v>93</v>
      </c>
      <c r="BV3" s="48"/>
      <c r="BW3" s="43"/>
      <c r="BX3" s="49">
        <v>1.0760000000000001</v>
      </c>
      <c r="BY3" s="50">
        <v>0.96</v>
      </c>
      <c r="BZ3" s="51">
        <v>1.603</v>
      </c>
      <c r="CA3" s="52">
        <v>2.5430000000000001</v>
      </c>
      <c r="CC3" s="102" t="s">
        <v>125</v>
      </c>
      <c r="CD3" s="102"/>
      <c r="CE3" s="102"/>
      <c r="CF3" s="102"/>
      <c r="CG3" s="102"/>
      <c r="CH3" s="108" t="s">
        <v>194</v>
      </c>
      <c r="CI3" s="108"/>
      <c r="CJ3" s="113" t="s">
        <v>109</v>
      </c>
      <c r="CK3" s="113"/>
      <c r="CL3" s="113"/>
      <c r="CM3" s="113"/>
      <c r="CN3" s="113"/>
      <c r="CO3" s="114" t="s">
        <v>110</v>
      </c>
      <c r="CP3" s="114"/>
      <c r="CQ3" s="114"/>
      <c r="CR3" s="114"/>
      <c r="CS3" s="114"/>
      <c r="CT3" s="115" t="s">
        <v>111</v>
      </c>
      <c r="CU3" s="115"/>
      <c r="CV3" s="115"/>
      <c r="CW3" s="115"/>
      <c r="CX3" s="115"/>
      <c r="CY3" s="116" t="s">
        <v>108</v>
      </c>
      <c r="CZ3" s="116"/>
      <c r="DA3" s="116"/>
      <c r="DB3" s="116"/>
      <c r="DC3" s="116"/>
    </row>
    <row r="4" spans="1:114" ht="15.75" customHeight="1" x14ac:dyDescent="0.25">
      <c r="A4" s="2" t="s">
        <v>1</v>
      </c>
      <c r="B4" s="6">
        <v>0.36799999999999999</v>
      </c>
      <c r="C4" s="13">
        <v>0.34799999999999998</v>
      </c>
      <c r="D4" s="7">
        <v>0.58099999999999996</v>
      </c>
      <c r="E4" s="3">
        <v>0.66100000000000003</v>
      </c>
      <c r="F4" s="7">
        <v>0.59199999999999997</v>
      </c>
      <c r="G4" s="4">
        <v>0.53600000000000003</v>
      </c>
      <c r="H4" s="13">
        <v>0.34899999999999998</v>
      </c>
      <c r="I4" s="5">
        <v>0.47799999999999998</v>
      </c>
      <c r="J4" s="16">
        <v>0.41899999999999998</v>
      </c>
      <c r="K4" s="6">
        <v>0.372</v>
      </c>
      <c r="L4" s="5">
        <v>0.46100000000000002</v>
      </c>
      <c r="M4" s="16">
        <v>0.433</v>
      </c>
      <c r="N4" s="8">
        <v>515</v>
      </c>
      <c r="P4" s="25">
        <v>1.6739999999999999</v>
      </c>
      <c r="Q4" s="2" t="s">
        <v>1</v>
      </c>
      <c r="R4">
        <f t="shared" ref="R4:AC11" si="0">AVERAGE(B4,B16)</f>
        <v>0.36699999999999999</v>
      </c>
      <c r="S4">
        <f t="shared" si="0"/>
        <v>0.34799999999999998</v>
      </c>
      <c r="T4">
        <f t="shared" si="0"/>
        <v>0.57699999999999996</v>
      </c>
      <c r="U4">
        <f t="shared" si="0"/>
        <v>0.66100000000000003</v>
      </c>
      <c r="V4">
        <f t="shared" si="0"/>
        <v>0.59099999999999997</v>
      </c>
      <c r="W4">
        <f t="shared" si="0"/>
        <v>0.53500000000000003</v>
      </c>
      <c r="X4">
        <f t="shared" si="0"/>
        <v>0.34899999999999998</v>
      </c>
      <c r="Y4">
        <f t="shared" si="0"/>
        <v>0.47549999999999998</v>
      </c>
      <c r="Z4">
        <f t="shared" si="0"/>
        <v>0.41749999999999998</v>
      </c>
      <c r="AA4">
        <f t="shared" si="0"/>
        <v>0.372</v>
      </c>
      <c r="AB4">
        <f t="shared" si="0"/>
        <v>0.46150000000000002</v>
      </c>
      <c r="AC4">
        <f t="shared" si="0"/>
        <v>0.432</v>
      </c>
      <c r="AF4" s="2" t="s">
        <v>1</v>
      </c>
      <c r="AG4">
        <f>(1-(R4/1.91))*100</f>
        <v>80.785340314136121</v>
      </c>
      <c r="AH4">
        <f t="shared" ref="AH4:AR11" si="1">(1-(S4/1.91))*100</f>
        <v>81.78010471204189</v>
      </c>
      <c r="AI4">
        <f t="shared" si="1"/>
        <v>69.790575916230367</v>
      </c>
      <c r="AJ4">
        <f t="shared" si="1"/>
        <v>65.392670157068068</v>
      </c>
      <c r="AK4">
        <f t="shared" si="1"/>
        <v>69.057591623036657</v>
      </c>
      <c r="AL4">
        <f t="shared" si="1"/>
        <v>71.989528795811509</v>
      </c>
      <c r="AM4">
        <f t="shared" si="1"/>
        <v>81.727748691099478</v>
      </c>
      <c r="AN4">
        <f t="shared" si="1"/>
        <v>75.10471204188481</v>
      </c>
      <c r="AO4">
        <f t="shared" si="1"/>
        <v>78.141361256544499</v>
      </c>
      <c r="AP4">
        <f t="shared" si="1"/>
        <v>80.52356020942409</v>
      </c>
      <c r="AQ4">
        <f t="shared" si="1"/>
        <v>75.837696335078533</v>
      </c>
      <c r="AR4">
        <f t="shared" si="1"/>
        <v>77.382198952879577</v>
      </c>
      <c r="AT4" s="42">
        <v>5</v>
      </c>
      <c r="AU4" s="47" t="s">
        <v>86</v>
      </c>
      <c r="AV4" s="48"/>
      <c r="AW4" s="43"/>
      <c r="AX4" s="42" t="s">
        <v>14</v>
      </c>
      <c r="AY4" s="42">
        <v>81.78010471204189</v>
      </c>
      <c r="AZ4" s="42">
        <v>72.382198952879577</v>
      </c>
      <c r="BA4" s="42">
        <v>68.324607329842934</v>
      </c>
      <c r="BB4" s="42">
        <v>68.481675392670155</v>
      </c>
      <c r="BE4" s="42">
        <v>1.1299999999999999</v>
      </c>
      <c r="BG4" s="42">
        <v>2</v>
      </c>
      <c r="BH4" s="47" t="s">
        <v>92</v>
      </c>
      <c r="BI4" s="48"/>
      <c r="BJ4" s="43"/>
      <c r="BK4" s="42" t="s">
        <v>16</v>
      </c>
      <c r="BL4" s="53">
        <v>65.392670157068068</v>
      </c>
      <c r="BM4" s="53">
        <v>65.523560209424076</v>
      </c>
      <c r="BN4" s="53">
        <v>63.272251308900529</v>
      </c>
      <c r="BO4" s="53">
        <v>65.81151832460732</v>
      </c>
      <c r="BP4" s="45"/>
      <c r="BQ4" s="45"/>
      <c r="BR4" s="49">
        <v>2.0939999999999999</v>
      </c>
      <c r="BT4" s="42">
        <v>2</v>
      </c>
      <c r="BU4" s="47" t="s">
        <v>92</v>
      </c>
      <c r="BV4" s="48"/>
      <c r="BW4" s="43"/>
      <c r="BX4" s="49">
        <v>2.0939999999999999</v>
      </c>
      <c r="BY4" s="50">
        <v>6.3810000000000002</v>
      </c>
      <c r="BZ4" s="51">
        <v>2.673</v>
      </c>
      <c r="CA4" s="52">
        <v>0.20599999999999999</v>
      </c>
      <c r="CC4" s="46" t="s">
        <v>112</v>
      </c>
      <c r="CD4" s="46" t="s">
        <v>109</v>
      </c>
      <c r="CE4" s="46" t="s">
        <v>113</v>
      </c>
      <c r="CF4" s="46" t="s">
        <v>114</v>
      </c>
      <c r="CG4" s="84" t="s">
        <v>108</v>
      </c>
      <c r="CH4" s="108" t="s">
        <v>195</v>
      </c>
      <c r="CI4" s="108"/>
      <c r="CJ4" s="72">
        <v>200</v>
      </c>
      <c r="CK4" s="72">
        <v>100</v>
      </c>
      <c r="CL4" s="72">
        <v>50</v>
      </c>
      <c r="CM4" s="72">
        <v>20</v>
      </c>
      <c r="CN4" s="76" t="s">
        <v>229</v>
      </c>
      <c r="CO4" s="72">
        <v>200</v>
      </c>
      <c r="CP4" s="72">
        <v>100</v>
      </c>
      <c r="CQ4" s="72">
        <v>50</v>
      </c>
      <c r="CR4" s="72">
        <v>20</v>
      </c>
      <c r="CS4" s="78" t="s">
        <v>229</v>
      </c>
      <c r="CT4" s="72">
        <v>200</v>
      </c>
      <c r="CU4" s="72">
        <v>100</v>
      </c>
      <c r="CV4" s="72">
        <v>50</v>
      </c>
      <c r="CW4" s="72">
        <v>20</v>
      </c>
      <c r="CX4" s="80" t="s">
        <v>229</v>
      </c>
      <c r="CY4" s="72">
        <v>200</v>
      </c>
      <c r="CZ4" s="72">
        <v>100</v>
      </c>
      <c r="DA4" s="72">
        <v>50</v>
      </c>
      <c r="DB4" s="72">
        <v>20</v>
      </c>
      <c r="DC4" s="82" t="s">
        <v>229</v>
      </c>
      <c r="DJ4" s="71" t="s">
        <v>144</v>
      </c>
    </row>
    <row r="5" spans="1:114" x14ac:dyDescent="0.25">
      <c r="A5" s="2" t="s">
        <v>2</v>
      </c>
      <c r="B5" s="5">
        <v>0.47299999999999998</v>
      </c>
      <c r="C5" s="4">
        <v>0.52900000000000003</v>
      </c>
      <c r="D5" s="14">
        <v>0.63300000000000001</v>
      </c>
      <c r="E5" s="3">
        <v>0.65800000000000003</v>
      </c>
      <c r="F5" s="3">
        <v>0.65</v>
      </c>
      <c r="G5" s="14">
        <v>0.63300000000000001</v>
      </c>
      <c r="H5" s="4">
        <v>0.53600000000000003</v>
      </c>
      <c r="I5" s="4">
        <v>0.53300000000000003</v>
      </c>
      <c r="J5" s="4">
        <v>0.55600000000000005</v>
      </c>
      <c r="K5" s="3">
        <v>0.67200000000000004</v>
      </c>
      <c r="L5" s="4">
        <v>0.53</v>
      </c>
      <c r="M5" s="15">
        <v>0.51800000000000002</v>
      </c>
      <c r="N5" s="8">
        <v>515</v>
      </c>
      <c r="P5" s="25">
        <v>1.954</v>
      </c>
      <c r="Q5" s="2" t="s">
        <v>2</v>
      </c>
      <c r="R5">
        <f t="shared" si="0"/>
        <v>0.47149999999999997</v>
      </c>
      <c r="S5">
        <f t="shared" si="0"/>
        <v>0.52750000000000008</v>
      </c>
      <c r="T5">
        <f t="shared" si="0"/>
        <v>0.63250000000000006</v>
      </c>
      <c r="U5">
        <f t="shared" si="0"/>
        <v>0.65850000000000009</v>
      </c>
      <c r="V5">
        <f t="shared" si="0"/>
        <v>0.64850000000000008</v>
      </c>
      <c r="W5">
        <f t="shared" si="0"/>
        <v>0.63250000000000006</v>
      </c>
      <c r="X5">
        <f t="shared" si="0"/>
        <v>0.53500000000000003</v>
      </c>
      <c r="Y5">
        <f t="shared" si="0"/>
        <v>0.53200000000000003</v>
      </c>
      <c r="Z5">
        <f t="shared" si="0"/>
        <v>0.5555000000000001</v>
      </c>
      <c r="AA5">
        <f t="shared" si="0"/>
        <v>0.6725000000000001</v>
      </c>
      <c r="AB5">
        <f t="shared" si="0"/>
        <v>0.52900000000000003</v>
      </c>
      <c r="AC5">
        <f t="shared" si="0"/>
        <v>0.51550000000000007</v>
      </c>
      <c r="AF5" s="2" t="s">
        <v>2</v>
      </c>
      <c r="AG5">
        <f t="shared" ref="AG5:AG11" si="2">(1-(R5/1.91))*100</f>
        <v>75.314136125654457</v>
      </c>
      <c r="AH5">
        <f t="shared" si="1"/>
        <v>72.382198952879577</v>
      </c>
      <c r="AI5">
        <f t="shared" si="1"/>
        <v>66.8848167539267</v>
      </c>
      <c r="AJ5">
        <f t="shared" si="1"/>
        <v>65.523560209424076</v>
      </c>
      <c r="AK5">
        <f t="shared" si="1"/>
        <v>66.047120418848166</v>
      </c>
      <c r="AL5">
        <f t="shared" si="1"/>
        <v>66.8848167539267</v>
      </c>
      <c r="AM5">
        <f t="shared" si="1"/>
        <v>71.989528795811509</v>
      </c>
      <c r="AN5">
        <f t="shared" si="1"/>
        <v>72.146596858638731</v>
      </c>
      <c r="AO5">
        <f t="shared" si="1"/>
        <v>70.916230366492144</v>
      </c>
      <c r="AP5">
        <f t="shared" si="1"/>
        <v>64.790575916230367</v>
      </c>
      <c r="AQ5">
        <f t="shared" si="1"/>
        <v>72.303664921465966</v>
      </c>
      <c r="AR5">
        <f t="shared" si="1"/>
        <v>73.010471204188477</v>
      </c>
      <c r="AT5" s="42">
        <v>3</v>
      </c>
      <c r="AU5" s="47" t="s">
        <v>97</v>
      </c>
      <c r="AV5" s="48"/>
      <c r="AW5" s="43"/>
      <c r="AX5" s="42" t="s">
        <v>15</v>
      </c>
      <c r="AY5" s="42">
        <v>69.790575916230367</v>
      </c>
      <c r="AZ5" s="42">
        <v>66.8848167539267</v>
      </c>
      <c r="BA5" s="42">
        <v>66.806282722513089</v>
      </c>
      <c r="BB5" s="42">
        <v>67.905759162303653</v>
      </c>
      <c r="BE5" s="42">
        <v>3.45</v>
      </c>
      <c r="BG5" s="42">
        <v>3</v>
      </c>
      <c r="BH5" s="47" t="s">
        <v>97</v>
      </c>
      <c r="BI5" s="48"/>
      <c r="BJ5" s="43"/>
      <c r="BK5" s="42" t="s">
        <v>15</v>
      </c>
      <c r="BL5" s="53">
        <v>69.790575916230367</v>
      </c>
      <c r="BM5" s="53">
        <v>66.8848167539267</v>
      </c>
      <c r="BN5" s="53">
        <v>66.806282722513089</v>
      </c>
      <c r="BO5" s="53">
        <v>67.905759162303653</v>
      </c>
      <c r="BP5" s="45"/>
      <c r="BQ5" s="45"/>
      <c r="BR5" s="49">
        <v>3.45</v>
      </c>
      <c r="BT5" s="42">
        <v>3</v>
      </c>
      <c r="BU5" s="47" t="s">
        <v>97</v>
      </c>
      <c r="BV5" s="48"/>
      <c r="BW5" s="43"/>
      <c r="BX5" s="49">
        <v>3.45</v>
      </c>
      <c r="BY5" s="50">
        <v>4.2999999999999997E-2</v>
      </c>
      <c r="BZ5" s="51">
        <v>9.4E-2</v>
      </c>
      <c r="CA5" s="52">
        <v>2.399</v>
      </c>
      <c r="CC5" s="59" t="s">
        <v>87</v>
      </c>
      <c r="CD5" s="60" t="s">
        <v>117</v>
      </c>
      <c r="CE5" s="60" t="s">
        <v>115</v>
      </c>
      <c r="CF5" s="60" t="s">
        <v>115</v>
      </c>
      <c r="CG5" s="60" t="s">
        <v>115</v>
      </c>
      <c r="CH5" s="107" t="s">
        <v>193</v>
      </c>
      <c r="CI5" s="85" t="s">
        <v>8</v>
      </c>
      <c r="CJ5" s="73">
        <v>80.785340314136121</v>
      </c>
      <c r="CK5" s="73">
        <v>75.314136125654457</v>
      </c>
      <c r="CL5" s="73">
        <v>72.460732984293188</v>
      </c>
      <c r="CM5" s="73">
        <v>70.732984293193709</v>
      </c>
      <c r="CN5" s="77">
        <v>1.0760000000000001</v>
      </c>
      <c r="CO5" s="73">
        <v>86.099476439790578</v>
      </c>
      <c r="CP5" s="73">
        <v>77.539267015706798</v>
      </c>
      <c r="CQ5" s="73">
        <v>71.753926701570677</v>
      </c>
      <c r="CR5" s="73">
        <v>70.287958115183244</v>
      </c>
      <c r="CS5" s="79">
        <v>1.3919999999999999</v>
      </c>
      <c r="CT5" s="73">
        <v>79.319371727748688</v>
      </c>
      <c r="CU5" s="73">
        <v>69.921465968586389</v>
      </c>
      <c r="CV5" s="73">
        <v>73.21989528795811</v>
      </c>
      <c r="CW5" s="73">
        <v>74.712041884816756</v>
      </c>
      <c r="CX5" s="81">
        <v>1.603</v>
      </c>
      <c r="CY5" s="73">
        <v>92.408376963350776</v>
      </c>
      <c r="CZ5" s="73">
        <v>74.267015706806276</v>
      </c>
      <c r="DA5" s="73">
        <v>72.329842931937165</v>
      </c>
      <c r="DB5" s="73">
        <v>70.968586387434556</v>
      </c>
      <c r="DC5" s="83">
        <v>2.5430000000000001</v>
      </c>
      <c r="DJ5" s="71" t="s">
        <v>181</v>
      </c>
    </row>
    <row r="6" spans="1:114" ht="15.75" customHeight="1" x14ac:dyDescent="0.25">
      <c r="A6" s="2" t="s">
        <v>3</v>
      </c>
      <c r="B6" s="15">
        <v>0.52400000000000002</v>
      </c>
      <c r="C6" s="14">
        <v>0.60799999999999998</v>
      </c>
      <c r="D6" s="14">
        <v>0.63500000000000001</v>
      </c>
      <c r="E6" s="12">
        <v>0.70199999999999996</v>
      </c>
      <c r="F6" s="3">
        <v>0.67500000000000004</v>
      </c>
      <c r="G6" s="3">
        <v>0.67700000000000005</v>
      </c>
      <c r="H6" s="14">
        <v>0.63600000000000001</v>
      </c>
      <c r="I6" s="14">
        <v>0.64400000000000002</v>
      </c>
      <c r="J6" s="7">
        <v>0.6</v>
      </c>
      <c r="K6" s="3">
        <v>0.66100000000000003</v>
      </c>
      <c r="L6" s="7">
        <v>0.58499999999999996</v>
      </c>
      <c r="M6" s="7">
        <v>0.57699999999999996</v>
      </c>
      <c r="N6" s="8">
        <v>515</v>
      </c>
      <c r="P6" s="25">
        <v>2.0430000000000001</v>
      </c>
      <c r="Q6" s="2" t="s">
        <v>3</v>
      </c>
      <c r="R6">
        <f t="shared" si="0"/>
        <v>0.52600000000000002</v>
      </c>
      <c r="S6">
        <f t="shared" si="0"/>
        <v>0.60499999999999998</v>
      </c>
      <c r="T6">
        <f t="shared" si="0"/>
        <v>0.63400000000000001</v>
      </c>
      <c r="U6">
        <f t="shared" si="0"/>
        <v>0.70150000000000001</v>
      </c>
      <c r="V6">
        <f t="shared" si="0"/>
        <v>0.67200000000000004</v>
      </c>
      <c r="W6">
        <f t="shared" si="0"/>
        <v>0.67600000000000005</v>
      </c>
      <c r="X6">
        <f t="shared" si="0"/>
        <v>0.63500000000000001</v>
      </c>
      <c r="Y6">
        <f t="shared" si="0"/>
        <v>0.64250000000000007</v>
      </c>
      <c r="Z6">
        <f t="shared" si="0"/>
        <v>0.59899999999999998</v>
      </c>
      <c r="AA6">
        <f t="shared" si="0"/>
        <v>0.65900000000000003</v>
      </c>
      <c r="AB6">
        <f t="shared" si="0"/>
        <v>0.58450000000000002</v>
      </c>
      <c r="AC6">
        <f t="shared" si="0"/>
        <v>0.57399999999999995</v>
      </c>
      <c r="AF6" s="2" t="s">
        <v>3</v>
      </c>
      <c r="AG6">
        <f t="shared" si="2"/>
        <v>72.460732984293188</v>
      </c>
      <c r="AH6">
        <f t="shared" si="1"/>
        <v>68.324607329842934</v>
      </c>
      <c r="AI6">
        <f t="shared" si="1"/>
        <v>66.806282722513089</v>
      </c>
      <c r="AJ6">
        <f t="shared" si="1"/>
        <v>63.272251308900529</v>
      </c>
      <c r="AK6">
        <f t="shared" si="1"/>
        <v>64.816753926701566</v>
      </c>
      <c r="AL6">
        <f t="shared" si="1"/>
        <v>64.607329842931932</v>
      </c>
      <c r="AM6">
        <f t="shared" si="1"/>
        <v>66.753926701570677</v>
      </c>
      <c r="AN6">
        <f t="shared" si="1"/>
        <v>66.361256544502609</v>
      </c>
      <c r="AO6">
        <f t="shared" si="1"/>
        <v>68.638743455497391</v>
      </c>
      <c r="AP6">
        <f t="shared" si="1"/>
        <v>65.497382198952863</v>
      </c>
      <c r="AQ6">
        <f t="shared" si="1"/>
        <v>69.397905759162299</v>
      </c>
      <c r="AR6">
        <f t="shared" si="1"/>
        <v>69.947643979057588</v>
      </c>
      <c r="AT6" s="42">
        <v>2</v>
      </c>
      <c r="AU6" s="47" t="s">
        <v>92</v>
      </c>
      <c r="AV6" s="48"/>
      <c r="AW6" s="43"/>
      <c r="AX6" s="42" t="s">
        <v>16</v>
      </c>
      <c r="AY6" s="42">
        <v>65.392670157068068</v>
      </c>
      <c r="AZ6" s="42">
        <v>65.523560209424076</v>
      </c>
      <c r="BA6" s="42">
        <v>63.272251308900529</v>
      </c>
      <c r="BB6" s="42">
        <v>65.81151832460732</v>
      </c>
      <c r="BE6" s="42">
        <v>2.0939999999999999</v>
      </c>
      <c r="BG6" s="42">
        <v>4</v>
      </c>
      <c r="BH6" s="47" t="s">
        <v>90</v>
      </c>
      <c r="BI6" s="48"/>
      <c r="BJ6" s="43"/>
      <c r="BK6" s="42" t="s">
        <v>18</v>
      </c>
      <c r="BL6" s="53">
        <v>71.989528795811509</v>
      </c>
      <c r="BM6" s="53">
        <v>66.8848167539267</v>
      </c>
      <c r="BN6" s="53">
        <v>64.607329842931932</v>
      </c>
      <c r="BO6" s="53">
        <v>57.617801047120409</v>
      </c>
      <c r="BP6" s="45"/>
      <c r="BQ6" s="45"/>
      <c r="BR6" s="49">
        <v>5.258</v>
      </c>
      <c r="BT6" s="42">
        <v>4</v>
      </c>
      <c r="BU6" s="47" t="s">
        <v>90</v>
      </c>
      <c r="BV6" s="48"/>
      <c r="BW6" s="43"/>
      <c r="BX6" s="49">
        <v>5.258</v>
      </c>
      <c r="BY6" s="50">
        <v>8.1000000000000003E-2</v>
      </c>
      <c r="BZ6" s="51">
        <v>1.6060000000000001</v>
      </c>
      <c r="CA6" s="52">
        <v>1.8979999999999999</v>
      </c>
      <c r="CC6" s="59" t="s">
        <v>116</v>
      </c>
      <c r="CD6" s="58" t="s">
        <v>115</v>
      </c>
      <c r="CE6" s="58" t="s">
        <v>115</v>
      </c>
      <c r="CF6" s="58" t="s">
        <v>115</v>
      </c>
      <c r="CG6" s="58" t="s">
        <v>115</v>
      </c>
      <c r="CH6" s="107"/>
      <c r="CI6" s="85" t="s">
        <v>3</v>
      </c>
      <c r="CJ6" s="73">
        <v>81.78010471204189</v>
      </c>
      <c r="CK6" s="73">
        <v>72.382198952879577</v>
      </c>
      <c r="CL6" s="73">
        <v>68.324607329842934</v>
      </c>
      <c r="CM6" s="73">
        <v>68.481675392670155</v>
      </c>
      <c r="CN6" s="77">
        <v>2.0939999999999999</v>
      </c>
      <c r="CO6" s="73">
        <v>76.518324607329831</v>
      </c>
      <c r="CP6" s="73">
        <v>69.502617801047123</v>
      </c>
      <c r="CQ6" s="73">
        <v>68.298429319371735</v>
      </c>
      <c r="CR6" s="73">
        <v>67.382198952879577</v>
      </c>
      <c r="CS6" s="79">
        <v>0.248</v>
      </c>
      <c r="CT6" s="73">
        <v>72.931937172774866</v>
      </c>
      <c r="CU6" s="73">
        <v>67.172774869109958</v>
      </c>
      <c r="CV6" s="73">
        <v>70.392670157068068</v>
      </c>
      <c r="CW6" s="73">
        <v>68.403141361256544</v>
      </c>
      <c r="CX6" s="81">
        <v>2.673</v>
      </c>
      <c r="CY6" s="73">
        <v>73.979057591623004</v>
      </c>
      <c r="CZ6" s="73">
        <v>68.193717277486911</v>
      </c>
      <c r="DA6" s="73">
        <v>67.931937172774866</v>
      </c>
      <c r="DB6" s="73">
        <v>65.6282722513089</v>
      </c>
      <c r="DC6" s="83">
        <v>0.20599999999999999</v>
      </c>
      <c r="DJ6" s="71" t="s">
        <v>182</v>
      </c>
    </row>
    <row r="7" spans="1:114" x14ac:dyDescent="0.25">
      <c r="A7" s="2" t="s">
        <v>4</v>
      </c>
      <c r="B7" s="4">
        <v>0.56000000000000005</v>
      </c>
      <c r="C7" s="7">
        <v>0.60499999999999998</v>
      </c>
      <c r="D7" s="14">
        <v>0.61299999999999999</v>
      </c>
      <c r="E7" s="3">
        <v>0.65500000000000003</v>
      </c>
      <c r="F7" s="3">
        <v>0.64800000000000002</v>
      </c>
      <c r="G7" s="10">
        <v>0.81100000000000005</v>
      </c>
      <c r="H7" s="9">
        <v>0.74199999999999999</v>
      </c>
      <c r="I7" s="3">
        <v>0.68600000000000005</v>
      </c>
      <c r="J7" s="14">
        <v>0.63400000000000001</v>
      </c>
      <c r="K7" s="3">
        <v>0.66600000000000004</v>
      </c>
      <c r="L7" s="7">
        <v>0.57099999999999995</v>
      </c>
      <c r="M7" s="4">
        <v>0.54400000000000004</v>
      </c>
      <c r="N7" s="8">
        <v>515</v>
      </c>
      <c r="P7" s="25">
        <v>1.9830000000000001</v>
      </c>
      <c r="Q7" s="2" t="s">
        <v>4</v>
      </c>
      <c r="R7">
        <f t="shared" si="0"/>
        <v>0.55900000000000005</v>
      </c>
      <c r="S7">
        <f t="shared" si="0"/>
        <v>0.60199999999999998</v>
      </c>
      <c r="T7">
        <f t="shared" si="0"/>
        <v>0.61299999999999999</v>
      </c>
      <c r="U7">
        <f t="shared" si="0"/>
        <v>0.65300000000000002</v>
      </c>
      <c r="V7">
        <f t="shared" si="0"/>
        <v>0.64749999999999996</v>
      </c>
      <c r="W7">
        <f t="shared" si="0"/>
        <v>0.80950000000000011</v>
      </c>
      <c r="X7">
        <f t="shared" si="0"/>
        <v>0.74049999999999994</v>
      </c>
      <c r="Y7">
        <f t="shared" si="0"/>
        <v>0.68500000000000005</v>
      </c>
      <c r="Z7">
        <f t="shared" si="0"/>
        <v>0.63400000000000001</v>
      </c>
      <c r="AA7">
        <f t="shared" si="0"/>
        <v>0.66400000000000003</v>
      </c>
      <c r="AB7">
        <f t="shared" si="0"/>
        <v>0.57050000000000001</v>
      </c>
      <c r="AC7">
        <f t="shared" si="0"/>
        <v>0.54300000000000004</v>
      </c>
      <c r="AF7" s="2" t="s">
        <v>4</v>
      </c>
      <c r="AG7">
        <f t="shared" si="2"/>
        <v>70.732984293193709</v>
      </c>
      <c r="AH7">
        <f t="shared" si="1"/>
        <v>68.481675392670155</v>
      </c>
      <c r="AI7">
        <f t="shared" si="1"/>
        <v>67.905759162303653</v>
      </c>
      <c r="AJ7">
        <f t="shared" si="1"/>
        <v>65.81151832460732</v>
      </c>
      <c r="AK7">
        <f t="shared" si="1"/>
        <v>66.099476439790578</v>
      </c>
      <c r="AL7">
        <f t="shared" si="1"/>
        <v>57.617801047120409</v>
      </c>
      <c r="AM7">
        <f t="shared" si="1"/>
        <v>61.230366492146594</v>
      </c>
      <c r="AN7">
        <f t="shared" si="1"/>
        <v>64.136125654450254</v>
      </c>
      <c r="AO7">
        <f t="shared" si="1"/>
        <v>66.806282722513089</v>
      </c>
      <c r="AP7">
        <f t="shared" si="1"/>
        <v>65.235602094240846</v>
      </c>
      <c r="AQ7">
        <f t="shared" si="1"/>
        <v>70.130890052356023</v>
      </c>
      <c r="AR7">
        <f t="shared" si="1"/>
        <v>71.570680628272257</v>
      </c>
      <c r="AT7" s="42">
        <v>1</v>
      </c>
      <c r="AU7" s="47" t="s">
        <v>93</v>
      </c>
      <c r="AV7" s="48"/>
      <c r="AW7" s="43"/>
      <c r="AX7" s="42" t="s">
        <v>17</v>
      </c>
      <c r="AY7" s="42">
        <v>69.057591623036657</v>
      </c>
      <c r="AZ7" s="42">
        <v>66.047120418848166</v>
      </c>
      <c r="BA7" s="42">
        <v>64.816753926701566</v>
      </c>
      <c r="BB7" s="42">
        <v>66.099476439790578</v>
      </c>
      <c r="BE7" s="42">
        <v>1.0760000000000001</v>
      </c>
      <c r="BG7" s="42">
        <v>5</v>
      </c>
      <c r="BH7" s="47" t="s">
        <v>86</v>
      </c>
      <c r="BI7" s="48"/>
      <c r="BJ7" s="43"/>
      <c r="BK7" s="42" t="s">
        <v>14</v>
      </c>
      <c r="BL7" s="53">
        <v>81.78010471204189</v>
      </c>
      <c r="BM7" s="53">
        <v>72.382198952879577</v>
      </c>
      <c r="BN7" s="53">
        <v>68.324607329842934</v>
      </c>
      <c r="BO7" s="53">
        <v>68.481675392670155</v>
      </c>
      <c r="BP7" s="45"/>
      <c r="BQ7" s="45"/>
      <c r="BR7" s="49">
        <v>1.1299999999999999</v>
      </c>
      <c r="BT7" s="42">
        <v>5</v>
      </c>
      <c r="BU7" s="47" t="s">
        <v>86</v>
      </c>
      <c r="BV7" s="48"/>
      <c r="BW7" s="43"/>
      <c r="BX7" s="49">
        <v>1.1299999999999999</v>
      </c>
      <c r="BY7" s="50">
        <v>0.248</v>
      </c>
      <c r="BZ7" s="51">
        <v>1.9219999999999999</v>
      </c>
      <c r="CA7" s="52">
        <v>0.65800000000000003</v>
      </c>
      <c r="CC7" s="59" t="s">
        <v>85</v>
      </c>
      <c r="CD7" s="58" t="s">
        <v>115</v>
      </c>
      <c r="CE7" s="58" t="s">
        <v>115</v>
      </c>
      <c r="CF7" s="58">
        <v>0</v>
      </c>
      <c r="CG7" s="58" t="s">
        <v>115</v>
      </c>
      <c r="CH7" s="107"/>
      <c r="CI7" s="85" t="s">
        <v>197</v>
      </c>
      <c r="CJ7" s="73">
        <v>69.790575916230367</v>
      </c>
      <c r="CK7" s="73">
        <v>66.8848167539267</v>
      </c>
      <c r="CL7" s="73">
        <v>66.806282722513089</v>
      </c>
      <c r="CM7" s="73">
        <v>67.905759162303653</v>
      </c>
      <c r="CN7" s="77">
        <v>3.45</v>
      </c>
      <c r="CO7" s="73">
        <v>72.225130890052355</v>
      </c>
      <c r="CP7" s="73">
        <v>69.554973821989535</v>
      </c>
      <c r="CQ7" s="73">
        <v>66.989528795811509</v>
      </c>
      <c r="CR7" s="73">
        <v>66.43979057591622</v>
      </c>
      <c r="CS7" s="79">
        <v>4.2999999999999997E-2</v>
      </c>
      <c r="CT7" s="73">
        <v>86.073298429319365</v>
      </c>
      <c r="CU7" s="73">
        <v>77.905759162303667</v>
      </c>
      <c r="CV7" s="73">
        <v>77.172774869109944</v>
      </c>
      <c r="CW7" s="73">
        <v>74.869109947643977</v>
      </c>
      <c r="CX7" s="81">
        <v>9.4E-2</v>
      </c>
      <c r="CY7" s="73">
        <v>90.732984293193724</v>
      </c>
      <c r="CZ7" s="73">
        <v>76.701570680628279</v>
      </c>
      <c r="DA7" s="73">
        <v>74.973821989528801</v>
      </c>
      <c r="DB7" s="73">
        <v>69.607329842931946</v>
      </c>
      <c r="DC7" s="83">
        <v>2.399</v>
      </c>
      <c r="DJ7" s="71" t="s">
        <v>183</v>
      </c>
    </row>
    <row r="8" spans="1:114" x14ac:dyDescent="0.25">
      <c r="A8" s="2" t="s">
        <v>5</v>
      </c>
      <c r="B8" s="16">
        <v>0.434</v>
      </c>
      <c r="C8" s="11">
        <v>0.28000000000000003</v>
      </c>
      <c r="D8" s="17">
        <v>0.26700000000000002</v>
      </c>
      <c r="E8" s="5">
        <v>0.45</v>
      </c>
      <c r="F8" s="4">
        <v>0.52900000000000003</v>
      </c>
      <c r="G8" s="9">
        <v>0.747</v>
      </c>
      <c r="H8" s="9">
        <v>0.76900000000000002</v>
      </c>
      <c r="I8" s="4">
        <v>0.54400000000000004</v>
      </c>
      <c r="J8" s="6">
        <v>0.39100000000000001</v>
      </c>
      <c r="K8" s="11">
        <v>0.28699999999999998</v>
      </c>
      <c r="L8" s="17">
        <v>0.23699999999999999</v>
      </c>
      <c r="M8" s="14">
        <v>0.61599999999999999</v>
      </c>
      <c r="N8" s="8">
        <v>515</v>
      </c>
      <c r="P8" s="25">
        <v>1.669</v>
      </c>
      <c r="Q8" s="2" t="s">
        <v>5</v>
      </c>
      <c r="R8">
        <f t="shared" si="0"/>
        <v>0.4345</v>
      </c>
      <c r="S8">
        <f t="shared" si="0"/>
        <v>0.28000000000000003</v>
      </c>
      <c r="T8">
        <f t="shared" si="0"/>
        <v>0.26550000000000001</v>
      </c>
      <c r="U8">
        <f t="shared" si="0"/>
        <v>0.44850000000000001</v>
      </c>
      <c r="V8">
        <f t="shared" si="0"/>
        <v>0.53049999999999997</v>
      </c>
      <c r="W8">
        <f t="shared" si="0"/>
        <v>0.74750000000000005</v>
      </c>
      <c r="X8">
        <f t="shared" si="0"/>
        <v>0.76849999999999996</v>
      </c>
      <c r="Y8">
        <f t="shared" si="0"/>
        <v>0.54400000000000004</v>
      </c>
      <c r="Z8">
        <f t="shared" si="0"/>
        <v>0.39050000000000001</v>
      </c>
      <c r="AA8">
        <f t="shared" si="0"/>
        <v>0.28649999999999998</v>
      </c>
      <c r="AB8">
        <f t="shared" si="0"/>
        <v>0.23649999999999999</v>
      </c>
      <c r="AC8">
        <f t="shared" si="0"/>
        <v>0.61499999999999999</v>
      </c>
      <c r="AF8" s="2" t="s">
        <v>5</v>
      </c>
      <c r="AG8">
        <f t="shared" si="2"/>
        <v>77.251308900523568</v>
      </c>
      <c r="AH8">
        <f t="shared" si="1"/>
        <v>85.340314136125656</v>
      </c>
      <c r="AI8">
        <f t="shared" si="1"/>
        <v>86.099476439790578</v>
      </c>
      <c r="AJ8">
        <f t="shared" si="1"/>
        <v>76.518324607329831</v>
      </c>
      <c r="AK8">
        <f t="shared" si="1"/>
        <v>72.225130890052355</v>
      </c>
      <c r="AL8">
        <f t="shared" si="1"/>
        <v>60.863874345549739</v>
      </c>
      <c r="AM8">
        <f t="shared" si="1"/>
        <v>59.764397905759161</v>
      </c>
      <c r="AN8">
        <f t="shared" si="1"/>
        <v>71.518324607329845</v>
      </c>
      <c r="AO8">
        <f t="shared" si="1"/>
        <v>79.554973821989535</v>
      </c>
      <c r="AP8">
        <f t="shared" si="1"/>
        <v>85</v>
      </c>
      <c r="AQ8">
        <f t="shared" si="1"/>
        <v>87.617801047120423</v>
      </c>
      <c r="AR8">
        <f t="shared" si="1"/>
        <v>67.801047120418843</v>
      </c>
      <c r="AT8" s="42">
        <v>4</v>
      </c>
      <c r="AU8" s="47" t="s">
        <v>90</v>
      </c>
      <c r="AV8" s="48"/>
      <c r="AW8" s="43"/>
      <c r="AX8" s="42" t="s">
        <v>18</v>
      </c>
      <c r="AY8" s="42">
        <v>71.989528795811509</v>
      </c>
      <c r="AZ8" s="42">
        <v>66.8848167539267</v>
      </c>
      <c r="BA8" s="42">
        <v>64.607329842931932</v>
      </c>
      <c r="BB8" s="42">
        <v>57.617801047120409</v>
      </c>
      <c r="BE8" s="42">
        <v>5.258</v>
      </c>
      <c r="BG8" s="42">
        <v>6</v>
      </c>
      <c r="BH8" s="47" t="s">
        <v>91</v>
      </c>
      <c r="BI8" s="48"/>
      <c r="BJ8" s="43"/>
      <c r="BK8" s="42" t="s">
        <v>13</v>
      </c>
      <c r="BL8" s="53">
        <v>80.785340314136121</v>
      </c>
      <c r="BM8" s="53">
        <v>75.314136125654457</v>
      </c>
      <c r="BN8" s="53">
        <v>72.460732984293188</v>
      </c>
      <c r="BO8" s="53">
        <v>70.732984293193709</v>
      </c>
      <c r="BP8" s="45"/>
      <c r="BQ8" s="45"/>
      <c r="BR8" s="49">
        <v>0.19600000000000001</v>
      </c>
      <c r="BT8" s="42">
        <v>6</v>
      </c>
      <c r="BU8" s="47" t="s">
        <v>91</v>
      </c>
      <c r="BV8" s="48"/>
      <c r="BW8" s="43"/>
      <c r="BX8" s="49">
        <v>0.19600000000000001</v>
      </c>
      <c r="BY8" s="50">
        <v>1.3919999999999999</v>
      </c>
      <c r="BZ8" s="51">
        <v>0.113</v>
      </c>
      <c r="CA8" s="52">
        <v>0.14099999999999999</v>
      </c>
      <c r="CC8" s="59" t="s">
        <v>89</v>
      </c>
      <c r="CD8" s="58" t="s">
        <v>115</v>
      </c>
      <c r="CE8" s="58" t="s">
        <v>115</v>
      </c>
      <c r="CF8" s="58" t="s">
        <v>115</v>
      </c>
      <c r="CG8" s="58" t="s">
        <v>115</v>
      </c>
      <c r="CH8" s="107"/>
      <c r="CI8" s="85" t="s">
        <v>1</v>
      </c>
      <c r="CJ8" s="73">
        <v>65.392670157068068</v>
      </c>
      <c r="CK8" s="73">
        <v>65.523560209424076</v>
      </c>
      <c r="CL8" s="73">
        <v>63.272251308900529</v>
      </c>
      <c r="CM8" s="73">
        <v>65.81151832460732</v>
      </c>
      <c r="CN8" s="77">
        <v>5.258</v>
      </c>
      <c r="CO8" s="73">
        <v>61.623036649214654</v>
      </c>
      <c r="CP8" s="73">
        <v>60.863874345549739</v>
      </c>
      <c r="CQ8" s="73">
        <v>60.6282722513089</v>
      </c>
      <c r="CR8" s="73">
        <v>59.397905759162306</v>
      </c>
      <c r="CS8" s="79">
        <v>6.3810000000000002</v>
      </c>
      <c r="CT8" s="73">
        <v>80.445026178010465</v>
      </c>
      <c r="CU8" s="73">
        <v>74.188481675392666</v>
      </c>
      <c r="CV8" s="73">
        <v>71.33507853403141</v>
      </c>
      <c r="CW8" s="73">
        <v>65.759162303664922</v>
      </c>
      <c r="CX8" s="81">
        <v>1.6060000000000001</v>
      </c>
      <c r="CY8" s="73">
        <v>79.659685863874344</v>
      </c>
      <c r="CZ8" s="73">
        <v>75.602094240837687</v>
      </c>
      <c r="DA8" s="73">
        <v>75.44502617801048</v>
      </c>
      <c r="DB8" s="73">
        <v>63.429319371727757</v>
      </c>
      <c r="DC8" s="83">
        <v>1.8979999999999999</v>
      </c>
      <c r="DJ8" s="71" t="s">
        <v>148</v>
      </c>
    </row>
    <row r="9" spans="1:114" x14ac:dyDescent="0.25">
      <c r="A9" s="2" t="s">
        <v>6</v>
      </c>
      <c r="B9" s="4">
        <v>0.56299999999999994</v>
      </c>
      <c r="C9" s="15">
        <v>0.49199999999999999</v>
      </c>
      <c r="D9" s="16">
        <v>0.43</v>
      </c>
      <c r="E9" s="7">
        <v>0.58399999999999996</v>
      </c>
      <c r="F9" s="7">
        <v>0.58199999999999996</v>
      </c>
      <c r="G9" s="10">
        <v>0.77700000000000002</v>
      </c>
      <c r="H9" s="12">
        <v>0.69099999999999995</v>
      </c>
      <c r="I9" s="4">
        <v>0.56299999999999994</v>
      </c>
      <c r="J9" s="15">
        <v>0.499</v>
      </c>
      <c r="K9" s="5">
        <v>0.47699999999999998</v>
      </c>
      <c r="L9" s="6">
        <v>0.38600000000000001</v>
      </c>
      <c r="M9" s="14">
        <v>0.61199999999999999</v>
      </c>
      <c r="N9" s="8">
        <v>515</v>
      </c>
      <c r="P9" s="25">
        <v>1.948</v>
      </c>
      <c r="Q9" s="2" t="s">
        <v>6</v>
      </c>
      <c r="R9">
        <f t="shared" si="0"/>
        <v>0.5625</v>
      </c>
      <c r="S9">
        <f t="shared" si="0"/>
        <v>0.49099999999999999</v>
      </c>
      <c r="T9">
        <f t="shared" si="0"/>
        <v>0.42899999999999999</v>
      </c>
      <c r="U9">
        <f t="shared" si="0"/>
        <v>0.58250000000000002</v>
      </c>
      <c r="V9">
        <f t="shared" si="0"/>
        <v>0.58149999999999991</v>
      </c>
      <c r="W9">
        <f t="shared" si="0"/>
        <v>0.77550000000000008</v>
      </c>
      <c r="X9">
        <f t="shared" si="0"/>
        <v>0.69049999999999989</v>
      </c>
      <c r="Y9">
        <f t="shared" si="0"/>
        <v>0.56349999999999989</v>
      </c>
      <c r="Z9">
        <f t="shared" si="0"/>
        <v>0.4995</v>
      </c>
      <c r="AA9">
        <f t="shared" si="0"/>
        <v>0.47599999999999998</v>
      </c>
      <c r="AB9">
        <f t="shared" si="0"/>
        <v>0.38550000000000001</v>
      </c>
      <c r="AC9">
        <f t="shared" si="0"/>
        <v>0.61</v>
      </c>
      <c r="AF9" s="2" t="s">
        <v>6</v>
      </c>
      <c r="AG9">
        <f t="shared" si="2"/>
        <v>70.549738219895289</v>
      </c>
      <c r="AH9">
        <f t="shared" si="1"/>
        <v>74.293193717277489</v>
      </c>
      <c r="AI9">
        <f t="shared" si="1"/>
        <v>77.539267015706798</v>
      </c>
      <c r="AJ9">
        <f t="shared" si="1"/>
        <v>69.502617801047123</v>
      </c>
      <c r="AK9">
        <f t="shared" si="1"/>
        <v>69.554973821989535</v>
      </c>
      <c r="AL9">
        <f t="shared" si="1"/>
        <v>59.397905759162306</v>
      </c>
      <c r="AM9">
        <f t="shared" si="1"/>
        <v>63.848167539267017</v>
      </c>
      <c r="AN9">
        <f t="shared" si="1"/>
        <v>70.497382198952891</v>
      </c>
      <c r="AO9">
        <f t="shared" si="1"/>
        <v>73.848167539267024</v>
      </c>
      <c r="AP9">
        <f t="shared" si="1"/>
        <v>75.078534031413611</v>
      </c>
      <c r="AQ9">
        <f t="shared" si="1"/>
        <v>79.816753926701566</v>
      </c>
      <c r="AR9">
        <f t="shared" si="1"/>
        <v>68.062827225130889</v>
      </c>
      <c r="AT9" s="42">
        <v>7</v>
      </c>
      <c r="AU9" s="47" t="s">
        <v>94</v>
      </c>
      <c r="AV9" s="48"/>
      <c r="AW9" s="43"/>
      <c r="AX9" s="42" t="s">
        <v>19</v>
      </c>
      <c r="AY9" s="42">
        <v>81.727748691099478</v>
      </c>
      <c r="AZ9" s="42">
        <v>71.989528795811509</v>
      </c>
      <c r="BA9" s="42">
        <v>66.753926701570677</v>
      </c>
      <c r="BB9" s="42">
        <v>61.230366492146594</v>
      </c>
      <c r="BE9" s="42">
        <v>6.3419999999999996</v>
      </c>
      <c r="BG9" s="42">
        <v>7</v>
      </c>
      <c r="BH9" s="47" t="s">
        <v>94</v>
      </c>
      <c r="BI9" s="48"/>
      <c r="BJ9" s="43"/>
      <c r="BK9" s="42" t="s">
        <v>19</v>
      </c>
      <c r="BL9" s="53">
        <v>81.727748691099478</v>
      </c>
      <c r="BM9" s="53">
        <v>71.989528795811509</v>
      </c>
      <c r="BN9" s="53">
        <v>66.753926701570677</v>
      </c>
      <c r="BO9" s="53">
        <v>61.230366492146594</v>
      </c>
      <c r="BP9" s="45"/>
      <c r="BQ9" s="45"/>
      <c r="BR9" s="49">
        <v>6.3419999999999996</v>
      </c>
      <c r="BT9" s="42">
        <v>7</v>
      </c>
      <c r="BU9" s="47" t="s">
        <v>94</v>
      </c>
      <c r="BV9" s="48"/>
      <c r="BW9" s="43"/>
      <c r="BX9" s="49">
        <v>6.3419999999999996</v>
      </c>
      <c r="BY9" s="50">
        <v>1.2989999999999999</v>
      </c>
      <c r="BZ9" s="51">
        <v>1.081</v>
      </c>
      <c r="CA9" s="52">
        <v>13.83</v>
      </c>
      <c r="CC9" s="59" t="s">
        <v>88</v>
      </c>
      <c r="CD9" s="61" t="s">
        <v>115</v>
      </c>
      <c r="CE9" s="61" t="s">
        <v>115</v>
      </c>
      <c r="CF9" s="61" t="s">
        <v>115</v>
      </c>
      <c r="CG9" s="61" t="s">
        <v>115</v>
      </c>
      <c r="CH9" s="107"/>
      <c r="CI9" s="85" t="s">
        <v>5</v>
      </c>
      <c r="CJ9" s="73">
        <v>69.057591623036657</v>
      </c>
      <c r="CK9" s="73">
        <v>66.047120418848166</v>
      </c>
      <c r="CL9" s="73">
        <v>64.816753926701566</v>
      </c>
      <c r="CM9" s="73">
        <v>66.099476439790578</v>
      </c>
      <c r="CN9" s="77">
        <v>1.1299999999999999</v>
      </c>
      <c r="CO9" s="73">
        <v>64.214659685863879</v>
      </c>
      <c r="CP9" s="73">
        <v>63.848167539267017</v>
      </c>
      <c r="CQ9" s="73">
        <v>59.764397905759161</v>
      </c>
      <c r="CR9" s="73">
        <v>58.586387434554979</v>
      </c>
      <c r="CS9" s="79">
        <v>0.96</v>
      </c>
      <c r="CT9" s="73">
        <v>83.926701570680635</v>
      </c>
      <c r="CU9" s="73">
        <v>64.162303664921467</v>
      </c>
      <c r="CV9" s="73">
        <v>73.1151832460733</v>
      </c>
      <c r="CW9" s="73">
        <v>77.879581151832468</v>
      </c>
      <c r="CX9" s="81">
        <v>1.9219999999999999</v>
      </c>
      <c r="CY9" s="73">
        <v>89.738219895287969</v>
      </c>
      <c r="CZ9" s="73">
        <v>76.910994764397913</v>
      </c>
      <c r="DA9" s="73">
        <v>74.240837696335078</v>
      </c>
      <c r="DB9" s="73">
        <v>74.214659685863865</v>
      </c>
      <c r="DC9" s="83">
        <v>0.65800000000000003</v>
      </c>
      <c r="DJ9" s="71" t="s">
        <v>184</v>
      </c>
    </row>
    <row r="10" spans="1:114" x14ac:dyDescent="0.25">
      <c r="A10" s="2" t="s">
        <v>7</v>
      </c>
      <c r="B10" s="12">
        <v>0.68799999999999994</v>
      </c>
      <c r="C10" s="14">
        <v>0.61399999999999999</v>
      </c>
      <c r="D10" s="4">
        <v>0.54200000000000004</v>
      </c>
      <c r="E10" s="7">
        <v>0.60499999999999998</v>
      </c>
      <c r="F10" s="14">
        <v>0.64300000000000002</v>
      </c>
      <c r="G10" s="9">
        <v>0.73399999999999999</v>
      </c>
      <c r="H10" s="3">
        <v>0.68600000000000005</v>
      </c>
      <c r="I10" s="3">
        <v>0.66600000000000004</v>
      </c>
      <c r="J10" s="3">
        <v>0.64800000000000002</v>
      </c>
      <c r="K10" s="7">
        <v>0.60399999999999998</v>
      </c>
      <c r="L10" s="5">
        <v>0.47699999999999998</v>
      </c>
      <c r="M10" s="12">
        <v>0.70299999999999996</v>
      </c>
      <c r="N10" s="8">
        <v>515</v>
      </c>
      <c r="P10" s="25">
        <v>2.0379999999999998</v>
      </c>
      <c r="Q10" s="2" t="s">
        <v>7</v>
      </c>
      <c r="R10">
        <f t="shared" si="0"/>
        <v>0.6865</v>
      </c>
      <c r="S10">
        <f t="shared" si="0"/>
        <v>0.61349999999999993</v>
      </c>
      <c r="T10">
        <f t="shared" si="0"/>
        <v>0.53950000000000009</v>
      </c>
      <c r="U10">
        <f t="shared" si="0"/>
        <v>0.60549999999999993</v>
      </c>
      <c r="V10">
        <f t="shared" si="0"/>
        <v>0.64100000000000001</v>
      </c>
      <c r="W10">
        <f t="shared" si="0"/>
        <v>0.73299999999999998</v>
      </c>
      <c r="X10">
        <f t="shared" si="0"/>
        <v>0.6835</v>
      </c>
      <c r="Y10">
        <f t="shared" si="0"/>
        <v>0.66549999999999998</v>
      </c>
      <c r="Z10">
        <f t="shared" si="0"/>
        <v>0.64749999999999996</v>
      </c>
      <c r="AA10">
        <f t="shared" si="0"/>
        <v>0.60349999999999993</v>
      </c>
      <c r="AB10">
        <f t="shared" si="0"/>
        <v>0.47899999999999998</v>
      </c>
      <c r="AC10">
        <f t="shared" si="0"/>
        <v>0.70199999999999996</v>
      </c>
      <c r="AF10" s="2" t="s">
        <v>7</v>
      </c>
      <c r="AG10">
        <f t="shared" si="2"/>
        <v>64.057591623036643</v>
      </c>
      <c r="AH10">
        <f t="shared" si="1"/>
        <v>67.879581151832454</v>
      </c>
      <c r="AI10">
        <f t="shared" si="1"/>
        <v>71.753926701570677</v>
      </c>
      <c r="AJ10">
        <f t="shared" si="1"/>
        <v>68.298429319371735</v>
      </c>
      <c r="AK10">
        <f t="shared" si="1"/>
        <v>66.43979057591622</v>
      </c>
      <c r="AL10">
        <f t="shared" si="1"/>
        <v>61.623036649214654</v>
      </c>
      <c r="AM10">
        <f t="shared" si="1"/>
        <v>64.214659685863879</v>
      </c>
      <c r="AN10">
        <f t="shared" si="1"/>
        <v>65.157068062827221</v>
      </c>
      <c r="AO10">
        <f t="shared" si="1"/>
        <v>66.099476439790578</v>
      </c>
      <c r="AP10">
        <f t="shared" si="1"/>
        <v>68.403141361256544</v>
      </c>
      <c r="AQ10">
        <f t="shared" si="1"/>
        <v>74.921465968586389</v>
      </c>
      <c r="AR10">
        <f t="shared" si="1"/>
        <v>63.24607329842933</v>
      </c>
      <c r="AT10" s="42">
        <v>14</v>
      </c>
      <c r="AU10" s="47" t="s">
        <v>98</v>
      </c>
      <c r="AV10" s="48"/>
      <c r="AW10" s="43"/>
      <c r="AX10" s="42" t="s">
        <v>20</v>
      </c>
      <c r="AY10" s="42">
        <v>75.10471204188481</v>
      </c>
      <c r="AZ10" s="42">
        <v>72.146596858638731</v>
      </c>
      <c r="BA10" s="42">
        <v>66.361256544502609</v>
      </c>
      <c r="BB10" s="42">
        <v>64.136125654450254</v>
      </c>
      <c r="BE10" s="42">
        <v>1.3979999999999999</v>
      </c>
      <c r="BG10" s="42">
        <v>8</v>
      </c>
      <c r="BH10" s="47" t="s">
        <v>87</v>
      </c>
      <c r="BI10" s="48"/>
      <c r="BJ10" s="43"/>
      <c r="BK10" s="42" t="s">
        <v>22</v>
      </c>
      <c r="BL10" s="53">
        <v>80.52356020942409</v>
      </c>
      <c r="BM10" s="53">
        <v>64.790575916230367</v>
      </c>
      <c r="BN10" s="53">
        <v>65.497382198952863</v>
      </c>
      <c r="BO10" s="53">
        <v>65.235602094240846</v>
      </c>
      <c r="BP10" s="45"/>
      <c r="BQ10" s="45"/>
      <c r="BR10" s="49">
        <v>0.85599999999999998</v>
      </c>
      <c r="BT10" s="42">
        <v>8</v>
      </c>
      <c r="BU10" s="47" t="s">
        <v>87</v>
      </c>
      <c r="BV10" s="48"/>
      <c r="BW10" s="43"/>
      <c r="BX10" s="49">
        <v>0.85599999999999998</v>
      </c>
      <c r="BY10" s="50">
        <v>0.154</v>
      </c>
      <c r="BZ10" s="51">
        <v>1.4810000000000001</v>
      </c>
      <c r="CA10" s="52">
        <v>4.2779999999999996</v>
      </c>
      <c r="CC10" s="59" t="s">
        <v>95</v>
      </c>
      <c r="CD10" s="61" t="s">
        <v>117</v>
      </c>
      <c r="CE10" s="61" t="s">
        <v>115</v>
      </c>
      <c r="CF10" s="61" t="s">
        <v>115</v>
      </c>
      <c r="CG10" s="61" t="s">
        <v>115</v>
      </c>
      <c r="CH10" s="107"/>
      <c r="CI10" s="85" t="s">
        <v>198</v>
      </c>
      <c r="CJ10" s="73">
        <v>71.989528795811509</v>
      </c>
      <c r="CK10" s="73">
        <v>67</v>
      </c>
      <c r="CL10" s="73">
        <v>64.607329842931932</v>
      </c>
      <c r="CM10" s="73">
        <v>57.617801047120409</v>
      </c>
      <c r="CN10" s="77">
        <v>0.19600000000000001</v>
      </c>
      <c r="CO10" s="73">
        <v>71.518324607329845</v>
      </c>
      <c r="CP10" s="73">
        <v>70.497382198952891</v>
      </c>
      <c r="CQ10" s="73">
        <v>68.455497382198942</v>
      </c>
      <c r="CR10" s="73">
        <v>65.157068062827221</v>
      </c>
      <c r="CS10" s="79">
        <v>8.1000000000000003E-2</v>
      </c>
      <c r="CT10" s="73">
        <v>81.361256544502609</v>
      </c>
      <c r="CU10" s="73">
        <v>76.439790575916234</v>
      </c>
      <c r="CV10" s="73">
        <v>73.7434554973822</v>
      </c>
      <c r="CW10" s="73">
        <v>71.806282722513089</v>
      </c>
      <c r="CX10" s="81">
        <v>0.113</v>
      </c>
      <c r="CY10" s="73">
        <v>87.801047120418858</v>
      </c>
      <c r="CZ10" s="73">
        <v>83.769633507853399</v>
      </c>
      <c r="DA10" s="73">
        <v>82.041884816753921</v>
      </c>
      <c r="DB10" s="73">
        <v>75.261780104712045</v>
      </c>
      <c r="DC10" s="83">
        <v>0.14099999999999999</v>
      </c>
      <c r="DJ10" s="71" t="s">
        <v>185</v>
      </c>
    </row>
    <row r="11" spans="1:114" x14ac:dyDescent="0.25">
      <c r="A11" s="2" t="s">
        <v>8</v>
      </c>
      <c r="B11" s="3">
        <v>0.68700000000000006</v>
      </c>
      <c r="C11" s="5">
        <v>0.47899999999999998</v>
      </c>
      <c r="D11" s="7">
        <v>0.56799999999999995</v>
      </c>
      <c r="E11" s="14">
        <v>0.624</v>
      </c>
      <c r="F11" s="14">
        <v>0.63100000000000001</v>
      </c>
      <c r="G11" s="9">
        <v>0.753</v>
      </c>
      <c r="H11" s="10">
        <v>0.79200000000000004</v>
      </c>
      <c r="I11" s="7">
        <v>0.60299999999999998</v>
      </c>
      <c r="J11" s="4">
        <v>0.56399999999999995</v>
      </c>
      <c r="K11" s="5">
        <v>0.47</v>
      </c>
      <c r="L11" s="14">
        <v>0.61599999999999999</v>
      </c>
      <c r="M11" s="12">
        <v>0.70799999999999996</v>
      </c>
      <c r="N11" s="8">
        <v>515</v>
      </c>
      <c r="P11" s="25">
        <v>1.978</v>
      </c>
      <c r="Q11" s="2" t="s">
        <v>8</v>
      </c>
      <c r="R11">
        <f t="shared" si="0"/>
        <v>0.6855</v>
      </c>
      <c r="S11">
        <f t="shared" si="0"/>
        <v>0.47749999999999998</v>
      </c>
      <c r="T11">
        <f t="shared" si="0"/>
        <v>0.56749999999999989</v>
      </c>
      <c r="U11">
        <f t="shared" si="0"/>
        <v>0.623</v>
      </c>
      <c r="V11">
        <f t="shared" si="0"/>
        <v>0.63050000000000006</v>
      </c>
      <c r="W11">
        <f t="shared" si="0"/>
        <v>0.752</v>
      </c>
      <c r="X11">
        <f t="shared" si="0"/>
        <v>0.79100000000000004</v>
      </c>
      <c r="Y11">
        <f t="shared" si="0"/>
        <v>0.60250000000000004</v>
      </c>
      <c r="Z11">
        <f t="shared" si="0"/>
        <v>0.56349999999999989</v>
      </c>
      <c r="AA11">
        <f t="shared" si="0"/>
        <v>0.46850000000000003</v>
      </c>
      <c r="AB11">
        <f t="shared" si="0"/>
        <v>0.61599999999999999</v>
      </c>
      <c r="AC11">
        <f t="shared" si="0"/>
        <v>0.70699999999999996</v>
      </c>
      <c r="AF11" s="2" t="s">
        <v>8</v>
      </c>
      <c r="AG11">
        <f t="shared" si="2"/>
        <v>64.109947643979055</v>
      </c>
      <c r="AH11">
        <f t="shared" si="1"/>
        <v>75</v>
      </c>
      <c r="AI11">
        <f t="shared" si="1"/>
        <v>70.287958115183244</v>
      </c>
      <c r="AJ11">
        <f t="shared" si="1"/>
        <v>67.382198952879577</v>
      </c>
      <c r="AK11">
        <f t="shared" si="1"/>
        <v>66.989528795811509</v>
      </c>
      <c r="AL11">
        <f t="shared" si="1"/>
        <v>60.6282722513089</v>
      </c>
      <c r="AM11">
        <f t="shared" si="1"/>
        <v>58.586387434554979</v>
      </c>
      <c r="AN11">
        <f t="shared" si="1"/>
        <v>68.455497382198942</v>
      </c>
      <c r="AO11">
        <f t="shared" si="1"/>
        <v>70.497382198952891</v>
      </c>
      <c r="AP11">
        <f t="shared" si="1"/>
        <v>75.471204188481678</v>
      </c>
      <c r="AQ11">
        <f t="shared" si="1"/>
        <v>67.748691099476432</v>
      </c>
      <c r="AR11">
        <f t="shared" si="1"/>
        <v>62.984293193717278</v>
      </c>
      <c r="AT11" s="42">
        <v>13</v>
      </c>
      <c r="AU11" s="47" t="s">
        <v>95</v>
      </c>
      <c r="AV11" s="48"/>
      <c r="AW11" s="43"/>
      <c r="AX11" s="42" t="s">
        <v>21</v>
      </c>
      <c r="AY11" s="42">
        <v>78.141361256544499</v>
      </c>
      <c r="AZ11" s="42">
        <v>70.916230366492144</v>
      </c>
      <c r="BA11" s="42">
        <v>68.638743455497391</v>
      </c>
      <c r="BB11" s="42">
        <v>66.806282722513089</v>
      </c>
      <c r="BE11" s="42">
        <v>0.72</v>
      </c>
      <c r="BG11" s="42">
        <v>9</v>
      </c>
      <c r="BH11" s="47" t="s">
        <v>96</v>
      </c>
      <c r="BI11" s="48"/>
      <c r="BJ11" s="43"/>
      <c r="BK11" s="42" t="s">
        <v>25</v>
      </c>
      <c r="BL11" s="53">
        <v>77.251308900523568</v>
      </c>
      <c r="BM11" s="53">
        <v>70.549738219895289</v>
      </c>
      <c r="BN11" s="53">
        <v>64.109947643979055</v>
      </c>
      <c r="BO11" s="53">
        <v>64.057591623036643</v>
      </c>
      <c r="BP11" s="45"/>
      <c r="BQ11" s="45"/>
      <c r="BR11" s="49">
        <v>2.6339999999999999</v>
      </c>
      <c r="BT11" s="42">
        <v>9</v>
      </c>
      <c r="BU11" s="47" t="s">
        <v>96</v>
      </c>
      <c r="BV11" s="48"/>
      <c r="BW11" s="43"/>
      <c r="BX11" s="49">
        <v>2.6339999999999999</v>
      </c>
      <c r="BY11" s="50">
        <v>2.13</v>
      </c>
      <c r="BZ11" s="51">
        <v>1.982</v>
      </c>
      <c r="CA11" s="52">
        <v>16.41</v>
      </c>
      <c r="CC11" s="59" t="s">
        <v>98</v>
      </c>
      <c r="CD11" s="61" t="s">
        <v>115</v>
      </c>
      <c r="CE11" s="61" t="s">
        <v>117</v>
      </c>
      <c r="CF11" s="61" t="s">
        <v>115</v>
      </c>
      <c r="CG11" s="61" t="s">
        <v>117</v>
      </c>
      <c r="CH11" s="107"/>
      <c r="CI11" s="85" t="s">
        <v>199</v>
      </c>
      <c r="CJ11" s="73">
        <v>81.727748691099478</v>
      </c>
      <c r="CK11" s="73">
        <v>71.989528795811509</v>
      </c>
      <c r="CL11" s="73">
        <v>66.753926701570677</v>
      </c>
      <c r="CM11" s="73">
        <v>61.230366492146594</v>
      </c>
      <c r="CN11" s="77">
        <v>6.3419999999999996</v>
      </c>
      <c r="CO11" s="73">
        <v>79.554973821989535</v>
      </c>
      <c r="CP11" s="73">
        <v>73.848167539267024</v>
      </c>
      <c r="CQ11" s="73">
        <v>70.497382198952891</v>
      </c>
      <c r="CR11" s="73">
        <v>66.099476439790578</v>
      </c>
      <c r="CS11" s="79">
        <v>1.2989999999999999</v>
      </c>
      <c r="CT11" s="73">
        <v>72.251308900523554</v>
      </c>
      <c r="CU11" s="73">
        <v>66.387434554973822</v>
      </c>
      <c r="CV11" s="73">
        <v>70.235602094240832</v>
      </c>
      <c r="CW11" s="73">
        <v>69.188481675392666</v>
      </c>
      <c r="CX11" s="81">
        <v>1.081</v>
      </c>
      <c r="CY11" s="73">
        <v>90.471204188481664</v>
      </c>
      <c r="CZ11" s="73">
        <v>78.534031413612553</v>
      </c>
      <c r="DA11" s="73">
        <v>73.089005235602087</v>
      </c>
      <c r="DB11" s="73">
        <v>54.005235602094245</v>
      </c>
      <c r="DC11" s="83">
        <v>13.83</v>
      </c>
      <c r="DJ11" s="71" t="s">
        <v>186</v>
      </c>
    </row>
    <row r="12" spans="1:114" x14ac:dyDescent="0.25">
      <c r="O12" t="s">
        <v>82</v>
      </c>
      <c r="P12">
        <f>AVERAGE(P4:P11)</f>
        <v>1.9108750000000001</v>
      </c>
      <c r="AT12" s="42">
        <v>8</v>
      </c>
      <c r="AU12" s="47" t="s">
        <v>87</v>
      </c>
      <c r="AV12" s="48"/>
      <c r="AW12" s="43"/>
      <c r="AX12" s="42" t="s">
        <v>22</v>
      </c>
      <c r="AY12" s="42">
        <v>80.52356020942409</v>
      </c>
      <c r="AZ12" s="42">
        <v>64.790575916230367</v>
      </c>
      <c r="BA12" s="42">
        <v>65.497382198952863</v>
      </c>
      <c r="BB12" s="42">
        <v>65.235602094240846</v>
      </c>
      <c r="BE12" s="42">
        <v>0.85599999999999998</v>
      </c>
      <c r="BG12" s="42">
        <v>10</v>
      </c>
      <c r="BH12" s="47" t="s">
        <v>85</v>
      </c>
      <c r="BI12" s="48"/>
      <c r="BJ12" s="43"/>
      <c r="BK12" s="42" t="s">
        <v>23</v>
      </c>
      <c r="BL12" s="53">
        <v>75.837696335078505</v>
      </c>
      <c r="BM12" s="53">
        <v>72.303664921465966</v>
      </c>
      <c r="BN12" s="53">
        <v>69.397905759162299</v>
      </c>
      <c r="BO12" s="53">
        <v>67.130890052355994</v>
      </c>
      <c r="BP12" s="45"/>
      <c r="BQ12" s="45"/>
      <c r="BR12" s="49">
        <v>0.245</v>
      </c>
      <c r="BT12" s="42">
        <v>10</v>
      </c>
      <c r="BU12" s="47" t="s">
        <v>85</v>
      </c>
      <c r="BV12" s="48"/>
      <c r="BW12" s="43"/>
      <c r="BX12" s="49">
        <v>0.245</v>
      </c>
      <c r="BY12" s="50">
        <v>1.87</v>
      </c>
      <c r="BZ12" s="51">
        <v>0.105</v>
      </c>
      <c r="CA12" s="52">
        <v>3.0950000000000002</v>
      </c>
      <c r="CH12" s="107"/>
      <c r="CI12" s="85" t="s">
        <v>200</v>
      </c>
      <c r="CJ12" s="73">
        <v>75.10471204188481</v>
      </c>
      <c r="CK12" s="73">
        <v>72.146596858638731</v>
      </c>
      <c r="CL12" s="73">
        <v>66.361256544502609</v>
      </c>
      <c r="CM12" s="73">
        <v>64.136125654450254</v>
      </c>
      <c r="CN12" s="77">
        <v>0.85599999999999998</v>
      </c>
      <c r="CO12" s="73">
        <v>85</v>
      </c>
      <c r="CP12" s="73">
        <v>75.078534031413611</v>
      </c>
      <c r="CQ12" s="73">
        <v>75.471204188481678</v>
      </c>
      <c r="CR12" s="73">
        <v>68.403141361256544</v>
      </c>
      <c r="CS12" s="79">
        <v>1.2110000000000001</v>
      </c>
      <c r="CT12" s="73">
        <v>87.40837696335079</v>
      </c>
      <c r="CU12" s="73">
        <v>70.942408376963357</v>
      </c>
      <c r="CV12" s="73">
        <v>73.455497382198956</v>
      </c>
      <c r="CW12" s="73">
        <v>69.319371727748688</v>
      </c>
      <c r="CX12" s="81">
        <v>1.4810000000000001</v>
      </c>
      <c r="CY12" s="73">
        <v>78.691099476439803</v>
      </c>
      <c r="CZ12" s="73">
        <v>76.727748691099478</v>
      </c>
      <c r="DA12" s="73">
        <v>76.753926701570691</v>
      </c>
      <c r="DB12" s="73">
        <v>58.638743455497377</v>
      </c>
      <c r="DC12" s="83">
        <v>4.2779999999999996</v>
      </c>
      <c r="DJ12" s="71" t="s">
        <v>187</v>
      </c>
    </row>
    <row r="13" spans="1:114" x14ac:dyDescent="0.25">
      <c r="A13" t="s">
        <v>77</v>
      </c>
      <c r="P13">
        <f>(P12/2)</f>
        <v>0.95543750000000005</v>
      </c>
      <c r="AT13" s="42">
        <v>10</v>
      </c>
      <c r="AU13" s="47" t="s">
        <v>85</v>
      </c>
      <c r="AV13" s="48"/>
      <c r="AW13" s="43"/>
      <c r="AX13" s="42" t="s">
        <v>23</v>
      </c>
      <c r="AY13" s="42">
        <v>75.837696335078505</v>
      </c>
      <c r="AZ13" s="42">
        <v>72.303664921465966</v>
      </c>
      <c r="BA13" s="42">
        <v>69.397905759162299</v>
      </c>
      <c r="BB13" s="42">
        <v>67.130890052355994</v>
      </c>
      <c r="BE13" s="42">
        <v>0.245</v>
      </c>
      <c r="BG13" s="42">
        <v>11</v>
      </c>
      <c r="BH13" s="47" t="s">
        <v>89</v>
      </c>
      <c r="BI13" s="48"/>
      <c r="BJ13" s="43"/>
      <c r="BK13" s="42" t="s">
        <v>26</v>
      </c>
      <c r="BL13" s="53">
        <v>85.340314136125656</v>
      </c>
      <c r="BM13" s="53">
        <v>75</v>
      </c>
      <c r="BN13" s="53">
        <v>74.293193717277489</v>
      </c>
      <c r="BO13" s="53">
        <v>67.879581151832454</v>
      </c>
      <c r="BP13" s="45"/>
      <c r="BQ13" s="45"/>
      <c r="BR13" s="49">
        <v>1.6579999999999999</v>
      </c>
      <c r="BT13" s="42">
        <v>11</v>
      </c>
      <c r="BU13" s="47" t="s">
        <v>89</v>
      </c>
      <c r="BV13" s="48"/>
      <c r="BW13" s="43"/>
      <c r="BX13" s="49">
        <v>1.6579999999999999</v>
      </c>
      <c r="BY13" s="50">
        <v>0.85399999999999998</v>
      </c>
      <c r="BZ13" s="51">
        <v>0.217</v>
      </c>
      <c r="CA13" s="52">
        <v>0.27200000000000002</v>
      </c>
      <c r="CH13" s="107"/>
      <c r="CI13" s="85" t="s">
        <v>201</v>
      </c>
      <c r="CJ13" s="73">
        <v>78.141361256544499</v>
      </c>
      <c r="CK13" s="73">
        <v>70.916230366492144</v>
      </c>
      <c r="CL13" s="73">
        <v>68.638743455497391</v>
      </c>
      <c r="CM13" s="73">
        <v>66.806282722513089</v>
      </c>
      <c r="CN13" s="77">
        <v>2.6339999999999999</v>
      </c>
      <c r="CO13" s="73">
        <v>87.617801047120423</v>
      </c>
      <c r="CP13" s="73">
        <v>79.816753926701566</v>
      </c>
      <c r="CQ13" s="73">
        <v>74.921465968586389</v>
      </c>
      <c r="CR13" s="73">
        <v>67.748691099476432</v>
      </c>
      <c r="CS13" s="79">
        <v>2.573</v>
      </c>
      <c r="CT13" s="73">
        <v>78.586387434554979</v>
      </c>
      <c r="CU13" s="73">
        <v>72.617801047120409</v>
      </c>
      <c r="CV13" s="73">
        <v>68.7434554973822</v>
      </c>
      <c r="CW13" s="73">
        <v>64.528795811518322</v>
      </c>
      <c r="CX13" s="81">
        <v>1.982</v>
      </c>
      <c r="CY13" s="73">
        <v>88.952879581151834</v>
      </c>
      <c r="CZ13" s="73">
        <v>66.020942408376953</v>
      </c>
      <c r="DA13" s="73">
        <v>65.418848167539267</v>
      </c>
      <c r="DB13" s="73">
        <v>54.790575916230353</v>
      </c>
      <c r="DC13" s="83">
        <v>16.41</v>
      </c>
      <c r="DJ13" s="71" t="s">
        <v>188</v>
      </c>
    </row>
    <row r="14" spans="1:114" x14ac:dyDescent="0.25">
      <c r="AT14" s="42">
        <v>12</v>
      </c>
      <c r="AU14" s="47" t="s">
        <v>88</v>
      </c>
      <c r="AV14" s="48"/>
      <c r="AW14" s="43"/>
      <c r="AX14" s="42" t="s">
        <v>24</v>
      </c>
      <c r="AY14" s="42">
        <v>77.382198952879577</v>
      </c>
      <c r="AZ14" s="42">
        <v>73.010471204188477</v>
      </c>
      <c r="BA14" s="42">
        <v>71.570680628272257</v>
      </c>
      <c r="BB14" s="42">
        <v>69.947643979057588</v>
      </c>
      <c r="BE14" s="42">
        <v>0.373</v>
      </c>
      <c r="BG14" s="42">
        <v>12</v>
      </c>
      <c r="BH14" s="47" t="s">
        <v>88</v>
      </c>
      <c r="BI14" s="48"/>
      <c r="BJ14" s="43"/>
      <c r="BK14" s="42" t="s">
        <v>24</v>
      </c>
      <c r="BL14" s="53">
        <v>77.382198952879577</v>
      </c>
      <c r="BM14" s="53">
        <v>73.010471204188477</v>
      </c>
      <c r="BN14" s="53">
        <v>71.570680628272257</v>
      </c>
      <c r="BO14" s="53">
        <v>69.947643979057588</v>
      </c>
      <c r="BP14" s="45"/>
      <c r="BQ14" s="45"/>
      <c r="BR14" s="49">
        <v>0.373</v>
      </c>
      <c r="BT14" s="42">
        <v>12</v>
      </c>
      <c r="BU14" s="47" t="s">
        <v>88</v>
      </c>
      <c r="BV14" s="48"/>
      <c r="BW14" s="43"/>
      <c r="BX14" s="49">
        <v>0.373</v>
      </c>
      <c r="BY14" s="50">
        <v>1.173</v>
      </c>
      <c r="BZ14" s="51">
        <v>0.28899999999999998</v>
      </c>
      <c r="CA14" s="52">
        <v>11.103</v>
      </c>
      <c r="CH14" s="107"/>
      <c r="CI14" s="85" t="s">
        <v>202</v>
      </c>
      <c r="CJ14" s="73">
        <v>80.52356020942409</v>
      </c>
      <c r="CK14" s="73">
        <v>64.790575916230367</v>
      </c>
      <c r="CL14" s="73">
        <v>65.497382198952863</v>
      </c>
      <c r="CM14" s="73">
        <v>65.235602094240846</v>
      </c>
      <c r="CN14" s="77">
        <v>0.245</v>
      </c>
      <c r="CO14" s="73">
        <v>68.062827225130889</v>
      </c>
      <c r="CP14" s="73">
        <v>67.801047120418843</v>
      </c>
      <c r="CQ14" s="73">
        <v>63.24607329842933</v>
      </c>
      <c r="CR14" s="73">
        <v>62.984293193717278</v>
      </c>
      <c r="CS14" s="79">
        <v>0.154</v>
      </c>
      <c r="CT14" s="73">
        <v>75.942408376963357</v>
      </c>
      <c r="CU14" s="73">
        <v>70.209424083769633</v>
      </c>
      <c r="CV14" s="73">
        <v>72.513089005235599</v>
      </c>
      <c r="CW14" s="73">
        <v>66.8848167539267</v>
      </c>
      <c r="CX14" s="81">
        <v>0.105</v>
      </c>
      <c r="CY14" s="73">
        <v>80.445026178010465</v>
      </c>
      <c r="CZ14" s="73">
        <v>72.905759162303667</v>
      </c>
      <c r="DA14" s="73">
        <v>69.293193717277489</v>
      </c>
      <c r="DB14" s="73">
        <v>63.717277486910987</v>
      </c>
      <c r="DC14" s="83">
        <v>3.0950000000000002</v>
      </c>
      <c r="DJ14" s="71" t="s">
        <v>189</v>
      </c>
    </row>
    <row r="15" spans="1:114" x14ac:dyDescent="0.25">
      <c r="A15" s="1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AT15" s="42">
        <v>9</v>
      </c>
      <c r="AU15" s="47" t="s">
        <v>96</v>
      </c>
      <c r="AV15" s="48"/>
      <c r="AW15" s="43"/>
      <c r="AX15" s="42" t="s">
        <v>25</v>
      </c>
      <c r="AY15" s="42">
        <v>77.251308900523568</v>
      </c>
      <c r="AZ15" s="42">
        <v>70.549738219895289</v>
      </c>
      <c r="BA15" s="42">
        <v>64.109947643979055</v>
      </c>
      <c r="BB15" s="42">
        <v>64.057591623036643</v>
      </c>
      <c r="BE15" s="42">
        <v>2.6339999999999999</v>
      </c>
      <c r="BG15" s="42">
        <v>13</v>
      </c>
      <c r="BH15" s="47" t="s">
        <v>95</v>
      </c>
      <c r="BI15" s="48"/>
      <c r="BJ15" s="43"/>
      <c r="BK15" s="42" t="s">
        <v>21</v>
      </c>
      <c r="BL15" s="53">
        <v>78.141361256544499</v>
      </c>
      <c r="BM15" s="53">
        <v>70.916230366492144</v>
      </c>
      <c r="BN15" s="53">
        <v>68.638743455497391</v>
      </c>
      <c r="BO15" s="53">
        <v>66.806282722513089</v>
      </c>
      <c r="BP15" s="45"/>
      <c r="BQ15" s="45"/>
      <c r="BR15" s="49">
        <v>0.72</v>
      </c>
      <c r="BT15" s="42">
        <v>13</v>
      </c>
      <c r="BU15" s="47" t="s">
        <v>95</v>
      </c>
      <c r="BV15" s="48"/>
      <c r="BW15" s="43"/>
      <c r="BX15" s="49">
        <v>0.72</v>
      </c>
      <c r="BY15" s="50">
        <v>2.573</v>
      </c>
      <c r="BZ15" s="51">
        <v>2.665</v>
      </c>
      <c r="CA15" s="52">
        <v>8.7959999999999994</v>
      </c>
      <c r="CH15" s="107"/>
      <c r="CI15" s="85" t="s">
        <v>203</v>
      </c>
      <c r="CJ15" s="73">
        <v>75.837696335078505</v>
      </c>
      <c r="CK15" s="73">
        <v>72.303664921465966</v>
      </c>
      <c r="CL15" s="73">
        <v>69.397905759162299</v>
      </c>
      <c r="CM15" s="73">
        <v>67.130890052355994</v>
      </c>
      <c r="CN15" s="77">
        <v>1.6579999999999999</v>
      </c>
      <c r="CO15" s="73">
        <v>78.926701570680621</v>
      </c>
      <c r="CP15" s="73">
        <v>74.031413612565444</v>
      </c>
      <c r="CQ15" s="73">
        <v>69.607329842931946</v>
      </c>
      <c r="CR15" s="73">
        <v>64.842931937172807</v>
      </c>
      <c r="CS15" s="79">
        <v>1.87</v>
      </c>
      <c r="CT15" s="73">
        <v>80.026178010471199</v>
      </c>
      <c r="CU15" s="73">
        <v>79.921465968586375</v>
      </c>
      <c r="CV15" s="73">
        <v>75.785340314136135</v>
      </c>
      <c r="CW15" s="73">
        <v>69.921465968586389</v>
      </c>
      <c r="CX15" s="81">
        <v>0.217</v>
      </c>
      <c r="CY15" s="73">
        <v>67.120418848167546</v>
      </c>
      <c r="CZ15" s="73">
        <v>66.8848167539267</v>
      </c>
      <c r="DA15" s="73">
        <v>63.350785340314133</v>
      </c>
      <c r="DB15" s="73">
        <v>61.518324607329845</v>
      </c>
      <c r="DC15" s="83">
        <v>0.27200000000000002</v>
      </c>
      <c r="DJ15" s="71" t="s">
        <v>190</v>
      </c>
    </row>
    <row r="16" spans="1:114" x14ac:dyDescent="0.25">
      <c r="A16" s="2" t="s">
        <v>1</v>
      </c>
      <c r="B16" s="6">
        <v>0.36599999999999999</v>
      </c>
      <c r="C16" s="13">
        <v>0.34799999999999998</v>
      </c>
      <c r="D16" s="7">
        <v>0.57299999999999995</v>
      </c>
      <c r="E16" s="3">
        <v>0.66100000000000003</v>
      </c>
      <c r="F16" s="7">
        <v>0.59</v>
      </c>
      <c r="G16" s="4">
        <v>0.53400000000000003</v>
      </c>
      <c r="H16" s="13">
        <v>0.34899999999999998</v>
      </c>
      <c r="I16" s="5">
        <v>0.47299999999999998</v>
      </c>
      <c r="J16" s="16">
        <v>0.41599999999999998</v>
      </c>
      <c r="K16" s="6">
        <v>0.372</v>
      </c>
      <c r="L16" s="5">
        <v>0.46200000000000002</v>
      </c>
      <c r="M16" s="16">
        <v>0.43099999999999999</v>
      </c>
      <c r="N16" s="8">
        <v>515</v>
      </c>
      <c r="AT16" s="42">
        <v>11</v>
      </c>
      <c r="AU16" s="47" t="s">
        <v>89</v>
      </c>
      <c r="AV16" s="48"/>
      <c r="AW16" s="43"/>
      <c r="AX16" s="42" t="s">
        <v>26</v>
      </c>
      <c r="AY16" s="42">
        <v>85.340314136125656</v>
      </c>
      <c r="AZ16" s="42">
        <v>75</v>
      </c>
      <c r="BA16" s="42">
        <v>74.293193717277489</v>
      </c>
      <c r="BB16" s="42">
        <v>67.879581151832454</v>
      </c>
      <c r="BE16" s="42">
        <v>1.6579999999999999</v>
      </c>
      <c r="BG16" s="42">
        <v>14</v>
      </c>
      <c r="BH16" s="47" t="s">
        <v>98</v>
      </c>
      <c r="BI16" s="48"/>
      <c r="BJ16" s="43"/>
      <c r="BK16" s="42" t="s">
        <v>20</v>
      </c>
      <c r="BL16" s="53">
        <v>75.10471204188481</v>
      </c>
      <c r="BM16" s="53">
        <v>72.146596858638731</v>
      </c>
      <c r="BN16" s="53">
        <v>66.361256544502609</v>
      </c>
      <c r="BO16" s="53">
        <v>64.136125654450254</v>
      </c>
      <c r="BP16" s="45"/>
      <c r="BQ16" s="45"/>
      <c r="BR16" s="49">
        <v>1.3979999999999999</v>
      </c>
      <c r="BT16" s="42">
        <v>14</v>
      </c>
      <c r="BU16" s="47" t="s">
        <v>98</v>
      </c>
      <c r="BV16" s="48"/>
      <c r="BW16" s="43"/>
      <c r="BX16" s="49">
        <v>1.3979999999999999</v>
      </c>
      <c r="BY16" s="50">
        <v>1.2110000000000001</v>
      </c>
      <c r="BZ16" s="51">
        <v>1.764</v>
      </c>
      <c r="CA16" s="52">
        <v>4.0500000000000001E-2</v>
      </c>
      <c r="CH16" s="107"/>
      <c r="CI16" s="85" t="s">
        <v>203</v>
      </c>
      <c r="CJ16" s="73">
        <v>77.382198952879577</v>
      </c>
      <c r="CK16" s="73">
        <v>73.010471204188477</v>
      </c>
      <c r="CL16" s="73">
        <v>71.570680628272257</v>
      </c>
      <c r="CM16" s="73">
        <v>69.947643979057588</v>
      </c>
      <c r="CN16" s="77">
        <v>0.373</v>
      </c>
      <c r="CO16" s="73">
        <v>71.361256544502609</v>
      </c>
      <c r="CP16" s="73">
        <v>68.507853403141354</v>
      </c>
      <c r="CQ16" s="73">
        <v>66.361256544502609</v>
      </c>
      <c r="CR16" s="73">
        <v>68.717277486911001</v>
      </c>
      <c r="CS16" s="79">
        <v>1.173</v>
      </c>
      <c r="CT16" s="73">
        <v>78.193717277486911</v>
      </c>
      <c r="CU16" s="73">
        <v>71.701570680628279</v>
      </c>
      <c r="CV16" s="73">
        <v>68.481675392670155</v>
      </c>
      <c r="CW16" s="73">
        <v>68.7434554973822</v>
      </c>
      <c r="CX16" s="81">
        <v>0.28899999999999998</v>
      </c>
      <c r="CY16" s="73">
        <v>71.33507853403141</v>
      </c>
      <c r="CZ16" s="73">
        <v>70.654450261780099</v>
      </c>
      <c r="DA16" s="73">
        <v>61.75392670157067</v>
      </c>
      <c r="DB16" s="73">
        <v>54.05759162303665</v>
      </c>
      <c r="DC16" s="83">
        <v>11.103</v>
      </c>
      <c r="DJ16" s="71" t="s">
        <v>191</v>
      </c>
    </row>
    <row r="17" spans="1:114" x14ac:dyDescent="0.25">
      <c r="A17" s="2" t="s">
        <v>2</v>
      </c>
      <c r="B17" s="5">
        <v>0.47</v>
      </c>
      <c r="C17" s="4">
        <v>0.52600000000000002</v>
      </c>
      <c r="D17" s="14">
        <v>0.63200000000000001</v>
      </c>
      <c r="E17" s="3">
        <v>0.65900000000000003</v>
      </c>
      <c r="F17" s="3">
        <v>0.64700000000000002</v>
      </c>
      <c r="G17" s="14">
        <v>0.63200000000000001</v>
      </c>
      <c r="H17" s="4">
        <v>0.53400000000000003</v>
      </c>
      <c r="I17" s="4">
        <v>0.53100000000000003</v>
      </c>
      <c r="J17" s="4">
        <v>0.55500000000000005</v>
      </c>
      <c r="K17" s="3">
        <v>0.67300000000000004</v>
      </c>
      <c r="L17" s="4">
        <v>0.52800000000000002</v>
      </c>
      <c r="M17" s="15">
        <v>0.51300000000000001</v>
      </c>
      <c r="N17" s="8">
        <v>515</v>
      </c>
      <c r="AT17" s="42">
        <v>6</v>
      </c>
      <c r="AU17" s="47" t="s">
        <v>91</v>
      </c>
      <c r="AV17" s="48"/>
      <c r="AW17" s="43"/>
      <c r="AX17" s="43" t="s">
        <v>27</v>
      </c>
      <c r="AY17" s="43">
        <v>86.099476439790578</v>
      </c>
      <c r="AZ17" s="43">
        <v>77.539267015706798</v>
      </c>
      <c r="BA17" s="43">
        <v>71.753926701570677</v>
      </c>
      <c r="BB17" s="43">
        <v>70.287958115183244</v>
      </c>
      <c r="BE17" s="43">
        <v>1.3919999999999999</v>
      </c>
      <c r="BG17" s="42">
        <v>1</v>
      </c>
      <c r="BH17" s="47" t="s">
        <v>93</v>
      </c>
      <c r="BI17" s="48"/>
      <c r="BJ17" s="43"/>
      <c r="BK17" s="43" t="s">
        <v>31</v>
      </c>
      <c r="BL17" s="54">
        <v>64.214659685863879</v>
      </c>
      <c r="BM17" s="54">
        <v>63.848167539267017</v>
      </c>
      <c r="BN17" s="54">
        <v>59.764397905759161</v>
      </c>
      <c r="BO17" s="54">
        <v>58.586387434554979</v>
      </c>
      <c r="BP17" s="45"/>
      <c r="BQ17" s="45"/>
      <c r="BR17" s="50">
        <v>0.96</v>
      </c>
      <c r="CH17" s="107"/>
      <c r="CI17" s="85" t="s">
        <v>204</v>
      </c>
      <c r="CJ17" s="73">
        <v>77.251308900523568</v>
      </c>
      <c r="CK17" s="73">
        <v>70.549738219895289</v>
      </c>
      <c r="CL17" s="73">
        <v>64.109947643979055</v>
      </c>
      <c r="CM17" s="73">
        <v>64.057591623036643</v>
      </c>
      <c r="CN17" s="77">
        <v>0.72</v>
      </c>
      <c r="CO17" s="73">
        <v>66.675392670157066</v>
      </c>
      <c r="CP17" s="73">
        <v>69.005235602094245</v>
      </c>
      <c r="CQ17" s="73">
        <v>64.55497382198952</v>
      </c>
      <c r="CR17" s="73">
        <v>66.832460732984302</v>
      </c>
      <c r="CS17" s="79">
        <v>2.13</v>
      </c>
      <c r="CT17" s="73">
        <v>83.7434554973822</v>
      </c>
      <c r="CU17" s="73">
        <v>76.230366492146601</v>
      </c>
      <c r="CV17" s="73">
        <v>71.073298429319379</v>
      </c>
      <c r="CW17" s="73">
        <v>66.151832460732976</v>
      </c>
      <c r="CX17" s="81">
        <v>2.665</v>
      </c>
      <c r="CY17" s="73">
        <v>98.507853403141368</v>
      </c>
      <c r="CZ17" s="73">
        <v>89.528795811518322</v>
      </c>
      <c r="DA17" s="73">
        <v>71.623036649214654</v>
      </c>
      <c r="DB17" s="73">
        <v>65.026178010471213</v>
      </c>
      <c r="DC17" s="83">
        <v>8.7959999999999994</v>
      </c>
      <c r="DJ17" s="71" t="s">
        <v>192</v>
      </c>
    </row>
    <row r="18" spans="1:114" x14ac:dyDescent="0.25">
      <c r="A18" s="2" t="s">
        <v>3</v>
      </c>
      <c r="B18" s="4">
        <v>0.52800000000000002</v>
      </c>
      <c r="C18" s="7">
        <v>0.60199999999999998</v>
      </c>
      <c r="D18" s="14">
        <v>0.63300000000000001</v>
      </c>
      <c r="E18" s="12">
        <v>0.70099999999999996</v>
      </c>
      <c r="F18" s="3">
        <v>0.66900000000000004</v>
      </c>
      <c r="G18" s="3">
        <v>0.67500000000000004</v>
      </c>
      <c r="H18" s="14">
        <v>0.63400000000000001</v>
      </c>
      <c r="I18" s="14">
        <v>0.64100000000000001</v>
      </c>
      <c r="J18" s="7">
        <v>0.59799999999999998</v>
      </c>
      <c r="K18" s="3">
        <v>0.65700000000000003</v>
      </c>
      <c r="L18" s="7">
        <v>0.58399999999999996</v>
      </c>
      <c r="M18" s="7">
        <v>0.57099999999999995</v>
      </c>
      <c r="N18" s="8">
        <v>515</v>
      </c>
      <c r="AT18" s="42">
        <v>5</v>
      </c>
      <c r="AU18" s="47" t="s">
        <v>86</v>
      </c>
      <c r="AV18" s="48"/>
      <c r="AW18" s="43"/>
      <c r="AX18" s="43" t="s">
        <v>28</v>
      </c>
      <c r="AY18" s="43">
        <v>76.518324607329831</v>
      </c>
      <c r="AZ18" s="43">
        <v>69.502617801047123</v>
      </c>
      <c r="BA18" s="43">
        <v>68.298429319371735</v>
      </c>
      <c r="BB18" s="43">
        <v>67.382198952879577</v>
      </c>
      <c r="BE18" s="43">
        <v>0.248</v>
      </c>
      <c r="BG18" s="42">
        <v>2</v>
      </c>
      <c r="BH18" s="47" t="s">
        <v>92</v>
      </c>
      <c r="BI18" s="48"/>
      <c r="BJ18" s="43"/>
      <c r="BK18" s="43" t="s">
        <v>30</v>
      </c>
      <c r="BL18" s="54">
        <v>61.623036649214654</v>
      </c>
      <c r="BM18" s="54">
        <v>60.863874345549739</v>
      </c>
      <c r="BN18" s="54">
        <v>60.6282722513089</v>
      </c>
      <c r="BO18" s="54">
        <v>59.397905759162306</v>
      </c>
      <c r="BP18" s="45"/>
      <c r="BQ18" s="45"/>
      <c r="BR18" s="50">
        <v>6.3810000000000002</v>
      </c>
      <c r="CH18" s="107"/>
      <c r="CI18" s="85" t="s">
        <v>205</v>
      </c>
      <c r="CJ18" s="73">
        <v>85.340314136125656</v>
      </c>
      <c r="CK18" s="73">
        <v>75</v>
      </c>
      <c r="CL18" s="73">
        <v>74.293193717277489</v>
      </c>
      <c r="CM18" s="73">
        <v>67.879581151832454</v>
      </c>
      <c r="CN18" s="77">
        <v>1.3979999999999999</v>
      </c>
      <c r="CO18" s="73">
        <v>83.84816753926701</v>
      </c>
      <c r="CP18" s="73">
        <v>73.691099476439788</v>
      </c>
      <c r="CQ18" s="73">
        <v>78.376963350785346</v>
      </c>
      <c r="CR18" s="73">
        <v>67.513089005235599</v>
      </c>
      <c r="CS18" s="79">
        <v>0.85399999999999998</v>
      </c>
      <c r="CT18" s="73">
        <v>84.528795811518336</v>
      </c>
      <c r="CU18" s="73">
        <v>75.471204188481678</v>
      </c>
      <c r="CV18" s="73">
        <v>72.827225130890056</v>
      </c>
      <c r="CW18" s="73">
        <v>67.696335078534034</v>
      </c>
      <c r="CX18" s="81">
        <v>1.764</v>
      </c>
      <c r="CY18" s="73">
        <v>93.84816753926701</v>
      </c>
      <c r="CZ18" s="73">
        <v>86.020942408376968</v>
      </c>
      <c r="DA18" s="73">
        <v>83.141361256544499</v>
      </c>
      <c r="DB18" s="73">
        <v>82.041884816753921</v>
      </c>
      <c r="DC18" s="83">
        <v>4.0500000000000001E-2</v>
      </c>
    </row>
    <row r="19" spans="1:114" x14ac:dyDescent="0.25">
      <c r="A19" s="2" t="s">
        <v>4</v>
      </c>
      <c r="B19" s="4">
        <v>0.55800000000000005</v>
      </c>
      <c r="C19" s="7">
        <v>0.59899999999999998</v>
      </c>
      <c r="D19" s="14">
        <v>0.61299999999999999</v>
      </c>
      <c r="E19" s="3">
        <v>0.65100000000000002</v>
      </c>
      <c r="F19" s="3">
        <v>0.64700000000000002</v>
      </c>
      <c r="G19" s="10">
        <v>0.80800000000000005</v>
      </c>
      <c r="H19" s="9">
        <v>0.73899999999999999</v>
      </c>
      <c r="I19" s="3">
        <v>0.68400000000000005</v>
      </c>
      <c r="J19" s="14">
        <v>0.63400000000000001</v>
      </c>
      <c r="K19" s="3">
        <v>0.66200000000000003</v>
      </c>
      <c r="L19" s="7">
        <v>0.56999999999999995</v>
      </c>
      <c r="M19" s="4">
        <v>0.54200000000000004</v>
      </c>
      <c r="N19" s="8">
        <v>515</v>
      </c>
      <c r="AT19" s="42">
        <v>3</v>
      </c>
      <c r="AU19" s="47" t="s">
        <v>97</v>
      </c>
      <c r="AV19" s="48"/>
      <c r="AW19" s="43"/>
      <c r="AX19" s="43" t="s">
        <v>29</v>
      </c>
      <c r="AY19" s="43">
        <v>72.225130890052355</v>
      </c>
      <c r="AZ19" s="43">
        <v>69.554973821989535</v>
      </c>
      <c r="BA19" s="43">
        <v>66.989528795811509</v>
      </c>
      <c r="BB19" s="43">
        <v>66.43979057591622</v>
      </c>
      <c r="BE19" s="43">
        <v>4.2999999999999997E-2</v>
      </c>
      <c r="BG19" s="42">
        <v>3</v>
      </c>
      <c r="BH19" s="47" t="s">
        <v>97</v>
      </c>
      <c r="BI19" s="48"/>
      <c r="BJ19" s="43"/>
      <c r="BK19" s="43" t="s">
        <v>29</v>
      </c>
      <c r="BL19" s="54">
        <v>72.225130890052355</v>
      </c>
      <c r="BM19" s="54">
        <v>69.554973821989535</v>
      </c>
      <c r="BN19" s="54">
        <v>66.989528795811509</v>
      </c>
      <c r="BO19" s="54">
        <v>66.43979057591622</v>
      </c>
      <c r="BP19" s="45"/>
      <c r="BQ19" s="45"/>
      <c r="BR19" s="50">
        <v>4.2999999999999997E-2</v>
      </c>
    </row>
    <row r="20" spans="1:114" x14ac:dyDescent="0.25">
      <c r="A20" s="2" t="s">
        <v>5</v>
      </c>
      <c r="B20" s="16">
        <v>0.435</v>
      </c>
      <c r="C20" s="11">
        <v>0.28000000000000003</v>
      </c>
      <c r="D20" s="17">
        <v>0.26400000000000001</v>
      </c>
      <c r="E20" s="5">
        <v>0.44700000000000001</v>
      </c>
      <c r="F20" s="4">
        <v>0.53200000000000003</v>
      </c>
      <c r="G20" s="9">
        <v>0.748</v>
      </c>
      <c r="H20" s="10">
        <v>0.76800000000000002</v>
      </c>
      <c r="I20" s="4">
        <v>0.54400000000000004</v>
      </c>
      <c r="J20" s="6">
        <v>0.39</v>
      </c>
      <c r="K20" s="11">
        <v>0.28599999999999998</v>
      </c>
      <c r="L20" s="17">
        <v>0.23599999999999999</v>
      </c>
      <c r="M20" s="14">
        <v>0.61399999999999999</v>
      </c>
      <c r="N20" s="8">
        <v>515</v>
      </c>
      <c r="AH20" t="s">
        <v>196</v>
      </c>
      <c r="AT20" s="42">
        <v>2</v>
      </c>
      <c r="AU20" s="47" t="s">
        <v>92</v>
      </c>
      <c r="AV20" s="48"/>
      <c r="AW20" s="43"/>
      <c r="AX20" s="43" t="s">
        <v>30</v>
      </c>
      <c r="AY20" s="43">
        <v>61.623036649214654</v>
      </c>
      <c r="AZ20" s="43">
        <v>60.863874345549739</v>
      </c>
      <c r="BA20" s="43">
        <v>60.6282722513089</v>
      </c>
      <c r="BB20" s="43">
        <v>59.397905759162306</v>
      </c>
      <c r="BE20" s="43">
        <v>6.3810000000000002</v>
      </c>
      <c r="BG20" s="42">
        <v>4</v>
      </c>
      <c r="BH20" s="47" t="s">
        <v>90</v>
      </c>
      <c r="BI20" s="48"/>
      <c r="BJ20" s="43"/>
      <c r="BK20" s="43" t="s">
        <v>32</v>
      </c>
      <c r="BL20" s="54">
        <v>71.518324607329845</v>
      </c>
      <c r="BM20" s="54">
        <v>70.497382198952891</v>
      </c>
      <c r="BN20" s="54">
        <v>68.455497382198942</v>
      </c>
      <c r="BO20" s="54">
        <v>65.157068062827221</v>
      </c>
      <c r="BP20" s="45"/>
      <c r="BQ20" s="45"/>
      <c r="BR20" s="50">
        <v>8.1000000000000003E-2</v>
      </c>
    </row>
    <row r="21" spans="1:114" x14ac:dyDescent="0.25">
      <c r="A21" s="2" t="s">
        <v>6</v>
      </c>
      <c r="B21" s="4">
        <v>0.56200000000000006</v>
      </c>
      <c r="C21" s="15">
        <v>0.49</v>
      </c>
      <c r="D21" s="16">
        <v>0.42799999999999999</v>
      </c>
      <c r="E21" s="7">
        <v>0.58099999999999996</v>
      </c>
      <c r="F21" s="7">
        <v>0.58099999999999996</v>
      </c>
      <c r="G21" s="10">
        <v>0.77400000000000002</v>
      </c>
      <c r="H21" s="12">
        <v>0.69</v>
      </c>
      <c r="I21" s="7">
        <v>0.56399999999999995</v>
      </c>
      <c r="J21" s="15">
        <v>0.5</v>
      </c>
      <c r="K21" s="5">
        <v>0.47499999999999998</v>
      </c>
      <c r="L21" s="6">
        <v>0.38500000000000001</v>
      </c>
      <c r="M21" s="14">
        <v>0.60799999999999998</v>
      </c>
      <c r="N21" s="8">
        <v>515</v>
      </c>
      <c r="AT21" s="42">
        <v>1</v>
      </c>
      <c r="AU21" s="47" t="s">
        <v>93</v>
      </c>
      <c r="AV21" s="48"/>
      <c r="AW21" s="43"/>
      <c r="AX21" s="43" t="s">
        <v>31</v>
      </c>
      <c r="AY21" s="43">
        <v>64.214659685863879</v>
      </c>
      <c r="AZ21" s="43">
        <v>63.848167539267017</v>
      </c>
      <c r="BA21" s="43">
        <v>59.764397905759161</v>
      </c>
      <c r="BB21" s="43">
        <v>58.586387434554979</v>
      </c>
      <c r="BE21" s="43">
        <v>0.96</v>
      </c>
      <c r="BG21" s="42">
        <v>5</v>
      </c>
      <c r="BH21" s="47" t="s">
        <v>86</v>
      </c>
      <c r="BI21" s="48"/>
      <c r="BJ21" s="43"/>
      <c r="BK21" s="43" t="s">
        <v>28</v>
      </c>
      <c r="BL21" s="54">
        <v>76.518324607329831</v>
      </c>
      <c r="BM21" s="54">
        <v>69.502617801047123</v>
      </c>
      <c r="BN21" s="54">
        <v>68.298429319371735</v>
      </c>
      <c r="BO21" s="54">
        <v>67.382198952879577</v>
      </c>
      <c r="BP21" s="45"/>
      <c r="BQ21" s="45"/>
      <c r="BR21" s="50">
        <v>0.248</v>
      </c>
      <c r="CI21" s="108" t="s">
        <v>174</v>
      </c>
      <c r="CJ21" s="106" t="s">
        <v>230</v>
      </c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</row>
    <row r="22" spans="1:114" x14ac:dyDescent="0.25">
      <c r="A22" s="2" t="s">
        <v>7</v>
      </c>
      <c r="B22" s="3">
        <v>0.68500000000000005</v>
      </c>
      <c r="C22" s="14">
        <v>0.61299999999999999</v>
      </c>
      <c r="D22" s="4">
        <v>0.53700000000000003</v>
      </c>
      <c r="E22" s="14">
        <v>0.60599999999999998</v>
      </c>
      <c r="F22" s="14">
        <v>0.63900000000000001</v>
      </c>
      <c r="G22" s="9">
        <v>0.73199999999999998</v>
      </c>
      <c r="H22" s="3">
        <v>0.68100000000000005</v>
      </c>
      <c r="I22" s="3">
        <v>0.66500000000000004</v>
      </c>
      <c r="J22" s="3">
        <v>0.64700000000000002</v>
      </c>
      <c r="K22" s="7">
        <v>0.60299999999999998</v>
      </c>
      <c r="L22" s="5">
        <v>0.48099999999999998</v>
      </c>
      <c r="M22" s="12">
        <v>0.70099999999999996</v>
      </c>
      <c r="N22" s="8">
        <v>515</v>
      </c>
      <c r="AT22" s="42">
        <v>4</v>
      </c>
      <c r="AU22" s="47" t="s">
        <v>90</v>
      </c>
      <c r="AV22" s="48"/>
      <c r="AW22" s="43"/>
      <c r="AX22" s="43" t="s">
        <v>32</v>
      </c>
      <c r="AY22" s="43">
        <v>71.518324607329845</v>
      </c>
      <c r="AZ22" s="43">
        <v>70.497382198952891</v>
      </c>
      <c r="BA22" s="43">
        <v>68.455497382198942</v>
      </c>
      <c r="BB22" s="43">
        <v>65.157068062827221</v>
      </c>
      <c r="BE22" s="43">
        <v>8.1000000000000003E-2</v>
      </c>
      <c r="BG22" s="42">
        <v>6</v>
      </c>
      <c r="BH22" s="47" t="s">
        <v>91</v>
      </c>
      <c r="BI22" s="48"/>
      <c r="BJ22" s="43"/>
      <c r="BK22" s="43" t="s">
        <v>27</v>
      </c>
      <c r="BL22" s="54">
        <v>86.099476439790578</v>
      </c>
      <c r="BM22" s="54">
        <v>77.539267015706798</v>
      </c>
      <c r="BN22" s="54">
        <v>71.753926701570677</v>
      </c>
      <c r="BO22" s="54">
        <v>70.287958115183244</v>
      </c>
      <c r="BP22" s="45"/>
      <c r="BQ22" s="45"/>
      <c r="BR22" s="50">
        <v>1.3919999999999999</v>
      </c>
      <c r="CI22" s="108"/>
      <c r="CJ22" s="110" t="s">
        <v>180</v>
      </c>
      <c r="CK22" s="111"/>
      <c r="CL22" s="111"/>
      <c r="CM22" s="112"/>
      <c r="CN22" s="106" t="s">
        <v>175</v>
      </c>
      <c r="CO22" s="106"/>
      <c r="CP22" s="106"/>
      <c r="CQ22" s="106"/>
      <c r="CR22" s="106" t="s">
        <v>176</v>
      </c>
      <c r="CS22" s="106"/>
      <c r="CT22" s="106"/>
      <c r="CU22" s="106"/>
      <c r="CV22" s="106" t="s">
        <v>177</v>
      </c>
      <c r="CW22" s="106"/>
      <c r="CX22" s="106"/>
      <c r="CY22" s="106"/>
      <c r="CZ22" s="106" t="s">
        <v>178</v>
      </c>
      <c r="DA22" s="106"/>
      <c r="DB22" s="106"/>
      <c r="DC22" s="106"/>
      <c r="DD22" s="106" t="s">
        <v>179</v>
      </c>
      <c r="DE22" s="106"/>
      <c r="DF22" s="106"/>
      <c r="DG22" s="106"/>
    </row>
    <row r="23" spans="1:114" x14ac:dyDescent="0.25">
      <c r="A23" s="2" t="s">
        <v>8</v>
      </c>
      <c r="B23" s="3">
        <v>0.68400000000000005</v>
      </c>
      <c r="C23" s="5">
        <v>0.47599999999999998</v>
      </c>
      <c r="D23" s="7">
        <v>0.56699999999999995</v>
      </c>
      <c r="E23" s="14">
        <v>0.622</v>
      </c>
      <c r="F23" s="14">
        <v>0.63</v>
      </c>
      <c r="G23" s="9">
        <v>0.751</v>
      </c>
      <c r="H23" s="10">
        <v>0.79</v>
      </c>
      <c r="I23" s="7">
        <v>0.60199999999999998</v>
      </c>
      <c r="J23" s="7">
        <v>0.56299999999999994</v>
      </c>
      <c r="K23" s="5">
        <v>0.46700000000000003</v>
      </c>
      <c r="L23" s="14">
        <v>0.61599999999999999</v>
      </c>
      <c r="M23" s="12">
        <v>0.70599999999999996</v>
      </c>
      <c r="N23" s="8">
        <v>515</v>
      </c>
      <c r="AT23" s="42">
        <v>7</v>
      </c>
      <c r="AU23" s="47" t="s">
        <v>94</v>
      </c>
      <c r="AV23" s="48"/>
      <c r="AW23" s="43"/>
      <c r="AX23" s="43" t="s">
        <v>33</v>
      </c>
      <c r="AY23" s="43">
        <v>79.554973821989535</v>
      </c>
      <c r="AZ23" s="43">
        <v>73.848167539267024</v>
      </c>
      <c r="BA23" s="43">
        <v>70.497382198952891</v>
      </c>
      <c r="BB23" s="43">
        <v>66.099476439790578</v>
      </c>
      <c r="BE23" s="43">
        <v>1.2989999999999999</v>
      </c>
      <c r="BG23" s="42">
        <v>7</v>
      </c>
      <c r="BH23" s="47" t="s">
        <v>94</v>
      </c>
      <c r="BI23" s="48"/>
      <c r="BJ23" s="43"/>
      <c r="BK23" s="43" t="s">
        <v>33</v>
      </c>
      <c r="BL23" s="54">
        <v>79.554973821989535</v>
      </c>
      <c r="BM23" s="54">
        <v>73.848167539267024</v>
      </c>
      <c r="BN23" s="54">
        <v>70.497382198952891</v>
      </c>
      <c r="BO23" s="54">
        <v>66.099476439790578</v>
      </c>
      <c r="BP23" s="45"/>
      <c r="BQ23" s="45"/>
      <c r="BR23" s="50">
        <v>1.2989999999999999</v>
      </c>
      <c r="CI23" s="108"/>
      <c r="CJ23" s="72" t="s">
        <v>2</v>
      </c>
      <c r="CK23" s="72" t="s">
        <v>6</v>
      </c>
      <c r="CL23" s="72" t="s">
        <v>124</v>
      </c>
      <c r="CM23" s="72" t="s">
        <v>123</v>
      </c>
      <c r="CN23" s="72" t="s">
        <v>2</v>
      </c>
      <c r="CO23" s="72" t="s">
        <v>6</v>
      </c>
      <c r="CP23" s="72" t="s">
        <v>124</v>
      </c>
      <c r="CQ23" s="72" t="s">
        <v>123</v>
      </c>
      <c r="CR23" s="72" t="s">
        <v>2</v>
      </c>
      <c r="CS23" s="72" t="s">
        <v>6</v>
      </c>
      <c r="CT23" s="72" t="s">
        <v>124</v>
      </c>
      <c r="CU23" s="72" t="s">
        <v>123</v>
      </c>
      <c r="CV23" s="72" t="s">
        <v>2</v>
      </c>
      <c r="CW23" s="72" t="s">
        <v>6</v>
      </c>
      <c r="CX23" s="72" t="s">
        <v>124</v>
      </c>
      <c r="CY23" s="72" t="s">
        <v>123</v>
      </c>
      <c r="CZ23" s="72" t="s">
        <v>2</v>
      </c>
      <c r="DA23" s="72" t="s">
        <v>6</v>
      </c>
      <c r="DB23" s="72" t="s">
        <v>124</v>
      </c>
      <c r="DC23" s="72" t="s">
        <v>123</v>
      </c>
      <c r="DD23" s="72" t="s">
        <v>2</v>
      </c>
      <c r="DE23" s="72" t="s">
        <v>6</v>
      </c>
      <c r="DF23" s="72" t="s">
        <v>124</v>
      </c>
      <c r="DG23" s="72" t="s">
        <v>123</v>
      </c>
    </row>
    <row r="24" spans="1:114" ht="15.75" customHeight="1" x14ac:dyDescent="0.25">
      <c r="AT24" s="42">
        <v>14</v>
      </c>
      <c r="AU24" s="47" t="s">
        <v>98</v>
      </c>
      <c r="AV24" s="48"/>
      <c r="AW24" s="43"/>
      <c r="AX24" s="43" t="s">
        <v>34</v>
      </c>
      <c r="AY24" s="43">
        <v>85</v>
      </c>
      <c r="AZ24" s="43">
        <v>75.078534031413611</v>
      </c>
      <c r="BA24" s="43">
        <v>75.471204188481678</v>
      </c>
      <c r="BB24" s="43">
        <v>68.403141361256544</v>
      </c>
      <c r="BE24" s="43">
        <v>1.2110000000000001</v>
      </c>
      <c r="BG24" s="42">
        <v>8</v>
      </c>
      <c r="BH24" s="47" t="s">
        <v>87</v>
      </c>
      <c r="BI24" s="48"/>
      <c r="BJ24" s="43"/>
      <c r="BK24" s="43" t="s">
        <v>36</v>
      </c>
      <c r="BL24" s="54">
        <v>68.062827225130889</v>
      </c>
      <c r="BM24" s="54">
        <v>67.801047120418843</v>
      </c>
      <c r="BN24" s="54">
        <v>63.24607329842933</v>
      </c>
      <c r="BO24" s="54">
        <v>62.984293193717278</v>
      </c>
      <c r="BP24" s="45"/>
      <c r="BQ24" s="45"/>
      <c r="BR24" s="50">
        <v>0.154</v>
      </c>
      <c r="CI24" s="85" t="s">
        <v>200</v>
      </c>
      <c r="CJ24" s="74" t="s">
        <v>115</v>
      </c>
      <c r="CK24" s="74" t="s">
        <v>115</v>
      </c>
      <c r="CL24" s="74" t="s">
        <v>115</v>
      </c>
      <c r="CM24" s="74" t="s">
        <v>115</v>
      </c>
      <c r="CN24" s="74" t="s">
        <v>115</v>
      </c>
      <c r="CO24" s="74" t="s">
        <v>115</v>
      </c>
      <c r="CP24" s="74" t="s">
        <v>115</v>
      </c>
      <c r="CQ24" s="74" t="s">
        <v>115</v>
      </c>
      <c r="CR24" s="74" t="s">
        <v>115</v>
      </c>
      <c r="CS24" s="74" t="s">
        <v>115</v>
      </c>
      <c r="CT24" s="74" t="s">
        <v>115</v>
      </c>
      <c r="CU24" s="74" t="s">
        <v>115</v>
      </c>
      <c r="CV24" s="74" t="s">
        <v>115</v>
      </c>
      <c r="CW24" s="74" t="s">
        <v>115</v>
      </c>
      <c r="CX24" s="74" t="s">
        <v>117</v>
      </c>
      <c r="CY24" s="74" t="s">
        <v>115</v>
      </c>
      <c r="CZ24" s="74" t="s">
        <v>115</v>
      </c>
      <c r="DA24" s="74" t="s">
        <v>115</v>
      </c>
      <c r="DB24" s="74" t="s">
        <v>115</v>
      </c>
      <c r="DC24" s="74" t="s">
        <v>115</v>
      </c>
      <c r="DD24" s="74" t="s">
        <v>117</v>
      </c>
      <c r="DE24" s="74" t="s">
        <v>115</v>
      </c>
      <c r="DF24" s="74" t="s">
        <v>115</v>
      </c>
      <c r="DG24" s="74" t="s">
        <v>115</v>
      </c>
    </row>
    <row r="25" spans="1:114" x14ac:dyDescent="0.25">
      <c r="AT25" s="42">
        <v>13</v>
      </c>
      <c r="AU25" s="47" t="s">
        <v>95</v>
      </c>
      <c r="AV25" s="48"/>
      <c r="AW25" s="43"/>
      <c r="AX25" s="43" t="s">
        <v>35</v>
      </c>
      <c r="AY25" s="43">
        <v>87.617801047120423</v>
      </c>
      <c r="AZ25" s="43">
        <v>79.816753926701566</v>
      </c>
      <c r="BA25" s="43">
        <v>74.921465968586389</v>
      </c>
      <c r="BB25" s="43">
        <v>67.748691099476432</v>
      </c>
      <c r="BE25" s="43">
        <v>2.573</v>
      </c>
      <c r="BG25" s="42">
        <v>9</v>
      </c>
      <c r="BH25" s="47" t="s">
        <v>96</v>
      </c>
      <c r="BI25" s="48"/>
      <c r="BJ25" s="43"/>
      <c r="BK25" s="43" t="s">
        <v>39</v>
      </c>
      <c r="BL25" s="54">
        <v>66.675392670157066</v>
      </c>
      <c r="BM25" s="54">
        <v>69.005235602094245</v>
      </c>
      <c r="BN25" s="54">
        <v>64.55497382198952</v>
      </c>
      <c r="BO25" s="54">
        <v>66.832460732984302</v>
      </c>
      <c r="BP25" s="45"/>
      <c r="BQ25" s="45"/>
      <c r="BR25" s="50">
        <v>2.13</v>
      </c>
      <c r="CI25" s="85" t="s">
        <v>201</v>
      </c>
      <c r="CJ25" s="74" t="s">
        <v>117</v>
      </c>
      <c r="CK25" s="74" t="s">
        <v>115</v>
      </c>
      <c r="CL25" s="74" t="s">
        <v>115</v>
      </c>
      <c r="CM25" s="74" t="s">
        <v>115</v>
      </c>
      <c r="CN25" s="74" t="s">
        <v>117</v>
      </c>
      <c r="CO25" s="74" t="s">
        <v>117</v>
      </c>
      <c r="CP25" s="74" t="s">
        <v>115</v>
      </c>
      <c r="CQ25" s="74" t="s">
        <v>117</v>
      </c>
      <c r="CR25" s="74" t="s">
        <v>115</v>
      </c>
      <c r="CS25" s="74">
        <v>0</v>
      </c>
      <c r="CT25" s="74" t="s">
        <v>117</v>
      </c>
      <c r="CU25" s="74" t="s">
        <v>117</v>
      </c>
      <c r="CV25" s="74" t="s">
        <v>117</v>
      </c>
      <c r="CW25" s="74" t="s">
        <v>117</v>
      </c>
      <c r="CX25" s="74" t="s">
        <v>117</v>
      </c>
      <c r="CY25" s="74" t="s">
        <v>115</v>
      </c>
      <c r="CZ25" s="74" t="s">
        <v>117</v>
      </c>
      <c r="DA25" s="74" t="s">
        <v>117</v>
      </c>
      <c r="DB25" s="74" t="s">
        <v>115</v>
      </c>
      <c r="DC25" s="74" t="s">
        <v>117</v>
      </c>
      <c r="DD25" s="74" t="s">
        <v>115</v>
      </c>
      <c r="DE25" s="74" t="s">
        <v>115</v>
      </c>
      <c r="DF25" s="74" t="s">
        <v>115</v>
      </c>
      <c r="DG25" s="74" t="s">
        <v>115</v>
      </c>
    </row>
    <row r="26" spans="1:114" x14ac:dyDescent="0.25">
      <c r="A26" t="s">
        <v>78</v>
      </c>
      <c r="AT26" s="42">
        <v>8</v>
      </c>
      <c r="AU26" s="47" t="s">
        <v>87</v>
      </c>
      <c r="AV26" s="48"/>
      <c r="AW26" s="43"/>
      <c r="AX26" s="43" t="s">
        <v>36</v>
      </c>
      <c r="AY26" s="43">
        <v>68.062827225130889</v>
      </c>
      <c r="AZ26" s="43">
        <v>67.801047120418843</v>
      </c>
      <c r="BA26" s="43">
        <v>63.24607329842933</v>
      </c>
      <c r="BB26" s="43">
        <v>62.984293193717278</v>
      </c>
      <c r="BE26" s="43">
        <v>0.154</v>
      </c>
      <c r="BG26" s="42">
        <v>10</v>
      </c>
      <c r="BH26" s="47" t="s">
        <v>85</v>
      </c>
      <c r="BI26" s="48"/>
      <c r="BJ26" s="43"/>
      <c r="BK26" s="43" t="s">
        <v>37</v>
      </c>
      <c r="BL26" s="54">
        <v>78.926701570680621</v>
      </c>
      <c r="BM26" s="54">
        <v>74.031413612565444</v>
      </c>
      <c r="BN26" s="54">
        <v>69.607329842931946</v>
      </c>
      <c r="BO26" s="54">
        <v>64.842931937172807</v>
      </c>
      <c r="BP26" s="45"/>
      <c r="BQ26" s="45"/>
      <c r="BR26" s="50">
        <v>1.87</v>
      </c>
      <c r="CI26" s="85" t="s">
        <v>202</v>
      </c>
      <c r="CJ26" s="74" t="s">
        <v>117</v>
      </c>
      <c r="CK26" s="74" t="s">
        <v>117</v>
      </c>
      <c r="CL26" s="74" t="s">
        <v>117</v>
      </c>
      <c r="CM26" s="74" t="s">
        <v>117</v>
      </c>
      <c r="CN26" s="74" t="s">
        <v>115</v>
      </c>
      <c r="CO26" s="74" t="s">
        <v>115</v>
      </c>
      <c r="CP26" s="74" t="s">
        <v>117</v>
      </c>
      <c r="CQ26" s="74" t="s">
        <v>115</v>
      </c>
      <c r="CR26" s="74" t="s">
        <v>115</v>
      </c>
      <c r="CS26" s="74" t="s">
        <v>117</v>
      </c>
      <c r="CT26" s="74" t="s">
        <v>115</v>
      </c>
      <c r="CU26" s="74" t="s">
        <v>115</v>
      </c>
      <c r="CV26" s="74" t="s">
        <v>115</v>
      </c>
      <c r="CW26" s="74" t="s">
        <v>115</v>
      </c>
      <c r="CX26" s="74" t="s">
        <v>117</v>
      </c>
      <c r="CY26" s="74" t="s">
        <v>115</v>
      </c>
      <c r="CZ26" s="74" t="s">
        <v>115</v>
      </c>
      <c r="DA26" s="74" t="s">
        <v>115</v>
      </c>
      <c r="DB26" s="74" t="s">
        <v>117</v>
      </c>
      <c r="DC26" s="74" t="s">
        <v>115</v>
      </c>
      <c r="DD26" s="74" t="s">
        <v>115</v>
      </c>
      <c r="DE26" s="74" t="s">
        <v>115</v>
      </c>
      <c r="DF26" s="74">
        <v>0</v>
      </c>
      <c r="DG26" s="74" t="s">
        <v>115</v>
      </c>
    </row>
    <row r="27" spans="1:114" x14ac:dyDescent="0.25">
      <c r="Q27" t="s">
        <v>69</v>
      </c>
      <c r="AF27" s="109" t="s">
        <v>83</v>
      </c>
      <c r="AG27" s="109"/>
      <c r="AT27" s="42">
        <v>10</v>
      </c>
      <c r="AU27" s="47" t="s">
        <v>85</v>
      </c>
      <c r="AV27" s="48"/>
      <c r="AW27" s="43"/>
      <c r="AX27" s="43" t="s">
        <v>37</v>
      </c>
      <c r="AY27" s="43">
        <v>78.926701570680621</v>
      </c>
      <c r="AZ27" s="43">
        <v>74.031413612565444</v>
      </c>
      <c r="BA27" s="43">
        <v>69.607329842931946</v>
      </c>
      <c r="BB27" s="43">
        <v>64.842931937172807</v>
      </c>
      <c r="BE27" s="43">
        <v>1.87</v>
      </c>
      <c r="BG27" s="42">
        <v>11</v>
      </c>
      <c r="BH27" s="47" t="s">
        <v>89</v>
      </c>
      <c r="BI27" s="48"/>
      <c r="BJ27" s="43"/>
      <c r="BK27" s="43" t="s">
        <v>40</v>
      </c>
      <c r="BL27" s="54">
        <v>83.84816753926701</v>
      </c>
      <c r="BM27" s="54">
        <v>73.691099476439788</v>
      </c>
      <c r="BN27" s="54">
        <v>78.376963350785346</v>
      </c>
      <c r="BO27" s="54">
        <v>67.513089005235599</v>
      </c>
      <c r="BP27" s="45"/>
      <c r="BQ27" s="45"/>
      <c r="BR27" s="50">
        <v>0.85399999999999998</v>
      </c>
      <c r="CI27" s="85" t="s">
        <v>203</v>
      </c>
      <c r="CJ27" s="74" t="s">
        <v>115</v>
      </c>
      <c r="CK27" s="74" t="s">
        <v>115</v>
      </c>
      <c r="CL27" s="74" t="s">
        <v>115</v>
      </c>
      <c r="CM27" s="74" t="s">
        <v>115</v>
      </c>
      <c r="CN27" s="74" t="s">
        <v>117</v>
      </c>
      <c r="CO27" s="74" t="s">
        <v>115</v>
      </c>
      <c r="CP27" s="74" t="s">
        <v>117</v>
      </c>
      <c r="CQ27" s="74" t="s">
        <v>115</v>
      </c>
      <c r="CR27" s="74" t="s">
        <v>115</v>
      </c>
      <c r="CS27" s="74" t="s">
        <v>117</v>
      </c>
      <c r="CT27" s="74" t="s">
        <v>115</v>
      </c>
      <c r="CU27" s="74" t="s">
        <v>115</v>
      </c>
      <c r="CV27" s="74" t="s">
        <v>115</v>
      </c>
      <c r="CW27" s="74" t="s">
        <v>117</v>
      </c>
      <c r="CX27" s="74" t="s">
        <v>117</v>
      </c>
      <c r="CY27" s="74" t="s">
        <v>115</v>
      </c>
      <c r="CZ27" s="74" t="s">
        <v>117</v>
      </c>
      <c r="DA27" s="74" t="s">
        <v>115</v>
      </c>
      <c r="DB27" s="74" t="s">
        <v>117</v>
      </c>
      <c r="DC27" s="74" t="s">
        <v>115</v>
      </c>
      <c r="DD27" s="74" t="s">
        <v>115</v>
      </c>
      <c r="DE27" s="74" t="s">
        <v>115</v>
      </c>
      <c r="DF27" s="74" t="s">
        <v>115</v>
      </c>
      <c r="DG27" s="74" t="s">
        <v>115</v>
      </c>
    </row>
    <row r="28" spans="1:114" x14ac:dyDescent="0.25">
      <c r="A28" s="1"/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>
        <v>10</v>
      </c>
      <c r="L28" s="2">
        <v>11</v>
      </c>
      <c r="M28" s="2">
        <v>12</v>
      </c>
      <c r="Q28" s="1"/>
      <c r="R28" s="2">
        <v>1</v>
      </c>
      <c r="S28" s="2">
        <v>2</v>
      </c>
      <c r="T28" s="2">
        <v>3</v>
      </c>
      <c r="U28" s="2">
        <v>4</v>
      </c>
      <c r="V28" s="2">
        <v>5</v>
      </c>
      <c r="W28" s="2">
        <v>6</v>
      </c>
      <c r="X28" s="2">
        <v>7</v>
      </c>
      <c r="Y28" s="2">
        <v>8</v>
      </c>
      <c r="Z28" s="2">
        <v>9</v>
      </c>
      <c r="AA28" s="2">
        <v>10</v>
      </c>
      <c r="AB28" s="2">
        <v>11</v>
      </c>
      <c r="AC28" s="2">
        <v>12</v>
      </c>
      <c r="AF28" s="1"/>
      <c r="AG28" s="2">
        <v>1</v>
      </c>
      <c r="AH28" s="2">
        <v>2</v>
      </c>
      <c r="AI28" s="2">
        <v>3</v>
      </c>
      <c r="AJ28" s="2">
        <v>4</v>
      </c>
      <c r="AK28" s="2">
        <v>5</v>
      </c>
      <c r="AL28" s="2">
        <v>6</v>
      </c>
      <c r="AM28" s="2">
        <v>7</v>
      </c>
      <c r="AN28" s="2">
        <v>8</v>
      </c>
      <c r="AO28" s="2">
        <v>9</v>
      </c>
      <c r="AP28" s="2">
        <v>10</v>
      </c>
      <c r="AQ28" s="2">
        <v>11</v>
      </c>
      <c r="AR28" s="2">
        <v>12</v>
      </c>
      <c r="AT28" s="42">
        <v>12</v>
      </c>
      <c r="AU28" s="47" t="s">
        <v>88</v>
      </c>
      <c r="AV28" s="48"/>
      <c r="AW28" s="43"/>
      <c r="AX28" s="43" t="s">
        <v>38</v>
      </c>
      <c r="AY28" s="43">
        <v>71.361256544502609</v>
      </c>
      <c r="AZ28" s="43">
        <v>68.507853403141354</v>
      </c>
      <c r="BA28" s="43">
        <v>66.361256544502609</v>
      </c>
      <c r="BB28" s="43">
        <v>68.717277486911001</v>
      </c>
      <c r="BE28" s="43">
        <v>1.173</v>
      </c>
      <c r="BG28" s="42">
        <v>12</v>
      </c>
      <c r="BH28" s="47" t="s">
        <v>88</v>
      </c>
      <c r="BI28" s="48"/>
      <c r="BJ28" s="43"/>
      <c r="BK28" s="43" t="s">
        <v>38</v>
      </c>
      <c r="BL28" s="54">
        <v>71.361256544502609</v>
      </c>
      <c r="BM28" s="54">
        <v>68.507853403141354</v>
      </c>
      <c r="BN28" s="54">
        <v>66.361256544502609</v>
      </c>
      <c r="BO28" s="54">
        <v>68.717277486911001</v>
      </c>
      <c r="BP28" s="45"/>
      <c r="BQ28" s="45"/>
      <c r="BR28" s="50">
        <v>1.173</v>
      </c>
      <c r="CI28" s="85" t="s">
        <v>203</v>
      </c>
      <c r="CJ28" s="75" t="s">
        <v>117</v>
      </c>
      <c r="CK28" s="75" t="s">
        <v>117</v>
      </c>
      <c r="CL28" s="75" t="s">
        <v>117</v>
      </c>
      <c r="CM28" s="75" t="s">
        <v>117</v>
      </c>
      <c r="CN28" s="75" t="s">
        <v>115</v>
      </c>
      <c r="CO28" s="75" t="s">
        <v>115</v>
      </c>
      <c r="CP28" s="75" t="s">
        <v>117</v>
      </c>
      <c r="CQ28" s="75" t="s">
        <v>115</v>
      </c>
      <c r="CR28" s="75" t="s">
        <v>115</v>
      </c>
      <c r="CS28" s="75" t="s">
        <v>115</v>
      </c>
      <c r="CT28" s="75" t="s">
        <v>115</v>
      </c>
      <c r="CU28" s="75" t="s">
        <v>115</v>
      </c>
      <c r="CV28" s="75" t="s">
        <v>115</v>
      </c>
      <c r="CW28" s="75" t="s">
        <v>115</v>
      </c>
      <c r="CX28" s="75" t="s">
        <v>115</v>
      </c>
      <c r="CY28" s="75" t="s">
        <v>115</v>
      </c>
      <c r="CZ28" s="75" t="s">
        <v>115</v>
      </c>
      <c r="DA28" s="75" t="s">
        <v>115</v>
      </c>
      <c r="DB28" s="75" t="s">
        <v>117</v>
      </c>
      <c r="DC28" s="75" t="s">
        <v>115</v>
      </c>
      <c r="DD28" s="75" t="s">
        <v>115</v>
      </c>
      <c r="DE28" s="75" t="s">
        <v>115</v>
      </c>
      <c r="DF28" s="75" t="s">
        <v>115</v>
      </c>
      <c r="DG28" s="75" t="s">
        <v>115</v>
      </c>
    </row>
    <row r="29" spans="1:114" x14ac:dyDescent="0.25">
      <c r="A29" s="2" t="s">
        <v>1</v>
      </c>
      <c r="B29" s="10">
        <v>0.67200000000000004</v>
      </c>
      <c r="C29" s="9">
        <v>0.64400000000000002</v>
      </c>
      <c r="D29" s="9">
        <v>0.63800000000000001</v>
      </c>
      <c r="E29" s="9">
        <v>0.622</v>
      </c>
      <c r="F29" s="14">
        <v>0.54</v>
      </c>
      <c r="G29" s="14">
        <v>0.51500000000000001</v>
      </c>
      <c r="H29" s="7">
        <v>0.48099999999999998</v>
      </c>
      <c r="I29" s="12">
        <v>0.60499999999999998</v>
      </c>
      <c r="J29" s="7">
        <v>0.48499999999999999</v>
      </c>
      <c r="K29" s="9">
        <v>0.65500000000000003</v>
      </c>
      <c r="L29" s="12">
        <v>0.59</v>
      </c>
      <c r="M29" s="9">
        <v>0.62</v>
      </c>
      <c r="N29" s="8">
        <v>515</v>
      </c>
      <c r="Q29" s="2" t="s">
        <v>1</v>
      </c>
      <c r="R29">
        <f>AVERAGE(B29,B41)</f>
        <v>0.67149999999999999</v>
      </c>
      <c r="S29">
        <f t="shared" ref="S29:AC36" si="3">AVERAGE(C29,C41)</f>
        <v>0.64250000000000007</v>
      </c>
      <c r="T29">
        <f t="shared" si="3"/>
        <v>0.63650000000000007</v>
      </c>
      <c r="U29">
        <f t="shared" si="3"/>
        <v>0.62050000000000005</v>
      </c>
      <c r="V29">
        <f t="shared" si="3"/>
        <v>0.53849999999999998</v>
      </c>
      <c r="W29">
        <f t="shared" si="3"/>
        <v>0.51350000000000007</v>
      </c>
      <c r="X29">
        <f t="shared" si="3"/>
        <v>0.48</v>
      </c>
      <c r="Y29">
        <f t="shared" si="3"/>
        <v>0.60349999999999993</v>
      </c>
      <c r="Z29">
        <f t="shared" si="3"/>
        <v>0.48299999999999998</v>
      </c>
      <c r="AA29">
        <f t="shared" si="3"/>
        <v>0.65400000000000003</v>
      </c>
      <c r="AB29">
        <f t="shared" si="3"/>
        <v>0.58850000000000002</v>
      </c>
      <c r="AC29">
        <f t="shared" si="3"/>
        <v>0.61699999999999999</v>
      </c>
      <c r="AF29" s="2" t="s">
        <v>1</v>
      </c>
      <c r="AG29">
        <f>(1-(R29/1.91))*100</f>
        <v>64.842931937172779</v>
      </c>
      <c r="AH29">
        <f t="shared" ref="AH29:AR36" si="4">(1-(S29/1.91))*100</f>
        <v>66.361256544502609</v>
      </c>
      <c r="AI29">
        <f t="shared" si="4"/>
        <v>66.675392670157066</v>
      </c>
      <c r="AJ29">
        <f t="shared" si="4"/>
        <v>67.513089005235599</v>
      </c>
      <c r="AK29">
        <f t="shared" si="4"/>
        <v>71.806282722513089</v>
      </c>
      <c r="AL29">
        <f t="shared" si="4"/>
        <v>73.115183246073286</v>
      </c>
      <c r="AM29">
        <f t="shared" si="4"/>
        <v>74.869109947643977</v>
      </c>
      <c r="AN29">
        <f t="shared" si="4"/>
        <v>68.403141361256544</v>
      </c>
      <c r="AO29">
        <f t="shared" si="4"/>
        <v>74.712041884816756</v>
      </c>
      <c r="AP29">
        <f t="shared" si="4"/>
        <v>65.759162303664922</v>
      </c>
      <c r="AQ29">
        <f t="shared" si="4"/>
        <v>69.188481675392666</v>
      </c>
      <c r="AR29">
        <f t="shared" si="4"/>
        <v>67.696335078534034</v>
      </c>
      <c r="AT29" s="42">
        <v>9</v>
      </c>
      <c r="AU29" s="47" t="s">
        <v>96</v>
      </c>
      <c r="AV29" s="48"/>
      <c r="AW29" s="43"/>
      <c r="AX29" s="43" t="s">
        <v>39</v>
      </c>
      <c r="AY29" s="43">
        <v>66.675392670157066</v>
      </c>
      <c r="AZ29" s="43">
        <v>69.005235602094245</v>
      </c>
      <c r="BA29" s="43">
        <v>64.55497382198952</v>
      </c>
      <c r="BB29" s="43">
        <v>66.832460732984302</v>
      </c>
      <c r="BE29" s="43">
        <v>2.13</v>
      </c>
      <c r="BG29" s="42">
        <v>13</v>
      </c>
      <c r="BH29" s="47" t="s">
        <v>95</v>
      </c>
      <c r="BI29" s="48"/>
      <c r="BJ29" s="43"/>
      <c r="BK29" s="43" t="s">
        <v>35</v>
      </c>
      <c r="BL29" s="54">
        <v>87.617801047120423</v>
      </c>
      <c r="BM29" s="54">
        <v>79.816753926701566</v>
      </c>
      <c r="BN29" s="54">
        <v>74.921465968586389</v>
      </c>
      <c r="BO29" s="54">
        <v>67.748691099476432</v>
      </c>
      <c r="BP29" s="45"/>
      <c r="BQ29" s="45"/>
      <c r="BR29" s="50">
        <v>2.573</v>
      </c>
      <c r="CI29" s="85" t="s">
        <v>204</v>
      </c>
      <c r="CJ29" s="75" t="s">
        <v>117</v>
      </c>
      <c r="CK29" s="75" t="s">
        <v>117</v>
      </c>
      <c r="CL29" s="75" t="s">
        <v>117</v>
      </c>
      <c r="CM29" s="75" t="s">
        <v>117</v>
      </c>
      <c r="CN29" s="75" t="s">
        <v>115</v>
      </c>
      <c r="CO29" s="75" t="s">
        <v>117</v>
      </c>
      <c r="CP29" s="75" t="s">
        <v>117</v>
      </c>
      <c r="CQ29" s="75" t="s">
        <v>115</v>
      </c>
      <c r="CR29" s="75" t="s">
        <v>115</v>
      </c>
      <c r="CS29" s="75" t="s">
        <v>115</v>
      </c>
      <c r="CT29" s="75" t="s">
        <v>115</v>
      </c>
      <c r="CU29" s="75" t="s">
        <v>115</v>
      </c>
      <c r="CV29" s="75" t="s">
        <v>115</v>
      </c>
      <c r="CW29" s="75" t="s">
        <v>117</v>
      </c>
      <c r="CX29" s="75" t="s">
        <v>115</v>
      </c>
      <c r="CY29" s="75" t="s">
        <v>115</v>
      </c>
      <c r="CZ29" s="75" t="s">
        <v>115</v>
      </c>
      <c r="DA29" s="75" t="s">
        <v>117</v>
      </c>
      <c r="DB29" s="75" t="s">
        <v>117</v>
      </c>
      <c r="DC29" s="75" t="s">
        <v>115</v>
      </c>
      <c r="DD29" s="75" t="s">
        <v>117</v>
      </c>
      <c r="DE29" s="75" t="s">
        <v>115</v>
      </c>
      <c r="DF29" s="75" t="s">
        <v>115</v>
      </c>
      <c r="DG29" s="75" t="s">
        <v>115</v>
      </c>
    </row>
    <row r="30" spans="1:114" x14ac:dyDescent="0.25">
      <c r="A30" s="2" t="s">
        <v>2</v>
      </c>
      <c r="B30" s="7">
        <v>0.497</v>
      </c>
      <c r="C30" s="12">
        <v>0.60199999999999998</v>
      </c>
      <c r="D30" s="12">
        <v>0.59299999999999997</v>
      </c>
      <c r="E30" s="14">
        <v>0.503</v>
      </c>
      <c r="F30" s="4">
        <v>0.45200000000000001</v>
      </c>
      <c r="G30" s="10">
        <v>0.68500000000000005</v>
      </c>
      <c r="H30" s="15">
        <v>0.42199999999999999</v>
      </c>
      <c r="I30" s="9">
        <v>0.629</v>
      </c>
      <c r="J30" s="3">
        <v>0.57599999999999996</v>
      </c>
      <c r="K30" s="3">
        <v>0.54900000000000004</v>
      </c>
      <c r="L30" s="9">
        <v>0.64200000000000002</v>
      </c>
      <c r="M30" s="7">
        <v>0.47</v>
      </c>
      <c r="N30" s="8">
        <v>515</v>
      </c>
      <c r="Q30" s="2" t="s">
        <v>2</v>
      </c>
      <c r="R30">
        <f t="shared" ref="R30:R36" si="5">AVERAGE(B30,B42)</f>
        <v>0.496</v>
      </c>
      <c r="S30">
        <f t="shared" si="3"/>
        <v>0.60149999999999992</v>
      </c>
      <c r="T30">
        <f t="shared" si="3"/>
        <v>0.59199999999999997</v>
      </c>
      <c r="U30">
        <f t="shared" si="3"/>
        <v>0.50249999999999995</v>
      </c>
      <c r="V30">
        <f t="shared" si="3"/>
        <v>0.45</v>
      </c>
      <c r="W30">
        <f t="shared" si="3"/>
        <v>0.68450000000000011</v>
      </c>
      <c r="X30">
        <f t="shared" si="3"/>
        <v>0.42199999999999999</v>
      </c>
      <c r="Y30">
        <f t="shared" si="3"/>
        <v>0.627</v>
      </c>
      <c r="Z30">
        <f t="shared" si="3"/>
        <v>0.57450000000000001</v>
      </c>
      <c r="AA30">
        <f t="shared" si="3"/>
        <v>0.5475000000000001</v>
      </c>
      <c r="AB30">
        <f t="shared" si="3"/>
        <v>0.64200000000000002</v>
      </c>
      <c r="AC30">
        <f t="shared" si="3"/>
        <v>0.46850000000000003</v>
      </c>
      <c r="AF30" s="2" t="s">
        <v>2</v>
      </c>
      <c r="AG30">
        <f t="shared" ref="AG30:AG36" si="6">(1-(R30/1.91))*100</f>
        <v>74.031413612565444</v>
      </c>
      <c r="AH30">
        <f t="shared" si="4"/>
        <v>68.507853403141354</v>
      </c>
      <c r="AI30">
        <f t="shared" si="4"/>
        <v>69.005235602094245</v>
      </c>
      <c r="AJ30">
        <f t="shared" si="4"/>
        <v>73.691099476439788</v>
      </c>
      <c r="AK30">
        <f t="shared" si="4"/>
        <v>76.439790575916234</v>
      </c>
      <c r="AL30">
        <f t="shared" si="4"/>
        <v>64.162303664921467</v>
      </c>
      <c r="AM30">
        <f t="shared" si="4"/>
        <v>77.905759162303667</v>
      </c>
      <c r="AN30">
        <f t="shared" si="4"/>
        <v>67.172774869109958</v>
      </c>
      <c r="AO30">
        <f t="shared" si="4"/>
        <v>69.921465968586389</v>
      </c>
      <c r="AP30">
        <f t="shared" si="4"/>
        <v>71.33507853403141</v>
      </c>
      <c r="AQ30">
        <f t="shared" si="4"/>
        <v>66.387434554973822</v>
      </c>
      <c r="AR30">
        <f t="shared" si="4"/>
        <v>75.471204188481678</v>
      </c>
      <c r="AT30" s="42">
        <v>11</v>
      </c>
      <c r="AU30" s="47" t="s">
        <v>89</v>
      </c>
      <c r="AV30" s="48"/>
      <c r="AW30" s="43"/>
      <c r="AX30" s="43" t="s">
        <v>40</v>
      </c>
      <c r="AY30" s="43">
        <v>83.84816753926701</v>
      </c>
      <c r="AZ30" s="43">
        <v>73.691099476439788</v>
      </c>
      <c r="BA30" s="43">
        <v>78.376963350785346</v>
      </c>
      <c r="BB30" s="43">
        <v>67.513089005235599</v>
      </c>
      <c r="BE30" s="43">
        <v>0.85399999999999998</v>
      </c>
      <c r="BG30" s="42">
        <v>14</v>
      </c>
      <c r="BH30" s="47" t="s">
        <v>98</v>
      </c>
      <c r="BI30" s="48"/>
      <c r="BJ30" s="43"/>
      <c r="BK30" s="43" t="s">
        <v>34</v>
      </c>
      <c r="BL30" s="54">
        <v>85</v>
      </c>
      <c r="BM30" s="54">
        <v>75.078534031413611</v>
      </c>
      <c r="BN30" s="54">
        <v>75.471204188481678</v>
      </c>
      <c r="BO30" s="54">
        <v>68.403141361256544</v>
      </c>
      <c r="BP30" s="45"/>
      <c r="BQ30" s="45"/>
      <c r="BR30" s="50">
        <v>1.2110000000000001</v>
      </c>
      <c r="CI30" s="85" t="s">
        <v>205</v>
      </c>
      <c r="CJ30" s="75" t="s">
        <v>117</v>
      </c>
      <c r="CK30" s="75" t="s">
        <v>115</v>
      </c>
      <c r="CL30" s="75" t="s">
        <v>115</v>
      </c>
      <c r="CM30" s="75" t="s">
        <v>115</v>
      </c>
      <c r="CN30" s="75" t="s">
        <v>115</v>
      </c>
      <c r="CO30" s="75" t="s">
        <v>115</v>
      </c>
      <c r="CP30" s="75" t="s">
        <v>117</v>
      </c>
      <c r="CQ30" s="75" t="s">
        <v>115</v>
      </c>
      <c r="CR30" s="75" t="s">
        <v>115</v>
      </c>
      <c r="CS30" s="75" t="s">
        <v>115</v>
      </c>
      <c r="CT30" s="75" t="s">
        <v>115</v>
      </c>
      <c r="CU30" s="75" t="s">
        <v>115</v>
      </c>
      <c r="CV30" s="75" t="s">
        <v>115</v>
      </c>
      <c r="CW30" s="75" t="s">
        <v>115</v>
      </c>
      <c r="CX30" s="75" t="s">
        <v>117</v>
      </c>
      <c r="CY30" s="75" t="s">
        <v>115</v>
      </c>
      <c r="CZ30" s="75" t="s">
        <v>115</v>
      </c>
      <c r="DA30" s="75" t="s">
        <v>115</v>
      </c>
      <c r="DB30" s="75" t="s">
        <v>117</v>
      </c>
      <c r="DC30" s="75" t="s">
        <v>115</v>
      </c>
      <c r="DD30" s="75" t="s">
        <v>115</v>
      </c>
      <c r="DE30" s="75" t="s">
        <v>117</v>
      </c>
      <c r="DF30" s="75" t="s">
        <v>115</v>
      </c>
      <c r="DG30" s="75" t="s">
        <v>117</v>
      </c>
    </row>
    <row r="31" spans="1:114" x14ac:dyDescent="0.25">
      <c r="A31" s="2" t="s">
        <v>3</v>
      </c>
      <c r="B31" s="12">
        <v>0.58099999999999996</v>
      </c>
      <c r="C31" s="3">
        <v>0.54500000000000004</v>
      </c>
      <c r="D31" s="10">
        <v>0.67700000000000005</v>
      </c>
      <c r="E31" s="15">
        <v>0.41399999999999998</v>
      </c>
      <c r="F31" s="14">
        <v>0.502</v>
      </c>
      <c r="G31" s="4">
        <v>0.42399999999999999</v>
      </c>
      <c r="H31" s="4">
        <v>0.437</v>
      </c>
      <c r="I31" s="3">
        <v>0.56699999999999995</v>
      </c>
      <c r="J31" s="14">
        <v>0.51200000000000001</v>
      </c>
      <c r="K31" s="7">
        <v>0.49399999999999999</v>
      </c>
      <c r="L31" s="3">
        <v>0.56899999999999995</v>
      </c>
      <c r="M31" s="14">
        <v>0.52</v>
      </c>
      <c r="N31" s="8">
        <v>515</v>
      </c>
      <c r="Q31" s="2" t="s">
        <v>3</v>
      </c>
      <c r="R31">
        <f t="shared" si="5"/>
        <v>0.58050000000000002</v>
      </c>
      <c r="S31">
        <f t="shared" si="3"/>
        <v>0.54700000000000004</v>
      </c>
      <c r="T31">
        <f t="shared" si="3"/>
        <v>0.67700000000000005</v>
      </c>
      <c r="U31">
        <f t="shared" si="3"/>
        <v>0.41299999999999998</v>
      </c>
      <c r="V31">
        <f t="shared" si="3"/>
        <v>0.50150000000000006</v>
      </c>
      <c r="W31">
        <f t="shared" si="3"/>
        <v>0.42249999999999999</v>
      </c>
      <c r="X31">
        <f t="shared" si="3"/>
        <v>0.436</v>
      </c>
      <c r="Y31">
        <f t="shared" si="3"/>
        <v>0.56549999999999989</v>
      </c>
      <c r="Z31">
        <f t="shared" si="3"/>
        <v>0.51150000000000007</v>
      </c>
      <c r="AA31">
        <f t="shared" si="3"/>
        <v>0.49299999999999999</v>
      </c>
      <c r="AB31">
        <f t="shared" si="3"/>
        <v>0.56850000000000001</v>
      </c>
      <c r="AC31">
        <f t="shared" si="3"/>
        <v>0.51900000000000002</v>
      </c>
      <c r="AF31" s="2" t="s">
        <v>3</v>
      </c>
      <c r="AG31">
        <f t="shared" si="6"/>
        <v>69.607329842931946</v>
      </c>
      <c r="AH31">
        <f t="shared" si="4"/>
        <v>71.361256544502609</v>
      </c>
      <c r="AI31">
        <f t="shared" si="4"/>
        <v>64.55497382198952</v>
      </c>
      <c r="AJ31">
        <f t="shared" si="4"/>
        <v>78.376963350785346</v>
      </c>
      <c r="AK31">
        <f t="shared" si="4"/>
        <v>73.7434554973822</v>
      </c>
      <c r="AL31">
        <f t="shared" si="4"/>
        <v>77.879581151832468</v>
      </c>
      <c r="AM31">
        <f t="shared" si="4"/>
        <v>77.172774869109944</v>
      </c>
      <c r="AN31">
        <f t="shared" si="4"/>
        <v>70.392670157068068</v>
      </c>
      <c r="AO31">
        <f t="shared" si="4"/>
        <v>73.21989528795811</v>
      </c>
      <c r="AP31">
        <f t="shared" si="4"/>
        <v>74.188481675392666</v>
      </c>
      <c r="AQ31">
        <f t="shared" si="4"/>
        <v>70.235602094240832</v>
      </c>
      <c r="AR31">
        <f t="shared" si="4"/>
        <v>72.827225130890056</v>
      </c>
      <c r="AT31" s="42">
        <v>6</v>
      </c>
      <c r="AU31" s="47" t="s">
        <v>91</v>
      </c>
      <c r="AV31" s="48"/>
      <c r="AW31" s="43"/>
      <c r="AX31" s="33" t="s">
        <v>41</v>
      </c>
      <c r="AY31" s="33">
        <v>81.361256544502609</v>
      </c>
      <c r="AZ31" s="33">
        <v>76.439790575916234</v>
      </c>
      <c r="BA31" s="33">
        <v>73.7434554973822</v>
      </c>
      <c r="BB31" s="33">
        <v>71.806282722513089</v>
      </c>
      <c r="BE31" s="33">
        <v>0.113</v>
      </c>
      <c r="BG31" s="42">
        <v>1</v>
      </c>
      <c r="BH31" s="47" t="s">
        <v>93</v>
      </c>
      <c r="BI31" s="48"/>
      <c r="BJ31" s="43"/>
      <c r="BK31" s="33" t="s">
        <v>45</v>
      </c>
      <c r="BL31" s="55">
        <v>79.319371727748688</v>
      </c>
      <c r="BM31" s="55">
        <v>69.921465968586389</v>
      </c>
      <c r="BN31" s="55">
        <v>73.21989528795811</v>
      </c>
      <c r="BO31" s="55">
        <v>74.712041884816756</v>
      </c>
      <c r="BP31" s="45"/>
      <c r="BQ31" s="45"/>
      <c r="BR31" s="51">
        <v>1.603</v>
      </c>
    </row>
    <row r="32" spans="1:114" x14ac:dyDescent="0.25">
      <c r="A32" s="2" t="s">
        <v>4</v>
      </c>
      <c r="B32" s="15">
        <v>0.40100000000000002</v>
      </c>
      <c r="C32" s="12">
        <v>0.59799999999999998</v>
      </c>
      <c r="D32" s="9">
        <v>0.63400000000000001</v>
      </c>
      <c r="E32" s="16">
        <v>0.314</v>
      </c>
      <c r="F32" s="5">
        <v>0.35699999999999998</v>
      </c>
      <c r="G32" s="16">
        <v>0.308</v>
      </c>
      <c r="H32" s="6">
        <v>0.26600000000000001</v>
      </c>
      <c r="I32" s="14">
        <v>0.51800000000000002</v>
      </c>
      <c r="J32" s="15">
        <v>0.39700000000000002</v>
      </c>
      <c r="K32" s="5">
        <v>0.375</v>
      </c>
      <c r="L32" s="14">
        <v>0.53200000000000003</v>
      </c>
      <c r="M32" s="6">
        <v>0.29499999999999998</v>
      </c>
      <c r="N32" s="8">
        <v>515</v>
      </c>
      <c r="Q32" s="2" t="s">
        <v>4</v>
      </c>
      <c r="R32">
        <f t="shared" si="5"/>
        <v>0.40250000000000002</v>
      </c>
      <c r="S32">
        <f t="shared" si="3"/>
        <v>0.59749999999999992</v>
      </c>
      <c r="T32">
        <f t="shared" si="3"/>
        <v>0.63349999999999995</v>
      </c>
      <c r="U32">
        <f t="shared" si="3"/>
        <v>0.3085</v>
      </c>
      <c r="V32">
        <f t="shared" si="3"/>
        <v>0.35599999999999998</v>
      </c>
      <c r="W32">
        <f t="shared" si="3"/>
        <v>0.307</v>
      </c>
      <c r="X32">
        <f t="shared" si="3"/>
        <v>0.26600000000000001</v>
      </c>
      <c r="Y32">
        <f t="shared" si="3"/>
        <v>0.51700000000000002</v>
      </c>
      <c r="Z32">
        <f t="shared" si="3"/>
        <v>0.39500000000000002</v>
      </c>
      <c r="AA32">
        <f t="shared" si="3"/>
        <v>0.3735</v>
      </c>
      <c r="AB32">
        <f t="shared" si="3"/>
        <v>0.53</v>
      </c>
      <c r="AC32">
        <f t="shared" si="3"/>
        <v>0.29549999999999998</v>
      </c>
      <c r="AF32" s="2" t="s">
        <v>4</v>
      </c>
      <c r="AG32">
        <f t="shared" si="6"/>
        <v>78.926701570680621</v>
      </c>
      <c r="AH32">
        <f t="shared" si="4"/>
        <v>68.717277486911001</v>
      </c>
      <c r="AI32">
        <f t="shared" si="4"/>
        <v>66.832460732984302</v>
      </c>
      <c r="AJ32">
        <f t="shared" si="4"/>
        <v>83.84816753926701</v>
      </c>
      <c r="AK32">
        <f t="shared" si="4"/>
        <v>81.361256544502609</v>
      </c>
      <c r="AL32">
        <f t="shared" si="4"/>
        <v>83.926701570680635</v>
      </c>
      <c r="AM32">
        <f t="shared" si="4"/>
        <v>86.073298429319365</v>
      </c>
      <c r="AN32">
        <f t="shared" si="4"/>
        <v>72.931937172774866</v>
      </c>
      <c r="AO32">
        <f t="shared" si="4"/>
        <v>79.319371727748688</v>
      </c>
      <c r="AP32">
        <f t="shared" si="4"/>
        <v>80.445026178010465</v>
      </c>
      <c r="AQ32">
        <f t="shared" si="4"/>
        <v>72.251308900523554</v>
      </c>
      <c r="AR32">
        <f t="shared" si="4"/>
        <v>84.528795811518336</v>
      </c>
      <c r="AT32" s="42">
        <v>5</v>
      </c>
      <c r="AU32" s="47" t="s">
        <v>86</v>
      </c>
      <c r="AV32" s="48"/>
      <c r="AW32" s="43"/>
      <c r="AX32" s="33" t="s">
        <v>42</v>
      </c>
      <c r="AY32" s="33">
        <v>83.926701570680635</v>
      </c>
      <c r="AZ32" s="33">
        <v>64.162303664921467</v>
      </c>
      <c r="BA32" s="33">
        <v>73.1151832460733</v>
      </c>
      <c r="BB32" s="33">
        <v>77.879581151832468</v>
      </c>
      <c r="BE32" s="33">
        <v>1.9219999999999999</v>
      </c>
      <c r="BG32" s="42">
        <v>2</v>
      </c>
      <c r="BH32" s="47" t="s">
        <v>92</v>
      </c>
      <c r="BI32" s="48"/>
      <c r="BJ32" s="43"/>
      <c r="BK32" s="33" t="s">
        <v>44</v>
      </c>
      <c r="BL32" s="55">
        <v>72.931937172774866</v>
      </c>
      <c r="BM32" s="55">
        <v>67.172774869109958</v>
      </c>
      <c r="BN32" s="55">
        <v>70.392670157068068</v>
      </c>
      <c r="BO32" s="55">
        <v>68.403141361256544</v>
      </c>
      <c r="BP32" s="45"/>
      <c r="BQ32" s="45"/>
      <c r="BR32" s="51">
        <v>2.673</v>
      </c>
    </row>
    <row r="33" spans="1:70" x14ac:dyDescent="0.25">
      <c r="A33" s="2" t="s">
        <v>5</v>
      </c>
      <c r="B33" s="9">
        <v>0.64800000000000002</v>
      </c>
      <c r="C33" s="12">
        <v>0.58599999999999997</v>
      </c>
      <c r="D33" s="14">
        <v>0.52500000000000002</v>
      </c>
      <c r="E33" s="15">
        <v>0.41799999999999998</v>
      </c>
      <c r="F33" s="14">
        <v>0.52400000000000002</v>
      </c>
      <c r="G33" s="3">
        <v>0.57599999999999996</v>
      </c>
      <c r="H33" s="7">
        <v>0.47299999999999998</v>
      </c>
      <c r="I33" s="7">
        <v>0.49299999999999999</v>
      </c>
      <c r="J33" s="12">
        <v>0.58099999999999996</v>
      </c>
      <c r="K33" s="12">
        <v>0.60799999999999998</v>
      </c>
      <c r="L33" s="3">
        <v>0.55500000000000005</v>
      </c>
      <c r="M33" s="7">
        <v>0.46600000000000003</v>
      </c>
      <c r="N33" s="8">
        <v>515</v>
      </c>
      <c r="Q33" s="2" t="s">
        <v>5</v>
      </c>
      <c r="R33">
        <f t="shared" si="5"/>
        <v>0.64650000000000007</v>
      </c>
      <c r="S33">
        <f t="shared" si="3"/>
        <v>0.58599999999999997</v>
      </c>
      <c r="T33">
        <f t="shared" si="3"/>
        <v>0.52500000000000002</v>
      </c>
      <c r="U33">
        <f t="shared" si="3"/>
        <v>0.41649999999999998</v>
      </c>
      <c r="V33">
        <f t="shared" si="3"/>
        <v>0.52300000000000002</v>
      </c>
      <c r="W33">
        <f t="shared" si="3"/>
        <v>0.57450000000000001</v>
      </c>
      <c r="X33">
        <f t="shared" si="3"/>
        <v>0.47249999999999998</v>
      </c>
      <c r="Y33">
        <f t="shared" si="3"/>
        <v>0.49199999999999999</v>
      </c>
      <c r="Z33">
        <f t="shared" si="3"/>
        <v>0.58050000000000002</v>
      </c>
      <c r="AA33">
        <f t="shared" si="3"/>
        <v>0.60749999999999993</v>
      </c>
      <c r="AB33">
        <f t="shared" si="3"/>
        <v>0.55449999999999999</v>
      </c>
      <c r="AC33">
        <f t="shared" si="3"/>
        <v>0.46600000000000003</v>
      </c>
      <c r="AF33" s="2" t="s">
        <v>5</v>
      </c>
      <c r="AG33">
        <f t="shared" si="6"/>
        <v>66.151832460732976</v>
      </c>
      <c r="AH33">
        <f t="shared" si="4"/>
        <v>69.319371727748688</v>
      </c>
      <c r="AI33">
        <f t="shared" si="4"/>
        <v>72.513089005235599</v>
      </c>
      <c r="AJ33">
        <f t="shared" si="4"/>
        <v>78.193717277486911</v>
      </c>
      <c r="AK33">
        <f t="shared" si="4"/>
        <v>72.617801047120409</v>
      </c>
      <c r="AL33">
        <f t="shared" si="4"/>
        <v>69.921465968586389</v>
      </c>
      <c r="AM33">
        <f t="shared" si="4"/>
        <v>75.261780104712045</v>
      </c>
      <c r="AN33">
        <f t="shared" si="4"/>
        <v>74.240837696335078</v>
      </c>
      <c r="AO33">
        <f t="shared" si="4"/>
        <v>69.607329842931946</v>
      </c>
      <c r="AP33">
        <f t="shared" si="4"/>
        <v>68.193717277486911</v>
      </c>
      <c r="AQ33">
        <f t="shared" si="4"/>
        <v>70.968586387434556</v>
      </c>
      <c r="AR33">
        <f t="shared" si="4"/>
        <v>75.602094240837687</v>
      </c>
      <c r="AT33" s="42">
        <v>3</v>
      </c>
      <c r="AU33" s="47" t="s">
        <v>97</v>
      </c>
      <c r="AV33" s="48"/>
      <c r="AW33" s="43"/>
      <c r="AX33" s="33" t="s">
        <v>43</v>
      </c>
      <c r="AY33" s="33">
        <v>86.073298429319365</v>
      </c>
      <c r="AZ33" s="33">
        <v>77.905759162303667</v>
      </c>
      <c r="BA33" s="33">
        <v>77.172774869109944</v>
      </c>
      <c r="BB33" s="33">
        <v>74.869109947643977</v>
      </c>
      <c r="BE33" s="33">
        <v>9.4E-2</v>
      </c>
      <c r="BG33" s="42">
        <v>3</v>
      </c>
      <c r="BH33" s="47" t="s">
        <v>97</v>
      </c>
      <c r="BI33" s="48"/>
      <c r="BJ33" s="43"/>
      <c r="BK33" s="33" t="s">
        <v>43</v>
      </c>
      <c r="BL33" s="55">
        <v>86.073298429319365</v>
      </c>
      <c r="BM33" s="55">
        <v>77.905759162303667</v>
      </c>
      <c r="BN33" s="55">
        <v>77.172774869109944</v>
      </c>
      <c r="BO33" s="55">
        <v>74.869109947643977</v>
      </c>
      <c r="BP33" s="45"/>
      <c r="BQ33" s="45"/>
      <c r="BR33" s="51">
        <v>9.4E-2</v>
      </c>
    </row>
    <row r="34" spans="1:70" x14ac:dyDescent="0.25">
      <c r="A34" s="2" t="s">
        <v>6</v>
      </c>
      <c r="B34" s="3">
        <v>0.55300000000000005</v>
      </c>
      <c r="C34" s="3">
        <v>0.55500000000000005</v>
      </c>
      <c r="D34" s="9">
        <v>0.63300000000000001</v>
      </c>
      <c r="E34" s="14">
        <v>0.53800000000000003</v>
      </c>
      <c r="F34" s="10">
        <v>0.67800000000000005</v>
      </c>
      <c r="G34" s="7">
        <v>0.46200000000000002</v>
      </c>
      <c r="H34" s="5">
        <v>0.34300000000000003</v>
      </c>
      <c r="I34" s="7">
        <v>0.49299999999999999</v>
      </c>
      <c r="J34" s="7">
        <v>0.47699999999999998</v>
      </c>
      <c r="K34" s="12">
        <v>0.61399999999999999</v>
      </c>
      <c r="L34" s="7">
        <v>0.49099999999999999</v>
      </c>
      <c r="M34" s="10">
        <v>0.69899999999999995</v>
      </c>
      <c r="N34" s="8">
        <v>515</v>
      </c>
      <c r="Q34" s="2" t="s">
        <v>6</v>
      </c>
      <c r="R34">
        <f t="shared" si="5"/>
        <v>0.55249999999999999</v>
      </c>
      <c r="S34">
        <f t="shared" si="3"/>
        <v>0.55500000000000005</v>
      </c>
      <c r="T34">
        <f t="shared" si="3"/>
        <v>0.63250000000000006</v>
      </c>
      <c r="U34">
        <f t="shared" si="3"/>
        <v>0.54049999999999998</v>
      </c>
      <c r="V34">
        <f t="shared" si="3"/>
        <v>0.67749999999999999</v>
      </c>
      <c r="W34">
        <f t="shared" si="3"/>
        <v>0.46250000000000002</v>
      </c>
      <c r="X34">
        <f t="shared" si="3"/>
        <v>0.34300000000000003</v>
      </c>
      <c r="Y34">
        <f t="shared" si="3"/>
        <v>0.49249999999999999</v>
      </c>
      <c r="Z34">
        <f t="shared" si="3"/>
        <v>0.47799999999999998</v>
      </c>
      <c r="AA34">
        <f t="shared" si="3"/>
        <v>0.61250000000000004</v>
      </c>
      <c r="AB34">
        <f t="shared" si="3"/>
        <v>0.49149999999999999</v>
      </c>
      <c r="AC34">
        <f t="shared" si="3"/>
        <v>0.6984999999999999</v>
      </c>
      <c r="AF34" s="2" t="s">
        <v>6</v>
      </c>
      <c r="AG34">
        <f t="shared" si="6"/>
        <v>71.073298429319379</v>
      </c>
      <c r="AH34">
        <f t="shared" si="4"/>
        <v>70.942408376963357</v>
      </c>
      <c r="AI34">
        <f t="shared" si="4"/>
        <v>66.8848167539267</v>
      </c>
      <c r="AJ34">
        <f t="shared" si="4"/>
        <v>71.701570680628279</v>
      </c>
      <c r="AK34">
        <f t="shared" si="4"/>
        <v>64.528795811518322</v>
      </c>
      <c r="AL34">
        <f t="shared" si="4"/>
        <v>75.785340314136135</v>
      </c>
      <c r="AM34">
        <f t="shared" si="4"/>
        <v>82.041884816753921</v>
      </c>
      <c r="AN34">
        <f t="shared" si="4"/>
        <v>74.214659685863865</v>
      </c>
      <c r="AO34">
        <f t="shared" si="4"/>
        <v>74.973821989528801</v>
      </c>
      <c r="AP34">
        <f t="shared" si="4"/>
        <v>67.931937172774866</v>
      </c>
      <c r="AQ34">
        <f t="shared" si="4"/>
        <v>74.267015706806276</v>
      </c>
      <c r="AR34">
        <f t="shared" si="4"/>
        <v>63.429319371727757</v>
      </c>
      <c r="AT34" s="42">
        <v>2</v>
      </c>
      <c r="AU34" s="47" t="s">
        <v>92</v>
      </c>
      <c r="AV34" s="48"/>
      <c r="AW34" s="43"/>
      <c r="AX34" s="33" t="s">
        <v>44</v>
      </c>
      <c r="AY34" s="33">
        <v>72.931937172774866</v>
      </c>
      <c r="AZ34" s="33">
        <v>67.172774869109958</v>
      </c>
      <c r="BA34" s="33">
        <v>70.392670157068068</v>
      </c>
      <c r="BB34" s="33">
        <v>68.403141361256544</v>
      </c>
      <c r="BE34" s="33">
        <v>2.673</v>
      </c>
      <c r="BG34" s="42">
        <v>4</v>
      </c>
      <c r="BH34" s="47" t="s">
        <v>90</v>
      </c>
      <c r="BI34" s="48"/>
      <c r="BJ34" s="43"/>
      <c r="BK34" s="33" t="s">
        <v>46</v>
      </c>
      <c r="BL34" s="55">
        <v>80.445026178010465</v>
      </c>
      <c r="BM34" s="55">
        <v>74.188481675392666</v>
      </c>
      <c r="BN34" s="55">
        <v>71.33507853403141</v>
      </c>
      <c r="BO34" s="55">
        <v>65.759162303664922</v>
      </c>
      <c r="BP34" s="45"/>
      <c r="BQ34" s="45"/>
      <c r="BR34" s="51">
        <v>1.6060000000000001</v>
      </c>
    </row>
    <row r="35" spans="1:70" x14ac:dyDescent="0.25">
      <c r="A35" s="2" t="s">
        <v>7</v>
      </c>
      <c r="B35" s="4">
        <v>0.45500000000000002</v>
      </c>
      <c r="C35" s="14">
        <v>0.50800000000000001</v>
      </c>
      <c r="D35" s="4">
        <v>0.45900000000000002</v>
      </c>
      <c r="E35" s="12">
        <v>0.60299999999999998</v>
      </c>
      <c r="F35" s="12">
        <v>0.59599999999999997</v>
      </c>
      <c r="G35" s="5">
        <v>0.376</v>
      </c>
      <c r="H35" s="16">
        <v>0.31</v>
      </c>
      <c r="I35" s="4">
        <v>0.442</v>
      </c>
      <c r="J35" s="4">
        <v>0.44500000000000001</v>
      </c>
      <c r="K35" s="7">
        <v>0.497</v>
      </c>
      <c r="L35" s="14">
        <v>0.53</v>
      </c>
      <c r="M35" s="15">
        <v>0.38900000000000001</v>
      </c>
      <c r="N35" s="8">
        <v>515</v>
      </c>
      <c r="Q35" s="2" t="s">
        <v>7</v>
      </c>
      <c r="R35">
        <f t="shared" si="5"/>
        <v>0.45400000000000001</v>
      </c>
      <c r="S35">
        <f t="shared" si="3"/>
        <v>0.50700000000000001</v>
      </c>
      <c r="T35">
        <f t="shared" si="3"/>
        <v>0.45950000000000002</v>
      </c>
      <c r="U35">
        <f t="shared" si="3"/>
        <v>0.60199999999999998</v>
      </c>
      <c r="V35">
        <f t="shared" si="3"/>
        <v>0.59699999999999998</v>
      </c>
      <c r="W35">
        <f t="shared" si="3"/>
        <v>0.38350000000000001</v>
      </c>
      <c r="X35">
        <f t="shared" si="3"/>
        <v>0.31</v>
      </c>
      <c r="Y35">
        <f t="shared" si="3"/>
        <v>0.441</v>
      </c>
      <c r="Z35">
        <f t="shared" si="3"/>
        <v>0.44500000000000001</v>
      </c>
      <c r="AA35">
        <f t="shared" si="3"/>
        <v>0.497</v>
      </c>
      <c r="AB35">
        <f t="shared" si="3"/>
        <v>0.52849999999999997</v>
      </c>
      <c r="AC35">
        <f t="shared" si="3"/>
        <v>0.38850000000000001</v>
      </c>
      <c r="AF35" s="2" t="s">
        <v>7</v>
      </c>
      <c r="AG35">
        <f t="shared" si="6"/>
        <v>76.230366492146601</v>
      </c>
      <c r="AH35">
        <f t="shared" si="4"/>
        <v>73.455497382198956</v>
      </c>
      <c r="AI35">
        <f t="shared" si="4"/>
        <v>75.942408376963357</v>
      </c>
      <c r="AJ35">
        <f t="shared" si="4"/>
        <v>68.481675392670155</v>
      </c>
      <c r="AK35">
        <f t="shared" si="4"/>
        <v>68.7434554973822</v>
      </c>
      <c r="AL35">
        <f t="shared" si="4"/>
        <v>79.921465968586375</v>
      </c>
      <c r="AM35">
        <f t="shared" si="4"/>
        <v>83.769633507853399</v>
      </c>
      <c r="AN35">
        <f t="shared" si="4"/>
        <v>76.910994764397913</v>
      </c>
      <c r="AO35">
        <f t="shared" si="4"/>
        <v>76.701570680628279</v>
      </c>
      <c r="AP35">
        <f t="shared" si="4"/>
        <v>73.979057591623047</v>
      </c>
      <c r="AQ35">
        <f t="shared" si="4"/>
        <v>72.329842931937165</v>
      </c>
      <c r="AR35">
        <f t="shared" si="4"/>
        <v>79.659685863874344</v>
      </c>
      <c r="AT35" s="42">
        <v>1</v>
      </c>
      <c r="AU35" s="47" t="s">
        <v>93</v>
      </c>
      <c r="AV35" s="48"/>
      <c r="AW35" s="43"/>
      <c r="AX35" s="33" t="s">
        <v>45</v>
      </c>
      <c r="AY35" s="33">
        <v>79.319371727748688</v>
      </c>
      <c r="AZ35" s="33">
        <v>69.921465968586389</v>
      </c>
      <c r="BA35" s="33">
        <v>73.21989528795811</v>
      </c>
      <c r="BB35" s="33">
        <v>74.712041884816756</v>
      </c>
      <c r="BE35" s="33">
        <v>1.603</v>
      </c>
      <c r="BG35" s="42">
        <v>5</v>
      </c>
      <c r="BH35" s="47" t="s">
        <v>86</v>
      </c>
      <c r="BI35" s="48"/>
      <c r="BJ35" s="43"/>
      <c r="BK35" s="33" t="s">
        <v>42</v>
      </c>
      <c r="BL35" s="55">
        <v>83.926701570680635</v>
      </c>
      <c r="BM35" s="55">
        <v>64.162303664921467</v>
      </c>
      <c r="BN35" s="55">
        <v>73.1151832460733</v>
      </c>
      <c r="BO35" s="55">
        <v>77.879581151832468</v>
      </c>
      <c r="BP35" s="45"/>
      <c r="BQ35" s="45"/>
      <c r="BR35" s="51">
        <v>1.9219999999999999</v>
      </c>
    </row>
    <row r="36" spans="1:70" x14ac:dyDescent="0.25">
      <c r="A36" s="2" t="s">
        <v>8</v>
      </c>
      <c r="B36" s="16">
        <v>0.311</v>
      </c>
      <c r="C36" s="13">
        <v>0.24399999999999999</v>
      </c>
      <c r="D36" s="3">
        <v>0.57699999999999996</v>
      </c>
      <c r="E36" s="12">
        <v>0.58599999999999997</v>
      </c>
      <c r="F36" s="15">
        <v>0.41299999999999998</v>
      </c>
      <c r="G36" s="5">
        <v>0.38</v>
      </c>
      <c r="H36" s="13">
        <v>0.23300000000000001</v>
      </c>
      <c r="I36" s="11">
        <v>0.19600000000000001</v>
      </c>
      <c r="J36" s="17">
        <v>0.17799999999999999</v>
      </c>
      <c r="K36" s="9">
        <v>0.65800000000000003</v>
      </c>
      <c r="L36" s="17">
        <v>0.14499999999999999</v>
      </c>
      <c r="M36" s="7">
        <v>0.47</v>
      </c>
      <c r="N36" s="8">
        <v>515</v>
      </c>
      <c r="Q36" s="2" t="s">
        <v>8</v>
      </c>
      <c r="R36">
        <f t="shared" si="5"/>
        <v>0.3105</v>
      </c>
      <c r="S36">
        <f t="shared" si="3"/>
        <v>0.24049999999999999</v>
      </c>
      <c r="T36">
        <f t="shared" si="3"/>
        <v>0.56899999999999995</v>
      </c>
      <c r="U36">
        <f t="shared" si="3"/>
        <v>0.59699999999999998</v>
      </c>
      <c r="V36">
        <f t="shared" si="3"/>
        <v>0.40900000000000003</v>
      </c>
      <c r="W36">
        <f t="shared" si="3"/>
        <v>0.38150000000000001</v>
      </c>
      <c r="X36">
        <f t="shared" si="3"/>
        <v>0.23300000000000001</v>
      </c>
      <c r="Y36">
        <f t="shared" si="3"/>
        <v>0.19600000000000001</v>
      </c>
      <c r="Z36">
        <f t="shared" si="3"/>
        <v>0.17699999999999999</v>
      </c>
      <c r="AA36">
        <f t="shared" si="3"/>
        <v>0.65650000000000008</v>
      </c>
      <c r="AB36">
        <f t="shared" si="3"/>
        <v>0.14499999999999999</v>
      </c>
      <c r="AC36">
        <f t="shared" si="3"/>
        <v>0.46899999999999997</v>
      </c>
      <c r="AF36" s="2" t="s">
        <v>8</v>
      </c>
      <c r="AG36">
        <f t="shared" si="6"/>
        <v>83.7434554973822</v>
      </c>
      <c r="AH36">
        <f t="shared" si="4"/>
        <v>87.40837696335079</v>
      </c>
      <c r="AI36">
        <f t="shared" si="4"/>
        <v>70.209424083769633</v>
      </c>
      <c r="AJ36">
        <f t="shared" si="4"/>
        <v>68.7434554973822</v>
      </c>
      <c r="AK36">
        <f t="shared" si="4"/>
        <v>78.586387434554979</v>
      </c>
      <c r="AL36">
        <f t="shared" si="4"/>
        <v>80.026178010471199</v>
      </c>
      <c r="AM36">
        <f t="shared" si="4"/>
        <v>87.801047120418858</v>
      </c>
      <c r="AN36">
        <f t="shared" si="4"/>
        <v>89.738219895287969</v>
      </c>
      <c r="AO36">
        <f t="shared" si="4"/>
        <v>90.732984293193724</v>
      </c>
      <c r="AP36">
        <f t="shared" si="4"/>
        <v>65.6282722513089</v>
      </c>
      <c r="AQ36">
        <f t="shared" si="4"/>
        <v>92.408376963350776</v>
      </c>
      <c r="AR36">
        <f t="shared" si="4"/>
        <v>75.44502617801048</v>
      </c>
      <c r="AT36" s="42">
        <v>4</v>
      </c>
      <c r="AU36" s="47" t="s">
        <v>90</v>
      </c>
      <c r="AV36" s="48"/>
      <c r="AW36" s="43"/>
      <c r="AX36" s="33" t="s">
        <v>46</v>
      </c>
      <c r="AY36" s="33">
        <v>80.445026178010465</v>
      </c>
      <c r="AZ36" s="33">
        <v>74.188481675392666</v>
      </c>
      <c r="BA36" s="33">
        <v>71.33507853403141</v>
      </c>
      <c r="BB36" s="33">
        <v>65.759162303664922</v>
      </c>
      <c r="BE36" s="33">
        <v>1.6060000000000001</v>
      </c>
      <c r="BG36" s="42">
        <v>6</v>
      </c>
      <c r="BH36" s="47" t="s">
        <v>91</v>
      </c>
      <c r="BI36" s="48"/>
      <c r="BJ36" s="43"/>
      <c r="BK36" s="33" t="s">
        <v>41</v>
      </c>
      <c r="BL36" s="55">
        <v>81.361256544502609</v>
      </c>
      <c r="BM36" s="55">
        <v>76.439790575916234</v>
      </c>
      <c r="BN36" s="55">
        <v>73.7434554973822</v>
      </c>
      <c r="BO36" s="55">
        <v>71.806282722513089</v>
      </c>
      <c r="BP36" s="45"/>
      <c r="BQ36" s="45"/>
      <c r="BR36" s="51">
        <v>0.113</v>
      </c>
    </row>
    <row r="37" spans="1:70" x14ac:dyDescent="0.25">
      <c r="AT37" s="42">
        <v>7</v>
      </c>
      <c r="AU37" s="47" t="s">
        <v>94</v>
      </c>
      <c r="AV37" s="48"/>
      <c r="AW37" s="43"/>
      <c r="AX37" s="33" t="s">
        <v>47</v>
      </c>
      <c r="AY37" s="33">
        <v>72.251308900523554</v>
      </c>
      <c r="AZ37" s="33">
        <v>66.387434554973822</v>
      </c>
      <c r="BA37" s="33">
        <v>70.235602094240832</v>
      </c>
      <c r="BB37" s="33">
        <v>69.188481675392666</v>
      </c>
      <c r="BE37" s="33">
        <v>1.081</v>
      </c>
      <c r="BG37" s="42">
        <v>7</v>
      </c>
      <c r="BH37" s="47" t="s">
        <v>94</v>
      </c>
      <c r="BI37" s="48"/>
      <c r="BJ37" s="43"/>
      <c r="BK37" s="33" t="s">
        <v>47</v>
      </c>
      <c r="BL37" s="55">
        <v>72.251308900523554</v>
      </c>
      <c r="BM37" s="55">
        <v>66.387434554973822</v>
      </c>
      <c r="BN37" s="55">
        <v>70.235602094240832</v>
      </c>
      <c r="BO37" s="55">
        <v>69.188481675392666</v>
      </c>
      <c r="BP37" s="45"/>
      <c r="BQ37" s="45"/>
      <c r="BR37" s="51">
        <v>1.081</v>
      </c>
    </row>
    <row r="38" spans="1:70" x14ac:dyDescent="0.25">
      <c r="A38" t="s">
        <v>79</v>
      </c>
      <c r="AT38" s="42">
        <v>14</v>
      </c>
      <c r="AU38" s="47" t="s">
        <v>98</v>
      </c>
      <c r="AV38" s="48"/>
      <c r="AW38" s="43"/>
      <c r="AX38" s="33" t="s">
        <v>48</v>
      </c>
      <c r="AY38" s="33">
        <v>84.528795811518336</v>
      </c>
      <c r="AZ38" s="33">
        <v>75.471204188481678</v>
      </c>
      <c r="BA38" s="33">
        <v>72.827225130890056</v>
      </c>
      <c r="BB38" s="33">
        <v>67.696335078534034</v>
      </c>
      <c r="BE38" s="33">
        <v>1.764</v>
      </c>
      <c r="BG38" s="42">
        <v>8</v>
      </c>
      <c r="BH38" s="47" t="s">
        <v>87</v>
      </c>
      <c r="BI38" s="48"/>
      <c r="BJ38" s="43"/>
      <c r="BK38" s="33" t="s">
        <v>50</v>
      </c>
      <c r="BL38" s="55">
        <v>87.40837696335079</v>
      </c>
      <c r="BM38" s="55">
        <v>70.942408376963357</v>
      </c>
      <c r="BN38" s="55">
        <v>73.455497382198956</v>
      </c>
      <c r="BO38" s="55">
        <v>69.319371727748688</v>
      </c>
      <c r="BP38" s="45"/>
      <c r="BQ38" s="45"/>
      <c r="BR38" s="51">
        <v>1.4810000000000001</v>
      </c>
    </row>
    <row r="39" spans="1:70" x14ac:dyDescent="0.25">
      <c r="AT39" s="42">
        <v>13</v>
      </c>
      <c r="AU39" s="47" t="s">
        <v>95</v>
      </c>
      <c r="AV39" s="48"/>
      <c r="AW39" s="43"/>
      <c r="AX39" s="33" t="s">
        <v>49</v>
      </c>
      <c r="AY39" s="33">
        <v>83.7434554973822</v>
      </c>
      <c r="AZ39" s="33">
        <v>76.230366492146601</v>
      </c>
      <c r="BA39" s="33">
        <v>71.073298429319379</v>
      </c>
      <c r="BB39" s="33">
        <v>66.151832460732976</v>
      </c>
      <c r="BE39" s="33">
        <v>2.665</v>
      </c>
      <c r="BG39" s="42">
        <v>9</v>
      </c>
      <c r="BH39" s="47" t="s">
        <v>96</v>
      </c>
      <c r="BI39" s="48"/>
      <c r="BJ39" s="43"/>
      <c r="BK39" s="33" t="s">
        <v>53</v>
      </c>
      <c r="BL39" s="55">
        <v>78.586387434554979</v>
      </c>
      <c r="BM39" s="55">
        <v>72.617801047120409</v>
      </c>
      <c r="BN39" s="55">
        <v>68.7434554973822</v>
      </c>
      <c r="BO39" s="55">
        <v>64.528795811518322</v>
      </c>
      <c r="BP39" s="45"/>
      <c r="BQ39" s="45"/>
      <c r="BR39" s="51">
        <v>1.982</v>
      </c>
    </row>
    <row r="40" spans="1:70" x14ac:dyDescent="0.25">
      <c r="A40" s="1"/>
      <c r="B40" s="2">
        <v>1</v>
      </c>
      <c r="C40" s="2">
        <v>2</v>
      </c>
      <c r="D40" s="2">
        <v>3</v>
      </c>
      <c r="E40" s="2">
        <v>4</v>
      </c>
      <c r="F40" s="2">
        <v>5</v>
      </c>
      <c r="G40" s="2">
        <v>6</v>
      </c>
      <c r="H40" s="2">
        <v>7</v>
      </c>
      <c r="I40" s="2">
        <v>8</v>
      </c>
      <c r="J40" s="2">
        <v>9</v>
      </c>
      <c r="K40" s="2">
        <v>10</v>
      </c>
      <c r="L40" s="2">
        <v>11</v>
      </c>
      <c r="M40" s="2">
        <v>12</v>
      </c>
      <c r="AT40" s="42">
        <v>8</v>
      </c>
      <c r="AU40" s="47" t="s">
        <v>87</v>
      </c>
      <c r="AV40" s="48"/>
      <c r="AW40" s="43"/>
      <c r="AX40" s="33" t="s">
        <v>50</v>
      </c>
      <c r="AY40" s="33">
        <v>87.40837696335079</v>
      </c>
      <c r="AZ40" s="33">
        <v>70.942408376963357</v>
      </c>
      <c r="BA40" s="33">
        <v>73.455497382198956</v>
      </c>
      <c r="BB40" s="33">
        <v>69.319371727748688</v>
      </c>
      <c r="BE40" s="33">
        <v>1.4810000000000001</v>
      </c>
      <c r="BG40" s="42">
        <v>10</v>
      </c>
      <c r="BH40" s="47" t="s">
        <v>85</v>
      </c>
      <c r="BI40" s="48"/>
      <c r="BJ40" s="43"/>
      <c r="BK40" s="33" t="s">
        <v>51</v>
      </c>
      <c r="BL40" s="55">
        <v>75.942408376963357</v>
      </c>
      <c r="BM40" s="55">
        <v>70.209424083769633</v>
      </c>
      <c r="BN40" s="55">
        <v>72.513089005235599</v>
      </c>
      <c r="BO40" s="55">
        <v>66.8848167539267</v>
      </c>
      <c r="BP40" s="45"/>
      <c r="BQ40" s="45"/>
      <c r="BR40" s="51">
        <v>0.105</v>
      </c>
    </row>
    <row r="41" spans="1:70" x14ac:dyDescent="0.25">
      <c r="A41" s="2" t="s">
        <v>1</v>
      </c>
      <c r="B41" s="10">
        <v>0.67100000000000004</v>
      </c>
      <c r="C41" s="9">
        <v>0.64100000000000001</v>
      </c>
      <c r="D41" s="9">
        <v>0.63500000000000001</v>
      </c>
      <c r="E41" s="12">
        <v>0.61899999999999999</v>
      </c>
      <c r="F41" s="14">
        <v>0.53700000000000003</v>
      </c>
      <c r="G41" s="14">
        <v>0.51200000000000001</v>
      </c>
      <c r="H41" s="7">
        <v>0.47899999999999998</v>
      </c>
      <c r="I41" s="12">
        <v>0.60199999999999998</v>
      </c>
      <c r="J41" s="7">
        <v>0.48099999999999998</v>
      </c>
      <c r="K41" s="37">
        <v>0.65300000000000002</v>
      </c>
      <c r="L41" s="12">
        <v>0.58699999999999997</v>
      </c>
      <c r="M41" s="12">
        <v>0.61399999999999999</v>
      </c>
      <c r="N41" s="8">
        <v>515</v>
      </c>
      <c r="AT41" s="42">
        <v>10</v>
      </c>
      <c r="AU41" s="47" t="s">
        <v>85</v>
      </c>
      <c r="AV41" s="48"/>
      <c r="AW41" s="43"/>
      <c r="AX41" s="33" t="s">
        <v>51</v>
      </c>
      <c r="AY41" s="33">
        <v>75.942408376963357</v>
      </c>
      <c r="AZ41" s="33">
        <v>70.209424083769633</v>
      </c>
      <c r="BA41" s="33">
        <v>72.513089005235599</v>
      </c>
      <c r="BB41" s="33">
        <v>66.8848167539267</v>
      </c>
      <c r="BE41" s="33">
        <v>0.105</v>
      </c>
      <c r="BG41" s="42">
        <v>11</v>
      </c>
      <c r="BH41" s="47" t="s">
        <v>89</v>
      </c>
      <c r="BI41" s="48"/>
      <c r="BJ41" s="43"/>
      <c r="BK41" s="33" t="s">
        <v>54</v>
      </c>
      <c r="BL41" s="55">
        <v>80.026178010471199</v>
      </c>
      <c r="BM41" s="55">
        <v>79.921465968586375</v>
      </c>
      <c r="BN41" s="55">
        <v>75.785340314136135</v>
      </c>
      <c r="BO41" s="55">
        <v>69.921465968586389</v>
      </c>
      <c r="BP41" s="45"/>
      <c r="BQ41" s="45"/>
      <c r="BR41" s="51">
        <v>0.217</v>
      </c>
    </row>
    <row r="42" spans="1:70" x14ac:dyDescent="0.25">
      <c r="A42" s="2" t="s">
        <v>2</v>
      </c>
      <c r="B42" s="7">
        <v>0.495</v>
      </c>
      <c r="C42" s="12">
        <v>0.60099999999999998</v>
      </c>
      <c r="D42" s="12">
        <v>0.59099999999999997</v>
      </c>
      <c r="E42" s="14">
        <v>0.502</v>
      </c>
      <c r="F42" s="4">
        <v>0.44800000000000001</v>
      </c>
      <c r="G42" s="10">
        <v>0.68400000000000005</v>
      </c>
      <c r="H42" s="4">
        <v>0.42199999999999999</v>
      </c>
      <c r="I42" s="9">
        <v>0.625</v>
      </c>
      <c r="J42" s="3">
        <v>0.57299999999999995</v>
      </c>
      <c r="K42" s="38">
        <v>0.54600000000000004</v>
      </c>
      <c r="L42" s="9">
        <v>0.64200000000000002</v>
      </c>
      <c r="M42" s="7">
        <v>0.46700000000000003</v>
      </c>
      <c r="N42" s="8">
        <v>515</v>
      </c>
      <c r="AT42" s="42">
        <v>12</v>
      </c>
      <c r="AU42" s="47" t="s">
        <v>88</v>
      </c>
      <c r="AV42" s="48"/>
      <c r="AW42" s="43"/>
      <c r="AX42" s="33" t="s">
        <v>52</v>
      </c>
      <c r="AY42" s="33">
        <v>78.193717277486911</v>
      </c>
      <c r="AZ42" s="33">
        <v>71.701570680628279</v>
      </c>
      <c r="BA42" s="33">
        <v>68.481675392670155</v>
      </c>
      <c r="BB42" s="33">
        <v>68.7434554973822</v>
      </c>
      <c r="BE42" s="33">
        <v>0.28899999999999998</v>
      </c>
      <c r="BG42" s="42">
        <v>12</v>
      </c>
      <c r="BH42" s="47" t="s">
        <v>88</v>
      </c>
      <c r="BI42" s="48"/>
      <c r="BJ42" s="43"/>
      <c r="BK42" s="33" t="s">
        <v>52</v>
      </c>
      <c r="BL42" s="55">
        <v>78.193717277486911</v>
      </c>
      <c r="BM42" s="55">
        <v>71.701570680628279</v>
      </c>
      <c r="BN42" s="55">
        <v>68.481675392670155</v>
      </c>
      <c r="BO42" s="55">
        <v>68.7434554973822</v>
      </c>
      <c r="BP42" s="45"/>
      <c r="BQ42" s="45"/>
      <c r="BR42" s="51">
        <v>0.28899999999999998</v>
      </c>
    </row>
    <row r="43" spans="1:70" x14ac:dyDescent="0.25">
      <c r="A43" s="2" t="s">
        <v>3</v>
      </c>
      <c r="B43" s="12">
        <v>0.57999999999999996</v>
      </c>
      <c r="C43" s="3">
        <v>0.54900000000000004</v>
      </c>
      <c r="D43" s="10">
        <v>0.67700000000000005</v>
      </c>
      <c r="E43" s="15">
        <v>0.41199999999999998</v>
      </c>
      <c r="F43" s="14">
        <v>0.501</v>
      </c>
      <c r="G43" s="15">
        <v>0.42099999999999999</v>
      </c>
      <c r="H43" s="4">
        <v>0.435</v>
      </c>
      <c r="I43" s="3">
        <v>0.56399999999999995</v>
      </c>
      <c r="J43" s="14">
        <v>0.51100000000000001</v>
      </c>
      <c r="K43" s="39">
        <v>0.49199999999999999</v>
      </c>
      <c r="L43" s="3">
        <v>0.56799999999999995</v>
      </c>
      <c r="M43" s="14">
        <v>0.51800000000000002</v>
      </c>
      <c r="N43" s="8">
        <v>515</v>
      </c>
      <c r="AT43" s="42">
        <v>9</v>
      </c>
      <c r="AU43" s="47" t="s">
        <v>96</v>
      </c>
      <c r="AV43" s="48"/>
      <c r="AW43" s="43"/>
      <c r="AX43" s="33" t="s">
        <v>53</v>
      </c>
      <c r="AY43" s="33">
        <v>78.586387434554979</v>
      </c>
      <c r="AZ43" s="33">
        <v>72.617801047120409</v>
      </c>
      <c r="BA43" s="33">
        <v>68.7434554973822</v>
      </c>
      <c r="BB43" s="33">
        <v>64.528795811518322</v>
      </c>
      <c r="BE43" s="33">
        <v>1.982</v>
      </c>
      <c r="BG43" s="42">
        <v>13</v>
      </c>
      <c r="BH43" s="47" t="s">
        <v>95</v>
      </c>
      <c r="BI43" s="48"/>
      <c r="BJ43" s="43"/>
      <c r="BK43" s="33" t="s">
        <v>49</v>
      </c>
      <c r="BL43" s="55">
        <v>83.7434554973822</v>
      </c>
      <c r="BM43" s="55">
        <v>76.230366492146601</v>
      </c>
      <c r="BN43" s="55">
        <v>71.073298429319379</v>
      </c>
      <c r="BO43" s="55">
        <v>66.151832460732976</v>
      </c>
      <c r="BP43" s="45"/>
      <c r="BQ43" s="45"/>
      <c r="BR43" s="51">
        <v>2.665</v>
      </c>
    </row>
    <row r="44" spans="1:70" x14ac:dyDescent="0.25">
      <c r="A44" s="2" t="s">
        <v>4</v>
      </c>
      <c r="B44" s="15">
        <v>0.40400000000000003</v>
      </c>
      <c r="C44" s="12">
        <v>0.59699999999999998</v>
      </c>
      <c r="D44" s="9">
        <v>0.63300000000000001</v>
      </c>
      <c r="E44" s="6">
        <v>0.30299999999999999</v>
      </c>
      <c r="F44" s="5">
        <v>0.35499999999999998</v>
      </c>
      <c r="G44" s="16">
        <v>0.30599999999999999</v>
      </c>
      <c r="H44" s="6">
        <v>0.26600000000000001</v>
      </c>
      <c r="I44" s="14">
        <v>0.51600000000000001</v>
      </c>
      <c r="J44" s="15">
        <v>0.39300000000000002</v>
      </c>
      <c r="K44" s="40">
        <v>0.372</v>
      </c>
      <c r="L44" s="14">
        <v>0.52800000000000002</v>
      </c>
      <c r="M44" s="6">
        <v>0.29599999999999999</v>
      </c>
      <c r="N44" s="8">
        <v>515</v>
      </c>
      <c r="U44">
        <v>1</v>
      </c>
      <c r="AT44" s="42">
        <v>11</v>
      </c>
      <c r="AU44" s="47" t="s">
        <v>89</v>
      </c>
      <c r="AV44" s="48"/>
      <c r="AW44" s="43"/>
      <c r="AX44" s="33" t="s">
        <v>54</v>
      </c>
      <c r="AY44" s="33">
        <v>80.026178010471199</v>
      </c>
      <c r="AZ44" s="33">
        <v>79.921465968586375</v>
      </c>
      <c r="BA44" s="33">
        <v>75.785340314136135</v>
      </c>
      <c r="BB44" s="33">
        <v>69.921465968586389</v>
      </c>
      <c r="BE44" s="33">
        <v>0.217</v>
      </c>
      <c r="BG44" s="42">
        <v>14</v>
      </c>
      <c r="BH44" s="47" t="s">
        <v>98</v>
      </c>
      <c r="BI44" s="48"/>
      <c r="BJ44" s="43"/>
      <c r="BK44" s="33" t="s">
        <v>48</v>
      </c>
      <c r="BL44" s="55">
        <v>84.528795811518336</v>
      </c>
      <c r="BM44" s="55">
        <v>75.471204188481678</v>
      </c>
      <c r="BN44" s="55">
        <v>72.827225130890056</v>
      </c>
      <c r="BO44" s="55">
        <v>67.696335078534034</v>
      </c>
      <c r="BP44" s="45"/>
      <c r="BQ44" s="45"/>
      <c r="BR44" s="51">
        <v>1.764</v>
      </c>
    </row>
    <row r="45" spans="1:70" x14ac:dyDescent="0.25">
      <c r="A45" s="2" t="s">
        <v>5</v>
      </c>
      <c r="B45" s="9">
        <v>0.64500000000000002</v>
      </c>
      <c r="C45" s="12">
        <v>0.58599999999999997</v>
      </c>
      <c r="D45" s="14">
        <v>0.52500000000000002</v>
      </c>
      <c r="E45" s="15">
        <v>0.41499999999999998</v>
      </c>
      <c r="F45" s="14">
        <v>0.52200000000000002</v>
      </c>
      <c r="G45" s="3">
        <v>0.57299999999999995</v>
      </c>
      <c r="H45" s="7">
        <v>0.47199999999999998</v>
      </c>
      <c r="I45" s="7">
        <v>0.49099999999999999</v>
      </c>
      <c r="J45" s="12">
        <v>0.57999999999999996</v>
      </c>
      <c r="K45" s="12">
        <v>0.60699999999999998</v>
      </c>
      <c r="L45" s="3">
        <v>0.55400000000000005</v>
      </c>
      <c r="M45" s="7">
        <v>0.46600000000000003</v>
      </c>
      <c r="N45" s="8">
        <v>515</v>
      </c>
      <c r="AT45" s="42">
        <v>6</v>
      </c>
      <c r="AU45" s="47" t="s">
        <v>91</v>
      </c>
      <c r="AV45" s="48"/>
      <c r="AW45" s="43"/>
      <c r="AX45" s="44" t="s">
        <v>55</v>
      </c>
      <c r="AY45" s="44">
        <v>87.801047120418858</v>
      </c>
      <c r="AZ45" s="44">
        <v>83.769633507853399</v>
      </c>
      <c r="BA45" s="44">
        <v>82.041884816753921</v>
      </c>
      <c r="BB45" s="44">
        <v>75.261780104712045</v>
      </c>
      <c r="BE45" s="44">
        <v>0.14099999999999999</v>
      </c>
      <c r="BG45" s="42">
        <v>1</v>
      </c>
      <c r="BH45" s="47" t="s">
        <v>93</v>
      </c>
      <c r="BI45" s="48"/>
      <c r="BJ45" s="43"/>
      <c r="BK45" s="44" t="s">
        <v>59</v>
      </c>
      <c r="BL45" s="56">
        <v>92.408376963350776</v>
      </c>
      <c r="BM45" s="56">
        <v>74.267015706806276</v>
      </c>
      <c r="BN45" s="56">
        <v>72.329842931937165</v>
      </c>
      <c r="BO45" s="56">
        <v>70.968586387434556</v>
      </c>
      <c r="BP45" s="45"/>
      <c r="BQ45" s="45"/>
      <c r="BR45" s="52">
        <v>2.5430000000000001</v>
      </c>
    </row>
    <row r="46" spans="1:70" x14ac:dyDescent="0.25">
      <c r="A46" s="2" t="s">
        <v>6</v>
      </c>
      <c r="B46" s="3">
        <v>0.55200000000000005</v>
      </c>
      <c r="C46" s="3">
        <v>0.55500000000000005</v>
      </c>
      <c r="D46" s="9">
        <v>0.63200000000000001</v>
      </c>
      <c r="E46" s="3">
        <v>0.54300000000000004</v>
      </c>
      <c r="F46" s="10">
        <v>0.67700000000000005</v>
      </c>
      <c r="G46" s="7">
        <v>0.46300000000000002</v>
      </c>
      <c r="H46" s="5">
        <v>0.34300000000000003</v>
      </c>
      <c r="I46" s="7">
        <v>0.49199999999999999</v>
      </c>
      <c r="J46" s="7">
        <v>0.47899999999999998</v>
      </c>
      <c r="K46" s="12">
        <v>0.61099999999999999</v>
      </c>
      <c r="L46" s="7">
        <v>0.49199999999999999</v>
      </c>
      <c r="M46" s="10">
        <v>0.69799999999999995</v>
      </c>
      <c r="N46" s="8">
        <v>515</v>
      </c>
      <c r="AT46" s="42">
        <v>5</v>
      </c>
      <c r="AU46" s="47" t="s">
        <v>86</v>
      </c>
      <c r="AV46" s="48"/>
      <c r="AW46" s="43"/>
      <c r="AX46" s="44" t="s">
        <v>56</v>
      </c>
      <c r="AY46" s="44">
        <v>89.738219895287969</v>
      </c>
      <c r="AZ46" s="44">
        <v>76.910994764397913</v>
      </c>
      <c r="BA46" s="44">
        <v>74.240837696335078</v>
      </c>
      <c r="BB46" s="44">
        <v>74.214659685863865</v>
      </c>
      <c r="BE46" s="44">
        <v>0.65800000000000003</v>
      </c>
      <c r="BG46" s="42">
        <v>2</v>
      </c>
      <c r="BH46" s="47" t="s">
        <v>92</v>
      </c>
      <c r="BI46" s="48"/>
      <c r="BJ46" s="43"/>
      <c r="BK46" s="44" t="s">
        <v>58</v>
      </c>
      <c r="BL46" s="56">
        <v>73.979057591623004</v>
      </c>
      <c r="BM46" s="56">
        <v>68.193717277486911</v>
      </c>
      <c r="BN46" s="56">
        <v>67.931937172774866</v>
      </c>
      <c r="BO46" s="56">
        <v>65.6282722513089</v>
      </c>
      <c r="BP46" s="45"/>
      <c r="BQ46" s="45"/>
      <c r="BR46" s="52">
        <v>0.20599999999999999</v>
      </c>
    </row>
    <row r="47" spans="1:70" x14ac:dyDescent="0.25">
      <c r="A47" s="2" t="s">
        <v>7</v>
      </c>
      <c r="B47" s="4">
        <v>0.45300000000000001</v>
      </c>
      <c r="C47" s="14">
        <v>0.50600000000000001</v>
      </c>
      <c r="D47" s="4">
        <v>0.46</v>
      </c>
      <c r="E47" s="12">
        <v>0.60099999999999998</v>
      </c>
      <c r="F47" s="12">
        <v>0.59799999999999998</v>
      </c>
      <c r="G47" s="15">
        <v>0.39100000000000001</v>
      </c>
      <c r="H47" s="16">
        <v>0.31</v>
      </c>
      <c r="I47" s="4">
        <v>0.44</v>
      </c>
      <c r="J47" s="4">
        <v>0.44500000000000001</v>
      </c>
      <c r="K47" s="7">
        <v>0.497</v>
      </c>
      <c r="L47" s="14">
        <v>0.52700000000000002</v>
      </c>
      <c r="M47" s="15">
        <v>0.38800000000000001</v>
      </c>
      <c r="N47" s="8">
        <v>515</v>
      </c>
      <c r="AT47" s="42">
        <v>3</v>
      </c>
      <c r="AU47" s="47" t="s">
        <v>97</v>
      </c>
      <c r="AV47" s="48"/>
      <c r="AW47" s="43"/>
      <c r="AX47" s="44" t="s">
        <v>57</v>
      </c>
      <c r="AY47" s="44">
        <v>90.732984293193724</v>
      </c>
      <c r="AZ47" s="44">
        <v>76.701570680628279</v>
      </c>
      <c r="BA47" s="44">
        <v>74.973821989528801</v>
      </c>
      <c r="BB47" s="44">
        <v>69.607329842931946</v>
      </c>
      <c r="BE47" s="44">
        <v>2.399</v>
      </c>
      <c r="BG47" s="42">
        <v>3</v>
      </c>
      <c r="BH47" s="47" t="s">
        <v>97</v>
      </c>
      <c r="BI47" s="48"/>
      <c r="BJ47" s="43"/>
      <c r="BK47" s="44" t="s">
        <v>57</v>
      </c>
      <c r="BL47" s="56">
        <v>90.732984293193724</v>
      </c>
      <c r="BM47" s="56">
        <v>76.701570680628279</v>
      </c>
      <c r="BN47" s="56">
        <v>74.973821989528801</v>
      </c>
      <c r="BO47" s="56">
        <v>69.607329842931946</v>
      </c>
      <c r="BP47" s="45"/>
      <c r="BQ47" s="45"/>
      <c r="BR47" s="52">
        <v>2.399</v>
      </c>
    </row>
    <row r="48" spans="1:70" x14ac:dyDescent="0.25">
      <c r="A48" s="2" t="s">
        <v>8</v>
      </c>
      <c r="B48" s="16">
        <v>0.31</v>
      </c>
      <c r="C48" s="13">
        <v>0.23699999999999999</v>
      </c>
      <c r="D48" s="3">
        <v>0.56100000000000005</v>
      </c>
      <c r="E48" s="12">
        <v>0.60799999999999998</v>
      </c>
      <c r="F48" s="15">
        <v>0.40500000000000003</v>
      </c>
      <c r="G48" s="15">
        <v>0.38300000000000001</v>
      </c>
      <c r="H48" s="13">
        <v>0.23300000000000001</v>
      </c>
      <c r="I48" s="11">
        <v>0.19600000000000001</v>
      </c>
      <c r="J48" s="17">
        <v>0.17599999999999999</v>
      </c>
      <c r="K48" s="9">
        <v>0.65500000000000003</v>
      </c>
      <c r="L48" s="17">
        <v>0.14499999999999999</v>
      </c>
      <c r="M48" s="7">
        <v>0.46800000000000003</v>
      </c>
      <c r="N48" s="8">
        <v>515</v>
      </c>
      <c r="AT48" s="42">
        <v>2</v>
      </c>
      <c r="AU48" s="47" t="s">
        <v>92</v>
      </c>
      <c r="AV48" s="48"/>
      <c r="AW48" s="43"/>
      <c r="AX48" s="44" t="s">
        <v>58</v>
      </c>
      <c r="AY48" s="44">
        <v>73.979057591623004</v>
      </c>
      <c r="AZ48" s="44">
        <v>68.193717277486911</v>
      </c>
      <c r="BA48" s="44">
        <v>67.931937172774866</v>
      </c>
      <c r="BB48" s="44">
        <v>65.6282722513089</v>
      </c>
      <c r="BE48" s="44">
        <v>0.20599999999999999</v>
      </c>
      <c r="BG48" s="42">
        <v>4</v>
      </c>
      <c r="BH48" s="47" t="s">
        <v>90</v>
      </c>
      <c r="BI48" s="48"/>
      <c r="BJ48" s="43"/>
      <c r="BK48" s="44" t="s">
        <v>60</v>
      </c>
      <c r="BL48" s="56">
        <v>79.659685863874344</v>
      </c>
      <c r="BM48" s="56">
        <v>75.602094240837687</v>
      </c>
      <c r="BN48" s="56">
        <v>75.44502617801048</v>
      </c>
      <c r="BO48" s="56">
        <v>63.429319371727757</v>
      </c>
      <c r="BP48" s="45"/>
      <c r="BQ48" s="45"/>
      <c r="BR48" s="52">
        <v>1.8979999999999999</v>
      </c>
    </row>
    <row r="49" spans="1:70" x14ac:dyDescent="0.25">
      <c r="AT49" s="42">
        <v>1</v>
      </c>
      <c r="AU49" s="47" t="s">
        <v>93</v>
      </c>
      <c r="AV49" s="48"/>
      <c r="AW49" s="43"/>
      <c r="AX49" s="44" t="s">
        <v>59</v>
      </c>
      <c r="AY49" s="44">
        <v>92.408376963350776</v>
      </c>
      <c r="AZ49" s="44">
        <v>74.267015706806276</v>
      </c>
      <c r="BA49" s="44">
        <v>72.329842931937165</v>
      </c>
      <c r="BB49" s="44">
        <v>70.968586387434556</v>
      </c>
      <c r="BE49" s="44">
        <v>2.5430000000000001</v>
      </c>
      <c r="BG49" s="42">
        <v>5</v>
      </c>
      <c r="BH49" s="47" t="s">
        <v>86</v>
      </c>
      <c r="BI49" s="48"/>
      <c r="BJ49" s="43"/>
      <c r="BK49" s="44" t="s">
        <v>56</v>
      </c>
      <c r="BL49" s="56">
        <v>89.738219895287969</v>
      </c>
      <c r="BM49" s="56">
        <v>76.910994764397913</v>
      </c>
      <c r="BN49" s="56">
        <v>74.240837696335078</v>
      </c>
      <c r="BO49" s="56">
        <v>74.214659685863865</v>
      </c>
      <c r="BP49" s="45"/>
      <c r="BQ49" s="45"/>
      <c r="BR49" s="52">
        <v>0.65800000000000003</v>
      </c>
    </row>
    <row r="50" spans="1:70" x14ac:dyDescent="0.25">
      <c r="A50" t="s">
        <v>80</v>
      </c>
      <c r="AT50" s="42">
        <v>4</v>
      </c>
      <c r="AU50" s="47" t="s">
        <v>90</v>
      </c>
      <c r="AV50" s="48"/>
      <c r="AW50" s="43"/>
      <c r="AX50" s="44" t="s">
        <v>60</v>
      </c>
      <c r="AY50" s="44">
        <v>79.659685863874344</v>
      </c>
      <c r="AZ50" s="44">
        <v>75.602094240837687</v>
      </c>
      <c r="BA50" s="44">
        <v>75.44502617801048</v>
      </c>
      <c r="BB50" s="44">
        <v>63.429319371727757</v>
      </c>
      <c r="BE50" s="44">
        <v>1.8979999999999999</v>
      </c>
      <c r="BG50" s="42">
        <v>6</v>
      </c>
      <c r="BH50" s="47" t="s">
        <v>91</v>
      </c>
      <c r="BI50" s="48"/>
      <c r="BJ50" s="43"/>
      <c r="BK50" s="44" t="s">
        <v>55</v>
      </c>
      <c r="BL50" s="56">
        <v>87.801047120418858</v>
      </c>
      <c r="BM50" s="56">
        <v>83.769633507853399</v>
      </c>
      <c r="BN50" s="56">
        <v>82.041884816753921</v>
      </c>
      <c r="BO50" s="56">
        <v>75.261780104712045</v>
      </c>
      <c r="BP50" s="45"/>
      <c r="BQ50" s="45"/>
      <c r="BR50" s="52">
        <v>0.14099999999999999</v>
      </c>
    </row>
    <row r="51" spans="1:70" x14ac:dyDescent="0.25">
      <c r="Q51" t="s">
        <v>69</v>
      </c>
      <c r="AF51" s="109" t="s">
        <v>83</v>
      </c>
      <c r="AG51" s="109"/>
      <c r="AT51" s="42">
        <v>7</v>
      </c>
      <c r="AU51" s="47" t="s">
        <v>94</v>
      </c>
      <c r="AV51" s="48"/>
      <c r="AW51" s="43"/>
      <c r="AX51" s="44" t="s">
        <v>61</v>
      </c>
      <c r="AY51" s="44">
        <v>90.471204188481664</v>
      </c>
      <c r="AZ51" s="44">
        <v>78.534031413612553</v>
      </c>
      <c r="BA51" s="44">
        <v>73.089005235602087</v>
      </c>
      <c r="BB51" s="44">
        <v>54.005235602094245</v>
      </c>
      <c r="BE51" s="44">
        <v>13.83</v>
      </c>
      <c r="BG51" s="42">
        <v>7</v>
      </c>
      <c r="BH51" s="47" t="s">
        <v>94</v>
      </c>
      <c r="BI51" s="48"/>
      <c r="BJ51" s="43"/>
      <c r="BK51" s="44" t="s">
        <v>61</v>
      </c>
      <c r="BL51" s="56">
        <v>90.471204188481664</v>
      </c>
      <c r="BM51" s="56">
        <v>78.534031413612553</v>
      </c>
      <c r="BN51" s="56">
        <v>73.089005235602087</v>
      </c>
      <c r="BO51" s="56">
        <v>54.005235602094245</v>
      </c>
      <c r="BP51" s="45"/>
      <c r="BQ51" s="45"/>
      <c r="BR51" s="52">
        <v>13.83</v>
      </c>
    </row>
    <row r="52" spans="1:70" x14ac:dyDescent="0.25">
      <c r="A52" s="1"/>
      <c r="B52" s="2">
        <v>1</v>
      </c>
      <c r="C52" s="2">
        <v>2</v>
      </c>
      <c r="D52" s="2">
        <v>3</v>
      </c>
      <c r="E52" s="2">
        <v>4</v>
      </c>
      <c r="F52" s="2">
        <v>5</v>
      </c>
      <c r="G52" s="2">
        <v>6</v>
      </c>
      <c r="H52" s="2">
        <v>7</v>
      </c>
      <c r="I52" s="2">
        <v>8</v>
      </c>
      <c r="J52" s="25">
        <v>9</v>
      </c>
      <c r="K52" s="24">
        <v>10</v>
      </c>
      <c r="Q52" s="1"/>
      <c r="R52" s="2">
        <v>1</v>
      </c>
      <c r="S52" s="2">
        <v>2</v>
      </c>
      <c r="T52" s="2">
        <v>3</v>
      </c>
      <c r="U52" s="2">
        <v>4</v>
      </c>
      <c r="V52" s="2">
        <v>5</v>
      </c>
      <c r="W52" s="2">
        <v>6</v>
      </c>
      <c r="X52" s="2">
        <v>7</v>
      </c>
      <c r="Y52" s="2">
        <v>8</v>
      </c>
      <c r="AF52" s="1"/>
      <c r="AG52" s="2">
        <v>1</v>
      </c>
      <c r="AH52" s="2">
        <v>2</v>
      </c>
      <c r="AI52" s="2">
        <v>3</v>
      </c>
      <c r="AJ52" s="2">
        <v>4</v>
      </c>
      <c r="AK52" s="2">
        <v>5</v>
      </c>
      <c r="AL52" s="2">
        <v>6</v>
      </c>
      <c r="AM52" s="2">
        <v>7</v>
      </c>
      <c r="AN52" s="2">
        <v>8</v>
      </c>
      <c r="AT52" s="42">
        <v>14</v>
      </c>
      <c r="AU52" s="47" t="s">
        <v>98</v>
      </c>
      <c r="AV52" s="48"/>
      <c r="AW52" s="43"/>
      <c r="AX52" s="44" t="s">
        <v>62</v>
      </c>
      <c r="AY52" s="44">
        <v>93.84816753926701</v>
      </c>
      <c r="AZ52" s="44">
        <v>86.020942408376968</v>
      </c>
      <c r="BA52" s="44">
        <v>83.141361256544499</v>
      </c>
      <c r="BB52" s="44">
        <v>82.041884816753921</v>
      </c>
      <c r="BE52" s="44">
        <v>4.0500000000000001E-2</v>
      </c>
      <c r="BG52" s="42">
        <v>8</v>
      </c>
      <c r="BH52" s="47" t="s">
        <v>87</v>
      </c>
      <c r="BI52" s="48"/>
      <c r="BJ52" s="43"/>
      <c r="BK52" s="44" t="s">
        <v>64</v>
      </c>
      <c r="BL52" s="56">
        <v>78.691099476439803</v>
      </c>
      <c r="BM52" s="56">
        <v>76.727748691099478</v>
      </c>
      <c r="BN52" s="56">
        <v>76.753926701570691</v>
      </c>
      <c r="BO52" s="56">
        <v>58.638743455497377</v>
      </c>
      <c r="BP52" s="45"/>
      <c r="BQ52" s="45"/>
      <c r="BR52" s="52">
        <v>4.2779999999999996</v>
      </c>
    </row>
    <row r="53" spans="1:70" x14ac:dyDescent="0.25">
      <c r="A53" s="2" t="s">
        <v>1</v>
      </c>
      <c r="B53" s="9">
        <v>1.8819999999999999</v>
      </c>
      <c r="C53" s="15">
        <v>1.1200000000000001</v>
      </c>
      <c r="D53" s="5">
        <v>1.0349999999999999</v>
      </c>
      <c r="E53" s="14">
        <v>1.446</v>
      </c>
      <c r="F53" s="7">
        <v>1.3919999999999999</v>
      </c>
      <c r="G53" s="14">
        <v>1.5509999999999999</v>
      </c>
      <c r="H53" s="4">
        <v>1.212</v>
      </c>
      <c r="I53" s="12">
        <v>1.7050000000000001</v>
      </c>
      <c r="J53" s="25">
        <v>1.6739999999999999</v>
      </c>
      <c r="K53" s="23">
        <v>0.86199999999999999</v>
      </c>
      <c r="N53" s="8">
        <v>515</v>
      </c>
      <c r="Q53" s="2" t="s">
        <v>1</v>
      </c>
      <c r="R53">
        <f>AVERAGE(B58,B70)</f>
        <v>0.87849999999999995</v>
      </c>
      <c r="S53">
        <f t="shared" ref="S53:Y56" si="7">AVERAGE(C58,C70)</f>
        <v>0.11750000000000005</v>
      </c>
      <c r="T53">
        <f t="shared" si="7"/>
        <v>2.849999999999997E-2</v>
      </c>
      <c r="U53">
        <f t="shared" si="7"/>
        <v>0.44450000000000001</v>
      </c>
      <c r="V53">
        <f t="shared" si="7"/>
        <v>0.37349999999999994</v>
      </c>
      <c r="W53">
        <f t="shared" si="7"/>
        <v>0.54749999999999999</v>
      </c>
      <c r="X53">
        <f t="shared" si="7"/>
        <v>0.21099999999999997</v>
      </c>
      <c r="Y53">
        <f t="shared" si="7"/>
        <v>0.70000000000000007</v>
      </c>
      <c r="AF53" s="2" t="s">
        <v>1</v>
      </c>
      <c r="AG53">
        <f>(1-(R53/1.91))*100</f>
        <v>54.005235602094245</v>
      </c>
      <c r="AH53">
        <f t="shared" ref="AH53:AN56" si="8">(1-(S53/1.91))*100</f>
        <v>93.84816753926701</v>
      </c>
      <c r="AI53">
        <f t="shared" si="8"/>
        <v>98.507853403141368</v>
      </c>
      <c r="AJ53">
        <f t="shared" si="8"/>
        <v>76.727748691099478</v>
      </c>
      <c r="AK53">
        <f t="shared" si="8"/>
        <v>80.445026178010465</v>
      </c>
      <c r="AL53">
        <f t="shared" si="8"/>
        <v>71.33507853403141</v>
      </c>
      <c r="AM53">
        <f t="shared" si="8"/>
        <v>88.952879581151834</v>
      </c>
      <c r="AN53">
        <f t="shared" si="8"/>
        <v>63.350785340314133</v>
      </c>
      <c r="AT53" s="42">
        <v>13</v>
      </c>
      <c r="AU53" s="47" t="s">
        <v>95</v>
      </c>
      <c r="AV53" s="48"/>
      <c r="AW53" s="43"/>
      <c r="AX53" s="44" t="s">
        <v>63</v>
      </c>
      <c r="AY53" s="44">
        <v>98.507853403141368</v>
      </c>
      <c r="AZ53" s="44">
        <v>89.528795811518322</v>
      </c>
      <c r="BA53" s="44">
        <v>71.623036649214654</v>
      </c>
      <c r="BB53" s="44">
        <v>65.026178010471213</v>
      </c>
      <c r="BE53" s="44">
        <v>8.7959999999999994</v>
      </c>
      <c r="BG53" s="42">
        <v>9</v>
      </c>
      <c r="BH53" s="47" t="s">
        <v>96</v>
      </c>
      <c r="BI53" s="48"/>
      <c r="BJ53" s="43"/>
      <c r="BK53" s="44" t="s">
        <v>67</v>
      </c>
      <c r="BL53" s="56">
        <v>88.952879581151834</v>
      </c>
      <c r="BM53" s="56">
        <v>66.020942408376953</v>
      </c>
      <c r="BN53" s="56">
        <v>65.418848167539267</v>
      </c>
      <c r="BO53" s="56">
        <v>54.790575916230353</v>
      </c>
      <c r="BP53" s="45"/>
      <c r="BQ53" s="45"/>
      <c r="BR53" s="52">
        <v>16.41</v>
      </c>
    </row>
    <row r="54" spans="1:70" x14ac:dyDescent="0.25">
      <c r="A54" s="2" t="s">
        <v>2</v>
      </c>
      <c r="B54" s="14">
        <v>1.518</v>
      </c>
      <c r="C54" s="7">
        <v>1.323</v>
      </c>
      <c r="D54" s="14">
        <v>1.5469999999999999</v>
      </c>
      <c r="E54" s="12">
        <v>1.794</v>
      </c>
      <c r="F54" s="3">
        <v>1.591</v>
      </c>
      <c r="G54" s="10">
        <v>1.55</v>
      </c>
      <c r="H54" s="3">
        <v>1.651</v>
      </c>
      <c r="I54" s="3">
        <v>1.631</v>
      </c>
      <c r="J54" s="25">
        <v>1.954</v>
      </c>
      <c r="K54" s="23">
        <v>1.35</v>
      </c>
      <c r="N54" s="8">
        <v>515</v>
      </c>
      <c r="Q54" s="2" t="s">
        <v>2</v>
      </c>
      <c r="R54">
        <f>AVERAGE(B59,B71)</f>
        <v>0.51400000000000001</v>
      </c>
      <c r="S54">
        <f t="shared" si="7"/>
        <v>0.32199999999999995</v>
      </c>
      <c r="T54">
        <f t="shared" si="7"/>
        <v>0.54199999999999993</v>
      </c>
      <c r="U54">
        <f t="shared" si="7"/>
        <v>0.79</v>
      </c>
      <c r="V54">
        <f t="shared" si="7"/>
        <v>0.58650000000000002</v>
      </c>
      <c r="W54">
        <f t="shared" si="7"/>
        <v>0.5605</v>
      </c>
      <c r="X54">
        <f t="shared" si="7"/>
        <v>0.64900000000000002</v>
      </c>
      <c r="Y54">
        <f t="shared" si="7"/>
        <v>0.628</v>
      </c>
      <c r="AF54" s="2" t="s">
        <v>2</v>
      </c>
      <c r="AG54">
        <f>(1-(R54/1.91))*100</f>
        <v>73.089005235602087</v>
      </c>
      <c r="AH54">
        <f t="shared" si="8"/>
        <v>83.141361256544499</v>
      </c>
      <c r="AI54">
        <f t="shared" si="8"/>
        <v>71.623036649214654</v>
      </c>
      <c r="AJ54">
        <f t="shared" si="8"/>
        <v>58.638743455497377</v>
      </c>
      <c r="AK54">
        <f t="shared" si="8"/>
        <v>69.293193717277489</v>
      </c>
      <c r="AL54">
        <f t="shared" si="8"/>
        <v>70.654450261780099</v>
      </c>
      <c r="AM54">
        <f t="shared" si="8"/>
        <v>66.020942408376953</v>
      </c>
      <c r="AN54">
        <f t="shared" si="8"/>
        <v>67.120418848167546</v>
      </c>
      <c r="AT54" s="42">
        <v>8</v>
      </c>
      <c r="AU54" s="47" t="s">
        <v>87</v>
      </c>
      <c r="AV54" s="48"/>
      <c r="AW54" s="43"/>
      <c r="AX54" s="44" t="s">
        <v>64</v>
      </c>
      <c r="AY54" s="44">
        <v>78.691099476439803</v>
      </c>
      <c r="AZ54" s="44">
        <v>76.727748691099478</v>
      </c>
      <c r="BA54" s="44">
        <v>76.753926701570691</v>
      </c>
      <c r="BB54" s="44">
        <v>58.638743455497377</v>
      </c>
      <c r="BE54" s="44">
        <v>4.2779999999999996</v>
      </c>
      <c r="BG54" s="42">
        <v>10</v>
      </c>
      <c r="BH54" s="47" t="s">
        <v>85</v>
      </c>
      <c r="BI54" s="48"/>
      <c r="BJ54" s="43"/>
      <c r="BK54" s="44" t="s">
        <v>65</v>
      </c>
      <c r="BL54" s="56">
        <v>80.445026178010465</v>
      </c>
      <c r="BM54" s="56">
        <v>72.905759162303667</v>
      </c>
      <c r="BN54" s="56">
        <v>69.293193717277489</v>
      </c>
      <c r="BO54" s="56">
        <v>63.717277486910987</v>
      </c>
      <c r="BP54" s="45"/>
      <c r="BQ54" s="45"/>
      <c r="BR54" s="52">
        <v>3.0950000000000002</v>
      </c>
    </row>
    <row r="55" spans="1:70" x14ac:dyDescent="0.25">
      <c r="A55" s="2" t="s">
        <v>3</v>
      </c>
      <c r="B55" s="15">
        <v>1.1870000000000001</v>
      </c>
      <c r="C55" s="7">
        <v>1.35</v>
      </c>
      <c r="D55" s="3">
        <v>1.6719999999999999</v>
      </c>
      <c r="E55" s="14">
        <v>1.444</v>
      </c>
      <c r="F55" s="14">
        <v>1.5229999999999999</v>
      </c>
      <c r="G55" s="10">
        <v>1.681</v>
      </c>
      <c r="H55" s="9">
        <v>1.87</v>
      </c>
      <c r="I55" s="3">
        <v>1.6359999999999999</v>
      </c>
      <c r="J55" s="25">
        <v>2.0430000000000001</v>
      </c>
      <c r="K55" s="23">
        <v>1.762</v>
      </c>
      <c r="N55" s="8">
        <v>515</v>
      </c>
      <c r="Q55" s="2" t="s">
        <v>3</v>
      </c>
      <c r="R55">
        <f>AVERAGE(B60,B72)</f>
        <v>0.18200000000000005</v>
      </c>
      <c r="S55">
        <f t="shared" si="7"/>
        <v>0.34300000000000008</v>
      </c>
      <c r="T55">
        <f t="shared" si="7"/>
        <v>0.66799999999999993</v>
      </c>
      <c r="U55">
        <f t="shared" si="7"/>
        <v>0.44399999999999995</v>
      </c>
      <c r="V55">
        <f t="shared" si="7"/>
        <v>0.51749999999999996</v>
      </c>
      <c r="W55">
        <f t="shared" si="7"/>
        <v>0.73050000000000004</v>
      </c>
      <c r="X55">
        <f t="shared" si="7"/>
        <v>0.86350000000000005</v>
      </c>
      <c r="Y55">
        <f t="shared" si="7"/>
        <v>0.63249999999999995</v>
      </c>
      <c r="AF55" s="2" t="s">
        <v>3</v>
      </c>
      <c r="AG55">
        <f>(1-(R55/1.91))*100</f>
        <v>90.471204188481664</v>
      </c>
      <c r="AH55">
        <f t="shared" si="8"/>
        <v>82.041884816753921</v>
      </c>
      <c r="AI55">
        <f t="shared" si="8"/>
        <v>65.026178010471213</v>
      </c>
      <c r="AJ55">
        <f t="shared" si="8"/>
        <v>76.753926701570691</v>
      </c>
      <c r="AK55">
        <f t="shared" si="8"/>
        <v>72.905759162303667</v>
      </c>
      <c r="AL55">
        <f t="shared" si="8"/>
        <v>61.75392670157067</v>
      </c>
      <c r="AM55">
        <f t="shared" si="8"/>
        <v>54.790575916230353</v>
      </c>
      <c r="AN55">
        <f t="shared" si="8"/>
        <v>66.8848167539267</v>
      </c>
      <c r="AT55" s="42">
        <v>10</v>
      </c>
      <c r="AU55" s="47" t="s">
        <v>85</v>
      </c>
      <c r="AV55" s="48"/>
      <c r="AW55" s="43"/>
      <c r="AX55" s="44" t="s">
        <v>65</v>
      </c>
      <c r="AY55" s="44">
        <v>80.445026178010465</v>
      </c>
      <c r="AZ55" s="44">
        <v>72.905759162303667</v>
      </c>
      <c r="BA55" s="44">
        <v>69.293193717277489</v>
      </c>
      <c r="BB55" s="44">
        <v>63.717277486910987</v>
      </c>
      <c r="BE55" s="44">
        <v>3.0950000000000002</v>
      </c>
      <c r="BG55" s="42">
        <v>11</v>
      </c>
      <c r="BH55" s="47" t="s">
        <v>89</v>
      </c>
      <c r="BI55" s="48"/>
      <c r="BJ55" s="43"/>
      <c r="BK55" s="44" t="s">
        <v>68</v>
      </c>
      <c r="BL55" s="56">
        <v>67.120418848167546</v>
      </c>
      <c r="BM55" s="56">
        <v>66.8848167539267</v>
      </c>
      <c r="BN55" s="56">
        <v>63.350785340314133</v>
      </c>
      <c r="BO55" s="56">
        <v>61.518324607329845</v>
      </c>
      <c r="BP55" s="45"/>
      <c r="BQ55" s="45"/>
      <c r="BR55" s="52">
        <v>0.27200000000000002</v>
      </c>
    </row>
    <row r="56" spans="1:70" x14ac:dyDescent="0.25">
      <c r="A56" s="2" t="s">
        <v>4</v>
      </c>
      <c r="B56" s="7">
        <v>1.417</v>
      </c>
      <c r="C56" s="4">
        <v>1.2669999999999999</v>
      </c>
      <c r="D56" s="4">
        <v>1.204</v>
      </c>
      <c r="E56" s="7">
        <v>1.4139999999999999</v>
      </c>
      <c r="F56" s="12">
        <v>1.6930000000000001</v>
      </c>
      <c r="G56" s="9">
        <v>1.879</v>
      </c>
      <c r="H56" s="3">
        <v>1.6659999999999999</v>
      </c>
      <c r="I56" s="12">
        <v>1.74</v>
      </c>
      <c r="J56" s="25">
        <v>1.9830000000000001</v>
      </c>
      <c r="K56" s="23">
        <v>1.546</v>
      </c>
      <c r="N56" s="8">
        <v>515</v>
      </c>
      <c r="Q56" s="2" t="s">
        <v>4</v>
      </c>
      <c r="R56">
        <f>AVERAGE(B61,B73)</f>
        <v>0.41000000000000003</v>
      </c>
      <c r="S56">
        <f t="shared" si="7"/>
        <v>0.2669999999999999</v>
      </c>
      <c r="T56">
        <f t="shared" si="7"/>
        <v>0.19999999999999996</v>
      </c>
      <c r="U56">
        <f t="shared" si="7"/>
        <v>0.40699999999999992</v>
      </c>
      <c r="V56">
        <f t="shared" si="7"/>
        <v>0.69300000000000006</v>
      </c>
      <c r="W56">
        <f t="shared" si="7"/>
        <v>0.87749999999999995</v>
      </c>
      <c r="X56">
        <f t="shared" si="7"/>
        <v>0.66049999999999998</v>
      </c>
      <c r="Y56">
        <f t="shared" si="7"/>
        <v>0.73499999999999999</v>
      </c>
      <c r="AF56" s="2" t="s">
        <v>4</v>
      </c>
      <c r="AG56">
        <f>(1-(R56/1.91))*100</f>
        <v>78.534031413612553</v>
      </c>
      <c r="AH56">
        <f t="shared" si="8"/>
        <v>86.020942408376968</v>
      </c>
      <c r="AI56">
        <f t="shared" si="8"/>
        <v>89.528795811518322</v>
      </c>
      <c r="AJ56">
        <f t="shared" si="8"/>
        <v>78.691099476439803</v>
      </c>
      <c r="AK56">
        <f t="shared" si="8"/>
        <v>63.717277486910987</v>
      </c>
      <c r="AL56">
        <f t="shared" si="8"/>
        <v>54.05759162303665</v>
      </c>
      <c r="AM56">
        <f t="shared" si="8"/>
        <v>65.418848167539267</v>
      </c>
      <c r="AN56">
        <f t="shared" si="8"/>
        <v>61.518324607329845</v>
      </c>
      <c r="AT56" s="42">
        <v>12</v>
      </c>
      <c r="AU56" s="47" t="s">
        <v>88</v>
      </c>
      <c r="AV56" s="48"/>
      <c r="AW56" s="43"/>
      <c r="AX56" s="44" t="s">
        <v>66</v>
      </c>
      <c r="AY56" s="44">
        <v>71.33507853403141</v>
      </c>
      <c r="AZ56" s="44">
        <v>70.654450261780099</v>
      </c>
      <c r="BA56" s="44">
        <v>61.75392670157067</v>
      </c>
      <c r="BB56" s="44">
        <v>54.05759162303665</v>
      </c>
      <c r="BE56" s="44">
        <v>11.103</v>
      </c>
      <c r="BG56" s="42">
        <v>12</v>
      </c>
      <c r="BH56" s="47" t="s">
        <v>88</v>
      </c>
      <c r="BI56" s="48"/>
      <c r="BJ56" s="43"/>
      <c r="BK56" s="44" t="s">
        <v>66</v>
      </c>
      <c r="BL56" s="56">
        <v>71.33507853403141</v>
      </c>
      <c r="BM56" s="56">
        <v>70.654450261780099</v>
      </c>
      <c r="BN56" s="56">
        <v>61.75392670157067</v>
      </c>
      <c r="BO56" s="56">
        <v>54.05759162303665</v>
      </c>
      <c r="BP56" s="45"/>
      <c r="BQ56" s="45"/>
      <c r="BR56" s="52">
        <v>11.103</v>
      </c>
    </row>
    <row r="57" spans="1:70" x14ac:dyDescent="0.25">
      <c r="AT57" s="42">
        <v>9</v>
      </c>
      <c r="AU57" s="47" t="s">
        <v>96</v>
      </c>
      <c r="AV57" s="48"/>
      <c r="AW57" s="43"/>
      <c r="AX57" s="44" t="s">
        <v>67</v>
      </c>
      <c r="AY57" s="44">
        <v>88.952879581151834</v>
      </c>
      <c r="AZ57" s="44">
        <v>66.020942408376953</v>
      </c>
      <c r="BA57" s="44">
        <v>65.418848167539267</v>
      </c>
      <c r="BB57" s="44">
        <v>54.790575916230353</v>
      </c>
      <c r="BE57" s="44">
        <v>16.41</v>
      </c>
      <c r="BG57" s="42">
        <v>13</v>
      </c>
      <c r="BH57" s="47" t="s">
        <v>95</v>
      </c>
      <c r="BI57" s="48"/>
      <c r="BJ57" s="43"/>
      <c r="BK57" s="44" t="s">
        <v>63</v>
      </c>
      <c r="BL57" s="56">
        <v>98.507853403141368</v>
      </c>
      <c r="BM57" s="56">
        <v>89.528795811518322</v>
      </c>
      <c r="BN57" s="56">
        <v>71.623036649214654</v>
      </c>
      <c r="BO57" s="56">
        <v>65.026178010471213</v>
      </c>
      <c r="BP57" s="45"/>
      <c r="BQ57" s="45"/>
      <c r="BR57" s="52">
        <v>8.7959999999999994</v>
      </c>
    </row>
    <row r="58" spans="1:70" x14ac:dyDescent="0.25">
      <c r="B58">
        <f>(B53-1)</f>
        <v>0.8819999999999999</v>
      </c>
      <c r="C58">
        <f t="shared" ref="C58:K58" si="9">(C53-1)</f>
        <v>0.12000000000000011</v>
      </c>
      <c r="D58">
        <f t="shared" si="9"/>
        <v>3.499999999999992E-2</v>
      </c>
      <c r="E58">
        <f t="shared" si="9"/>
        <v>0.44599999999999995</v>
      </c>
      <c r="F58">
        <f t="shared" si="9"/>
        <v>0.3919999999999999</v>
      </c>
      <c r="G58">
        <f t="shared" si="9"/>
        <v>0.55099999999999993</v>
      </c>
      <c r="H58">
        <f t="shared" si="9"/>
        <v>0.21199999999999997</v>
      </c>
      <c r="I58">
        <f t="shared" si="9"/>
        <v>0.70500000000000007</v>
      </c>
      <c r="J58">
        <f t="shared" si="9"/>
        <v>0.67399999999999993</v>
      </c>
      <c r="K58">
        <f t="shared" si="9"/>
        <v>-0.13800000000000001</v>
      </c>
      <c r="AT58" s="42">
        <v>11</v>
      </c>
      <c r="AU58" s="47" t="s">
        <v>89</v>
      </c>
      <c r="AV58" s="48"/>
      <c r="AW58" s="43"/>
      <c r="AX58" s="44" t="s">
        <v>68</v>
      </c>
      <c r="AY58" s="44">
        <v>67.120418848167546</v>
      </c>
      <c r="AZ58" s="44">
        <v>66.8848167539267</v>
      </c>
      <c r="BA58" s="44">
        <v>63.350785340314133</v>
      </c>
      <c r="BB58" s="44">
        <v>61.518324607329845</v>
      </c>
      <c r="BE58" s="44">
        <v>0.27200000000000002</v>
      </c>
      <c r="BG58" s="42">
        <v>14</v>
      </c>
      <c r="BH58" s="47" t="s">
        <v>98</v>
      </c>
      <c r="BI58" s="48"/>
      <c r="BJ58" s="43"/>
      <c r="BK58" s="44" t="s">
        <v>62</v>
      </c>
      <c r="BL58" s="56">
        <v>93.84816753926701</v>
      </c>
      <c r="BM58" s="56">
        <v>86.020942408376968</v>
      </c>
      <c r="BN58" s="56">
        <v>83.141361256544499</v>
      </c>
      <c r="BO58" s="56">
        <v>82.041884816753921</v>
      </c>
      <c r="BP58" s="45"/>
      <c r="BQ58" s="45"/>
      <c r="BR58" s="52">
        <v>4.0500000000000001E-2</v>
      </c>
    </row>
    <row r="59" spans="1:70" x14ac:dyDescent="0.25">
      <c r="B59">
        <f t="shared" ref="B59:K61" si="10">(B54-1)</f>
        <v>0.51800000000000002</v>
      </c>
      <c r="C59">
        <f t="shared" si="10"/>
        <v>0.32299999999999995</v>
      </c>
      <c r="D59">
        <f t="shared" si="10"/>
        <v>0.54699999999999993</v>
      </c>
      <c r="E59">
        <f t="shared" si="10"/>
        <v>0.79400000000000004</v>
      </c>
      <c r="F59">
        <f t="shared" si="10"/>
        <v>0.59099999999999997</v>
      </c>
      <c r="G59">
        <f t="shared" si="10"/>
        <v>0.55000000000000004</v>
      </c>
      <c r="H59">
        <f t="shared" si="10"/>
        <v>0.65100000000000002</v>
      </c>
      <c r="I59">
        <f t="shared" si="10"/>
        <v>0.63100000000000001</v>
      </c>
      <c r="J59">
        <f t="shared" si="10"/>
        <v>0.95399999999999996</v>
      </c>
      <c r="K59">
        <f t="shared" si="10"/>
        <v>0.35000000000000009</v>
      </c>
    </row>
    <row r="60" spans="1:70" x14ac:dyDescent="0.25">
      <c r="B60">
        <f t="shared" si="10"/>
        <v>0.18700000000000006</v>
      </c>
      <c r="C60">
        <f t="shared" si="10"/>
        <v>0.35000000000000009</v>
      </c>
      <c r="D60">
        <f t="shared" si="10"/>
        <v>0.67199999999999993</v>
      </c>
      <c r="E60">
        <f t="shared" si="10"/>
        <v>0.44399999999999995</v>
      </c>
      <c r="F60">
        <f t="shared" si="10"/>
        <v>0.52299999999999991</v>
      </c>
      <c r="G60">
        <f t="shared" si="10"/>
        <v>0.68100000000000005</v>
      </c>
      <c r="H60">
        <f t="shared" si="10"/>
        <v>0.87000000000000011</v>
      </c>
      <c r="I60">
        <f t="shared" si="10"/>
        <v>0.6359999999999999</v>
      </c>
      <c r="J60">
        <f t="shared" si="10"/>
        <v>1.0430000000000001</v>
      </c>
      <c r="K60">
        <f t="shared" si="10"/>
        <v>0.76200000000000001</v>
      </c>
    </row>
    <row r="61" spans="1:70" x14ac:dyDescent="0.25">
      <c r="B61">
        <f t="shared" si="10"/>
        <v>0.41700000000000004</v>
      </c>
      <c r="C61">
        <f t="shared" si="10"/>
        <v>0.2669999999999999</v>
      </c>
      <c r="D61">
        <f t="shared" si="10"/>
        <v>0.20399999999999996</v>
      </c>
      <c r="E61">
        <f t="shared" si="10"/>
        <v>0.41399999999999992</v>
      </c>
      <c r="F61">
        <f t="shared" si="10"/>
        <v>0.69300000000000006</v>
      </c>
      <c r="G61">
        <f t="shared" si="10"/>
        <v>0.879</v>
      </c>
      <c r="H61">
        <f t="shared" si="10"/>
        <v>0.66599999999999993</v>
      </c>
      <c r="I61">
        <f t="shared" si="10"/>
        <v>0.74</v>
      </c>
      <c r="J61">
        <f t="shared" si="10"/>
        <v>0.9830000000000001</v>
      </c>
      <c r="K61">
        <f t="shared" si="10"/>
        <v>0.54600000000000004</v>
      </c>
    </row>
    <row r="62" spans="1:70" ht="25.5" x14ac:dyDescent="0.25">
      <c r="A62" s="19" t="s">
        <v>81</v>
      </c>
    </row>
    <row r="64" spans="1:70" x14ac:dyDescent="0.25">
      <c r="A64" s="1"/>
      <c r="B64" s="2">
        <v>1</v>
      </c>
      <c r="C64" s="2">
        <v>2</v>
      </c>
      <c r="D64" s="2">
        <v>3</v>
      </c>
      <c r="E64" s="2">
        <v>4</v>
      </c>
      <c r="F64" s="2">
        <v>5</v>
      </c>
      <c r="G64" s="2">
        <v>6</v>
      </c>
      <c r="H64" s="2">
        <v>7</v>
      </c>
      <c r="I64" s="2">
        <v>8</v>
      </c>
      <c r="J64" s="25">
        <v>9</v>
      </c>
      <c r="K64" s="24">
        <v>10</v>
      </c>
    </row>
    <row r="65" spans="1:14" x14ac:dyDescent="0.25">
      <c r="A65" s="2" t="s">
        <v>1</v>
      </c>
      <c r="B65" s="9">
        <v>1.875</v>
      </c>
      <c r="C65" s="15">
        <v>1.115</v>
      </c>
      <c r="D65" s="5">
        <v>1.022</v>
      </c>
      <c r="E65" s="14">
        <v>1.4430000000000001</v>
      </c>
      <c r="F65" s="7">
        <v>1.355</v>
      </c>
      <c r="G65" s="14">
        <v>1.544</v>
      </c>
      <c r="H65" s="4">
        <v>1.21</v>
      </c>
      <c r="I65" s="12">
        <v>1.6950000000000001</v>
      </c>
      <c r="J65" s="25">
        <v>1.669</v>
      </c>
      <c r="K65" s="23">
        <v>0.85599999999999998</v>
      </c>
      <c r="N65" s="8">
        <v>515</v>
      </c>
    </row>
    <row r="66" spans="1:14" x14ac:dyDescent="0.25">
      <c r="A66" s="2" t="s">
        <v>2</v>
      </c>
      <c r="B66" s="14">
        <v>1.51</v>
      </c>
      <c r="C66" s="7">
        <v>1.321</v>
      </c>
      <c r="D66" s="14">
        <v>1.5369999999999999</v>
      </c>
      <c r="E66" s="12">
        <v>1.786</v>
      </c>
      <c r="F66" s="3">
        <v>1.5820000000000001</v>
      </c>
      <c r="G66" s="10">
        <v>1.571</v>
      </c>
      <c r="H66" s="3">
        <v>1.647</v>
      </c>
      <c r="I66" s="3">
        <v>1.625</v>
      </c>
      <c r="J66" s="25">
        <v>1.948</v>
      </c>
      <c r="K66" s="23">
        <v>1.35</v>
      </c>
      <c r="N66" s="8">
        <v>515</v>
      </c>
    </row>
    <row r="67" spans="1:14" x14ac:dyDescent="0.25">
      <c r="A67" s="2" t="s">
        <v>3</v>
      </c>
      <c r="B67" s="15">
        <v>1.177</v>
      </c>
      <c r="C67" s="7">
        <v>1.3360000000000001</v>
      </c>
      <c r="D67" s="3">
        <v>1.6639999999999999</v>
      </c>
      <c r="E67" s="14">
        <v>1.444</v>
      </c>
      <c r="F67" s="14">
        <v>1.512</v>
      </c>
      <c r="G67" s="10">
        <v>1.78</v>
      </c>
      <c r="H67" s="9">
        <v>1.857</v>
      </c>
      <c r="I67" s="3">
        <v>1.629</v>
      </c>
      <c r="J67" s="25">
        <v>2.0379999999999998</v>
      </c>
      <c r="K67" s="23">
        <v>1.7569999999999999</v>
      </c>
      <c r="N67" s="8">
        <v>515</v>
      </c>
    </row>
    <row r="68" spans="1:14" x14ac:dyDescent="0.25">
      <c r="A68" s="2" t="s">
        <v>4</v>
      </c>
      <c r="B68" s="7">
        <v>1.403</v>
      </c>
      <c r="C68" s="4">
        <v>1.2669999999999999</v>
      </c>
      <c r="D68" s="4">
        <v>1.196</v>
      </c>
      <c r="E68" s="7">
        <v>1.4</v>
      </c>
      <c r="F68" s="12">
        <v>1.6930000000000001</v>
      </c>
      <c r="G68" s="9">
        <v>1.8759999999999999</v>
      </c>
      <c r="H68" s="3">
        <v>1.655</v>
      </c>
      <c r="I68" s="12">
        <v>1.73</v>
      </c>
      <c r="J68" s="25">
        <v>1.978</v>
      </c>
      <c r="K68" s="23">
        <v>1.5429999999999999</v>
      </c>
      <c r="N68" s="8">
        <v>515</v>
      </c>
    </row>
    <row r="70" spans="1:14" x14ac:dyDescent="0.25">
      <c r="B70">
        <f>(B65-1)</f>
        <v>0.875</v>
      </c>
      <c r="C70">
        <f t="shared" ref="C70:K70" si="11">(C65-1)</f>
        <v>0.11499999999999999</v>
      </c>
      <c r="D70">
        <f t="shared" si="11"/>
        <v>2.200000000000002E-2</v>
      </c>
      <c r="E70">
        <f t="shared" si="11"/>
        <v>0.44300000000000006</v>
      </c>
      <c r="F70">
        <f t="shared" si="11"/>
        <v>0.35499999999999998</v>
      </c>
      <c r="G70">
        <f t="shared" si="11"/>
        <v>0.54400000000000004</v>
      </c>
      <c r="H70">
        <f t="shared" si="11"/>
        <v>0.20999999999999996</v>
      </c>
      <c r="I70">
        <f t="shared" si="11"/>
        <v>0.69500000000000006</v>
      </c>
      <c r="J70">
        <f t="shared" si="11"/>
        <v>0.66900000000000004</v>
      </c>
      <c r="K70">
        <f t="shared" si="11"/>
        <v>-0.14400000000000002</v>
      </c>
    </row>
    <row r="71" spans="1:14" x14ac:dyDescent="0.25">
      <c r="B71">
        <f t="shared" ref="B71:K73" si="12">(B66-1)</f>
        <v>0.51</v>
      </c>
      <c r="C71">
        <f t="shared" si="12"/>
        <v>0.32099999999999995</v>
      </c>
      <c r="D71">
        <f t="shared" si="12"/>
        <v>0.53699999999999992</v>
      </c>
      <c r="E71">
        <f t="shared" si="12"/>
        <v>0.78600000000000003</v>
      </c>
      <c r="F71">
        <f t="shared" si="12"/>
        <v>0.58200000000000007</v>
      </c>
      <c r="G71">
        <f t="shared" si="12"/>
        <v>0.57099999999999995</v>
      </c>
      <c r="H71">
        <f t="shared" si="12"/>
        <v>0.64700000000000002</v>
      </c>
      <c r="I71">
        <f t="shared" si="12"/>
        <v>0.625</v>
      </c>
      <c r="J71">
        <f t="shared" si="12"/>
        <v>0.94799999999999995</v>
      </c>
      <c r="K71">
        <f t="shared" si="12"/>
        <v>0.35000000000000009</v>
      </c>
    </row>
    <row r="72" spans="1:14" x14ac:dyDescent="0.25">
      <c r="B72">
        <f t="shared" si="12"/>
        <v>0.17700000000000005</v>
      </c>
      <c r="C72">
        <f t="shared" si="12"/>
        <v>0.33600000000000008</v>
      </c>
      <c r="D72">
        <f t="shared" si="12"/>
        <v>0.66399999999999992</v>
      </c>
      <c r="E72">
        <f t="shared" si="12"/>
        <v>0.44399999999999995</v>
      </c>
      <c r="F72">
        <f t="shared" si="12"/>
        <v>0.51200000000000001</v>
      </c>
      <c r="G72">
        <f t="shared" si="12"/>
        <v>0.78</v>
      </c>
      <c r="H72">
        <f t="shared" si="12"/>
        <v>0.85699999999999998</v>
      </c>
      <c r="I72">
        <f t="shared" si="12"/>
        <v>0.629</v>
      </c>
      <c r="J72">
        <f t="shared" si="12"/>
        <v>1.0379999999999998</v>
      </c>
      <c r="K72">
        <f t="shared" si="12"/>
        <v>0.7569999999999999</v>
      </c>
    </row>
    <row r="73" spans="1:14" x14ac:dyDescent="0.25">
      <c r="B73">
        <f t="shared" si="12"/>
        <v>0.40300000000000002</v>
      </c>
      <c r="C73">
        <f t="shared" si="12"/>
        <v>0.2669999999999999</v>
      </c>
      <c r="D73">
        <f t="shared" si="12"/>
        <v>0.19599999999999995</v>
      </c>
      <c r="E73">
        <f t="shared" si="12"/>
        <v>0.39999999999999991</v>
      </c>
      <c r="F73">
        <f t="shared" si="12"/>
        <v>0.69300000000000006</v>
      </c>
      <c r="G73">
        <f t="shared" si="12"/>
        <v>0.87599999999999989</v>
      </c>
      <c r="H73">
        <f t="shared" si="12"/>
        <v>0.65500000000000003</v>
      </c>
      <c r="I73">
        <f t="shared" si="12"/>
        <v>0.73</v>
      </c>
      <c r="J73">
        <f t="shared" si="12"/>
        <v>0.97799999999999998</v>
      </c>
      <c r="K73">
        <f t="shared" si="12"/>
        <v>0.54299999999999993</v>
      </c>
    </row>
  </sheetData>
  <sortState ref="BG45:BR58">
    <sortCondition ref="BG45:BG58"/>
  </sortState>
  <mergeCells count="20">
    <mergeCell ref="AF51:AG51"/>
    <mergeCell ref="DD22:DG22"/>
    <mergeCell ref="CJ21:DG21"/>
    <mergeCell ref="CJ22:CM22"/>
    <mergeCell ref="CJ3:CN3"/>
    <mergeCell ref="CO3:CS3"/>
    <mergeCell ref="CT3:CX3"/>
    <mergeCell ref="CY3:DC3"/>
    <mergeCell ref="CN22:CQ22"/>
    <mergeCell ref="CR22:CU22"/>
    <mergeCell ref="CV22:CY22"/>
    <mergeCell ref="CZ22:DC22"/>
    <mergeCell ref="AF27:AG27"/>
    <mergeCell ref="CI21:CI23"/>
    <mergeCell ref="CH2:DC2"/>
    <mergeCell ref="CH5:CH18"/>
    <mergeCell ref="CH4:CI4"/>
    <mergeCell ref="CH3:CI3"/>
    <mergeCell ref="AF2:AG2"/>
    <mergeCell ref="CC3:C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topLeftCell="L1" workbookViewId="0">
      <selection activeCell="AE14" sqref="AE14:AH16"/>
    </sheetView>
  </sheetViews>
  <sheetFormatPr defaultRowHeight="15" x14ac:dyDescent="0.25"/>
  <cols>
    <col min="2" max="2" width="21.7109375" customWidth="1"/>
    <col min="3" max="3" width="14.85546875" customWidth="1"/>
    <col min="4" max="4" width="12.28515625" customWidth="1"/>
    <col min="5" max="5" width="12" customWidth="1"/>
    <col min="6" max="6" width="12.7109375" customWidth="1"/>
    <col min="9" max="9" width="22.28515625" customWidth="1"/>
    <col min="14" max="14" width="21.42578125" customWidth="1"/>
    <col min="19" max="19" width="9.140625" customWidth="1"/>
    <col min="21" max="21" width="24.5703125" customWidth="1"/>
    <col min="32" max="32" width="13.42578125" customWidth="1"/>
    <col min="33" max="33" width="14.140625" customWidth="1"/>
    <col min="34" max="34" width="13.85546875" customWidth="1"/>
  </cols>
  <sheetData>
    <row r="1" spans="1:35" x14ac:dyDescent="0.25">
      <c r="B1" t="s">
        <v>109</v>
      </c>
      <c r="M1" t="s">
        <v>231</v>
      </c>
      <c r="U1" t="s">
        <v>232</v>
      </c>
    </row>
    <row r="2" spans="1:35" x14ac:dyDescent="0.25">
      <c r="A2" s="46" t="s">
        <v>233</v>
      </c>
      <c r="B2" s="46" t="s">
        <v>112</v>
      </c>
      <c r="C2" s="46" t="s">
        <v>234</v>
      </c>
      <c r="D2" s="46" t="s">
        <v>235</v>
      </c>
      <c r="E2" s="46" t="s">
        <v>236</v>
      </c>
      <c r="F2" s="46" t="s">
        <v>237</v>
      </c>
      <c r="J2" t="s">
        <v>237</v>
      </c>
      <c r="M2" s="46" t="s">
        <v>233</v>
      </c>
      <c r="N2" s="46" t="s">
        <v>112</v>
      </c>
      <c r="O2" s="46" t="s">
        <v>109</v>
      </c>
      <c r="P2" s="46" t="s">
        <v>113</v>
      </c>
      <c r="Q2" s="46" t="s">
        <v>111</v>
      </c>
      <c r="R2" s="46" t="s">
        <v>108</v>
      </c>
      <c r="U2" s="46" t="s">
        <v>112</v>
      </c>
      <c r="V2" s="46" t="s">
        <v>109</v>
      </c>
      <c r="W2" s="46" t="s">
        <v>113</v>
      </c>
      <c r="X2" s="46" t="s">
        <v>111</v>
      </c>
      <c r="Y2" s="46" t="s">
        <v>108</v>
      </c>
    </row>
    <row r="3" spans="1:35" ht="15.75" x14ac:dyDescent="0.25">
      <c r="A3" s="22">
        <v>1</v>
      </c>
      <c r="B3" s="59" t="s">
        <v>93</v>
      </c>
      <c r="C3" s="89">
        <v>8.61</v>
      </c>
      <c r="D3" s="90">
        <v>8.6929999999999996</v>
      </c>
      <c r="E3" s="22">
        <f>(D3-C3)</f>
        <v>8.3000000000000185E-2</v>
      </c>
      <c r="F3" s="22">
        <f>(100*E3)/4</f>
        <v>2.0750000000000046</v>
      </c>
      <c r="G3">
        <f>F3*5/100</f>
        <v>0.10375000000000023</v>
      </c>
      <c r="H3" t="s">
        <v>8</v>
      </c>
      <c r="I3" s="59" t="s">
        <v>93</v>
      </c>
      <c r="J3">
        <v>2.0750000000000046</v>
      </c>
      <c r="K3">
        <v>0.10375000000000023</v>
      </c>
      <c r="M3" s="22">
        <v>1</v>
      </c>
      <c r="N3" s="59" t="s">
        <v>8</v>
      </c>
      <c r="O3" s="22">
        <v>2.0750000000000046</v>
      </c>
      <c r="P3" s="22">
        <v>0.1049999999999951</v>
      </c>
      <c r="Q3" s="22">
        <v>1.7750000000000021</v>
      </c>
      <c r="R3" s="22">
        <v>0.35000000000000142</v>
      </c>
      <c r="U3" s="59" t="s">
        <v>87</v>
      </c>
      <c r="V3" s="60" t="s">
        <v>115</v>
      </c>
      <c r="W3" s="60" t="s">
        <v>115</v>
      </c>
      <c r="X3" s="60" t="s">
        <v>115</v>
      </c>
      <c r="Y3" s="60" t="s">
        <v>115</v>
      </c>
      <c r="AE3" s="103" t="s">
        <v>273</v>
      </c>
      <c r="AF3" s="103"/>
      <c r="AG3" s="103"/>
      <c r="AH3" s="103"/>
      <c r="AI3" s="97"/>
    </row>
    <row r="4" spans="1:35" ht="15.75" x14ac:dyDescent="0.25">
      <c r="A4" s="22">
        <v>2</v>
      </c>
      <c r="B4" s="59" t="s">
        <v>92</v>
      </c>
      <c r="C4" s="89">
        <v>8.5139999999999993</v>
      </c>
      <c r="D4" s="90">
        <v>9.4019999999999992</v>
      </c>
      <c r="E4" s="22">
        <f t="shared" ref="E4:E16" si="0">(D4-C4)</f>
        <v>0.8879999999999999</v>
      </c>
      <c r="F4" s="22">
        <f t="shared" ref="F4:F16" si="1">(100*E4)/4</f>
        <v>22.199999999999996</v>
      </c>
      <c r="G4">
        <f t="shared" ref="G4:G16" si="2">F4*5/100</f>
        <v>1.1099999999999997</v>
      </c>
      <c r="H4" t="s">
        <v>3</v>
      </c>
      <c r="I4" s="59" t="s">
        <v>92</v>
      </c>
      <c r="J4">
        <v>22.199999999999996</v>
      </c>
      <c r="K4">
        <v>1.1099999999999997</v>
      </c>
      <c r="M4" s="22">
        <v>2</v>
      </c>
      <c r="N4" s="59" t="s">
        <v>3</v>
      </c>
      <c r="O4" s="22">
        <v>22.199999999999996</v>
      </c>
      <c r="P4" s="22">
        <v>7.8600000000000048</v>
      </c>
      <c r="Q4" s="22">
        <v>8.59</v>
      </c>
      <c r="R4" s="22">
        <v>4.8349999999999937</v>
      </c>
      <c r="U4" s="59" t="s">
        <v>116</v>
      </c>
      <c r="V4" s="87" t="s">
        <v>117</v>
      </c>
      <c r="W4" s="87" t="s">
        <v>115</v>
      </c>
      <c r="X4" s="87" t="s">
        <v>115</v>
      </c>
      <c r="Y4" s="87" t="s">
        <v>115</v>
      </c>
      <c r="AE4" s="103"/>
      <c r="AF4" s="103"/>
      <c r="AG4" s="103"/>
      <c r="AH4" s="103"/>
      <c r="AI4" s="98"/>
    </row>
    <row r="5" spans="1:35" ht="15.75" x14ac:dyDescent="0.25">
      <c r="A5" s="22">
        <v>3</v>
      </c>
      <c r="B5" s="59" t="s">
        <v>97</v>
      </c>
      <c r="C5" s="89">
        <v>8.74</v>
      </c>
      <c r="D5" s="90">
        <v>8.75</v>
      </c>
      <c r="E5" s="22">
        <f t="shared" si="0"/>
        <v>9.9999999999997868E-3</v>
      </c>
      <c r="F5" s="22">
        <f t="shared" si="1"/>
        <v>0.24999999999999467</v>
      </c>
      <c r="G5">
        <f t="shared" si="2"/>
        <v>1.2499999999999734E-2</v>
      </c>
      <c r="H5" t="s">
        <v>197</v>
      </c>
      <c r="I5" s="59" t="s">
        <v>97</v>
      </c>
      <c r="J5">
        <v>0.24999999999999467</v>
      </c>
      <c r="K5">
        <v>1.2499999999999734E-2</v>
      </c>
      <c r="M5" s="22">
        <v>3</v>
      </c>
      <c r="N5" s="59" t="s">
        <v>197</v>
      </c>
      <c r="O5" s="22">
        <v>0.24999999999999467</v>
      </c>
      <c r="P5" s="22">
        <v>3.4539999999999971</v>
      </c>
      <c r="Q5" s="22">
        <v>3.8549999999999955</v>
      </c>
      <c r="R5" s="22">
        <v>0.49500000000000099</v>
      </c>
      <c r="U5" s="59" t="s">
        <v>85</v>
      </c>
      <c r="V5" s="87" t="s">
        <v>117</v>
      </c>
      <c r="W5" s="87" t="s">
        <v>117</v>
      </c>
      <c r="X5" s="87" t="s">
        <v>117</v>
      </c>
      <c r="Y5" s="87" t="s">
        <v>117</v>
      </c>
      <c r="AE5" s="87"/>
      <c r="AF5" s="87" t="s">
        <v>105</v>
      </c>
      <c r="AG5" s="87" t="s">
        <v>110</v>
      </c>
      <c r="AH5" s="87" t="s">
        <v>107</v>
      </c>
      <c r="AI5" s="98"/>
    </row>
    <row r="6" spans="1:35" ht="15.75" x14ac:dyDescent="0.25">
      <c r="A6" s="22">
        <v>4</v>
      </c>
      <c r="B6" s="59" t="s">
        <v>90</v>
      </c>
      <c r="C6" s="89">
        <v>8.702</v>
      </c>
      <c r="D6" s="90">
        <v>9.6379999999999999</v>
      </c>
      <c r="E6" s="22">
        <f t="shared" si="0"/>
        <v>0.93599999999999994</v>
      </c>
      <c r="F6" s="22">
        <f t="shared" si="1"/>
        <v>23.4</v>
      </c>
      <c r="G6">
        <f t="shared" si="2"/>
        <v>1.17</v>
      </c>
      <c r="H6" t="s">
        <v>1</v>
      </c>
      <c r="I6" s="59" t="s">
        <v>90</v>
      </c>
      <c r="J6">
        <v>23.4</v>
      </c>
      <c r="K6">
        <v>1.17</v>
      </c>
      <c r="M6" s="22">
        <v>4</v>
      </c>
      <c r="N6" s="59" t="s">
        <v>1</v>
      </c>
      <c r="O6" s="22">
        <v>23.4</v>
      </c>
      <c r="P6" s="22">
        <v>8.8149999999999995</v>
      </c>
      <c r="Q6" s="22">
        <v>8.3150000000000013</v>
      </c>
      <c r="R6" s="22">
        <v>5.210000000000008</v>
      </c>
      <c r="U6" s="59" t="s">
        <v>89</v>
      </c>
      <c r="V6" s="87" t="s">
        <v>115</v>
      </c>
      <c r="W6" s="87" t="s">
        <v>115</v>
      </c>
      <c r="X6" s="87" t="s">
        <v>115</v>
      </c>
      <c r="Y6" s="87" t="s">
        <v>115</v>
      </c>
      <c r="AE6" s="87" t="s">
        <v>113</v>
      </c>
      <c r="AF6" s="87">
        <v>0.67400000000000004</v>
      </c>
      <c r="AG6" s="87"/>
      <c r="AH6" s="87"/>
      <c r="AI6" s="98"/>
    </row>
    <row r="7" spans="1:35" ht="15.75" x14ac:dyDescent="0.25">
      <c r="A7" s="22">
        <v>5</v>
      </c>
      <c r="B7" s="59" t="s">
        <v>86</v>
      </c>
      <c r="C7" s="89">
        <v>8.6300000000000008</v>
      </c>
      <c r="D7" s="90">
        <v>8.7270000000000003</v>
      </c>
      <c r="E7" s="22">
        <f t="shared" si="0"/>
        <v>9.6999999999999531E-2</v>
      </c>
      <c r="F7" s="22">
        <f t="shared" si="1"/>
        <v>2.4249999999999883</v>
      </c>
      <c r="G7">
        <f t="shared" si="2"/>
        <v>0.12124999999999941</v>
      </c>
      <c r="H7" t="s">
        <v>5</v>
      </c>
      <c r="I7" s="59" t="s">
        <v>86</v>
      </c>
      <c r="J7">
        <v>2.4249999999999883</v>
      </c>
      <c r="K7">
        <v>0.12124999999999941</v>
      </c>
      <c r="M7" s="22">
        <v>5</v>
      </c>
      <c r="N7" s="59" t="s">
        <v>5</v>
      </c>
      <c r="O7" s="22">
        <v>2.4249999999999883</v>
      </c>
      <c r="P7" s="22">
        <v>7.8699999999999992</v>
      </c>
      <c r="Q7" s="22">
        <v>9.1199999999999992</v>
      </c>
      <c r="R7" s="22">
        <v>1.6699999999999982</v>
      </c>
      <c r="U7" s="59" t="s">
        <v>88</v>
      </c>
      <c r="V7" s="61" t="s">
        <v>117</v>
      </c>
      <c r="W7" s="61" t="s">
        <v>117</v>
      </c>
      <c r="X7" s="61" t="s">
        <v>117</v>
      </c>
      <c r="Y7" s="61" t="s">
        <v>117</v>
      </c>
      <c r="AE7" s="87"/>
      <c r="AF7" s="87">
        <v>8.0000000000000002E-3</v>
      </c>
      <c r="AG7" s="87"/>
      <c r="AH7" s="87"/>
      <c r="AI7" s="98"/>
    </row>
    <row r="8" spans="1:35" ht="15.75" x14ac:dyDescent="0.25">
      <c r="A8" s="22">
        <v>6</v>
      </c>
      <c r="B8" s="59" t="s">
        <v>91</v>
      </c>
      <c r="C8" s="89">
        <v>8.74</v>
      </c>
      <c r="D8" s="90">
        <v>9.0280000000000005</v>
      </c>
      <c r="E8" s="22">
        <f t="shared" si="0"/>
        <v>0.28800000000000026</v>
      </c>
      <c r="F8" s="22">
        <f t="shared" si="1"/>
        <v>7.2000000000000064</v>
      </c>
      <c r="G8">
        <f t="shared" si="2"/>
        <v>0.36000000000000026</v>
      </c>
      <c r="H8" t="s">
        <v>198</v>
      </c>
      <c r="I8" s="59" t="s">
        <v>91</v>
      </c>
      <c r="J8">
        <v>7.2000000000000064</v>
      </c>
      <c r="K8">
        <v>0.36000000000000026</v>
      </c>
      <c r="M8" s="22">
        <v>6</v>
      </c>
      <c r="N8" s="59" t="s">
        <v>198</v>
      </c>
      <c r="O8" s="22">
        <v>7.2000000000000064</v>
      </c>
      <c r="P8" s="22">
        <v>9.9450000000000038</v>
      </c>
      <c r="Q8" s="22">
        <v>11.660000000000004</v>
      </c>
      <c r="R8" s="22">
        <v>3.1599999999999984</v>
      </c>
      <c r="U8" s="59" t="s">
        <v>95</v>
      </c>
      <c r="V8" s="61" t="s">
        <v>117</v>
      </c>
      <c r="W8" s="61" t="s">
        <v>117</v>
      </c>
      <c r="X8" s="61" t="s">
        <v>117</v>
      </c>
      <c r="Y8" s="61" t="s">
        <v>117</v>
      </c>
      <c r="AE8" s="87"/>
      <c r="AF8" s="87"/>
      <c r="AG8" s="87"/>
      <c r="AH8" s="87"/>
      <c r="AI8" s="98"/>
    </row>
    <row r="9" spans="1:35" ht="15.75" x14ac:dyDescent="0.25">
      <c r="A9" s="22">
        <v>7</v>
      </c>
      <c r="B9" s="59" t="s">
        <v>94</v>
      </c>
      <c r="C9" s="89">
        <v>8.75</v>
      </c>
      <c r="D9" s="90">
        <v>8.9179999999999993</v>
      </c>
      <c r="E9" s="22">
        <f t="shared" si="0"/>
        <v>0.16799999999999926</v>
      </c>
      <c r="F9" s="22">
        <f t="shared" si="1"/>
        <v>4.1999999999999815</v>
      </c>
      <c r="G9">
        <f t="shared" si="2"/>
        <v>0.20999999999999908</v>
      </c>
      <c r="H9" t="s">
        <v>199</v>
      </c>
      <c r="I9" s="59" t="s">
        <v>94</v>
      </c>
      <c r="J9">
        <v>4.1999999999999815</v>
      </c>
      <c r="K9">
        <v>0.20999999999999908</v>
      </c>
      <c r="M9" s="22">
        <v>7</v>
      </c>
      <c r="N9" s="59" t="s">
        <v>199</v>
      </c>
      <c r="O9" s="22">
        <v>4.1999999999999815</v>
      </c>
      <c r="P9" s="22">
        <v>27.358999999999998</v>
      </c>
      <c r="Q9" s="22">
        <v>28.830000000000002</v>
      </c>
      <c r="R9" s="22">
        <v>10.374999999999996</v>
      </c>
      <c r="U9" s="59" t="s">
        <v>98</v>
      </c>
      <c r="V9" s="61" t="s">
        <v>117</v>
      </c>
      <c r="W9" s="61" t="s">
        <v>115</v>
      </c>
      <c r="X9" s="61" t="s">
        <v>115</v>
      </c>
      <c r="Y9" s="61" t="s">
        <v>115</v>
      </c>
      <c r="AE9" s="87" t="s">
        <v>107</v>
      </c>
      <c r="AF9" s="87">
        <v>0.63200000000000001</v>
      </c>
      <c r="AG9" s="87">
        <v>0.99199999999999999</v>
      </c>
      <c r="AH9" s="87"/>
      <c r="AI9" s="98"/>
    </row>
    <row r="10" spans="1:35" ht="15.75" x14ac:dyDescent="0.25">
      <c r="A10" s="22">
        <v>8</v>
      </c>
      <c r="B10" s="59" t="s">
        <v>87</v>
      </c>
      <c r="C10" s="89">
        <v>8.7200000000000006</v>
      </c>
      <c r="D10" s="90">
        <v>8.76</v>
      </c>
      <c r="E10" s="22">
        <f t="shared" si="0"/>
        <v>3.9999999999999147E-2</v>
      </c>
      <c r="F10" s="22">
        <f t="shared" si="1"/>
        <v>0.99999999999997868</v>
      </c>
      <c r="G10">
        <f t="shared" si="2"/>
        <v>4.9999999999998934E-2</v>
      </c>
      <c r="H10" t="s">
        <v>238</v>
      </c>
      <c r="I10" s="59" t="s">
        <v>87</v>
      </c>
      <c r="J10">
        <v>0.99999999999997868</v>
      </c>
      <c r="K10">
        <v>4.9999999999998934E-2</v>
      </c>
      <c r="M10" s="22">
        <v>8</v>
      </c>
      <c r="N10" s="59" t="s">
        <v>200</v>
      </c>
      <c r="O10" s="22">
        <v>0.99999999999997868</v>
      </c>
      <c r="P10" s="22">
        <v>0.81999999999999851</v>
      </c>
      <c r="Q10" s="22">
        <v>3.0649999999999977</v>
      </c>
      <c r="R10" s="22">
        <v>0.53999999999999382</v>
      </c>
      <c r="V10" s="88"/>
      <c r="W10" s="88"/>
      <c r="X10" s="88"/>
      <c r="Y10" s="88"/>
      <c r="AE10" s="87"/>
      <c r="AF10" s="87">
        <v>1.4999999999999999E-2</v>
      </c>
      <c r="AG10" s="95">
        <v>0</v>
      </c>
      <c r="AH10" s="87"/>
      <c r="AI10" s="98"/>
    </row>
    <row r="11" spans="1:35" ht="15.75" x14ac:dyDescent="0.25">
      <c r="A11" s="22">
        <v>9</v>
      </c>
      <c r="B11" s="59" t="s">
        <v>116</v>
      </c>
      <c r="C11" s="89">
        <v>8.7100000000000009</v>
      </c>
      <c r="D11" s="90">
        <v>8.8629999999999995</v>
      </c>
      <c r="E11" s="22">
        <f t="shared" si="0"/>
        <v>0.15299999999999869</v>
      </c>
      <c r="F11" s="22">
        <f t="shared" si="1"/>
        <v>3.8249999999999673</v>
      </c>
      <c r="G11">
        <f t="shared" si="2"/>
        <v>0.19124999999999837</v>
      </c>
      <c r="H11" t="s">
        <v>239</v>
      </c>
      <c r="I11" s="59" t="s">
        <v>116</v>
      </c>
      <c r="J11">
        <v>3.8249999999999673</v>
      </c>
      <c r="K11">
        <v>0.19124999999999837</v>
      </c>
      <c r="M11" s="22">
        <v>9</v>
      </c>
      <c r="N11" s="59" t="s">
        <v>201</v>
      </c>
      <c r="O11" s="22">
        <v>3.8249999999999673</v>
      </c>
      <c r="P11" s="22">
        <v>4.034999999999993</v>
      </c>
      <c r="Q11" s="22">
        <v>1.8550000000000022</v>
      </c>
      <c r="R11" s="22">
        <v>1.1299999999999955</v>
      </c>
      <c r="V11" s="88"/>
      <c r="W11" s="88"/>
      <c r="X11" s="88"/>
      <c r="Y11" s="88"/>
      <c r="AE11" s="87"/>
      <c r="AF11" s="87"/>
      <c r="AG11" s="87"/>
      <c r="AH11" s="87"/>
      <c r="AI11" s="98"/>
    </row>
    <row r="12" spans="1:35" ht="15.75" x14ac:dyDescent="0.25">
      <c r="A12" s="22">
        <v>10</v>
      </c>
      <c r="B12" s="59" t="s">
        <v>85</v>
      </c>
      <c r="C12" s="89">
        <v>8.6310000000000002</v>
      </c>
      <c r="D12" s="90">
        <v>9.65</v>
      </c>
      <c r="E12" s="22">
        <f t="shared" si="0"/>
        <v>1.0190000000000001</v>
      </c>
      <c r="F12" s="22">
        <f t="shared" si="1"/>
        <v>25.475000000000001</v>
      </c>
      <c r="G12">
        <f t="shared" si="2"/>
        <v>1.2737499999999999</v>
      </c>
      <c r="H12" t="s">
        <v>240</v>
      </c>
      <c r="I12" s="59" t="s">
        <v>85</v>
      </c>
      <c r="J12">
        <v>25.475000000000001</v>
      </c>
      <c r="K12">
        <v>1.2737499999999999</v>
      </c>
      <c r="M12" s="22">
        <v>10</v>
      </c>
      <c r="N12" s="59" t="s">
        <v>202</v>
      </c>
      <c r="O12" s="22">
        <v>25.475000000000001</v>
      </c>
      <c r="P12" s="22">
        <v>18.099999999999998</v>
      </c>
      <c r="Q12" s="22">
        <v>18.990000000000002</v>
      </c>
      <c r="R12" s="22">
        <v>8.279999999999994</v>
      </c>
      <c r="AE12" s="87" t="s">
        <v>274</v>
      </c>
      <c r="AF12" s="87">
        <v>0.73599999999999999</v>
      </c>
      <c r="AG12" s="87">
        <v>0.95699999999999996</v>
      </c>
      <c r="AH12" s="87">
        <v>0.95599999999999996</v>
      </c>
      <c r="AI12" s="98"/>
    </row>
    <row r="13" spans="1:35" ht="15.75" x14ac:dyDescent="0.25">
      <c r="A13" s="22">
        <v>11</v>
      </c>
      <c r="B13" s="59" t="s">
        <v>89</v>
      </c>
      <c r="C13" s="89">
        <v>8.51</v>
      </c>
      <c r="D13" s="90">
        <v>8.59</v>
      </c>
      <c r="E13" s="22">
        <f t="shared" si="0"/>
        <v>8.0000000000000071E-2</v>
      </c>
      <c r="F13" s="22">
        <f t="shared" si="1"/>
        <v>2.0000000000000018</v>
      </c>
      <c r="G13">
        <f t="shared" si="2"/>
        <v>0.10000000000000009</v>
      </c>
      <c r="H13" t="s">
        <v>241</v>
      </c>
      <c r="I13" s="59" t="s">
        <v>89</v>
      </c>
      <c r="J13">
        <v>2.0000000000000018</v>
      </c>
      <c r="K13">
        <v>0.10000000000000009</v>
      </c>
      <c r="M13" s="22">
        <v>11</v>
      </c>
      <c r="N13" s="59" t="s">
        <v>223</v>
      </c>
      <c r="O13" s="22">
        <v>2.0000000000000018</v>
      </c>
      <c r="P13" s="22">
        <v>6.5450000000000044</v>
      </c>
      <c r="Q13" s="22">
        <v>8.6450000000000049</v>
      </c>
      <c r="R13" s="22">
        <v>1.9900000000000073</v>
      </c>
      <c r="AE13" s="87"/>
      <c r="AF13" s="87">
        <v>3.0000000000000001E-3</v>
      </c>
      <c r="AG13" s="96">
        <v>0</v>
      </c>
      <c r="AH13" s="96">
        <v>0</v>
      </c>
      <c r="AI13" s="98"/>
    </row>
    <row r="14" spans="1:35" ht="15.75" customHeight="1" x14ac:dyDescent="0.25">
      <c r="A14" s="22">
        <v>12</v>
      </c>
      <c r="B14" s="59" t="s">
        <v>88</v>
      </c>
      <c r="C14" s="89">
        <v>8.5289999999999999</v>
      </c>
      <c r="D14" s="90">
        <v>9.6029999999999998</v>
      </c>
      <c r="E14" s="22">
        <f t="shared" si="0"/>
        <v>1.0739999999999998</v>
      </c>
      <c r="F14" s="22">
        <f t="shared" si="1"/>
        <v>26.849999999999994</v>
      </c>
      <c r="G14">
        <f t="shared" si="2"/>
        <v>1.3424999999999998</v>
      </c>
      <c r="H14" t="s">
        <v>242</v>
      </c>
      <c r="I14" s="59" t="s">
        <v>88</v>
      </c>
      <c r="J14">
        <v>26.849999999999994</v>
      </c>
      <c r="K14">
        <v>1.3424999999999998</v>
      </c>
      <c r="M14" s="22">
        <v>12</v>
      </c>
      <c r="N14" s="59" t="s">
        <v>203</v>
      </c>
      <c r="O14" s="22">
        <v>26.849999999999994</v>
      </c>
      <c r="P14" s="22">
        <v>19.405000000000001</v>
      </c>
      <c r="Q14" s="22">
        <v>20.074999999999996</v>
      </c>
      <c r="R14" s="22">
        <v>8.6149999999999949</v>
      </c>
      <c r="AE14" s="104" t="s">
        <v>275</v>
      </c>
      <c r="AF14" s="103"/>
      <c r="AG14" s="103"/>
      <c r="AH14" s="103"/>
    </row>
    <row r="15" spans="1:35" ht="15.75" customHeight="1" x14ac:dyDescent="0.25">
      <c r="A15" s="22">
        <v>13</v>
      </c>
      <c r="B15" s="59" t="s">
        <v>95</v>
      </c>
      <c r="C15" s="89">
        <v>8.6839999999999993</v>
      </c>
      <c r="D15" s="90">
        <v>10.25</v>
      </c>
      <c r="E15" s="22">
        <f t="shared" si="0"/>
        <v>1.5660000000000007</v>
      </c>
      <c r="F15" s="22">
        <f t="shared" si="1"/>
        <v>39.15000000000002</v>
      </c>
      <c r="G15">
        <f t="shared" si="2"/>
        <v>1.9575000000000011</v>
      </c>
      <c r="H15" t="s">
        <v>243</v>
      </c>
      <c r="I15" s="59" t="s">
        <v>95</v>
      </c>
      <c r="J15">
        <v>39.15000000000002</v>
      </c>
      <c r="K15">
        <v>1.9575000000000011</v>
      </c>
      <c r="M15" s="22">
        <v>13</v>
      </c>
      <c r="N15" s="59" t="s">
        <v>204</v>
      </c>
      <c r="O15" s="22">
        <v>39.15000000000002</v>
      </c>
      <c r="P15" s="22">
        <v>39.975000000000009</v>
      </c>
      <c r="Q15" s="22">
        <v>37.025000000000006</v>
      </c>
      <c r="R15" s="22">
        <v>13.059999999999999</v>
      </c>
      <c r="AE15" s="103"/>
      <c r="AF15" s="103"/>
      <c r="AG15" s="103"/>
      <c r="AH15" s="103"/>
    </row>
    <row r="16" spans="1:35" ht="15.75" x14ac:dyDescent="0.25">
      <c r="A16" s="22">
        <v>14</v>
      </c>
      <c r="B16" s="59" t="s">
        <v>98</v>
      </c>
      <c r="C16" s="89">
        <v>8.7200000000000006</v>
      </c>
      <c r="D16" s="90">
        <v>9.1999999999999993</v>
      </c>
      <c r="E16" s="22">
        <f t="shared" si="0"/>
        <v>0.47999999999999865</v>
      </c>
      <c r="F16" s="22">
        <f t="shared" si="1"/>
        <v>11.999999999999966</v>
      </c>
      <c r="G16">
        <f t="shared" si="2"/>
        <v>0.59999999999999831</v>
      </c>
      <c r="H16" t="s">
        <v>244</v>
      </c>
      <c r="I16" s="59" t="s">
        <v>98</v>
      </c>
      <c r="J16">
        <v>11.999999999999966</v>
      </c>
      <c r="K16">
        <v>0.59999999999999831</v>
      </c>
      <c r="M16" s="22">
        <v>14</v>
      </c>
      <c r="N16" s="59" t="s">
        <v>205</v>
      </c>
      <c r="O16" s="22">
        <v>11.999999999999966</v>
      </c>
      <c r="P16" s="22">
        <v>22.214999999999996</v>
      </c>
      <c r="Q16" s="22">
        <v>22.775000000000009</v>
      </c>
      <c r="R16" s="22">
        <v>10.344999999999995</v>
      </c>
      <c r="AE16" s="103"/>
      <c r="AF16" s="103"/>
      <c r="AG16" s="103"/>
      <c r="AH16" s="103"/>
    </row>
    <row r="17" spans="1:27" x14ac:dyDescent="0.25">
      <c r="C17" s="36"/>
      <c r="D17" s="36"/>
    </row>
    <row r="18" spans="1:27" x14ac:dyDescent="0.25">
      <c r="B18" s="91" t="s">
        <v>113</v>
      </c>
    </row>
    <row r="19" spans="1:27" x14ac:dyDescent="0.25">
      <c r="A19" s="46" t="s">
        <v>233</v>
      </c>
      <c r="B19" s="46" t="s">
        <v>112</v>
      </c>
      <c r="C19" s="46" t="s">
        <v>234</v>
      </c>
      <c r="D19" s="46" t="s">
        <v>235</v>
      </c>
      <c r="E19" s="46" t="s">
        <v>236</v>
      </c>
      <c r="F19" s="46" t="s">
        <v>237</v>
      </c>
    </row>
    <row r="20" spans="1:27" ht="15.75" x14ac:dyDescent="0.25">
      <c r="A20" s="22">
        <v>1</v>
      </c>
      <c r="B20" s="59" t="s">
        <v>93</v>
      </c>
      <c r="C20" s="89">
        <v>8.74</v>
      </c>
      <c r="D20" s="90">
        <v>8.7609999999999992</v>
      </c>
      <c r="E20" s="22">
        <f>(D20-C20)</f>
        <v>2.0999999999999019E-2</v>
      </c>
      <c r="F20" s="22">
        <f>(100*E20)/20</f>
        <v>0.1049999999999951</v>
      </c>
      <c r="G20">
        <f>F20*5/100</f>
        <v>5.2499999999997549E-3</v>
      </c>
    </row>
    <row r="21" spans="1:27" ht="15.75" x14ac:dyDescent="0.25">
      <c r="A21" s="22">
        <v>2</v>
      </c>
      <c r="B21" s="59" t="s">
        <v>92</v>
      </c>
      <c r="C21" s="89">
        <v>8.6509999999999998</v>
      </c>
      <c r="D21" s="90">
        <v>10.223000000000001</v>
      </c>
      <c r="E21" s="22">
        <f t="shared" ref="E21:E33" si="3">(D21-C21)</f>
        <v>1.572000000000001</v>
      </c>
      <c r="F21" s="22">
        <f t="shared" ref="F21:F33" si="4">(100*E21)/20</f>
        <v>7.8600000000000048</v>
      </c>
      <c r="G21">
        <f t="shared" ref="G21:G33" si="5">F21*5/100</f>
        <v>0.39300000000000024</v>
      </c>
    </row>
    <row r="22" spans="1:27" ht="15.75" x14ac:dyDescent="0.25">
      <c r="A22" s="22">
        <v>3</v>
      </c>
      <c r="B22" s="59" t="s">
        <v>97</v>
      </c>
      <c r="C22" s="89">
        <v>8.76</v>
      </c>
      <c r="D22" s="90">
        <v>9.4507999999999992</v>
      </c>
      <c r="E22" s="22">
        <f t="shared" si="3"/>
        <v>0.69079999999999941</v>
      </c>
      <c r="F22" s="22">
        <f t="shared" si="4"/>
        <v>3.4539999999999971</v>
      </c>
      <c r="G22">
        <f t="shared" si="5"/>
        <v>0.17269999999999985</v>
      </c>
    </row>
    <row r="23" spans="1:27" ht="15.75" x14ac:dyDescent="0.25">
      <c r="A23" s="22">
        <v>4</v>
      </c>
      <c r="B23" s="59" t="s">
        <v>90</v>
      </c>
      <c r="C23" s="89">
        <v>8.5679999999999996</v>
      </c>
      <c r="D23" s="90">
        <v>10.331</v>
      </c>
      <c r="E23" s="22">
        <f t="shared" si="3"/>
        <v>1.7629999999999999</v>
      </c>
      <c r="F23" s="22">
        <f t="shared" si="4"/>
        <v>8.8149999999999995</v>
      </c>
      <c r="G23">
        <f t="shared" si="5"/>
        <v>0.44074999999999998</v>
      </c>
      <c r="N23" s="47" t="s">
        <v>8</v>
      </c>
      <c r="O23" s="47" t="s">
        <v>3</v>
      </c>
      <c r="P23" s="47" t="s">
        <v>197</v>
      </c>
      <c r="Q23" s="47" t="s">
        <v>1</v>
      </c>
      <c r="R23" s="47" t="s">
        <v>5</v>
      </c>
      <c r="S23" s="47" t="s">
        <v>198</v>
      </c>
      <c r="T23" s="47" t="s">
        <v>199</v>
      </c>
      <c r="U23" s="47" t="s">
        <v>200</v>
      </c>
      <c r="V23" s="47" t="s">
        <v>201</v>
      </c>
      <c r="W23" s="47" t="s">
        <v>202</v>
      </c>
      <c r="X23" s="47" t="s">
        <v>223</v>
      </c>
      <c r="Y23" s="47" t="s">
        <v>203</v>
      </c>
      <c r="Z23" s="47" t="s">
        <v>204</v>
      </c>
      <c r="AA23" s="47" t="s">
        <v>205</v>
      </c>
    </row>
    <row r="24" spans="1:27" ht="15.75" x14ac:dyDescent="0.25">
      <c r="A24" s="22">
        <v>5</v>
      </c>
      <c r="B24" s="59" t="s">
        <v>86</v>
      </c>
      <c r="C24" s="89">
        <v>8.5299999999999994</v>
      </c>
      <c r="D24" s="90">
        <v>10.103999999999999</v>
      </c>
      <c r="E24" s="22">
        <f t="shared" si="3"/>
        <v>1.5739999999999998</v>
      </c>
      <c r="F24" s="22">
        <f t="shared" si="4"/>
        <v>7.8699999999999992</v>
      </c>
      <c r="G24">
        <f t="shared" si="5"/>
        <v>0.39349999999999996</v>
      </c>
      <c r="M24" s="46" t="s">
        <v>109</v>
      </c>
      <c r="N24" s="22">
        <v>2.0750000000000046</v>
      </c>
      <c r="O24" s="22">
        <v>22.199999999999996</v>
      </c>
      <c r="P24" s="22">
        <v>0.24999999999999467</v>
      </c>
      <c r="Q24" s="22">
        <v>23.4</v>
      </c>
      <c r="R24" s="22">
        <v>2.4249999999999883</v>
      </c>
      <c r="S24" s="22">
        <v>7.2000000000000064</v>
      </c>
      <c r="T24" s="22">
        <v>4.1999999999999815</v>
      </c>
      <c r="U24" s="22">
        <v>0.99999999999997868</v>
      </c>
      <c r="V24" s="22">
        <v>3.8249999999999673</v>
      </c>
      <c r="W24" s="22">
        <v>25.475000000000001</v>
      </c>
      <c r="X24" s="22">
        <v>2.0000000000000018</v>
      </c>
      <c r="Y24" s="22">
        <v>26.849999999999994</v>
      </c>
      <c r="Z24" s="22">
        <v>39.15000000000002</v>
      </c>
      <c r="AA24" s="22">
        <v>11.999999999999966</v>
      </c>
    </row>
    <row r="25" spans="1:27" ht="15.75" x14ac:dyDescent="0.25">
      <c r="A25" s="22">
        <v>6</v>
      </c>
      <c r="B25" s="59" t="s">
        <v>91</v>
      </c>
      <c r="C25" s="89">
        <v>8.68</v>
      </c>
      <c r="D25" s="90">
        <v>10.669</v>
      </c>
      <c r="E25" s="22">
        <f t="shared" si="3"/>
        <v>1.9890000000000008</v>
      </c>
      <c r="F25" s="22">
        <f t="shared" si="4"/>
        <v>9.9450000000000038</v>
      </c>
      <c r="G25">
        <f t="shared" si="5"/>
        <v>0.49725000000000025</v>
      </c>
      <c r="M25" s="46" t="s">
        <v>113</v>
      </c>
      <c r="N25" s="22">
        <v>0.1049999999999951</v>
      </c>
      <c r="O25" s="22">
        <v>7.8600000000000048</v>
      </c>
      <c r="P25" s="22">
        <v>3.4539999999999971</v>
      </c>
      <c r="Q25" s="22">
        <v>8.8149999999999995</v>
      </c>
      <c r="R25" s="22">
        <v>7.8699999999999992</v>
      </c>
      <c r="S25" s="22">
        <v>9.9450000000000038</v>
      </c>
      <c r="T25" s="22">
        <v>27.358999999999998</v>
      </c>
      <c r="U25" s="22">
        <v>0.81999999999999851</v>
      </c>
      <c r="V25" s="22">
        <v>4.034999999999993</v>
      </c>
      <c r="W25" s="22">
        <v>18.099999999999998</v>
      </c>
      <c r="X25" s="22">
        <v>6.5450000000000044</v>
      </c>
      <c r="Y25" s="22">
        <v>19.405000000000001</v>
      </c>
      <c r="Z25" s="22">
        <v>39.975000000000009</v>
      </c>
      <c r="AA25" s="22">
        <v>22.214999999999996</v>
      </c>
    </row>
    <row r="26" spans="1:27" ht="15.75" x14ac:dyDescent="0.25">
      <c r="A26" s="22">
        <v>7</v>
      </c>
      <c r="B26" s="59" t="s">
        <v>94</v>
      </c>
      <c r="C26" s="89">
        <v>8.5500000000000007</v>
      </c>
      <c r="D26" s="90">
        <v>14.021800000000001</v>
      </c>
      <c r="E26" s="22">
        <f t="shared" si="3"/>
        <v>5.4718</v>
      </c>
      <c r="F26" s="22">
        <f t="shared" si="4"/>
        <v>27.358999999999998</v>
      </c>
      <c r="G26">
        <f t="shared" si="5"/>
        <v>1.3679499999999998</v>
      </c>
      <c r="M26" s="46" t="s">
        <v>111</v>
      </c>
      <c r="N26" s="22">
        <v>1.7750000000000021</v>
      </c>
      <c r="O26" s="22">
        <v>8.59</v>
      </c>
      <c r="P26" s="22">
        <v>3.8549999999999955</v>
      </c>
      <c r="Q26" s="22">
        <v>8.3150000000000013</v>
      </c>
      <c r="R26" s="22">
        <v>9.1199999999999992</v>
      </c>
      <c r="S26" s="22">
        <v>11.660000000000004</v>
      </c>
      <c r="T26" s="22">
        <v>28.830000000000002</v>
      </c>
      <c r="U26" s="22">
        <v>3.0649999999999977</v>
      </c>
      <c r="V26" s="22">
        <v>1.8550000000000022</v>
      </c>
      <c r="W26" s="22">
        <v>18.990000000000002</v>
      </c>
      <c r="X26" s="22">
        <v>8.6450000000000049</v>
      </c>
      <c r="Y26" s="22">
        <v>20.074999999999996</v>
      </c>
      <c r="Z26" s="22">
        <v>37.025000000000006</v>
      </c>
      <c r="AA26" s="22">
        <v>22.775000000000009</v>
      </c>
    </row>
    <row r="27" spans="1:27" ht="15.75" x14ac:dyDescent="0.25">
      <c r="A27" s="22">
        <v>8</v>
      </c>
      <c r="B27" s="59" t="s">
        <v>87</v>
      </c>
      <c r="C27" s="89">
        <v>8.6300000000000008</v>
      </c>
      <c r="D27" s="90">
        <v>8.7940000000000005</v>
      </c>
      <c r="E27" s="22">
        <f t="shared" si="3"/>
        <v>0.1639999999999997</v>
      </c>
      <c r="F27" s="22">
        <f t="shared" si="4"/>
        <v>0.81999999999999851</v>
      </c>
      <c r="G27">
        <f t="shared" si="5"/>
        <v>4.0999999999999925E-2</v>
      </c>
      <c r="M27" s="46" t="s">
        <v>108</v>
      </c>
      <c r="N27" s="22">
        <v>0.35000000000000142</v>
      </c>
      <c r="O27" s="22">
        <v>4.8349999999999937</v>
      </c>
      <c r="P27" s="22">
        <v>0.49500000000000099</v>
      </c>
      <c r="Q27" s="22">
        <v>5.210000000000008</v>
      </c>
      <c r="R27" s="22">
        <v>1.6699999999999982</v>
      </c>
      <c r="S27" s="22">
        <v>3.1599999999999984</v>
      </c>
      <c r="T27" s="22">
        <v>10.374999999999996</v>
      </c>
      <c r="U27" s="22">
        <v>0.53999999999999382</v>
      </c>
      <c r="V27" s="22">
        <v>1.1299999999999955</v>
      </c>
      <c r="W27" s="22">
        <v>8.279999999999994</v>
      </c>
      <c r="X27" s="22">
        <v>1.9900000000000073</v>
      </c>
      <c r="Y27" s="22">
        <v>8.6149999999999949</v>
      </c>
      <c r="Z27" s="22">
        <v>13.059999999999999</v>
      </c>
      <c r="AA27" s="22">
        <v>10.344999999999995</v>
      </c>
    </row>
    <row r="28" spans="1:27" ht="15.75" x14ac:dyDescent="0.25">
      <c r="A28" s="22">
        <v>9</v>
      </c>
      <c r="B28" s="59" t="s">
        <v>116</v>
      </c>
      <c r="C28" s="89">
        <v>8.7200000000000006</v>
      </c>
      <c r="D28" s="90">
        <v>9.5269999999999992</v>
      </c>
      <c r="E28" s="22">
        <f t="shared" si="3"/>
        <v>0.80699999999999861</v>
      </c>
      <c r="F28" s="22">
        <f t="shared" si="4"/>
        <v>4.034999999999993</v>
      </c>
      <c r="G28">
        <f t="shared" si="5"/>
        <v>0.20174999999999965</v>
      </c>
    </row>
    <row r="29" spans="1:27" ht="15.75" x14ac:dyDescent="0.25">
      <c r="A29" s="22">
        <v>10</v>
      </c>
      <c r="B29" s="59" t="s">
        <v>85</v>
      </c>
      <c r="C29" s="89">
        <v>8.6370000000000005</v>
      </c>
      <c r="D29" s="90">
        <v>12.257</v>
      </c>
      <c r="E29" s="22">
        <f t="shared" si="3"/>
        <v>3.6199999999999992</v>
      </c>
      <c r="F29" s="22">
        <f t="shared" si="4"/>
        <v>18.099999999999998</v>
      </c>
      <c r="G29">
        <f t="shared" si="5"/>
        <v>0.9049999999999998</v>
      </c>
    </row>
    <row r="30" spans="1:27" ht="15.75" x14ac:dyDescent="0.25">
      <c r="A30" s="22">
        <v>11</v>
      </c>
      <c r="B30" s="59" t="s">
        <v>89</v>
      </c>
      <c r="C30" s="89">
        <v>8.6199999999999992</v>
      </c>
      <c r="D30" s="90">
        <v>9.9290000000000003</v>
      </c>
      <c r="E30" s="22">
        <f t="shared" si="3"/>
        <v>1.3090000000000011</v>
      </c>
      <c r="F30" s="22">
        <f t="shared" si="4"/>
        <v>6.5450000000000044</v>
      </c>
      <c r="G30">
        <f t="shared" si="5"/>
        <v>0.32725000000000021</v>
      </c>
    </row>
    <row r="31" spans="1:27" ht="15.75" x14ac:dyDescent="0.25">
      <c r="A31" s="22">
        <v>12</v>
      </c>
      <c r="B31" s="59" t="s">
        <v>88</v>
      </c>
      <c r="C31" s="89">
        <v>8.6530000000000005</v>
      </c>
      <c r="D31" s="90">
        <v>12.534000000000001</v>
      </c>
      <c r="E31" s="22">
        <f t="shared" si="3"/>
        <v>3.8810000000000002</v>
      </c>
      <c r="F31" s="22">
        <f t="shared" si="4"/>
        <v>19.405000000000001</v>
      </c>
      <c r="G31">
        <f t="shared" si="5"/>
        <v>0.97025000000000006</v>
      </c>
    </row>
    <row r="32" spans="1:27" ht="15.75" x14ac:dyDescent="0.25">
      <c r="A32" s="22">
        <v>13</v>
      </c>
      <c r="B32" s="59" t="s">
        <v>95</v>
      </c>
      <c r="C32" s="89">
        <v>8.6920000000000002</v>
      </c>
      <c r="D32" s="90">
        <v>16.687000000000001</v>
      </c>
      <c r="E32" s="22">
        <f t="shared" si="3"/>
        <v>7.995000000000001</v>
      </c>
      <c r="F32" s="22">
        <f t="shared" si="4"/>
        <v>39.975000000000009</v>
      </c>
      <c r="G32">
        <f t="shared" si="5"/>
        <v>1.9987500000000005</v>
      </c>
    </row>
    <row r="33" spans="1:7" ht="15.75" x14ac:dyDescent="0.25">
      <c r="A33" s="22">
        <v>14</v>
      </c>
      <c r="B33" s="59" t="s">
        <v>98</v>
      </c>
      <c r="C33" s="89">
        <v>8.65</v>
      </c>
      <c r="D33" s="90">
        <v>13.093</v>
      </c>
      <c r="E33" s="22">
        <f t="shared" si="3"/>
        <v>4.4429999999999996</v>
      </c>
      <c r="F33" s="22">
        <f t="shared" si="4"/>
        <v>22.214999999999996</v>
      </c>
      <c r="G33">
        <f t="shared" si="5"/>
        <v>1.1107499999999999</v>
      </c>
    </row>
    <row r="35" spans="1:7" x14ac:dyDescent="0.25">
      <c r="B35" s="91" t="s">
        <v>107</v>
      </c>
    </row>
    <row r="36" spans="1:7" x14ac:dyDescent="0.25">
      <c r="A36" s="46" t="s">
        <v>233</v>
      </c>
      <c r="B36" s="46" t="s">
        <v>112</v>
      </c>
      <c r="C36" s="46" t="s">
        <v>234</v>
      </c>
      <c r="D36" s="46" t="s">
        <v>235</v>
      </c>
      <c r="E36" s="46" t="s">
        <v>236</v>
      </c>
      <c r="F36" s="46" t="s">
        <v>237</v>
      </c>
    </row>
    <row r="37" spans="1:7" ht="15.75" x14ac:dyDescent="0.25">
      <c r="A37" s="22">
        <v>1</v>
      </c>
      <c r="B37" s="59" t="s">
        <v>93</v>
      </c>
      <c r="C37" s="89">
        <v>8.6329999999999991</v>
      </c>
      <c r="D37" s="90">
        <v>8.9879999999999995</v>
      </c>
      <c r="E37" s="22">
        <f>(D37-C37)</f>
        <v>0.35500000000000043</v>
      </c>
      <c r="F37" s="22">
        <f>(100*E37)/20</f>
        <v>1.7750000000000021</v>
      </c>
      <c r="G37">
        <f>F37*5/100</f>
        <v>8.8750000000000107E-2</v>
      </c>
    </row>
    <row r="38" spans="1:7" ht="15.75" x14ac:dyDescent="0.25">
      <c r="A38" s="22">
        <v>2</v>
      </c>
      <c r="B38" s="59" t="s">
        <v>92</v>
      </c>
      <c r="C38" s="89">
        <v>8.5060000000000002</v>
      </c>
      <c r="D38" s="90">
        <v>10.224</v>
      </c>
      <c r="E38" s="22">
        <f t="shared" ref="E38:E50" si="6">(D38-C38)</f>
        <v>1.718</v>
      </c>
      <c r="F38" s="22">
        <f>(100*E38)/20</f>
        <v>8.59</v>
      </c>
      <c r="G38">
        <f t="shared" ref="G38:G50" si="7">F38*5/100</f>
        <v>0.42950000000000005</v>
      </c>
    </row>
    <row r="39" spans="1:7" ht="15.75" x14ac:dyDescent="0.25">
      <c r="A39" s="22">
        <v>3</v>
      </c>
      <c r="B39" s="59" t="s">
        <v>97</v>
      </c>
      <c r="C39" s="89">
        <v>8.4600000000000009</v>
      </c>
      <c r="D39" s="90">
        <v>9.2309999999999999</v>
      </c>
      <c r="E39" s="22">
        <f t="shared" si="6"/>
        <v>0.77099999999999902</v>
      </c>
      <c r="F39" s="22">
        <f t="shared" ref="F39:F50" si="8">(100*E39)/20</f>
        <v>3.8549999999999955</v>
      </c>
      <c r="G39">
        <f t="shared" si="7"/>
        <v>0.19274999999999978</v>
      </c>
    </row>
    <row r="40" spans="1:7" ht="15.75" x14ac:dyDescent="0.25">
      <c r="A40" s="22">
        <v>4</v>
      </c>
      <c r="B40" s="59" t="s">
        <v>90</v>
      </c>
      <c r="C40" s="89">
        <v>8.6050000000000004</v>
      </c>
      <c r="D40" s="90">
        <v>10.268000000000001</v>
      </c>
      <c r="E40" s="22">
        <f t="shared" si="6"/>
        <v>1.6630000000000003</v>
      </c>
      <c r="F40" s="22">
        <f t="shared" si="8"/>
        <v>8.3150000000000013</v>
      </c>
      <c r="G40">
        <f t="shared" si="7"/>
        <v>0.41575000000000001</v>
      </c>
    </row>
    <row r="41" spans="1:7" ht="15.75" x14ac:dyDescent="0.25">
      <c r="A41" s="22">
        <v>5</v>
      </c>
      <c r="B41" s="59" t="s">
        <v>86</v>
      </c>
      <c r="C41" s="89">
        <v>8.61</v>
      </c>
      <c r="D41" s="90">
        <v>10.433999999999999</v>
      </c>
      <c r="E41" s="22">
        <f t="shared" si="6"/>
        <v>1.8239999999999998</v>
      </c>
      <c r="F41" s="22">
        <f t="shared" si="8"/>
        <v>9.1199999999999992</v>
      </c>
      <c r="G41">
        <f t="shared" si="7"/>
        <v>0.45599999999999996</v>
      </c>
    </row>
    <row r="42" spans="1:7" ht="15.75" x14ac:dyDescent="0.25">
      <c r="A42" s="22">
        <v>6</v>
      </c>
      <c r="B42" s="59" t="s">
        <v>91</v>
      </c>
      <c r="C42" s="89">
        <v>8.6</v>
      </c>
      <c r="D42" s="90">
        <v>10.932</v>
      </c>
      <c r="E42" s="22">
        <f t="shared" si="6"/>
        <v>2.3320000000000007</v>
      </c>
      <c r="F42" s="22">
        <f t="shared" si="8"/>
        <v>11.660000000000004</v>
      </c>
      <c r="G42">
        <f t="shared" si="7"/>
        <v>0.58300000000000018</v>
      </c>
    </row>
    <row r="43" spans="1:7" ht="15.75" x14ac:dyDescent="0.25">
      <c r="A43" s="22">
        <v>7</v>
      </c>
      <c r="B43" s="59" t="s">
        <v>94</v>
      </c>
      <c r="C43" s="89">
        <v>8.6590000000000007</v>
      </c>
      <c r="D43" s="90">
        <v>14.425000000000001</v>
      </c>
      <c r="E43" s="22">
        <f t="shared" si="6"/>
        <v>5.766</v>
      </c>
      <c r="F43" s="22">
        <f t="shared" si="8"/>
        <v>28.830000000000002</v>
      </c>
      <c r="G43">
        <f t="shared" si="7"/>
        <v>1.4415</v>
      </c>
    </row>
    <row r="44" spans="1:7" ht="15.75" x14ac:dyDescent="0.25">
      <c r="A44" s="22">
        <v>8</v>
      </c>
      <c r="B44" s="59" t="s">
        <v>87</v>
      </c>
      <c r="C44" s="89">
        <v>8.6509999999999998</v>
      </c>
      <c r="D44" s="90">
        <v>9.2639999999999993</v>
      </c>
      <c r="E44" s="22">
        <f t="shared" si="6"/>
        <v>0.61299999999999955</v>
      </c>
      <c r="F44" s="22">
        <f t="shared" si="8"/>
        <v>3.0649999999999977</v>
      </c>
      <c r="G44">
        <f t="shared" si="7"/>
        <v>0.15324999999999989</v>
      </c>
    </row>
    <row r="45" spans="1:7" ht="15.75" x14ac:dyDescent="0.25">
      <c r="A45" s="22">
        <v>9</v>
      </c>
      <c r="B45" s="59" t="s">
        <v>116</v>
      </c>
      <c r="C45" s="89">
        <v>8.6199999999999992</v>
      </c>
      <c r="D45" s="90">
        <v>8.9909999999999997</v>
      </c>
      <c r="E45" s="22">
        <f t="shared" si="6"/>
        <v>0.37100000000000044</v>
      </c>
      <c r="F45" s="22">
        <f t="shared" si="8"/>
        <v>1.8550000000000022</v>
      </c>
      <c r="G45">
        <f t="shared" si="7"/>
        <v>9.275000000000011E-2</v>
      </c>
    </row>
    <row r="46" spans="1:7" ht="15.75" x14ac:dyDescent="0.25">
      <c r="A46" s="22">
        <v>10</v>
      </c>
      <c r="B46" s="59" t="s">
        <v>85</v>
      </c>
      <c r="C46" s="89">
        <v>8.5039999999999996</v>
      </c>
      <c r="D46" s="90">
        <v>12.302</v>
      </c>
      <c r="E46" s="22">
        <f t="shared" si="6"/>
        <v>3.798</v>
      </c>
      <c r="F46" s="22">
        <f t="shared" si="8"/>
        <v>18.990000000000002</v>
      </c>
      <c r="G46">
        <f t="shared" si="7"/>
        <v>0.94950000000000012</v>
      </c>
    </row>
    <row r="47" spans="1:7" ht="15.75" x14ac:dyDescent="0.25">
      <c r="A47" s="22">
        <v>11</v>
      </c>
      <c r="B47" s="59" t="s">
        <v>89</v>
      </c>
      <c r="C47" s="89">
        <v>8.61</v>
      </c>
      <c r="D47" s="90">
        <v>10.339</v>
      </c>
      <c r="E47" s="22">
        <f t="shared" si="6"/>
        <v>1.729000000000001</v>
      </c>
      <c r="F47" s="22">
        <f t="shared" si="8"/>
        <v>8.6450000000000049</v>
      </c>
      <c r="G47">
        <f t="shared" si="7"/>
        <v>0.43225000000000025</v>
      </c>
    </row>
    <row r="48" spans="1:7" ht="15.75" x14ac:dyDescent="0.25">
      <c r="A48" s="22">
        <v>12</v>
      </c>
      <c r="B48" s="59" t="s">
        <v>88</v>
      </c>
      <c r="C48" s="89">
        <v>8.6530000000000005</v>
      </c>
      <c r="D48" s="90">
        <v>12.667999999999999</v>
      </c>
      <c r="E48" s="22">
        <f t="shared" si="6"/>
        <v>4.0149999999999988</v>
      </c>
      <c r="F48" s="22">
        <f t="shared" si="8"/>
        <v>20.074999999999996</v>
      </c>
      <c r="G48">
        <f t="shared" si="7"/>
        <v>1.0037499999999997</v>
      </c>
    </row>
    <row r="49" spans="1:7" ht="15.75" x14ac:dyDescent="0.25">
      <c r="A49" s="22">
        <v>13</v>
      </c>
      <c r="B49" s="59" t="s">
        <v>95</v>
      </c>
      <c r="C49" s="89">
        <v>8.66</v>
      </c>
      <c r="D49" s="90">
        <v>16.065000000000001</v>
      </c>
      <c r="E49" s="22">
        <f t="shared" si="6"/>
        <v>7.4050000000000011</v>
      </c>
      <c r="F49" s="22">
        <f t="shared" si="8"/>
        <v>37.025000000000006</v>
      </c>
      <c r="G49">
        <f t="shared" si="7"/>
        <v>1.8512500000000003</v>
      </c>
    </row>
    <row r="50" spans="1:7" ht="15.75" x14ac:dyDescent="0.25">
      <c r="A50" s="22">
        <v>14</v>
      </c>
      <c r="B50" s="59" t="s">
        <v>98</v>
      </c>
      <c r="C50" s="89">
        <v>8.5299999999999994</v>
      </c>
      <c r="D50" s="90">
        <v>13.085000000000001</v>
      </c>
      <c r="E50" s="22">
        <f t="shared" si="6"/>
        <v>4.5550000000000015</v>
      </c>
      <c r="F50" s="22">
        <f t="shared" si="8"/>
        <v>22.775000000000009</v>
      </c>
      <c r="G50">
        <f t="shared" si="7"/>
        <v>1.1387500000000004</v>
      </c>
    </row>
    <row r="53" spans="1:7" x14ac:dyDescent="0.25">
      <c r="B53" s="91" t="s">
        <v>108</v>
      </c>
    </row>
    <row r="54" spans="1:7" x14ac:dyDescent="0.25">
      <c r="A54" s="46" t="s">
        <v>233</v>
      </c>
      <c r="B54" s="46" t="s">
        <v>112</v>
      </c>
      <c r="C54" s="46" t="s">
        <v>234</v>
      </c>
      <c r="D54" s="46" t="s">
        <v>235</v>
      </c>
      <c r="E54" s="46" t="s">
        <v>236</v>
      </c>
      <c r="F54" s="46" t="s">
        <v>237</v>
      </c>
    </row>
    <row r="55" spans="1:7" ht="15.75" x14ac:dyDescent="0.25">
      <c r="A55" s="22">
        <v>1</v>
      </c>
      <c r="B55" s="59" t="s">
        <v>93</v>
      </c>
      <c r="C55" s="89">
        <v>8.5839999999999996</v>
      </c>
      <c r="D55" s="90">
        <v>8.6539999999999999</v>
      </c>
      <c r="E55" s="22">
        <f>(D55-C55)</f>
        <v>7.0000000000000284E-2</v>
      </c>
      <c r="F55" s="22">
        <f>(100*E55)/20</f>
        <v>0.35000000000000142</v>
      </c>
      <c r="G55">
        <f>F55*5/100</f>
        <v>1.7500000000000071E-2</v>
      </c>
    </row>
    <row r="56" spans="1:7" ht="15.75" x14ac:dyDescent="0.25">
      <c r="A56" s="22">
        <v>2</v>
      </c>
      <c r="B56" s="59" t="s">
        <v>92</v>
      </c>
      <c r="C56" s="89">
        <v>8.6240000000000006</v>
      </c>
      <c r="D56" s="90">
        <v>9.5909999999999993</v>
      </c>
      <c r="E56" s="22">
        <f t="shared" ref="E56:E68" si="9">(D56-C56)</f>
        <v>0.96699999999999875</v>
      </c>
      <c r="F56" s="22">
        <f>(100*E56)/20</f>
        <v>4.8349999999999937</v>
      </c>
      <c r="G56">
        <f t="shared" ref="G56:G68" si="10">F56*5/100</f>
        <v>0.24174999999999969</v>
      </c>
    </row>
    <row r="57" spans="1:7" ht="15.75" x14ac:dyDescent="0.25">
      <c r="A57" s="22">
        <v>3</v>
      </c>
      <c r="B57" s="59" t="s">
        <v>97</v>
      </c>
      <c r="C57" s="89">
        <v>8.5440000000000005</v>
      </c>
      <c r="D57" s="90">
        <v>8.6430000000000007</v>
      </c>
      <c r="E57" s="22">
        <f t="shared" si="9"/>
        <v>9.9000000000000199E-2</v>
      </c>
      <c r="F57" s="22">
        <f t="shared" ref="F57:F68" si="11">(100*E57)/20</f>
        <v>0.49500000000000099</v>
      </c>
      <c r="G57">
        <f t="shared" si="10"/>
        <v>2.475000000000005E-2</v>
      </c>
    </row>
    <row r="58" spans="1:7" ht="15.75" x14ac:dyDescent="0.25">
      <c r="A58" s="22">
        <v>4</v>
      </c>
      <c r="B58" s="59" t="s">
        <v>90</v>
      </c>
      <c r="C58" s="89">
        <v>8.6359999999999992</v>
      </c>
      <c r="D58" s="90">
        <v>9.6780000000000008</v>
      </c>
      <c r="E58" s="22">
        <f t="shared" si="9"/>
        <v>1.0420000000000016</v>
      </c>
      <c r="F58" s="22">
        <f t="shared" si="11"/>
        <v>5.210000000000008</v>
      </c>
      <c r="G58">
        <f t="shared" si="10"/>
        <v>0.2605000000000004</v>
      </c>
    </row>
    <row r="59" spans="1:7" ht="15.75" x14ac:dyDescent="0.25">
      <c r="A59" s="22">
        <v>5</v>
      </c>
      <c r="B59" s="59" t="s">
        <v>86</v>
      </c>
      <c r="C59" s="89">
        <v>8.4190000000000005</v>
      </c>
      <c r="D59" s="90">
        <v>8.7530000000000001</v>
      </c>
      <c r="E59" s="22">
        <f t="shared" si="9"/>
        <v>0.33399999999999963</v>
      </c>
      <c r="F59" s="22">
        <f t="shared" si="11"/>
        <v>1.6699999999999982</v>
      </c>
      <c r="G59">
        <f t="shared" si="10"/>
        <v>8.3499999999999908E-2</v>
      </c>
    </row>
    <row r="60" spans="1:7" ht="15.75" x14ac:dyDescent="0.25">
      <c r="A60" s="22">
        <v>6</v>
      </c>
      <c r="B60" s="59" t="s">
        <v>91</v>
      </c>
      <c r="C60" s="89">
        <v>8.5950000000000006</v>
      </c>
      <c r="D60" s="90">
        <v>9.2270000000000003</v>
      </c>
      <c r="E60" s="22">
        <f t="shared" si="9"/>
        <v>0.63199999999999967</v>
      </c>
      <c r="F60" s="22">
        <f t="shared" si="11"/>
        <v>3.1599999999999984</v>
      </c>
      <c r="G60">
        <f t="shared" si="10"/>
        <v>0.15799999999999992</v>
      </c>
    </row>
    <row r="61" spans="1:7" ht="15.75" x14ac:dyDescent="0.25">
      <c r="A61" s="22">
        <v>7</v>
      </c>
      <c r="B61" s="59" t="s">
        <v>94</v>
      </c>
      <c r="C61" s="89">
        <v>8.6080000000000005</v>
      </c>
      <c r="D61" s="90">
        <v>10.683</v>
      </c>
      <c r="E61" s="22">
        <f t="shared" si="9"/>
        <v>2.0749999999999993</v>
      </c>
      <c r="F61" s="22">
        <f t="shared" si="11"/>
        <v>10.374999999999996</v>
      </c>
      <c r="G61">
        <f t="shared" si="10"/>
        <v>0.51874999999999982</v>
      </c>
    </row>
    <row r="62" spans="1:7" ht="15.75" x14ac:dyDescent="0.25">
      <c r="A62" s="22">
        <v>8</v>
      </c>
      <c r="B62" s="59" t="s">
        <v>87</v>
      </c>
      <c r="C62" s="89">
        <v>8.4320000000000004</v>
      </c>
      <c r="D62" s="90">
        <v>8.5399999999999991</v>
      </c>
      <c r="E62" s="22">
        <f t="shared" si="9"/>
        <v>0.10799999999999876</v>
      </c>
      <c r="F62" s="22">
        <f t="shared" si="11"/>
        <v>0.53999999999999382</v>
      </c>
      <c r="G62">
        <f t="shared" si="10"/>
        <v>2.6999999999999691E-2</v>
      </c>
    </row>
    <row r="63" spans="1:7" ht="15.75" x14ac:dyDescent="0.25">
      <c r="A63" s="22">
        <v>9</v>
      </c>
      <c r="B63" s="59" t="s">
        <v>116</v>
      </c>
      <c r="C63" s="89">
        <v>8.6590000000000007</v>
      </c>
      <c r="D63" s="90">
        <v>8.8849999999999998</v>
      </c>
      <c r="E63" s="22">
        <f t="shared" si="9"/>
        <v>0.22599999999999909</v>
      </c>
      <c r="F63" s="22">
        <f t="shared" si="11"/>
        <v>1.1299999999999955</v>
      </c>
      <c r="G63">
        <f t="shared" si="10"/>
        <v>5.6499999999999773E-2</v>
      </c>
    </row>
    <row r="64" spans="1:7" ht="15.75" x14ac:dyDescent="0.25">
      <c r="A64" s="22">
        <v>10</v>
      </c>
      <c r="B64" s="59" t="s">
        <v>85</v>
      </c>
      <c r="C64" s="89">
        <v>8.6140000000000008</v>
      </c>
      <c r="D64" s="90">
        <v>10.27</v>
      </c>
      <c r="E64" s="22">
        <f t="shared" si="9"/>
        <v>1.6559999999999988</v>
      </c>
      <c r="F64" s="22">
        <f t="shared" si="11"/>
        <v>8.279999999999994</v>
      </c>
      <c r="G64">
        <f t="shared" si="10"/>
        <v>0.4139999999999997</v>
      </c>
    </row>
    <row r="65" spans="1:7" ht="15.75" x14ac:dyDescent="0.25">
      <c r="A65" s="22">
        <v>11</v>
      </c>
      <c r="B65" s="59" t="s">
        <v>89</v>
      </c>
      <c r="C65" s="89">
        <v>8.6329999999999991</v>
      </c>
      <c r="D65" s="90">
        <v>9.0310000000000006</v>
      </c>
      <c r="E65" s="22">
        <f t="shared" si="9"/>
        <v>0.39800000000000146</v>
      </c>
      <c r="F65" s="22">
        <f t="shared" si="11"/>
        <v>1.9900000000000073</v>
      </c>
      <c r="G65">
        <f t="shared" si="10"/>
        <v>9.9500000000000366E-2</v>
      </c>
    </row>
    <row r="66" spans="1:7" ht="15.75" x14ac:dyDescent="0.25">
      <c r="A66" s="22">
        <v>12</v>
      </c>
      <c r="B66" s="59" t="s">
        <v>88</v>
      </c>
      <c r="C66" s="89">
        <v>8.7080000000000002</v>
      </c>
      <c r="D66" s="90">
        <v>10.430999999999999</v>
      </c>
      <c r="E66" s="22">
        <f t="shared" si="9"/>
        <v>1.722999999999999</v>
      </c>
      <c r="F66" s="22">
        <f t="shared" si="11"/>
        <v>8.6149999999999949</v>
      </c>
      <c r="G66">
        <f t="shared" si="10"/>
        <v>0.43074999999999974</v>
      </c>
    </row>
    <row r="67" spans="1:7" ht="15.75" x14ac:dyDescent="0.25">
      <c r="A67" s="22">
        <v>13</v>
      </c>
      <c r="B67" s="59" t="s">
        <v>95</v>
      </c>
      <c r="C67" s="89">
        <v>8.6579999999999995</v>
      </c>
      <c r="D67" s="90">
        <v>11.27</v>
      </c>
      <c r="E67" s="22">
        <f t="shared" si="9"/>
        <v>2.6120000000000001</v>
      </c>
      <c r="F67" s="22">
        <f t="shared" si="11"/>
        <v>13.059999999999999</v>
      </c>
      <c r="G67">
        <f t="shared" si="10"/>
        <v>0.65300000000000002</v>
      </c>
    </row>
    <row r="68" spans="1:7" ht="15.75" x14ac:dyDescent="0.25">
      <c r="A68" s="22">
        <v>14</v>
      </c>
      <c r="B68" s="59" t="s">
        <v>98</v>
      </c>
      <c r="C68" s="89">
        <v>8.5500000000000007</v>
      </c>
      <c r="D68" s="90">
        <v>10.619</v>
      </c>
      <c r="E68" s="22">
        <f t="shared" si="9"/>
        <v>2.0689999999999991</v>
      </c>
      <c r="F68" s="22">
        <f t="shared" si="11"/>
        <v>10.344999999999995</v>
      </c>
      <c r="G68">
        <f t="shared" si="10"/>
        <v>0.51724999999999977</v>
      </c>
    </row>
  </sheetData>
  <mergeCells count="2">
    <mergeCell ref="AE14:AH16"/>
    <mergeCell ref="AE3:A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TPC</vt:lpstr>
      <vt:lpstr>correlation </vt:lpstr>
      <vt:lpstr>TFC</vt:lpstr>
      <vt:lpstr>TAC</vt:lpstr>
      <vt:lpstr>Reducing power</vt:lpstr>
      <vt:lpstr>DPPH</vt:lpstr>
      <vt:lpstr>extraxtion efficiency </vt:lpstr>
      <vt:lpstr>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Wakeel</cp:lastModifiedBy>
  <dcterms:created xsi:type="dcterms:W3CDTF">2014-10-27T16:28:48Z</dcterms:created>
  <dcterms:modified xsi:type="dcterms:W3CDTF">2019-07-19T14:50:56Z</dcterms:modified>
</cp:coreProperties>
</file>