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29D0A510-9304-4CC9-ACAD-B9A78AF95BF4}" xr6:coauthVersionLast="31" xr6:coauthVersionMax="31" xr10:uidLastSave="{00000000-0000-0000-0000-000000000000}"/>
  <bookViews>
    <workbookView xWindow="0" yWindow="0" windowWidth="22260" windowHeight="12645" tabRatio="721" activeTab="2" xr2:uid="{00000000-000D-0000-FFFF-FFFF00000000}"/>
  </bookViews>
  <sheets>
    <sheet name="fatty acid relative concentrati" sheetId="1" r:id="rId1"/>
    <sheet name="raw values of fatty acid" sheetId="2" r:id="rId2"/>
    <sheet name="isotope data" sheetId="4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4" l="1"/>
  <c r="L8" i="4"/>
  <c r="M5" i="4"/>
  <c r="L5" i="4"/>
  <c r="O9" i="4"/>
  <c r="N9" i="4"/>
  <c r="M9" i="4"/>
  <c r="L9" i="4"/>
  <c r="M33" i="4"/>
  <c r="L33" i="4"/>
  <c r="M7" i="4"/>
  <c r="L7" i="4"/>
  <c r="M6" i="4"/>
  <c r="L6" i="4"/>
  <c r="M4" i="4"/>
  <c r="L4" i="4"/>
  <c r="M3" i="4"/>
  <c r="L3" i="4"/>
  <c r="BM34" i="2" l="1"/>
  <c r="BK34" i="2"/>
  <c r="BI34" i="2"/>
  <c r="BG34" i="2"/>
  <c r="BE34" i="2"/>
  <c r="BC34" i="2"/>
  <c r="BA34" i="2"/>
  <c r="AY34" i="2"/>
  <c r="AW34" i="2"/>
  <c r="AU34" i="2"/>
  <c r="AS34" i="2"/>
  <c r="AQ34" i="2"/>
  <c r="AO34" i="2"/>
  <c r="AM34" i="2"/>
  <c r="AK34" i="2"/>
  <c r="AI34" i="2"/>
  <c r="AG34" i="2"/>
  <c r="AE34" i="2"/>
  <c r="AC34" i="2"/>
  <c r="AA34" i="2"/>
  <c r="Y34" i="2"/>
  <c r="W34" i="2"/>
  <c r="T34" i="2"/>
  <c r="R34" i="2"/>
  <c r="P34" i="2"/>
  <c r="N34" i="2"/>
  <c r="L34" i="2"/>
  <c r="J34" i="2"/>
  <c r="H34" i="2"/>
  <c r="F34" i="2"/>
  <c r="BM33" i="2"/>
  <c r="BK33" i="2"/>
  <c r="BI33" i="2"/>
  <c r="BG33" i="2"/>
  <c r="BE33" i="2"/>
  <c r="BC33" i="2"/>
  <c r="BA33" i="2"/>
  <c r="AY33" i="2"/>
  <c r="AW33" i="2"/>
  <c r="AU33" i="2"/>
  <c r="AS33" i="2"/>
  <c r="AQ33" i="2"/>
  <c r="AO33" i="2"/>
  <c r="AM33" i="2"/>
  <c r="AK33" i="2"/>
  <c r="AI33" i="2"/>
  <c r="AG33" i="2"/>
  <c r="AE33" i="2"/>
  <c r="AC33" i="2"/>
  <c r="AA33" i="2"/>
  <c r="Y33" i="2"/>
  <c r="W33" i="2"/>
  <c r="T33" i="2"/>
  <c r="R33" i="2"/>
  <c r="P33" i="2"/>
  <c r="N33" i="2"/>
  <c r="L33" i="2"/>
  <c r="J33" i="2"/>
  <c r="H33" i="2"/>
  <c r="F33" i="2"/>
  <c r="BM32" i="2"/>
  <c r="BK32" i="2"/>
  <c r="BI32" i="2"/>
  <c r="BG32" i="2"/>
  <c r="BE32" i="2"/>
  <c r="BC32" i="2"/>
  <c r="BA32" i="2"/>
  <c r="AY32" i="2"/>
  <c r="AW32" i="2"/>
  <c r="AU32" i="2"/>
  <c r="AS32" i="2"/>
  <c r="AQ32" i="2"/>
  <c r="AO32" i="2"/>
  <c r="AM32" i="2"/>
  <c r="AK32" i="2"/>
  <c r="AI32" i="2"/>
  <c r="AG32" i="2"/>
  <c r="AE32" i="2"/>
  <c r="AC32" i="2"/>
  <c r="AA32" i="2"/>
  <c r="Y32" i="2"/>
  <c r="W32" i="2"/>
  <c r="T32" i="2"/>
  <c r="R32" i="2"/>
  <c r="P32" i="2"/>
  <c r="N32" i="2"/>
  <c r="L32" i="2"/>
  <c r="J32" i="2"/>
  <c r="H32" i="2"/>
  <c r="F32" i="2"/>
  <c r="BM31" i="2"/>
  <c r="BK31" i="2"/>
  <c r="BI31" i="2"/>
  <c r="BG31" i="2"/>
  <c r="BE31" i="2"/>
  <c r="BC31" i="2"/>
  <c r="BA31" i="2"/>
  <c r="AY31" i="2"/>
  <c r="AW31" i="2"/>
  <c r="AU31" i="2"/>
  <c r="AS31" i="2"/>
  <c r="AQ31" i="2"/>
  <c r="AO31" i="2"/>
  <c r="AM31" i="2"/>
  <c r="AK31" i="2"/>
  <c r="AI31" i="2"/>
  <c r="AG31" i="2"/>
  <c r="AE31" i="2"/>
  <c r="AC31" i="2"/>
  <c r="AA31" i="2"/>
  <c r="Y31" i="2"/>
  <c r="W31" i="2"/>
  <c r="T31" i="2"/>
  <c r="R31" i="2"/>
  <c r="P31" i="2"/>
  <c r="N31" i="2"/>
  <c r="L31" i="2"/>
  <c r="J31" i="2"/>
  <c r="H31" i="2"/>
  <c r="F31" i="2"/>
  <c r="BM30" i="2"/>
  <c r="BK30" i="2"/>
  <c r="BI30" i="2"/>
  <c r="BG30" i="2"/>
  <c r="BE30" i="2"/>
  <c r="BC30" i="2"/>
  <c r="BA30" i="2"/>
  <c r="AY30" i="2"/>
  <c r="AW30" i="2"/>
  <c r="AU30" i="2"/>
  <c r="AS30" i="2"/>
  <c r="AQ30" i="2"/>
  <c r="AO30" i="2"/>
  <c r="AM30" i="2"/>
  <c r="AK30" i="2"/>
  <c r="AI30" i="2"/>
  <c r="AG30" i="2"/>
  <c r="AE30" i="2"/>
  <c r="AC30" i="2"/>
  <c r="AA30" i="2"/>
  <c r="Y30" i="2"/>
  <c r="W30" i="2"/>
  <c r="T30" i="2"/>
  <c r="R30" i="2"/>
  <c r="P30" i="2"/>
  <c r="N30" i="2"/>
  <c r="L30" i="2"/>
  <c r="J30" i="2"/>
  <c r="H30" i="2"/>
  <c r="F30" i="2"/>
  <c r="BM29" i="2"/>
  <c r="BK29" i="2"/>
  <c r="BI29" i="2"/>
  <c r="BG29" i="2"/>
  <c r="BE29" i="2"/>
  <c r="BC29" i="2"/>
  <c r="BA29" i="2"/>
  <c r="AY29" i="2"/>
  <c r="AW29" i="2"/>
  <c r="AU29" i="2"/>
  <c r="AS29" i="2"/>
  <c r="AQ29" i="2"/>
  <c r="AO29" i="2"/>
  <c r="AM29" i="2"/>
  <c r="AK29" i="2"/>
  <c r="AI29" i="2"/>
  <c r="AG29" i="2"/>
  <c r="AE29" i="2"/>
  <c r="AC29" i="2"/>
  <c r="AA29" i="2"/>
  <c r="Y29" i="2"/>
  <c r="W29" i="2"/>
  <c r="T29" i="2"/>
  <c r="R29" i="2"/>
  <c r="P29" i="2"/>
  <c r="N29" i="2"/>
  <c r="L29" i="2"/>
  <c r="J29" i="2"/>
  <c r="H29" i="2"/>
  <c r="F29" i="2"/>
  <c r="BM28" i="2"/>
  <c r="BK28" i="2"/>
  <c r="BI28" i="2"/>
  <c r="BG28" i="2"/>
  <c r="BE28" i="2"/>
  <c r="BC28" i="2"/>
  <c r="BA28" i="2"/>
  <c r="AY28" i="2"/>
  <c r="AW28" i="2"/>
  <c r="AU28" i="2"/>
  <c r="AS28" i="2"/>
  <c r="AQ28" i="2"/>
  <c r="AO28" i="2"/>
  <c r="AM28" i="2"/>
  <c r="AK28" i="2"/>
  <c r="AI28" i="2"/>
  <c r="AG28" i="2"/>
  <c r="AE28" i="2"/>
  <c r="AC28" i="2"/>
  <c r="AA28" i="2"/>
  <c r="Y28" i="2"/>
  <c r="W28" i="2"/>
  <c r="T28" i="2"/>
  <c r="R28" i="2"/>
  <c r="P28" i="2"/>
  <c r="N28" i="2"/>
  <c r="L28" i="2"/>
  <c r="J28" i="2"/>
  <c r="H28" i="2"/>
  <c r="F28" i="2"/>
  <c r="BM27" i="2"/>
  <c r="BK27" i="2"/>
  <c r="BI27" i="2"/>
  <c r="BG27" i="2"/>
  <c r="BE27" i="2"/>
  <c r="BC27" i="2"/>
  <c r="BA27" i="2"/>
  <c r="AY27" i="2"/>
  <c r="AW27" i="2"/>
  <c r="AU27" i="2"/>
  <c r="AS27" i="2"/>
  <c r="AQ27" i="2"/>
  <c r="AO27" i="2"/>
  <c r="AM27" i="2"/>
  <c r="AK27" i="2"/>
  <c r="AI27" i="2"/>
  <c r="AG27" i="2"/>
  <c r="AE27" i="2"/>
  <c r="AC27" i="2"/>
  <c r="AA27" i="2"/>
  <c r="Y27" i="2"/>
  <c r="W27" i="2"/>
  <c r="T27" i="2"/>
  <c r="R27" i="2"/>
  <c r="P27" i="2"/>
  <c r="N27" i="2"/>
  <c r="L27" i="2"/>
  <c r="J27" i="2"/>
  <c r="H27" i="2"/>
  <c r="F27" i="2"/>
  <c r="BM26" i="2"/>
  <c r="BK26" i="2"/>
  <c r="BI26" i="2"/>
  <c r="BG26" i="2"/>
  <c r="BE26" i="2"/>
  <c r="BC26" i="2"/>
  <c r="BA26" i="2"/>
  <c r="AY26" i="2"/>
  <c r="AW26" i="2"/>
  <c r="AU26" i="2"/>
  <c r="AS26" i="2"/>
  <c r="AQ26" i="2"/>
  <c r="AO26" i="2"/>
  <c r="AM26" i="2"/>
  <c r="AK26" i="2"/>
  <c r="AI26" i="2"/>
  <c r="AG26" i="2"/>
  <c r="AE26" i="2"/>
  <c r="AC26" i="2"/>
  <c r="AA26" i="2"/>
  <c r="Y26" i="2"/>
  <c r="W26" i="2"/>
  <c r="T26" i="2"/>
  <c r="R26" i="2"/>
  <c r="P26" i="2"/>
  <c r="N26" i="2"/>
  <c r="L26" i="2"/>
  <c r="J26" i="2"/>
  <c r="H26" i="2"/>
  <c r="F26" i="2"/>
  <c r="BM25" i="2"/>
  <c r="BK25" i="2"/>
  <c r="BI25" i="2"/>
  <c r="BG25" i="2"/>
  <c r="BE25" i="2"/>
  <c r="BC25" i="2"/>
  <c r="BA25" i="2"/>
  <c r="AY25" i="2"/>
  <c r="AW25" i="2"/>
  <c r="AU25" i="2"/>
  <c r="AS25" i="2"/>
  <c r="AQ25" i="2"/>
  <c r="AO25" i="2"/>
  <c r="AM25" i="2"/>
  <c r="AK25" i="2"/>
  <c r="AI25" i="2"/>
  <c r="AG25" i="2"/>
  <c r="AE25" i="2"/>
  <c r="AC25" i="2"/>
  <c r="AA25" i="2"/>
  <c r="Y25" i="2"/>
  <c r="W25" i="2"/>
  <c r="T25" i="2"/>
  <c r="R25" i="2"/>
  <c r="P25" i="2"/>
  <c r="N25" i="2"/>
  <c r="L25" i="2"/>
  <c r="J25" i="2"/>
  <c r="H25" i="2"/>
  <c r="F25" i="2"/>
  <c r="BM24" i="2"/>
  <c r="BK24" i="2"/>
  <c r="BI24" i="2"/>
  <c r="BG24" i="2"/>
  <c r="BE24" i="2"/>
  <c r="BC24" i="2"/>
  <c r="BA24" i="2"/>
  <c r="AY24" i="2"/>
  <c r="AW24" i="2"/>
  <c r="AU24" i="2"/>
  <c r="AS24" i="2"/>
  <c r="AQ24" i="2"/>
  <c r="AO24" i="2"/>
  <c r="AM24" i="2"/>
  <c r="AK24" i="2"/>
  <c r="AI24" i="2"/>
  <c r="AG24" i="2"/>
  <c r="AE24" i="2"/>
  <c r="AC24" i="2"/>
  <c r="AA24" i="2"/>
  <c r="Y24" i="2"/>
  <c r="W24" i="2"/>
  <c r="T24" i="2"/>
  <c r="R24" i="2"/>
  <c r="P24" i="2"/>
  <c r="N24" i="2"/>
  <c r="L24" i="2"/>
  <c r="J24" i="2"/>
  <c r="H24" i="2"/>
  <c r="F24" i="2"/>
  <c r="BM23" i="2"/>
  <c r="BK23" i="2"/>
  <c r="BI23" i="2"/>
  <c r="BG23" i="2"/>
  <c r="BE23" i="2"/>
  <c r="BC23" i="2"/>
  <c r="BA23" i="2"/>
  <c r="AY23" i="2"/>
  <c r="AW23" i="2"/>
  <c r="AU23" i="2"/>
  <c r="AS23" i="2"/>
  <c r="AQ23" i="2"/>
  <c r="AO23" i="2"/>
  <c r="AM23" i="2"/>
  <c r="AK23" i="2"/>
  <c r="AI23" i="2"/>
  <c r="AG23" i="2"/>
  <c r="AE23" i="2"/>
  <c r="AC23" i="2"/>
  <c r="AA23" i="2"/>
  <c r="Y23" i="2"/>
  <c r="W23" i="2"/>
  <c r="T23" i="2"/>
  <c r="R23" i="2"/>
  <c r="P23" i="2"/>
  <c r="N23" i="2"/>
  <c r="L23" i="2"/>
  <c r="J23" i="2"/>
  <c r="H23" i="2"/>
  <c r="F23" i="2"/>
  <c r="BM22" i="2"/>
  <c r="BK22" i="2"/>
  <c r="BI22" i="2"/>
  <c r="BG22" i="2"/>
  <c r="BE22" i="2"/>
  <c r="BC22" i="2"/>
  <c r="BA22" i="2"/>
  <c r="AY22" i="2"/>
  <c r="AW22" i="2"/>
  <c r="AU22" i="2"/>
  <c r="AS22" i="2"/>
  <c r="AQ22" i="2"/>
  <c r="AO22" i="2"/>
  <c r="AM22" i="2"/>
  <c r="AK22" i="2"/>
  <c r="AI22" i="2"/>
  <c r="AG22" i="2"/>
  <c r="AE22" i="2"/>
  <c r="AC22" i="2"/>
  <c r="AA22" i="2"/>
  <c r="Y22" i="2"/>
  <c r="W22" i="2"/>
  <c r="T22" i="2"/>
  <c r="R22" i="2"/>
  <c r="P22" i="2"/>
  <c r="N22" i="2"/>
  <c r="L22" i="2"/>
  <c r="J22" i="2"/>
  <c r="H22" i="2"/>
  <c r="F22" i="2"/>
  <c r="BM21" i="2"/>
  <c r="BK21" i="2"/>
  <c r="BI21" i="2"/>
  <c r="BG21" i="2"/>
  <c r="BE21" i="2"/>
  <c r="BC21" i="2"/>
  <c r="BA21" i="2"/>
  <c r="AY21" i="2"/>
  <c r="AW21" i="2"/>
  <c r="AU21" i="2"/>
  <c r="AS21" i="2"/>
  <c r="AQ21" i="2"/>
  <c r="AO21" i="2"/>
  <c r="AM21" i="2"/>
  <c r="AK21" i="2"/>
  <c r="AI21" i="2"/>
  <c r="AG21" i="2"/>
  <c r="AE21" i="2"/>
  <c r="AC21" i="2"/>
  <c r="AA21" i="2"/>
  <c r="Y21" i="2"/>
  <c r="W21" i="2"/>
  <c r="T21" i="2"/>
  <c r="R21" i="2"/>
  <c r="P21" i="2"/>
  <c r="N21" i="2"/>
  <c r="L21" i="2"/>
  <c r="J21" i="2"/>
  <c r="H21" i="2"/>
  <c r="F21" i="2"/>
  <c r="BM20" i="2"/>
  <c r="BK20" i="2"/>
  <c r="BI20" i="2"/>
  <c r="BG20" i="2"/>
  <c r="BE20" i="2"/>
  <c r="BC20" i="2"/>
  <c r="BA20" i="2"/>
  <c r="AY20" i="2"/>
  <c r="AW20" i="2"/>
  <c r="AU20" i="2"/>
  <c r="AS20" i="2"/>
  <c r="AQ20" i="2"/>
  <c r="AO20" i="2"/>
  <c r="AM20" i="2"/>
  <c r="AK20" i="2"/>
  <c r="AI20" i="2"/>
  <c r="AG20" i="2"/>
  <c r="AE20" i="2"/>
  <c r="AC20" i="2"/>
  <c r="AA20" i="2"/>
  <c r="Y20" i="2"/>
  <c r="W20" i="2"/>
  <c r="T20" i="2"/>
  <c r="R20" i="2"/>
  <c r="P20" i="2"/>
  <c r="N20" i="2"/>
  <c r="L20" i="2"/>
  <c r="J20" i="2"/>
  <c r="H20" i="2"/>
  <c r="F20" i="2"/>
  <c r="BM19" i="2"/>
  <c r="BK19" i="2"/>
  <c r="BI19" i="2"/>
  <c r="BG19" i="2"/>
  <c r="BE19" i="2"/>
  <c r="BC19" i="2"/>
  <c r="BA19" i="2"/>
  <c r="AY19" i="2"/>
  <c r="AW19" i="2"/>
  <c r="AU19" i="2"/>
  <c r="AS19" i="2"/>
  <c r="AQ19" i="2"/>
  <c r="AO19" i="2"/>
  <c r="AM19" i="2"/>
  <c r="AK19" i="2"/>
  <c r="AI19" i="2"/>
  <c r="AG19" i="2"/>
  <c r="AE19" i="2"/>
  <c r="AC19" i="2"/>
  <c r="AA19" i="2"/>
  <c r="Y19" i="2"/>
  <c r="W19" i="2"/>
  <c r="T19" i="2"/>
  <c r="R19" i="2"/>
  <c r="P19" i="2"/>
  <c r="N19" i="2"/>
  <c r="L19" i="2"/>
  <c r="J19" i="2"/>
  <c r="H19" i="2"/>
  <c r="F19" i="2"/>
  <c r="BM18" i="2"/>
  <c r="BK18" i="2"/>
  <c r="BI18" i="2"/>
  <c r="BG18" i="2"/>
  <c r="BE18" i="2"/>
  <c r="BC18" i="2"/>
  <c r="BA18" i="2"/>
  <c r="AY18" i="2"/>
  <c r="AW18" i="2"/>
  <c r="AU18" i="2"/>
  <c r="AS18" i="2"/>
  <c r="AQ18" i="2"/>
  <c r="AO18" i="2"/>
  <c r="AM18" i="2"/>
  <c r="AK18" i="2"/>
  <c r="AI18" i="2"/>
  <c r="AG18" i="2"/>
  <c r="AE18" i="2"/>
  <c r="AC18" i="2"/>
  <c r="AA18" i="2"/>
  <c r="Y18" i="2"/>
  <c r="W18" i="2"/>
  <c r="T18" i="2"/>
  <c r="R18" i="2"/>
  <c r="P18" i="2"/>
  <c r="N18" i="2"/>
  <c r="L18" i="2"/>
  <c r="J18" i="2"/>
  <c r="H18" i="2"/>
  <c r="F18" i="2"/>
  <c r="BM17" i="2"/>
  <c r="BK17" i="2"/>
  <c r="BI17" i="2"/>
  <c r="BG17" i="2"/>
  <c r="BE17" i="2"/>
  <c r="BC17" i="2"/>
  <c r="BA17" i="2"/>
  <c r="AY17" i="2"/>
  <c r="AW17" i="2"/>
  <c r="AU17" i="2"/>
  <c r="AS17" i="2"/>
  <c r="AQ17" i="2"/>
  <c r="AO17" i="2"/>
  <c r="AM17" i="2"/>
  <c r="AK17" i="2"/>
  <c r="AI17" i="2"/>
  <c r="AG17" i="2"/>
  <c r="AE17" i="2"/>
  <c r="AC17" i="2"/>
  <c r="AA17" i="2"/>
  <c r="Y17" i="2"/>
  <c r="W17" i="2"/>
  <c r="T17" i="2"/>
  <c r="R17" i="2"/>
  <c r="P17" i="2"/>
  <c r="N17" i="2"/>
  <c r="L17" i="2"/>
  <c r="J17" i="2"/>
  <c r="H17" i="2"/>
  <c r="F17" i="2"/>
  <c r="BM16" i="2"/>
  <c r="BK16" i="2"/>
  <c r="BI16" i="2"/>
  <c r="BG16" i="2"/>
  <c r="BE16" i="2"/>
  <c r="BC16" i="2"/>
  <c r="BA16" i="2"/>
  <c r="AY16" i="2"/>
  <c r="AW16" i="2"/>
  <c r="AU16" i="2"/>
  <c r="AS16" i="2"/>
  <c r="AQ16" i="2"/>
  <c r="AO16" i="2"/>
  <c r="AM16" i="2"/>
  <c r="AK16" i="2"/>
  <c r="AI16" i="2"/>
  <c r="AG16" i="2"/>
  <c r="AE16" i="2"/>
  <c r="AC16" i="2"/>
  <c r="AA16" i="2"/>
  <c r="Y16" i="2"/>
  <c r="W16" i="2"/>
  <c r="T16" i="2"/>
  <c r="R16" i="2"/>
  <c r="P16" i="2"/>
  <c r="N16" i="2"/>
  <c r="L16" i="2"/>
  <c r="J16" i="2"/>
  <c r="H16" i="2"/>
  <c r="F16" i="2"/>
  <c r="BM15" i="2"/>
  <c r="BK15" i="2"/>
  <c r="BI15" i="2"/>
  <c r="BG15" i="2"/>
  <c r="BE15" i="2"/>
  <c r="BC15" i="2"/>
  <c r="BA15" i="2"/>
  <c r="AY15" i="2"/>
  <c r="AW15" i="2"/>
  <c r="AU15" i="2"/>
  <c r="AS15" i="2"/>
  <c r="AQ15" i="2"/>
  <c r="AO15" i="2"/>
  <c r="AM15" i="2"/>
  <c r="AK15" i="2"/>
  <c r="AI15" i="2"/>
  <c r="AG15" i="2"/>
  <c r="AE15" i="2"/>
  <c r="AC15" i="2"/>
  <c r="AA15" i="2"/>
  <c r="Y15" i="2"/>
  <c r="W15" i="2"/>
  <c r="T15" i="2"/>
  <c r="R15" i="2"/>
  <c r="P15" i="2"/>
  <c r="N15" i="2"/>
  <c r="L15" i="2"/>
  <c r="J15" i="2"/>
  <c r="H15" i="2"/>
  <c r="F15" i="2"/>
  <c r="BM14" i="2"/>
  <c r="BK14" i="2"/>
  <c r="BI14" i="2"/>
  <c r="BG14" i="2"/>
  <c r="BE14" i="2"/>
  <c r="BC14" i="2"/>
  <c r="BA14" i="2"/>
  <c r="AY14" i="2"/>
  <c r="AW14" i="2"/>
  <c r="AU14" i="2"/>
  <c r="AS14" i="2"/>
  <c r="AQ14" i="2"/>
  <c r="AO14" i="2"/>
  <c r="AM14" i="2"/>
  <c r="AK14" i="2"/>
  <c r="AI14" i="2"/>
  <c r="AG14" i="2"/>
  <c r="AE14" i="2"/>
  <c r="AC14" i="2"/>
  <c r="AA14" i="2"/>
  <c r="Y14" i="2"/>
  <c r="W14" i="2"/>
  <c r="T14" i="2"/>
  <c r="R14" i="2"/>
  <c r="P14" i="2"/>
  <c r="N14" i="2"/>
  <c r="L14" i="2"/>
  <c r="J14" i="2"/>
  <c r="H14" i="2"/>
  <c r="F14" i="2"/>
  <c r="BM13" i="2"/>
  <c r="BK13" i="2"/>
  <c r="BI13" i="2"/>
  <c r="BG13" i="2"/>
  <c r="BE13" i="2"/>
  <c r="BC13" i="2"/>
  <c r="BA13" i="2"/>
  <c r="AY13" i="2"/>
  <c r="AW13" i="2"/>
  <c r="AU13" i="2"/>
  <c r="AS13" i="2"/>
  <c r="AQ13" i="2"/>
  <c r="AO13" i="2"/>
  <c r="AM13" i="2"/>
  <c r="AK13" i="2"/>
  <c r="AI13" i="2"/>
  <c r="AG13" i="2"/>
  <c r="AE13" i="2"/>
  <c r="AC13" i="2"/>
  <c r="AA13" i="2"/>
  <c r="Y13" i="2"/>
  <c r="W13" i="2"/>
  <c r="T13" i="2"/>
  <c r="R13" i="2"/>
  <c r="P13" i="2"/>
  <c r="N13" i="2"/>
  <c r="L13" i="2"/>
  <c r="J13" i="2"/>
  <c r="H13" i="2"/>
  <c r="F13" i="2"/>
  <c r="BM12" i="2"/>
  <c r="BK12" i="2"/>
  <c r="BI12" i="2"/>
  <c r="BG12" i="2"/>
  <c r="BE12" i="2"/>
  <c r="BC12" i="2"/>
  <c r="BA12" i="2"/>
  <c r="AY12" i="2"/>
  <c r="AW12" i="2"/>
  <c r="AU12" i="2"/>
  <c r="AS12" i="2"/>
  <c r="AQ12" i="2"/>
  <c r="AO12" i="2"/>
  <c r="AM12" i="2"/>
  <c r="AK12" i="2"/>
  <c r="AI12" i="2"/>
  <c r="AG12" i="2"/>
  <c r="AE12" i="2"/>
  <c r="AC12" i="2"/>
  <c r="AA12" i="2"/>
  <c r="Y12" i="2"/>
  <c r="W12" i="2"/>
  <c r="T12" i="2"/>
  <c r="R12" i="2"/>
  <c r="P12" i="2"/>
  <c r="N12" i="2"/>
  <c r="L12" i="2"/>
  <c r="J12" i="2"/>
  <c r="H12" i="2"/>
  <c r="F12" i="2"/>
  <c r="BM11" i="2"/>
  <c r="BK11" i="2"/>
  <c r="BI11" i="2"/>
  <c r="BG11" i="2"/>
  <c r="BE11" i="2"/>
  <c r="BC11" i="2"/>
  <c r="BA11" i="2"/>
  <c r="AY11" i="2"/>
  <c r="AW11" i="2"/>
  <c r="AU11" i="2"/>
  <c r="AS11" i="2"/>
  <c r="AQ11" i="2"/>
  <c r="AO11" i="2"/>
  <c r="AM11" i="2"/>
  <c r="AK11" i="2"/>
  <c r="AI11" i="2"/>
  <c r="AG11" i="2"/>
  <c r="AE11" i="2"/>
  <c r="AC11" i="2"/>
  <c r="AA11" i="2"/>
  <c r="Y11" i="2"/>
  <c r="W11" i="2"/>
  <c r="T11" i="2"/>
  <c r="R11" i="2"/>
  <c r="P11" i="2"/>
  <c r="N11" i="2"/>
  <c r="L11" i="2"/>
  <c r="J11" i="2"/>
  <c r="H11" i="2"/>
  <c r="F11" i="2"/>
  <c r="BM10" i="2"/>
  <c r="BK10" i="2"/>
  <c r="BI10" i="2"/>
  <c r="BG10" i="2"/>
  <c r="BE10" i="2"/>
  <c r="BC10" i="2"/>
  <c r="BA10" i="2"/>
  <c r="AY10" i="2"/>
  <c r="AW10" i="2"/>
  <c r="AU10" i="2"/>
  <c r="AS10" i="2"/>
  <c r="AQ10" i="2"/>
  <c r="AO10" i="2"/>
  <c r="AM10" i="2"/>
  <c r="AK10" i="2"/>
  <c r="AI10" i="2"/>
  <c r="AG10" i="2"/>
  <c r="AE10" i="2"/>
  <c r="AC10" i="2"/>
  <c r="AA10" i="2"/>
  <c r="Y10" i="2"/>
  <c r="W10" i="2"/>
  <c r="T10" i="2"/>
  <c r="R10" i="2"/>
  <c r="P10" i="2"/>
  <c r="N10" i="2"/>
  <c r="L10" i="2"/>
  <c r="J10" i="2"/>
  <c r="H10" i="2"/>
  <c r="F10" i="2"/>
  <c r="BM9" i="2"/>
  <c r="BK9" i="2"/>
  <c r="BI9" i="2"/>
  <c r="BG9" i="2"/>
  <c r="BE9" i="2"/>
  <c r="BC9" i="2"/>
  <c r="BA9" i="2"/>
  <c r="AY9" i="2"/>
  <c r="AW9" i="2"/>
  <c r="AU9" i="2"/>
  <c r="AS9" i="2"/>
  <c r="AQ9" i="2"/>
  <c r="AO9" i="2"/>
  <c r="AM9" i="2"/>
  <c r="AK9" i="2"/>
  <c r="AI9" i="2"/>
  <c r="AG9" i="2"/>
  <c r="AE9" i="2"/>
  <c r="AC9" i="2"/>
  <c r="AA9" i="2"/>
  <c r="Y9" i="2"/>
  <c r="W9" i="2"/>
  <c r="T9" i="2"/>
  <c r="R9" i="2"/>
  <c r="P9" i="2"/>
  <c r="N9" i="2"/>
  <c r="L9" i="2"/>
  <c r="J9" i="2"/>
  <c r="H9" i="2"/>
  <c r="F9" i="2"/>
  <c r="BM8" i="2"/>
  <c r="BK8" i="2"/>
  <c r="BI8" i="2"/>
  <c r="BG8" i="2"/>
  <c r="BE8" i="2"/>
  <c r="BC8" i="2"/>
  <c r="BA8" i="2"/>
  <c r="AY8" i="2"/>
  <c r="AW8" i="2"/>
  <c r="AU8" i="2"/>
  <c r="AS8" i="2"/>
  <c r="AQ8" i="2"/>
  <c r="AO8" i="2"/>
  <c r="AM8" i="2"/>
  <c r="AK8" i="2"/>
  <c r="AI8" i="2"/>
  <c r="AG8" i="2"/>
  <c r="AE8" i="2"/>
  <c r="AC8" i="2"/>
  <c r="AA8" i="2"/>
  <c r="Y8" i="2"/>
  <c r="W8" i="2"/>
  <c r="T8" i="2"/>
  <c r="R8" i="2"/>
  <c r="P8" i="2"/>
  <c r="N8" i="2"/>
  <c r="L8" i="2"/>
  <c r="J8" i="2"/>
  <c r="H8" i="2"/>
  <c r="F8" i="2"/>
  <c r="BM7" i="2"/>
  <c r="BK7" i="2"/>
  <c r="BI7" i="2"/>
  <c r="BG7" i="2"/>
  <c r="BE7" i="2"/>
  <c r="BC7" i="2"/>
  <c r="BA7" i="2"/>
  <c r="AY7" i="2"/>
  <c r="AW7" i="2"/>
  <c r="AU7" i="2"/>
  <c r="AS7" i="2"/>
  <c r="AQ7" i="2"/>
  <c r="AO7" i="2"/>
  <c r="AM7" i="2"/>
  <c r="AK7" i="2"/>
  <c r="AI7" i="2"/>
  <c r="AG7" i="2"/>
  <c r="AE7" i="2"/>
  <c r="AC7" i="2"/>
  <c r="AA7" i="2"/>
  <c r="Y7" i="2"/>
  <c r="W7" i="2"/>
  <c r="T7" i="2"/>
  <c r="R7" i="2"/>
  <c r="P7" i="2"/>
  <c r="N7" i="2"/>
  <c r="L7" i="2"/>
  <c r="J7" i="2"/>
  <c r="H7" i="2"/>
  <c r="F7" i="2"/>
  <c r="BM6" i="2"/>
  <c r="BK6" i="2"/>
  <c r="BI6" i="2"/>
  <c r="BG6" i="2"/>
  <c r="BE6" i="2"/>
  <c r="BC6" i="2"/>
  <c r="BA6" i="2"/>
  <c r="AY6" i="2"/>
  <c r="AW6" i="2"/>
  <c r="AU6" i="2"/>
  <c r="AS6" i="2"/>
  <c r="AQ6" i="2"/>
  <c r="AO6" i="2"/>
  <c r="AM6" i="2"/>
  <c r="AK6" i="2"/>
  <c r="AI6" i="2"/>
  <c r="AG6" i="2"/>
  <c r="AE6" i="2"/>
  <c r="AC6" i="2"/>
  <c r="AA6" i="2"/>
  <c r="Y6" i="2"/>
  <c r="W6" i="2"/>
  <c r="T6" i="2"/>
  <c r="R6" i="2"/>
  <c r="P6" i="2"/>
  <c r="N6" i="2"/>
  <c r="L6" i="2"/>
  <c r="J6" i="2"/>
  <c r="H6" i="2"/>
  <c r="F6" i="2"/>
  <c r="BM5" i="2"/>
  <c r="BK5" i="2"/>
  <c r="BI5" i="2"/>
  <c r="BG5" i="2"/>
  <c r="BE5" i="2"/>
  <c r="BC5" i="2"/>
  <c r="BA5" i="2"/>
  <c r="AY5" i="2"/>
  <c r="AW5" i="2"/>
  <c r="AU5" i="2"/>
  <c r="AS5" i="2"/>
  <c r="AQ5" i="2"/>
  <c r="AO5" i="2"/>
  <c r="AM5" i="2"/>
  <c r="AK5" i="2"/>
  <c r="AI5" i="2"/>
  <c r="AG5" i="2"/>
  <c r="AE5" i="2"/>
  <c r="AC5" i="2"/>
  <c r="AA5" i="2"/>
  <c r="Y5" i="2"/>
  <c r="W5" i="2"/>
  <c r="T5" i="2"/>
  <c r="R5" i="2"/>
  <c r="P5" i="2"/>
  <c r="N5" i="2"/>
  <c r="L5" i="2"/>
  <c r="J5" i="2"/>
  <c r="H5" i="2"/>
  <c r="F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Q18" authorId="0" shapeId="0" xr:uid="{46999DFF-1EEA-4E94-A472-496F8B030CC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clearly more variable than other species, but with a discrepancy: twice two samples which do resemble eachother. So it could be a case of different stations or even different species of Metachromadora sampled.</t>
        </r>
      </text>
    </comment>
  </commentList>
</comments>
</file>

<file path=xl/sharedStrings.xml><?xml version="1.0" encoding="utf-8"?>
<sst xmlns="http://schemas.openxmlformats.org/spreadsheetml/2006/main" count="296" uniqueCount="100">
  <si>
    <t>GenusStation</t>
  </si>
  <si>
    <t>20:3w3</t>
  </si>
  <si>
    <t>20:3w6</t>
  </si>
  <si>
    <t>ara</t>
  </si>
  <si>
    <t>C14:0</t>
  </si>
  <si>
    <t>C15:0</t>
  </si>
  <si>
    <t>C15:1w5</t>
  </si>
  <si>
    <t>C16:0</t>
  </si>
  <si>
    <t>C16:1w7</t>
  </si>
  <si>
    <t>C16:2w6</t>
  </si>
  <si>
    <t>C16:3w3</t>
  </si>
  <si>
    <t>C17:0</t>
  </si>
  <si>
    <t>C17:1w7</t>
  </si>
  <si>
    <t>C18:0</t>
  </si>
  <si>
    <t>C18:1w7</t>
  </si>
  <si>
    <t>C18:1w9</t>
  </si>
  <si>
    <t>C18:2w6cis</t>
  </si>
  <si>
    <t>C18:2w6tr</t>
  </si>
  <si>
    <t>C18:3</t>
  </si>
  <si>
    <t>C18:4w3</t>
  </si>
  <si>
    <t>C20:0</t>
  </si>
  <si>
    <t>C20:1</t>
  </si>
  <si>
    <t>C20:1w9</t>
  </si>
  <si>
    <t>C20:2</t>
  </si>
  <si>
    <t>C21:0</t>
  </si>
  <si>
    <t>C22:0</t>
  </si>
  <si>
    <t>C22:1w9</t>
  </si>
  <si>
    <t>C22:5w3</t>
  </si>
  <si>
    <t>C24:0</t>
  </si>
  <si>
    <t>C24:1w9</t>
  </si>
  <si>
    <t>DHA</t>
  </si>
  <si>
    <t>EPA</t>
  </si>
  <si>
    <t>Metachromadora 2</t>
  </si>
  <si>
    <t>Praeacanthonchus2</t>
  </si>
  <si>
    <t>Metachromadora 1</t>
  </si>
  <si>
    <t>Theristus1</t>
  </si>
  <si>
    <t>Oncholaimus1</t>
  </si>
  <si>
    <t>Sphaerolaimus2</t>
  </si>
  <si>
    <t>Praeacanthonchus1</t>
  </si>
  <si>
    <t>Odontophora6</t>
  </si>
  <si>
    <t>Daptonema Hirsutum6</t>
  </si>
  <si>
    <t>Praeacanthonchus6</t>
  </si>
  <si>
    <t>Theristus2</t>
  </si>
  <si>
    <t>Enoplus2</t>
  </si>
  <si>
    <t>Enoploides1</t>
  </si>
  <si>
    <t>Adoncholaimus1</t>
  </si>
  <si>
    <t>ng/nem</t>
  </si>
  <si>
    <t>sample code</t>
  </si>
  <si>
    <t>Station</t>
  </si>
  <si>
    <t>number</t>
  </si>
  <si>
    <t>daptonema hirsutum</t>
  </si>
  <si>
    <t>adoncholaimus</t>
  </si>
  <si>
    <t>enoploides</t>
  </si>
  <si>
    <t>enoplus</t>
  </si>
  <si>
    <t>odontophora</t>
  </si>
  <si>
    <t>oncholaimus</t>
  </si>
  <si>
    <t>sphaerolaimus</t>
  </si>
  <si>
    <t>praecanthonchus</t>
  </si>
  <si>
    <t>theristus</t>
  </si>
  <si>
    <t>metachromadora</t>
  </si>
  <si>
    <t>delta15N</t>
  </si>
  <si>
    <t>delta13C</t>
  </si>
  <si>
    <t>mean delta15N</t>
  </si>
  <si>
    <t>mean delta13C</t>
  </si>
  <si>
    <t>Enoploides</t>
  </si>
  <si>
    <t>B1</t>
  </si>
  <si>
    <t>plaat1</t>
  </si>
  <si>
    <t>15 June 2010</t>
  </si>
  <si>
    <t>A1</t>
  </si>
  <si>
    <t>Metachromadora</t>
  </si>
  <si>
    <t>A4</t>
  </si>
  <si>
    <t>plaat3</t>
  </si>
  <si>
    <t>Enoplus</t>
  </si>
  <si>
    <t>station2Ia</t>
  </si>
  <si>
    <t>Praeacanthonchus</t>
  </si>
  <si>
    <t>A2</t>
  </si>
  <si>
    <t>Adoncholaimus</t>
  </si>
  <si>
    <t>station2IIb</t>
  </si>
  <si>
    <t>C1</t>
  </si>
  <si>
    <t>Daptonema</t>
  </si>
  <si>
    <t>A3</t>
  </si>
  <si>
    <t>d15N</t>
  </si>
  <si>
    <t>d13C</t>
  </si>
  <si>
    <t>stdevN</t>
  </si>
  <si>
    <t>stdevC</t>
  </si>
  <si>
    <t>B3</t>
  </si>
  <si>
    <t>MPB</t>
  </si>
  <si>
    <t>B4</t>
  </si>
  <si>
    <t>mean</t>
  </si>
  <si>
    <t>Odontophora</t>
  </si>
  <si>
    <t>Oncholaimus</t>
  </si>
  <si>
    <t>Theristus</t>
  </si>
  <si>
    <t>B2</t>
  </si>
  <si>
    <t>C3</t>
  </si>
  <si>
    <t>C4</t>
  </si>
  <si>
    <t>C2</t>
  </si>
  <si>
    <t>Daptonema small</t>
  </si>
  <si>
    <t>140/170</t>
  </si>
  <si>
    <t>plaat2</t>
  </si>
  <si>
    <t>E6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</si>
</sst>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Font="1"/>
    <xf numFmtId="20" fontId="0" fillId="0" borderId="0" xfId="0" applyNumberFormat="1" applyFont="1"/>
    <xf numFmtId="20" fontId="2" fillId="0" borderId="0" xfId="0" applyNumberFormat="1" applyFont="1"/>
    <xf numFmtId="0" fontId="1" fillId="0" borderId="0" xfId="0" applyFont="1"/>
    <xf numFmtId="0" fontId="3" fillId="0" borderId="0" xfId="0" applyFont="1"/>
    <xf numFmtId="1" fontId="0" fillId="0" borderId="0" xfId="0" applyNumberFormat="1"/>
    <xf numFmtId="164" fontId="0" fillId="0" borderId="0" xfId="0" applyNumberFormat="1"/>
    <xf numFmtId="0" fontId="0" fillId="3" borderId="0" xfId="0" applyFill="1"/>
    <xf numFmtId="16" fontId="0" fillId="0" borderId="0" xfId="0" applyNumberFormat="1"/>
    <xf numFmtId="0" fontId="1" fillId="3" borderId="0" xfId="0" applyFont="1" applyFill="1"/>
    <xf numFmtId="0" fontId="0" fillId="4" borderId="0" xfId="0" applyFill="1"/>
    <xf numFmtId="0" fontId="0" fillId="5" borderId="0" xfId="0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4"/>
  <sheetViews>
    <sheetView topLeftCell="A13" workbookViewId="0">
      <selection activeCell="D12" sqref="D12"/>
    </sheetView>
  </sheetViews>
  <sheetFormatPr defaultRowHeight="14.25" x14ac:dyDescent="0.45"/>
  <cols>
    <col min="1" max="1" width="37.1328125" customWidth="1"/>
    <col min="2" max="2" width="9.06640625" style="1"/>
  </cols>
  <sheetData>
    <row r="1" spans="1:32" x14ac:dyDescent="0.45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s="2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45">
      <c r="A2" t="s">
        <v>32</v>
      </c>
      <c r="B2" s="1">
        <v>0</v>
      </c>
      <c r="C2">
        <v>0</v>
      </c>
      <c r="D2">
        <v>0</v>
      </c>
      <c r="E2">
        <v>0.72506295300250001</v>
      </c>
      <c r="F2">
        <v>1.2805917339874999</v>
      </c>
      <c r="G2">
        <v>0.17854964941250001</v>
      </c>
      <c r="H2">
        <v>6.4834910382624997</v>
      </c>
      <c r="I2">
        <v>9.7345636424399995</v>
      </c>
      <c r="J2">
        <v>0.47795136217499995</v>
      </c>
      <c r="K2">
        <v>0.93775594607500001</v>
      </c>
      <c r="L2">
        <v>0.35176247515499998</v>
      </c>
      <c r="M2">
        <v>1.8772085048849998</v>
      </c>
      <c r="N2">
        <v>3.0800068755712502</v>
      </c>
      <c r="O2">
        <v>4.3172166324100001</v>
      </c>
      <c r="P2">
        <v>0</v>
      </c>
      <c r="Q2">
        <v>0.373862212355</v>
      </c>
      <c r="R2">
        <v>0.240532242885</v>
      </c>
      <c r="S2">
        <v>0</v>
      </c>
      <c r="T2">
        <v>0.43521161236875</v>
      </c>
      <c r="U2">
        <v>0.46405808274250004</v>
      </c>
      <c r="V2">
        <v>0.2842142386125</v>
      </c>
      <c r="W2">
        <v>1.1143091450624998</v>
      </c>
      <c r="X2">
        <v>0</v>
      </c>
      <c r="Y2">
        <v>0.33527610851875</v>
      </c>
      <c r="Z2">
        <v>0.29839074351250006</v>
      </c>
      <c r="AA2">
        <v>1.0522874540089999</v>
      </c>
      <c r="AB2">
        <v>0.47151756855000004</v>
      </c>
      <c r="AC2">
        <v>0</v>
      </c>
      <c r="AD2">
        <v>0</v>
      </c>
      <c r="AE2">
        <v>3.6071290583249995</v>
      </c>
      <c r="AF2">
        <v>13.382525883375001</v>
      </c>
    </row>
    <row r="3" spans="1:32" x14ac:dyDescent="0.45">
      <c r="A3" t="s">
        <v>33</v>
      </c>
      <c r="B3" s="1">
        <v>0</v>
      </c>
      <c r="C3">
        <v>0</v>
      </c>
      <c r="D3">
        <v>0</v>
      </c>
      <c r="E3">
        <v>8.8387647782539672E-2</v>
      </c>
      <c r="F3">
        <v>0.51660982926190469</v>
      </c>
      <c r="G3">
        <v>0</v>
      </c>
      <c r="H3">
        <v>2.2516844862222221</v>
      </c>
      <c r="I3">
        <v>1.6090342311333332</v>
      </c>
      <c r="J3">
        <v>0.16332503644444443</v>
      </c>
      <c r="K3">
        <v>0.55692549984761908</v>
      </c>
      <c r="L3">
        <v>0.46739282633333329</v>
      </c>
      <c r="M3">
        <v>8.2387155416952371</v>
      </c>
      <c r="N3">
        <v>2.6170646196952383</v>
      </c>
      <c r="O3">
        <v>2.8620616596698412</v>
      </c>
      <c r="P3">
        <v>0</v>
      </c>
      <c r="Q3">
        <v>0.35265971029841264</v>
      </c>
      <c r="R3">
        <v>0</v>
      </c>
      <c r="S3">
        <v>0</v>
      </c>
      <c r="T3">
        <v>0</v>
      </c>
      <c r="U3">
        <v>0.99011821281587309</v>
      </c>
      <c r="V3">
        <v>0</v>
      </c>
      <c r="W3">
        <v>1.2393576338571428</v>
      </c>
      <c r="X3">
        <v>0</v>
      </c>
      <c r="Y3">
        <v>0.38332728614444439</v>
      </c>
      <c r="Z3">
        <v>0.76206107694603176</v>
      </c>
      <c r="AA3">
        <v>0.85040243092444445</v>
      </c>
      <c r="AB3">
        <v>1.6590646000761906</v>
      </c>
      <c r="AC3">
        <v>0</v>
      </c>
      <c r="AD3">
        <v>0.47314260137777781</v>
      </c>
      <c r="AE3">
        <v>8.578723442685714</v>
      </c>
      <c r="AF3">
        <v>20.839507762380954</v>
      </c>
    </row>
    <row r="4" spans="1:32" x14ac:dyDescent="0.45">
      <c r="A4" t="s">
        <v>32</v>
      </c>
      <c r="B4" s="1">
        <v>0</v>
      </c>
      <c r="C4">
        <v>0</v>
      </c>
      <c r="D4">
        <v>0</v>
      </c>
      <c r="E4">
        <v>0.78809620591875007</v>
      </c>
      <c r="F4">
        <v>1.2534260708624998</v>
      </c>
      <c r="G4">
        <v>0.16037025955</v>
      </c>
      <c r="H4">
        <v>6.2262538131200005</v>
      </c>
      <c r="I4">
        <v>9.5139901781924987</v>
      </c>
      <c r="J4">
        <v>0.40118235018749998</v>
      </c>
      <c r="K4">
        <v>0.94190476577999993</v>
      </c>
      <c r="L4">
        <v>0.32529188737499998</v>
      </c>
      <c r="M4">
        <v>0</v>
      </c>
      <c r="N4">
        <v>2.830275580965</v>
      </c>
      <c r="O4">
        <v>3.96375082004</v>
      </c>
      <c r="P4">
        <v>0</v>
      </c>
      <c r="Q4">
        <v>0.3506499246575</v>
      </c>
      <c r="R4">
        <v>0.24443001193000002</v>
      </c>
      <c r="S4">
        <v>0</v>
      </c>
      <c r="T4">
        <v>0.58067334100125012</v>
      </c>
      <c r="U4">
        <v>0.42752438178999996</v>
      </c>
      <c r="V4">
        <v>0.2623772955375</v>
      </c>
      <c r="W4">
        <v>0.99733634051249997</v>
      </c>
      <c r="X4">
        <v>0</v>
      </c>
      <c r="Y4">
        <v>0.32433272367999999</v>
      </c>
      <c r="Z4">
        <v>0.27118383131000001</v>
      </c>
      <c r="AA4">
        <v>0.98024862823250003</v>
      </c>
      <c r="AB4">
        <v>0.42831264990000006</v>
      </c>
      <c r="AC4">
        <v>0</v>
      </c>
      <c r="AD4">
        <v>0</v>
      </c>
      <c r="AE4">
        <v>3.2740147207200003</v>
      </c>
      <c r="AF4">
        <v>12.016637862840001</v>
      </c>
    </row>
    <row r="5" spans="1:32" x14ac:dyDescent="0.45">
      <c r="A5" t="s">
        <v>33</v>
      </c>
      <c r="B5" s="1">
        <v>0</v>
      </c>
      <c r="C5">
        <v>0</v>
      </c>
      <c r="D5">
        <v>0</v>
      </c>
      <c r="E5">
        <v>1.6817582394420001</v>
      </c>
      <c r="F5">
        <v>2.4854436206199999</v>
      </c>
      <c r="G5">
        <v>0.30744472269799999</v>
      </c>
      <c r="H5">
        <v>11.922292961872001</v>
      </c>
      <c r="I5">
        <v>19.125445987283999</v>
      </c>
      <c r="J5">
        <v>0.62508068419999996</v>
      </c>
      <c r="K5">
        <v>2.3837144510999999</v>
      </c>
      <c r="L5">
        <v>0.88144188241199994</v>
      </c>
      <c r="M5">
        <v>0</v>
      </c>
      <c r="N5">
        <v>5.2259652546239996</v>
      </c>
      <c r="O5">
        <v>8.0586089620960006</v>
      </c>
      <c r="P5">
        <v>0</v>
      </c>
      <c r="Q5">
        <v>0.67382752509599997</v>
      </c>
      <c r="R5">
        <v>1.0389738507440001</v>
      </c>
      <c r="S5">
        <v>0</v>
      </c>
      <c r="T5">
        <v>0.92412687242400016</v>
      </c>
      <c r="U5">
        <v>0.87664128868000002</v>
      </c>
      <c r="V5">
        <v>0.73774690643999985</v>
      </c>
      <c r="W5">
        <v>1.9227848965199998</v>
      </c>
      <c r="X5">
        <v>0</v>
      </c>
      <c r="Y5">
        <v>0.72567859247799982</v>
      </c>
      <c r="Z5">
        <v>0.58443994919999998</v>
      </c>
      <c r="AA5">
        <v>2.8089880854727998</v>
      </c>
      <c r="AB5">
        <v>1.423970914896</v>
      </c>
      <c r="AC5">
        <v>0</v>
      </c>
      <c r="AD5">
        <v>0</v>
      </c>
      <c r="AE5">
        <v>6.0604581038640006</v>
      </c>
      <c r="AF5">
        <v>20.678416499976002</v>
      </c>
    </row>
    <row r="6" spans="1:32" x14ac:dyDescent="0.45">
      <c r="A6" t="s">
        <v>32</v>
      </c>
      <c r="B6" s="1">
        <v>0</v>
      </c>
      <c r="C6">
        <v>0</v>
      </c>
      <c r="D6">
        <v>0</v>
      </c>
      <c r="E6">
        <v>1.2107808739275001</v>
      </c>
      <c r="F6">
        <v>1.5473767486500001</v>
      </c>
      <c r="G6">
        <v>0.2383760955125</v>
      </c>
      <c r="H6">
        <v>8.5601374865850008</v>
      </c>
      <c r="I6">
        <v>13.872245764649998</v>
      </c>
      <c r="J6">
        <v>0.63723607674999994</v>
      </c>
      <c r="K6">
        <v>1.2005038229675</v>
      </c>
      <c r="L6">
        <v>0.37144856521499997</v>
      </c>
      <c r="M6">
        <v>1.131057553035</v>
      </c>
      <c r="N6">
        <v>3.3289146648674999</v>
      </c>
      <c r="O6">
        <v>4.8291142799899998</v>
      </c>
      <c r="P6">
        <v>0</v>
      </c>
      <c r="Q6">
        <v>0.39754110950999999</v>
      </c>
      <c r="R6">
        <v>0.3238612682825</v>
      </c>
      <c r="S6">
        <v>0</v>
      </c>
      <c r="T6">
        <v>0.53920315787625006</v>
      </c>
      <c r="U6">
        <v>0.50219547348000004</v>
      </c>
      <c r="V6">
        <v>0.33079189994999997</v>
      </c>
      <c r="W6">
        <v>1.1964750084375</v>
      </c>
      <c r="X6">
        <v>0</v>
      </c>
      <c r="Y6">
        <v>0.34977798155124995</v>
      </c>
      <c r="Z6">
        <v>0.3014224499475</v>
      </c>
      <c r="AA6">
        <v>1.1461947264075001</v>
      </c>
      <c r="AB6">
        <v>0.49394520669000003</v>
      </c>
      <c r="AC6">
        <v>0</v>
      </c>
      <c r="AD6">
        <v>0</v>
      </c>
      <c r="AE6">
        <v>4.042887280515</v>
      </c>
      <c r="AF6">
        <v>15.782004245505002</v>
      </c>
    </row>
    <row r="7" spans="1:32" x14ac:dyDescent="0.45">
      <c r="A7" t="s">
        <v>33</v>
      </c>
      <c r="B7" s="1">
        <v>0</v>
      </c>
      <c r="C7">
        <v>0</v>
      </c>
      <c r="D7">
        <v>0</v>
      </c>
      <c r="E7">
        <v>4.0509067102831855</v>
      </c>
      <c r="F7">
        <v>10.258562349876106</v>
      </c>
      <c r="G7">
        <v>1.3966627100283184</v>
      </c>
      <c r="H7">
        <v>22.038471212400001</v>
      </c>
      <c r="I7">
        <v>18.429730166474332</v>
      </c>
      <c r="J7">
        <v>1.9302823620530971</v>
      </c>
      <c r="K7">
        <v>4.4828482197876109</v>
      </c>
      <c r="L7">
        <v>2.7134580206442478</v>
      </c>
      <c r="M7">
        <v>0</v>
      </c>
      <c r="N7">
        <v>9.4094234871823001</v>
      </c>
      <c r="O7">
        <v>11.464540690520353</v>
      </c>
      <c r="P7">
        <v>0</v>
      </c>
      <c r="Q7">
        <v>0</v>
      </c>
      <c r="R7">
        <v>0.7934181121451328</v>
      </c>
      <c r="S7">
        <v>0.44518735567433632</v>
      </c>
      <c r="T7">
        <v>1.4824621548477879</v>
      </c>
      <c r="U7">
        <v>2.419229582785841</v>
      </c>
      <c r="V7">
        <v>0.8523660775752212</v>
      </c>
      <c r="W7">
        <v>3.3973052389380527E-3</v>
      </c>
      <c r="X7">
        <v>0</v>
      </c>
      <c r="Y7">
        <v>0</v>
      </c>
      <c r="Z7">
        <v>2.3958385468601771</v>
      </c>
      <c r="AA7">
        <v>2.3303031190980534</v>
      </c>
      <c r="AB7">
        <v>2.9005880711362835</v>
      </c>
      <c r="AC7">
        <v>0.60852536946902658</v>
      </c>
      <c r="AD7">
        <v>0.90506471722477877</v>
      </c>
      <c r="AE7">
        <v>15.157732969008849</v>
      </c>
      <c r="AF7">
        <v>48.048051823603544</v>
      </c>
    </row>
    <row r="8" spans="1:32" x14ac:dyDescent="0.45">
      <c r="A8" t="s">
        <v>32</v>
      </c>
      <c r="B8" s="1">
        <v>0</v>
      </c>
      <c r="C8">
        <v>0.37904206668749996</v>
      </c>
      <c r="D8">
        <v>2.4233687019749999</v>
      </c>
      <c r="E8">
        <v>1.2848035653250001</v>
      </c>
      <c r="F8">
        <v>0</v>
      </c>
      <c r="G8">
        <v>2.5475654059425001</v>
      </c>
      <c r="H8">
        <v>11.898344416500001</v>
      </c>
      <c r="I8">
        <v>18.161562024887502</v>
      </c>
      <c r="J8">
        <v>0</v>
      </c>
      <c r="K8">
        <v>0</v>
      </c>
      <c r="L8">
        <v>0.79069945249999996</v>
      </c>
      <c r="M8">
        <v>3.6877882574249994</v>
      </c>
      <c r="N8">
        <v>55303448</v>
      </c>
      <c r="O8">
        <v>8.0676771186899998</v>
      </c>
      <c r="P8">
        <v>1.4802110530500001</v>
      </c>
      <c r="Q8">
        <v>0</v>
      </c>
      <c r="R8">
        <v>0.87240121842500007</v>
      </c>
      <c r="S8">
        <v>0</v>
      </c>
      <c r="T8">
        <v>0</v>
      </c>
      <c r="U8">
        <v>0.87237458336249996</v>
      </c>
      <c r="V8">
        <v>0.51774200905000001</v>
      </c>
      <c r="W8">
        <v>2.0734743221674998</v>
      </c>
      <c r="X8">
        <v>0</v>
      </c>
      <c r="Y8">
        <v>0.65604750353000008</v>
      </c>
      <c r="Z8">
        <v>0.58148261599999995</v>
      </c>
      <c r="AA8">
        <v>0.71058935220000008</v>
      </c>
      <c r="AB8">
        <v>1.42527371634</v>
      </c>
      <c r="AC8">
        <v>0</v>
      </c>
      <c r="AD8">
        <v>0</v>
      </c>
      <c r="AE8">
        <v>7.1301629989687498</v>
      </c>
      <c r="AF8">
        <v>23.585162661656501</v>
      </c>
    </row>
    <row r="9" spans="1:32" x14ac:dyDescent="0.45">
      <c r="A9" t="s">
        <v>33</v>
      </c>
      <c r="B9" s="1">
        <v>0.49273952899999995</v>
      </c>
      <c r="C9">
        <v>0.49123333829999999</v>
      </c>
      <c r="D9">
        <v>3.0947800197600004</v>
      </c>
      <c r="E9">
        <v>3.2199686550959998</v>
      </c>
      <c r="F9">
        <v>0</v>
      </c>
      <c r="G9">
        <v>9.1653117264659993</v>
      </c>
      <c r="H9">
        <v>19.628700718499999</v>
      </c>
      <c r="I9">
        <v>16.463352497700001</v>
      </c>
      <c r="J9">
        <v>2.7518892102099999</v>
      </c>
      <c r="K9">
        <v>2.8151544010039999</v>
      </c>
      <c r="L9">
        <v>2.7473583227000002</v>
      </c>
      <c r="M9">
        <v>9.1525939262999998</v>
      </c>
      <c r="N9">
        <v>57200403</v>
      </c>
      <c r="O9">
        <v>11.000711326079999</v>
      </c>
      <c r="P9">
        <v>3.1328919777599999</v>
      </c>
      <c r="Q9">
        <v>1.48276556248</v>
      </c>
      <c r="R9">
        <v>0.80094992858000003</v>
      </c>
      <c r="S9">
        <v>0.57516085126000005</v>
      </c>
      <c r="T9">
        <v>0</v>
      </c>
      <c r="U9">
        <v>2.7657256598999997</v>
      </c>
      <c r="V9">
        <v>0.84818116297599999</v>
      </c>
      <c r="W9">
        <v>3.565418874528</v>
      </c>
      <c r="X9">
        <v>0</v>
      </c>
      <c r="Y9">
        <v>1.0068971168459999</v>
      </c>
      <c r="Z9">
        <v>3.26836215296</v>
      </c>
      <c r="AA9">
        <v>1.7672731954800001</v>
      </c>
      <c r="AB9">
        <v>6.8933031150240005</v>
      </c>
      <c r="AC9">
        <v>9.1876220550399998E-2</v>
      </c>
      <c r="AD9">
        <v>1.3826487880480003</v>
      </c>
      <c r="AE9">
        <v>23.511978140031996</v>
      </c>
      <c r="AF9">
        <v>53.778260783763201</v>
      </c>
    </row>
    <row r="10" spans="1:32" x14ac:dyDescent="0.45">
      <c r="A10" t="s">
        <v>34</v>
      </c>
      <c r="B10" s="1">
        <v>0</v>
      </c>
      <c r="C10" s="1">
        <v>0</v>
      </c>
      <c r="D10" s="1">
        <v>0</v>
      </c>
      <c r="E10">
        <v>1.3063368737975001</v>
      </c>
      <c r="F10">
        <v>3.3910899257499998</v>
      </c>
      <c r="G10">
        <v>0.44690144822125</v>
      </c>
      <c r="H10">
        <v>8.4549627441249999</v>
      </c>
      <c r="I10">
        <v>7.3773561129449989</v>
      </c>
      <c r="J10">
        <v>0.81901162389374993</v>
      </c>
      <c r="K10">
        <v>1.8074268604175001</v>
      </c>
      <c r="L10">
        <v>0.98922583373249995</v>
      </c>
      <c r="M10">
        <v>1.7554360446000001</v>
      </c>
      <c r="N10">
        <v>3.8787814223624997</v>
      </c>
      <c r="O10">
        <v>4.7876211248799994</v>
      </c>
      <c r="P10">
        <v>0</v>
      </c>
      <c r="Q10">
        <v>0.57574300350749996</v>
      </c>
      <c r="R10">
        <v>0.33061472064499997</v>
      </c>
      <c r="S10">
        <v>0.25958933071500001</v>
      </c>
      <c r="T10">
        <v>0.56445273058125012</v>
      </c>
      <c r="U10">
        <v>1.1163807964625001</v>
      </c>
      <c r="V10">
        <v>0.31279838066249999</v>
      </c>
      <c r="W10">
        <v>1.4770301146124998</v>
      </c>
      <c r="X10">
        <v>0</v>
      </c>
      <c r="Y10">
        <v>0.35801184362124994</v>
      </c>
      <c r="Z10">
        <v>1.2056749920600001</v>
      </c>
      <c r="AA10">
        <v>1.1728785167770002</v>
      </c>
      <c r="AB10">
        <v>1.70633638794</v>
      </c>
      <c r="AC10">
        <v>0.27500878518749994</v>
      </c>
      <c r="AD10">
        <v>0.53812461391499999</v>
      </c>
      <c r="AE10">
        <v>8.6344355993850002</v>
      </c>
      <c r="AF10">
        <v>23.698954702905002</v>
      </c>
    </row>
    <row r="11" spans="1:32" x14ac:dyDescent="0.45">
      <c r="A11" t="s">
        <v>34</v>
      </c>
      <c r="B11" s="1">
        <v>0</v>
      </c>
      <c r="C11">
        <v>0</v>
      </c>
      <c r="D11">
        <v>0</v>
      </c>
      <c r="E11">
        <v>0.59619946638999999</v>
      </c>
      <c r="F11">
        <v>0.76415763876249998</v>
      </c>
      <c r="G11">
        <v>0</v>
      </c>
      <c r="H11">
        <v>4.9389597142625004</v>
      </c>
      <c r="I11">
        <v>7.4133653869274996</v>
      </c>
      <c r="J11">
        <v>0.23055741204999997</v>
      </c>
      <c r="K11">
        <v>1.0133934587575</v>
      </c>
      <c r="L11">
        <v>0.32841794212499997</v>
      </c>
      <c r="M11">
        <v>1.71972910623</v>
      </c>
      <c r="N11">
        <v>2.4174975503812499</v>
      </c>
      <c r="O11">
        <v>3.58646204796</v>
      </c>
      <c r="P11">
        <v>0</v>
      </c>
      <c r="Q11">
        <v>0.24729666980000001</v>
      </c>
      <c r="R11">
        <v>0.40970270868999997</v>
      </c>
      <c r="S11">
        <v>0</v>
      </c>
      <c r="T11">
        <v>0.42335201076000006</v>
      </c>
      <c r="U11">
        <v>0.42219461415250004</v>
      </c>
      <c r="V11">
        <v>0.27340254532499997</v>
      </c>
      <c r="W11">
        <v>0.82791544372500003</v>
      </c>
      <c r="X11">
        <v>0</v>
      </c>
      <c r="Y11">
        <v>0.34512465872499998</v>
      </c>
      <c r="Z11">
        <v>0.2281474557375</v>
      </c>
      <c r="AA11">
        <v>1.2009253420615</v>
      </c>
      <c r="AB11">
        <v>0.56467551323999998</v>
      </c>
      <c r="AC11">
        <v>0</v>
      </c>
      <c r="AD11">
        <v>0</v>
      </c>
      <c r="AE11">
        <v>2.77319105655</v>
      </c>
      <c r="AF11">
        <v>9.7531057743599998</v>
      </c>
    </row>
    <row r="12" spans="1:32" x14ac:dyDescent="0.45">
      <c r="A12" t="s">
        <v>35</v>
      </c>
      <c r="B12" s="1">
        <v>0.1992882805</v>
      </c>
      <c r="C12">
        <v>0.13855721055</v>
      </c>
      <c r="D12">
        <v>1.2717170551800001</v>
      </c>
      <c r="E12">
        <v>0.235581540758</v>
      </c>
      <c r="F12">
        <v>0</v>
      </c>
      <c r="G12">
        <v>0.14582142232799999</v>
      </c>
      <c r="H12">
        <v>2.2746990155039999</v>
      </c>
      <c r="I12">
        <v>1.5354994160120001</v>
      </c>
      <c r="J12">
        <v>0</v>
      </c>
      <c r="K12">
        <v>0</v>
      </c>
      <c r="L12">
        <v>0.31245753797499998</v>
      </c>
      <c r="M12">
        <v>0</v>
      </c>
      <c r="N12">
        <v>13602264</v>
      </c>
      <c r="O12">
        <v>1.910638154908</v>
      </c>
      <c r="P12">
        <v>1.2225224859599999</v>
      </c>
      <c r="Q12">
        <v>0</v>
      </c>
      <c r="R12">
        <v>0.12932792188999997</v>
      </c>
      <c r="S12">
        <v>0</v>
      </c>
      <c r="T12">
        <v>0</v>
      </c>
      <c r="U12">
        <v>0.17086215330000001</v>
      </c>
      <c r="V12">
        <v>0.578728534342</v>
      </c>
      <c r="W12">
        <v>0.70687671425000009</v>
      </c>
      <c r="X12">
        <v>0</v>
      </c>
      <c r="Y12">
        <v>0</v>
      </c>
      <c r="Z12">
        <v>0</v>
      </c>
      <c r="AA12">
        <v>1.9408907075999999</v>
      </c>
      <c r="AB12">
        <v>1.882878222864</v>
      </c>
      <c r="AC12">
        <v>0</v>
      </c>
      <c r="AD12">
        <v>0</v>
      </c>
      <c r="AE12">
        <v>8.9970262340699989</v>
      </c>
      <c r="AF12">
        <v>8.8560780873495997</v>
      </c>
    </row>
    <row r="13" spans="1:32" x14ac:dyDescent="0.45">
      <c r="A13" t="s">
        <v>34</v>
      </c>
      <c r="B13" s="1">
        <v>0</v>
      </c>
      <c r="C13">
        <v>0</v>
      </c>
      <c r="D13">
        <v>0</v>
      </c>
      <c r="E13">
        <v>0.9474337878550001</v>
      </c>
      <c r="F13">
        <v>1.3362574027874998</v>
      </c>
      <c r="G13">
        <v>0.15922521778625001</v>
      </c>
      <c r="H13">
        <v>6.8832634886825002</v>
      </c>
      <c r="I13">
        <v>10.843055944402499</v>
      </c>
      <c r="J13">
        <v>0.34357848962499998</v>
      </c>
      <c r="K13">
        <v>1.4547679732224998</v>
      </c>
      <c r="L13">
        <v>0.43352319055499999</v>
      </c>
      <c r="M13">
        <v>1.553368894995</v>
      </c>
      <c r="N13">
        <v>2.7756347495774998</v>
      </c>
      <c r="O13">
        <v>4.2666498489999993</v>
      </c>
      <c r="P13">
        <v>0</v>
      </c>
      <c r="Q13">
        <v>0.26913344271249995</v>
      </c>
      <c r="R13">
        <v>0.69789972694250002</v>
      </c>
      <c r="S13">
        <v>0</v>
      </c>
      <c r="T13">
        <v>0.50801017866374998</v>
      </c>
      <c r="U13">
        <v>0.45048902567000004</v>
      </c>
      <c r="V13">
        <v>0.31700366407499997</v>
      </c>
      <c r="W13">
        <v>0.95676278062499998</v>
      </c>
      <c r="X13">
        <v>0</v>
      </c>
      <c r="Y13">
        <v>0.38060296058749998</v>
      </c>
      <c r="Z13">
        <v>0.27218141397750001</v>
      </c>
      <c r="AA13">
        <v>1.3673283777615</v>
      </c>
      <c r="AB13">
        <v>0.55380976842000007</v>
      </c>
      <c r="AC13">
        <v>0</v>
      </c>
      <c r="AD13">
        <v>0</v>
      </c>
      <c r="AE13">
        <v>3.0688993024649998</v>
      </c>
      <c r="AF13">
        <v>11.279142996360001</v>
      </c>
    </row>
    <row r="14" spans="1:32" x14ac:dyDescent="0.45">
      <c r="A14" t="s">
        <v>35</v>
      </c>
      <c r="B14" s="1">
        <v>0.23614720450000001</v>
      </c>
      <c r="C14">
        <v>0.16258921005000002</v>
      </c>
      <c r="D14">
        <v>1.4211261838800002</v>
      </c>
      <c r="E14">
        <v>0.39368085790399993</v>
      </c>
      <c r="F14">
        <v>0</v>
      </c>
      <c r="G14">
        <v>0.20138693774399999</v>
      </c>
      <c r="H14">
        <v>2.6758254871439999</v>
      </c>
      <c r="I14">
        <v>1.822633874134</v>
      </c>
      <c r="J14">
        <v>0</v>
      </c>
      <c r="K14">
        <v>0</v>
      </c>
      <c r="L14">
        <v>0.34171773015000001</v>
      </c>
      <c r="M14">
        <v>0.10023628319</v>
      </c>
      <c r="N14">
        <v>15082929</v>
      </c>
      <c r="O14">
        <v>1.9619721661959999</v>
      </c>
      <c r="P14">
        <v>1.2941776064399999</v>
      </c>
      <c r="Q14">
        <v>0</v>
      </c>
      <c r="R14">
        <v>0.14614111108</v>
      </c>
      <c r="S14">
        <v>0</v>
      </c>
      <c r="T14">
        <v>0</v>
      </c>
      <c r="U14">
        <v>0.16983831095999999</v>
      </c>
      <c r="V14">
        <v>0.54333372536799995</v>
      </c>
      <c r="W14">
        <v>0.7134748902539999</v>
      </c>
      <c r="X14">
        <v>0</v>
      </c>
      <c r="Y14">
        <v>0</v>
      </c>
      <c r="Z14">
        <v>0</v>
      </c>
      <c r="AA14">
        <v>2.1751323289800002</v>
      </c>
      <c r="AB14">
        <v>1.9348713849360002</v>
      </c>
      <c r="AC14">
        <v>0</v>
      </c>
      <c r="AD14">
        <v>0</v>
      </c>
      <c r="AE14">
        <v>10.280842533673999</v>
      </c>
      <c r="AF14">
        <v>9.8112027942194011</v>
      </c>
    </row>
    <row r="15" spans="1:32" x14ac:dyDescent="0.45">
      <c r="A15" t="s">
        <v>36</v>
      </c>
      <c r="B15" s="1">
        <v>3.2052534600000002</v>
      </c>
      <c r="C15">
        <v>0</v>
      </c>
      <c r="D15">
        <v>16.701881968200002</v>
      </c>
      <c r="E15">
        <v>3.2799042805799998</v>
      </c>
      <c r="F15">
        <v>1.78447271076</v>
      </c>
      <c r="G15">
        <v>2.16183573627</v>
      </c>
      <c r="H15">
        <v>32.29572987996</v>
      </c>
      <c r="I15">
        <v>20.473309085390003</v>
      </c>
      <c r="J15">
        <v>0</v>
      </c>
      <c r="K15">
        <v>0</v>
      </c>
      <c r="L15">
        <v>2.8485623342499999</v>
      </c>
      <c r="M15">
        <v>0</v>
      </c>
      <c r="N15">
        <v>30970006</v>
      </c>
      <c r="O15">
        <v>17.518539575040002</v>
      </c>
      <c r="P15">
        <v>5.5071785699999998</v>
      </c>
      <c r="Q15">
        <v>0</v>
      </c>
      <c r="R15">
        <v>1.0384407197000001</v>
      </c>
      <c r="S15">
        <v>0</v>
      </c>
      <c r="T15">
        <v>0</v>
      </c>
      <c r="U15">
        <v>0</v>
      </c>
      <c r="V15">
        <v>1.8659401046999999</v>
      </c>
      <c r="W15">
        <v>0</v>
      </c>
      <c r="X15">
        <v>0</v>
      </c>
      <c r="Y15">
        <v>0</v>
      </c>
      <c r="Z15">
        <v>0</v>
      </c>
      <c r="AA15">
        <v>7.2343705668</v>
      </c>
      <c r="AB15">
        <v>10.99879919712</v>
      </c>
      <c r="AC15">
        <v>0</v>
      </c>
      <c r="AD15">
        <v>0</v>
      </c>
      <c r="AE15">
        <v>25.04140152958</v>
      </c>
      <c r="AF15">
        <v>40.504264650844007</v>
      </c>
    </row>
    <row r="16" spans="1:32" x14ac:dyDescent="0.45">
      <c r="A16" t="s">
        <v>36</v>
      </c>
      <c r="B16" s="1">
        <v>4.624667595</v>
      </c>
      <c r="C16">
        <v>0</v>
      </c>
      <c r="D16">
        <v>22.495877274000001</v>
      </c>
      <c r="E16">
        <v>4.3769595542799991</v>
      </c>
      <c r="F16">
        <v>2.5023792010800001</v>
      </c>
      <c r="G16">
        <v>2.9120077633799997</v>
      </c>
      <c r="H16">
        <v>37.012847602919997</v>
      </c>
      <c r="I16">
        <v>22.984294255079998</v>
      </c>
      <c r="J16">
        <v>0</v>
      </c>
      <c r="K16">
        <v>0</v>
      </c>
      <c r="L16">
        <v>3.42083852775</v>
      </c>
      <c r="M16">
        <v>0</v>
      </c>
      <c r="N16">
        <v>26855245</v>
      </c>
      <c r="O16">
        <v>21.296527299600001</v>
      </c>
      <c r="P16">
        <v>6.2373300143999995</v>
      </c>
      <c r="Q16">
        <v>0</v>
      </c>
      <c r="R16">
        <v>1.2056063777999999</v>
      </c>
      <c r="S16">
        <v>0</v>
      </c>
      <c r="T16">
        <v>0</v>
      </c>
      <c r="U16">
        <v>0</v>
      </c>
      <c r="V16">
        <v>2.5754763144600004</v>
      </c>
      <c r="W16">
        <v>1.0256892318399999</v>
      </c>
      <c r="X16">
        <v>1.8972442068399999</v>
      </c>
      <c r="Y16">
        <v>0</v>
      </c>
      <c r="Z16">
        <v>0</v>
      </c>
      <c r="AA16">
        <v>8.9060731733999994</v>
      </c>
      <c r="AB16">
        <v>14.846424260640001</v>
      </c>
      <c r="AC16">
        <v>0</v>
      </c>
      <c r="AD16">
        <v>0</v>
      </c>
      <c r="AE16">
        <v>33.950744179179999</v>
      </c>
      <c r="AF16">
        <v>53.138482408646006</v>
      </c>
    </row>
    <row r="17" spans="1:32" x14ac:dyDescent="0.45">
      <c r="A17" t="s">
        <v>37</v>
      </c>
      <c r="B17" s="1">
        <v>2.73054562</v>
      </c>
      <c r="C17">
        <v>1.372055604</v>
      </c>
      <c r="D17">
        <v>7.1340931584000007</v>
      </c>
      <c r="E17">
        <v>3.2518558632399999</v>
      </c>
      <c r="F17">
        <v>0</v>
      </c>
      <c r="G17">
        <v>1.9505159847599998</v>
      </c>
      <c r="H17">
        <v>20.38822604568</v>
      </c>
      <c r="I17">
        <v>12.902427476969999</v>
      </c>
      <c r="J17">
        <v>0</v>
      </c>
      <c r="K17">
        <v>0</v>
      </c>
      <c r="L17">
        <v>2.9773111160000001</v>
      </c>
      <c r="M17">
        <v>0.49771438489999997</v>
      </c>
      <c r="N17">
        <v>26847777</v>
      </c>
      <c r="O17">
        <v>34.4369088742</v>
      </c>
      <c r="P17">
        <v>2.2373959488000001</v>
      </c>
      <c r="Q17">
        <v>1.3959146948000001</v>
      </c>
      <c r="R17">
        <v>0.93579949549999986</v>
      </c>
      <c r="S17">
        <v>0</v>
      </c>
      <c r="T17">
        <v>0</v>
      </c>
      <c r="U17">
        <v>3.5223642863999998</v>
      </c>
      <c r="V17">
        <v>4.9817832157800002</v>
      </c>
      <c r="W17">
        <v>10.1618854995</v>
      </c>
      <c r="X17">
        <v>0</v>
      </c>
      <c r="Y17">
        <v>0</v>
      </c>
      <c r="Z17">
        <v>2.0565444224</v>
      </c>
      <c r="AA17">
        <v>9.2373540168000012</v>
      </c>
      <c r="AB17">
        <v>22.376202155760001</v>
      </c>
      <c r="AC17">
        <v>9.0564329328000001E-2</v>
      </c>
      <c r="AD17">
        <v>3.0376810032800003</v>
      </c>
      <c r="AE17">
        <v>84.788769410599997</v>
      </c>
      <c r="AF17">
        <v>75.360114458590004</v>
      </c>
    </row>
    <row r="18" spans="1:32" x14ac:dyDescent="0.45">
      <c r="A18" t="s">
        <v>36</v>
      </c>
      <c r="B18" s="1">
        <v>4.0055592249999998</v>
      </c>
      <c r="C18">
        <v>0</v>
      </c>
      <c r="D18">
        <v>17.881011579600003</v>
      </c>
      <c r="E18">
        <v>3.9136280277399993</v>
      </c>
      <c r="F18">
        <v>1.9990140521699999</v>
      </c>
      <c r="G18">
        <v>2.1942706255200002</v>
      </c>
      <c r="H18">
        <v>39.141929164620002</v>
      </c>
      <c r="I18">
        <v>18.58448846768</v>
      </c>
      <c r="J18">
        <v>0</v>
      </c>
      <c r="K18">
        <v>0</v>
      </c>
      <c r="L18">
        <v>3.02018750025</v>
      </c>
      <c r="M18">
        <v>0</v>
      </c>
      <c r="N18">
        <v>29469631</v>
      </c>
      <c r="O18">
        <v>37.362369627520003</v>
      </c>
      <c r="P18">
        <v>19.684654568399999</v>
      </c>
      <c r="Q18">
        <v>0</v>
      </c>
      <c r="R18">
        <v>1.3562286298999999</v>
      </c>
      <c r="S18">
        <v>0</v>
      </c>
      <c r="T18">
        <v>0</v>
      </c>
      <c r="U18">
        <v>0</v>
      </c>
      <c r="V18">
        <v>2.5431074482799998</v>
      </c>
      <c r="W18">
        <v>0</v>
      </c>
      <c r="X18">
        <v>1.6342176252000002</v>
      </c>
      <c r="Y18">
        <v>0</v>
      </c>
      <c r="Z18">
        <v>0</v>
      </c>
      <c r="AA18">
        <v>7.1039704944000004</v>
      </c>
      <c r="AB18">
        <v>12.318344469600001</v>
      </c>
      <c r="AC18">
        <v>0</v>
      </c>
      <c r="AD18">
        <v>0</v>
      </c>
      <c r="AE18">
        <v>30.349163556579999</v>
      </c>
      <c r="AF18">
        <v>46.260475337644003</v>
      </c>
    </row>
    <row r="19" spans="1:32" x14ac:dyDescent="0.45">
      <c r="A19" t="s">
        <v>38</v>
      </c>
      <c r="B19" s="1">
        <v>0</v>
      </c>
      <c r="C19">
        <v>0</v>
      </c>
      <c r="D19">
        <v>0</v>
      </c>
      <c r="E19">
        <v>0.39901815514875</v>
      </c>
      <c r="F19">
        <v>0.35476872119374997</v>
      </c>
      <c r="G19">
        <v>0</v>
      </c>
      <c r="H19">
        <v>3.8779107439850002</v>
      </c>
      <c r="I19">
        <v>3.6082463937974998</v>
      </c>
      <c r="J19">
        <v>0.16548817757499998</v>
      </c>
      <c r="K19">
        <v>0.6431652967999999</v>
      </c>
      <c r="L19">
        <v>0.23086317072000001</v>
      </c>
      <c r="M19">
        <v>0</v>
      </c>
      <c r="N19">
        <v>2.3477981371237502</v>
      </c>
      <c r="O19">
        <v>2.0309227913700001</v>
      </c>
      <c r="P19">
        <v>0</v>
      </c>
      <c r="Q19">
        <v>0</v>
      </c>
      <c r="R19">
        <v>0.33170196804250002</v>
      </c>
      <c r="S19">
        <v>0</v>
      </c>
      <c r="T19">
        <v>0</v>
      </c>
      <c r="U19">
        <v>0.44492076412750003</v>
      </c>
      <c r="V19">
        <v>0</v>
      </c>
      <c r="W19">
        <v>0.59596342410000003</v>
      </c>
      <c r="X19">
        <v>0</v>
      </c>
      <c r="Y19">
        <v>0</v>
      </c>
      <c r="Z19">
        <v>0.687751013455</v>
      </c>
      <c r="AA19">
        <v>1.1718967816435</v>
      </c>
      <c r="AB19">
        <v>0.78731060313000012</v>
      </c>
      <c r="AC19">
        <v>0</v>
      </c>
      <c r="AD19">
        <v>0</v>
      </c>
      <c r="AE19">
        <v>4.6363908932999998</v>
      </c>
      <c r="AF19">
        <v>7.0215280083150002</v>
      </c>
    </row>
    <row r="20" spans="1:32" x14ac:dyDescent="0.45">
      <c r="A20" t="s">
        <v>38</v>
      </c>
      <c r="B20" s="1">
        <v>0.39183617499999995</v>
      </c>
      <c r="C20">
        <v>0.39063842250000003</v>
      </c>
      <c r="D20">
        <v>2.7546628543200002</v>
      </c>
      <c r="E20">
        <v>1.02133479188</v>
      </c>
      <c r="F20">
        <v>0</v>
      </c>
      <c r="G20">
        <v>1.6083375874079999</v>
      </c>
      <c r="H20">
        <v>9.1876726469399994</v>
      </c>
      <c r="I20">
        <v>6.3074630519659998</v>
      </c>
      <c r="J20">
        <v>0.68858161532999995</v>
      </c>
      <c r="K20">
        <v>0.51632760685199997</v>
      </c>
      <c r="L20">
        <v>1.23553583705</v>
      </c>
      <c r="M20">
        <v>1.65476408698</v>
      </c>
      <c r="N20">
        <v>39128397</v>
      </c>
      <c r="O20">
        <v>4.6233482152479999</v>
      </c>
      <c r="P20">
        <v>1.6191455099999998</v>
      </c>
      <c r="Q20">
        <v>0.39603047564199995</v>
      </c>
      <c r="R20">
        <v>0.87033231407999989</v>
      </c>
      <c r="S20">
        <v>0.22519481942000003</v>
      </c>
      <c r="T20">
        <v>0</v>
      </c>
      <c r="U20">
        <v>1.2180636612</v>
      </c>
      <c r="V20">
        <v>0.39158919931600006</v>
      </c>
      <c r="W20">
        <v>1.6370374662040001</v>
      </c>
      <c r="X20">
        <v>0</v>
      </c>
      <c r="Y20">
        <v>0</v>
      </c>
      <c r="Z20">
        <v>2.0866618726400001</v>
      </c>
      <c r="AA20">
        <v>1.3034630528400002</v>
      </c>
      <c r="AB20">
        <v>3.5187481931040003</v>
      </c>
      <c r="AC20">
        <v>4.5053324747199995E-2</v>
      </c>
      <c r="AD20">
        <v>0.51775294999999999</v>
      </c>
      <c r="AE20">
        <v>14.475057588807999</v>
      </c>
      <c r="AF20">
        <v>20.417322433753998</v>
      </c>
    </row>
    <row r="21" spans="1:32" x14ac:dyDescent="0.45">
      <c r="A21" t="s">
        <v>39</v>
      </c>
      <c r="B21" s="1">
        <v>0.76481140111111112</v>
      </c>
      <c r="C21">
        <v>0</v>
      </c>
      <c r="D21">
        <v>2.3790679527333336</v>
      </c>
      <c r="E21">
        <v>0.56639709056222221</v>
      </c>
      <c r="F21">
        <v>0.15996594309666667</v>
      </c>
      <c r="G21">
        <v>0.24293978074333333</v>
      </c>
      <c r="H21">
        <v>2.4816821132666669</v>
      </c>
      <c r="I21">
        <v>1.8879492122966668</v>
      </c>
      <c r="J21">
        <v>0</v>
      </c>
      <c r="K21">
        <v>0</v>
      </c>
      <c r="L21">
        <v>0.42627725297222224</v>
      </c>
      <c r="M21">
        <v>0.17389590414444442</v>
      </c>
      <c r="N21">
        <v>29829268</v>
      </c>
      <c r="O21">
        <v>2.6703091143555557</v>
      </c>
      <c r="P21">
        <v>1.9410916977333332</v>
      </c>
      <c r="Q21">
        <v>0.22926431011000001</v>
      </c>
      <c r="R21">
        <v>0.21223413547777778</v>
      </c>
      <c r="S21">
        <v>0</v>
      </c>
      <c r="T21">
        <v>0</v>
      </c>
      <c r="U21">
        <v>3.0918743795000001</v>
      </c>
      <c r="V21">
        <v>2.1439722423466669</v>
      </c>
      <c r="W21">
        <v>1.3184393588022223</v>
      </c>
      <c r="X21">
        <v>0</v>
      </c>
      <c r="Y21">
        <v>0</v>
      </c>
      <c r="Z21">
        <v>0.55058749297777776</v>
      </c>
      <c r="AA21">
        <v>0</v>
      </c>
      <c r="AB21">
        <v>4.0808911504800003</v>
      </c>
      <c r="AC21">
        <v>2.3499755224E-2</v>
      </c>
      <c r="AD21">
        <v>0.70038603809777777</v>
      </c>
      <c r="AE21">
        <v>9.4412381241377776</v>
      </c>
      <c r="AF21">
        <v>7.9720650244139994</v>
      </c>
    </row>
    <row r="22" spans="1:32" x14ac:dyDescent="0.45">
      <c r="A22" t="s">
        <v>39</v>
      </c>
      <c r="B22" s="1">
        <v>1.1394348021739129</v>
      </c>
      <c r="C22">
        <v>0</v>
      </c>
      <c r="D22">
        <v>3.3698434218913049</v>
      </c>
      <c r="E22">
        <v>0.63848976866521745</v>
      </c>
      <c r="F22">
        <v>0.17619246705978259</v>
      </c>
      <c r="G22">
        <v>0.24027208218913043</v>
      </c>
      <c r="H22">
        <v>2.8866191881760872</v>
      </c>
      <c r="I22">
        <v>1.9732926398586954</v>
      </c>
      <c r="J22">
        <v>0</v>
      </c>
      <c r="K22">
        <v>0</v>
      </c>
      <c r="L22">
        <v>0.50518106081521741</v>
      </c>
      <c r="M22">
        <v>0.17957094734782608</v>
      </c>
      <c r="N22">
        <v>37635641</v>
      </c>
      <c r="O22">
        <v>3.2733976996608698</v>
      </c>
      <c r="P22">
        <v>2.3243196057391304</v>
      </c>
      <c r="Q22">
        <v>0.27527799663152175</v>
      </c>
      <c r="R22">
        <v>0.27486706940217387</v>
      </c>
      <c r="S22">
        <v>0</v>
      </c>
      <c r="T22">
        <v>0</v>
      </c>
      <c r="U22">
        <v>0.9270014689565218</v>
      </c>
      <c r="V22">
        <v>2.7904906924391306</v>
      </c>
      <c r="W22">
        <v>1.6890142898391305</v>
      </c>
      <c r="X22">
        <v>0</v>
      </c>
      <c r="Y22">
        <v>0</v>
      </c>
      <c r="Z22">
        <v>0.70333978017391308</v>
      </c>
      <c r="AA22">
        <v>0.27847148719565223</v>
      </c>
      <c r="AB22">
        <v>5.5999626909391313</v>
      </c>
      <c r="AC22">
        <v>3.8226028719999992E-2</v>
      </c>
      <c r="AD22">
        <v>0.9994385046130434</v>
      </c>
      <c r="AE22">
        <v>12.65470991033261</v>
      </c>
      <c r="AF22">
        <v>10.648645193800002</v>
      </c>
    </row>
    <row r="23" spans="1:32" x14ac:dyDescent="0.45">
      <c r="A23" t="s">
        <v>39</v>
      </c>
      <c r="B23" s="1">
        <v>0.97214971526315785</v>
      </c>
      <c r="C23">
        <v>0</v>
      </c>
      <c r="D23">
        <v>3.2530931513052632</v>
      </c>
      <c r="E23">
        <v>0.5828651061431579</v>
      </c>
      <c r="F23">
        <v>0.17461857360947367</v>
      </c>
      <c r="G23">
        <v>0.23485672112842104</v>
      </c>
      <c r="H23">
        <v>3.2720830160400003</v>
      </c>
      <c r="I23">
        <v>2.425621597125263</v>
      </c>
      <c r="J23">
        <v>0</v>
      </c>
      <c r="K23">
        <v>0</v>
      </c>
      <c r="L23">
        <v>0.48126310023684205</v>
      </c>
      <c r="M23">
        <v>0.14926795889473682</v>
      </c>
      <c r="N23">
        <v>40019582</v>
      </c>
      <c r="O23">
        <v>3.519717878791579</v>
      </c>
      <c r="P23">
        <v>2.1923133602526312</v>
      </c>
      <c r="Q23">
        <v>0.24070587342736843</v>
      </c>
      <c r="R23">
        <v>0.18745846545263156</v>
      </c>
      <c r="S23">
        <v>0</v>
      </c>
      <c r="T23">
        <v>0</v>
      </c>
      <c r="U23">
        <v>0.88454584781052636</v>
      </c>
      <c r="V23">
        <v>2.5087769204400003</v>
      </c>
      <c r="W23">
        <v>1.6268543228884209</v>
      </c>
      <c r="X23">
        <v>0</v>
      </c>
      <c r="Y23">
        <v>0</v>
      </c>
      <c r="Z23">
        <v>0.67882442913684216</v>
      </c>
      <c r="AA23">
        <v>0.26867435071578949</v>
      </c>
      <c r="AB23">
        <v>4.8794005079242107</v>
      </c>
      <c r="AC23">
        <v>3.8460020090105261E-2</v>
      </c>
      <c r="AD23">
        <v>0.87683048663157892</v>
      </c>
      <c r="AE23">
        <v>11.267985363802104</v>
      </c>
      <c r="AF23">
        <v>9.4153977609360009</v>
      </c>
    </row>
    <row r="24" spans="1:32" x14ac:dyDescent="0.45">
      <c r="A24" t="s">
        <v>35</v>
      </c>
      <c r="B24" s="1">
        <v>0.25381220932642484</v>
      </c>
      <c r="C24">
        <v>0.14556514461139897</v>
      </c>
      <c r="D24">
        <v>1.7370731298652851</v>
      </c>
      <c r="E24">
        <v>0.37107631163316063</v>
      </c>
      <c r="F24">
        <v>0</v>
      </c>
      <c r="G24">
        <v>0.23586094619689119</v>
      </c>
      <c r="H24">
        <v>3.0568511523730568</v>
      </c>
      <c r="I24">
        <v>1.9446722470787565</v>
      </c>
      <c r="J24">
        <v>0</v>
      </c>
      <c r="K24">
        <v>0</v>
      </c>
      <c r="L24">
        <v>0.36616571383419683</v>
      </c>
      <c r="M24">
        <v>0</v>
      </c>
      <c r="N24">
        <v>17973853</v>
      </c>
      <c r="O24">
        <v>2.8925695386072539</v>
      </c>
      <c r="P24">
        <v>1.5762662974507773</v>
      </c>
      <c r="Q24">
        <v>0</v>
      </c>
      <c r="R24">
        <v>0.18834871455958546</v>
      </c>
      <c r="S24">
        <v>0</v>
      </c>
      <c r="T24">
        <v>0</v>
      </c>
      <c r="U24">
        <v>0.19762899966839376</v>
      </c>
      <c r="V24">
        <v>0.82878955272124355</v>
      </c>
      <c r="W24">
        <v>1.0067330933284975</v>
      </c>
      <c r="X24">
        <v>0</v>
      </c>
      <c r="Y24">
        <v>0</v>
      </c>
      <c r="Z24">
        <v>0</v>
      </c>
      <c r="AA24">
        <v>2.8692106939896376</v>
      </c>
      <c r="AB24">
        <v>2.5026482708642486</v>
      </c>
      <c r="AC24">
        <v>0</v>
      </c>
      <c r="AD24">
        <v>0.31760129102176166</v>
      </c>
      <c r="AE24">
        <v>13.336321471648704</v>
      </c>
      <c r="AF24">
        <v>13.372881426120207</v>
      </c>
    </row>
    <row r="25" spans="1:32" x14ac:dyDescent="0.45">
      <c r="A25" t="s">
        <v>40</v>
      </c>
      <c r="B25" s="1">
        <v>0.62409255500000005</v>
      </c>
      <c r="C25">
        <v>0</v>
      </c>
      <c r="D25">
        <v>2.123894747</v>
      </c>
      <c r="E25">
        <v>0.29022620499333329</v>
      </c>
      <c r="F25">
        <v>0</v>
      </c>
      <c r="G25">
        <v>0.30551994858999998</v>
      </c>
      <c r="H25">
        <v>3.6278585947600002</v>
      </c>
      <c r="I25">
        <v>2.0457341842066668</v>
      </c>
      <c r="J25">
        <v>0</v>
      </c>
      <c r="K25">
        <v>0</v>
      </c>
      <c r="L25">
        <v>0.50286500366666664</v>
      </c>
      <c r="M25">
        <v>0</v>
      </c>
      <c r="N25">
        <v>9966517</v>
      </c>
      <c r="O25">
        <v>5.25636645296</v>
      </c>
      <c r="P25">
        <v>1.5346533672</v>
      </c>
      <c r="Q25">
        <v>0</v>
      </c>
      <c r="R25">
        <v>0</v>
      </c>
      <c r="S25">
        <v>0</v>
      </c>
      <c r="T25">
        <v>0</v>
      </c>
      <c r="U25">
        <v>0.38761938000000001</v>
      </c>
      <c r="V25">
        <v>1.1699008225800001</v>
      </c>
      <c r="W25">
        <v>1.5092660360866668</v>
      </c>
      <c r="X25">
        <v>0</v>
      </c>
      <c r="Y25">
        <v>0</v>
      </c>
      <c r="Z25">
        <v>0.29413796693333338</v>
      </c>
      <c r="AA25">
        <v>1.6545939280000002</v>
      </c>
      <c r="AB25">
        <v>1.3461495857600001</v>
      </c>
      <c r="AC25">
        <v>0</v>
      </c>
      <c r="AD25">
        <v>3.5445050170933334</v>
      </c>
      <c r="AE25">
        <v>22.830927900836667</v>
      </c>
      <c r="AF25">
        <v>16.872869326012669</v>
      </c>
    </row>
    <row r="26" spans="1:32" x14ac:dyDescent="0.45">
      <c r="A26" t="s">
        <v>40</v>
      </c>
      <c r="B26" s="1">
        <v>0.91484278666666663</v>
      </c>
      <c r="C26">
        <v>0.57345459399999998</v>
      </c>
      <c r="D26">
        <v>3.3262209214</v>
      </c>
      <c r="E26">
        <v>0.72885468732666669</v>
      </c>
      <c r="F26">
        <v>0</v>
      </c>
      <c r="G26">
        <v>0.54945594572000001</v>
      </c>
      <c r="H26">
        <v>6.5902773672600006</v>
      </c>
      <c r="I26">
        <v>2.9015901945133331</v>
      </c>
      <c r="J26">
        <v>0</v>
      </c>
      <c r="K26">
        <v>0</v>
      </c>
      <c r="L26">
        <v>0.80925738349999998</v>
      </c>
      <c r="M26">
        <v>0.50951415310000003</v>
      </c>
      <c r="N26">
        <v>16124702</v>
      </c>
      <c r="O26">
        <v>7.1017072845600007</v>
      </c>
      <c r="P26">
        <v>2.8128154924</v>
      </c>
      <c r="Q26">
        <v>0.52884091950000001</v>
      </c>
      <c r="R26">
        <v>0</v>
      </c>
      <c r="S26">
        <v>0</v>
      </c>
      <c r="T26">
        <v>0</v>
      </c>
      <c r="U26">
        <v>0.60535182359999995</v>
      </c>
      <c r="V26">
        <v>1.7020677897533334</v>
      </c>
      <c r="W26">
        <v>2.1408547682200001</v>
      </c>
      <c r="X26">
        <v>0</v>
      </c>
      <c r="Y26">
        <v>0</v>
      </c>
      <c r="Z26">
        <v>0.45655325013333331</v>
      </c>
      <c r="AA26">
        <v>2.0989107152000002</v>
      </c>
      <c r="AB26">
        <v>4.2090316905599998</v>
      </c>
      <c r="AC26">
        <v>3.9779961143999995E-2</v>
      </c>
      <c r="AD26">
        <v>0.62116034537333331</v>
      </c>
      <c r="AE26">
        <v>30.036318665793331</v>
      </c>
      <c r="AF26">
        <v>23.762898792022668</v>
      </c>
    </row>
    <row r="27" spans="1:32" x14ac:dyDescent="0.45">
      <c r="A27" t="s">
        <v>40</v>
      </c>
      <c r="B27" s="1">
        <v>0.4082402083333333</v>
      </c>
      <c r="C27">
        <v>0</v>
      </c>
      <c r="D27">
        <v>1.4265261244</v>
      </c>
      <c r="E27">
        <v>0.41638059056000004</v>
      </c>
      <c r="F27">
        <v>0</v>
      </c>
      <c r="G27">
        <v>0.28653170955000001</v>
      </c>
      <c r="H27">
        <v>3.3757026369599998</v>
      </c>
      <c r="I27">
        <v>2.6333038011799998</v>
      </c>
      <c r="J27">
        <v>0</v>
      </c>
      <c r="K27">
        <v>0</v>
      </c>
      <c r="L27">
        <v>0.39475479708333333</v>
      </c>
      <c r="M27">
        <v>0</v>
      </c>
      <c r="N27">
        <v>7871032</v>
      </c>
      <c r="O27">
        <v>3.6054242670133334</v>
      </c>
      <c r="P27">
        <v>1.1086218208</v>
      </c>
      <c r="Q27">
        <v>0</v>
      </c>
      <c r="R27">
        <v>0</v>
      </c>
      <c r="S27">
        <v>0</v>
      </c>
      <c r="T27">
        <v>0</v>
      </c>
      <c r="U27">
        <v>0.23652846299999999</v>
      </c>
      <c r="V27">
        <v>0.79220126958000003</v>
      </c>
      <c r="W27">
        <v>1.0300314164466668</v>
      </c>
      <c r="X27">
        <v>0</v>
      </c>
      <c r="Y27">
        <v>0</v>
      </c>
      <c r="Z27">
        <v>0</v>
      </c>
      <c r="AA27">
        <v>0.92675897600000012</v>
      </c>
      <c r="AB27">
        <v>2.0882253228000001</v>
      </c>
      <c r="AC27">
        <v>0</v>
      </c>
      <c r="AD27">
        <v>2.2931000738799998</v>
      </c>
      <c r="AE27">
        <v>9.1065718679999996</v>
      </c>
      <c r="AF27">
        <v>11.914470225890001</v>
      </c>
    </row>
    <row r="28" spans="1:32" x14ac:dyDescent="0.45">
      <c r="A28" t="s">
        <v>41</v>
      </c>
      <c r="B28" s="1">
        <v>0</v>
      </c>
      <c r="C28">
        <v>0</v>
      </c>
      <c r="D28">
        <v>0</v>
      </c>
      <c r="E28">
        <v>0.82015748323000004</v>
      </c>
      <c r="F28">
        <v>0.50180737408749998</v>
      </c>
      <c r="G28">
        <v>0</v>
      </c>
      <c r="H28">
        <v>5.3296047759149996</v>
      </c>
      <c r="I28">
        <v>2.4391968496350001</v>
      </c>
      <c r="J28">
        <v>0.45463629461249999</v>
      </c>
      <c r="K28">
        <v>0.70864797929500001</v>
      </c>
      <c r="L28">
        <v>0.35935015798499997</v>
      </c>
      <c r="M28">
        <v>0</v>
      </c>
      <c r="N28">
        <v>3.7805508942975004</v>
      </c>
      <c r="O28">
        <v>2.9324633923199999</v>
      </c>
      <c r="P28">
        <v>0</v>
      </c>
      <c r="Q28">
        <v>0</v>
      </c>
      <c r="R28">
        <v>0</v>
      </c>
      <c r="S28">
        <v>0</v>
      </c>
      <c r="T28">
        <v>0.49736137578750006</v>
      </c>
      <c r="U28">
        <v>1.0987569968600002</v>
      </c>
      <c r="V28">
        <v>0</v>
      </c>
      <c r="W28">
        <v>0.99608327797499996</v>
      </c>
      <c r="X28">
        <v>0</v>
      </c>
      <c r="Y28">
        <v>0</v>
      </c>
      <c r="Z28">
        <v>0.90775827219000005</v>
      </c>
      <c r="AA28">
        <v>0.74893771432700007</v>
      </c>
      <c r="AB28">
        <v>1.4247414055800001</v>
      </c>
      <c r="AC28">
        <v>0</v>
      </c>
      <c r="AD28">
        <v>0</v>
      </c>
      <c r="AE28">
        <v>7.4136389499149997</v>
      </c>
      <c r="AF28">
        <v>16.436571580020001</v>
      </c>
    </row>
    <row r="29" spans="1:32" x14ac:dyDescent="0.45">
      <c r="A29" t="s">
        <v>42</v>
      </c>
      <c r="B29" s="1">
        <v>0.25125094215686278</v>
      </c>
      <c r="C29">
        <v>0</v>
      </c>
      <c r="D29">
        <v>1.0954339132941178</v>
      </c>
      <c r="E29">
        <v>0.47399469130588234</v>
      </c>
      <c r="F29">
        <v>0</v>
      </c>
      <c r="G29">
        <v>0.34065684355294118</v>
      </c>
      <c r="H29">
        <v>4.1822801432823526</v>
      </c>
      <c r="I29">
        <v>2.1327966830843139</v>
      </c>
      <c r="J29">
        <v>0</v>
      </c>
      <c r="K29">
        <v>0</v>
      </c>
      <c r="L29">
        <v>0.31976449583333333</v>
      </c>
      <c r="M29">
        <v>0.10975825347058824</v>
      </c>
      <c r="N29">
        <v>10560608</v>
      </c>
      <c r="O29">
        <v>3.127195965929412</v>
      </c>
      <c r="P29">
        <v>1.179535606117647</v>
      </c>
      <c r="Q29">
        <v>0</v>
      </c>
      <c r="R29">
        <v>0.18965070109803919</v>
      </c>
      <c r="S29">
        <v>0</v>
      </c>
      <c r="T29">
        <v>0</v>
      </c>
      <c r="U29">
        <v>0.16316249399999999</v>
      </c>
      <c r="V29">
        <v>0.3665290980235294</v>
      </c>
      <c r="W29">
        <v>0.6351065457607844</v>
      </c>
      <c r="X29">
        <v>0</v>
      </c>
      <c r="Y29">
        <v>0</v>
      </c>
      <c r="Z29">
        <v>0</v>
      </c>
      <c r="AA29">
        <v>1.7495191480000001</v>
      </c>
      <c r="AB29">
        <v>1.7067816563294118</v>
      </c>
      <c r="AC29">
        <v>0</v>
      </c>
      <c r="AD29">
        <v>0</v>
      </c>
      <c r="AE29">
        <v>8.6138842503999999</v>
      </c>
      <c r="AF29">
        <v>10.728330045328237</v>
      </c>
    </row>
    <row r="30" spans="1:32" x14ac:dyDescent="0.45">
      <c r="A30" t="s">
        <v>42</v>
      </c>
      <c r="B30" s="1">
        <v>0.25805811826923075</v>
      </c>
      <c r="C30">
        <v>0</v>
      </c>
      <c r="D30">
        <v>1.1374974315000002</v>
      </c>
      <c r="E30">
        <v>0.45440927331538467</v>
      </c>
      <c r="F30">
        <v>0</v>
      </c>
      <c r="G30">
        <v>0.32691613204615383</v>
      </c>
      <c r="H30">
        <v>4.1503381125115384</v>
      </c>
      <c r="I30">
        <v>1.6480394934173077</v>
      </c>
      <c r="J30">
        <v>0</v>
      </c>
      <c r="K30">
        <v>0</v>
      </c>
      <c r="L30">
        <v>0.30873558442307691</v>
      </c>
      <c r="M30">
        <v>6.162133234615385E-2</v>
      </c>
      <c r="N30">
        <v>13494168</v>
      </c>
      <c r="O30">
        <v>1.9063217225769231</v>
      </c>
      <c r="P30">
        <v>1.2182737319999999</v>
      </c>
      <c r="Q30">
        <v>0</v>
      </c>
      <c r="R30">
        <v>0</v>
      </c>
      <c r="S30">
        <v>0</v>
      </c>
      <c r="T30">
        <v>0</v>
      </c>
      <c r="U30">
        <v>0</v>
      </c>
      <c r="V30">
        <v>0.36268024425769235</v>
      </c>
      <c r="W30">
        <v>0.61747615542307699</v>
      </c>
      <c r="X30">
        <v>0</v>
      </c>
      <c r="Y30">
        <v>0</v>
      </c>
      <c r="Z30">
        <v>0</v>
      </c>
      <c r="AA30">
        <v>1.6187288790000001</v>
      </c>
      <c r="AB30">
        <v>1.7139504841384616</v>
      </c>
      <c r="AC30">
        <v>0</v>
      </c>
      <c r="AD30">
        <v>0</v>
      </c>
      <c r="AE30">
        <v>8.2346293227326921</v>
      </c>
      <c r="AF30">
        <v>9.8379688943184629</v>
      </c>
    </row>
    <row r="31" spans="1:32" x14ac:dyDescent="0.45">
      <c r="A31" t="s">
        <v>41</v>
      </c>
      <c r="B31" s="1">
        <v>0</v>
      </c>
      <c r="C31">
        <v>0</v>
      </c>
      <c r="D31">
        <v>0</v>
      </c>
      <c r="E31">
        <v>0.46092730503000001</v>
      </c>
      <c r="F31">
        <v>0.28912654669999999</v>
      </c>
      <c r="G31">
        <v>0</v>
      </c>
      <c r="H31">
        <v>4.0217162581050001</v>
      </c>
      <c r="I31">
        <v>1.4389122616049999</v>
      </c>
      <c r="J31">
        <v>0</v>
      </c>
      <c r="K31">
        <v>0.36361491077999997</v>
      </c>
      <c r="L31">
        <v>0.35042498399999994</v>
      </c>
      <c r="M31">
        <v>0.68707606754999995</v>
      </c>
      <c r="N31">
        <v>2.8922680435125003</v>
      </c>
      <c r="O31">
        <v>2.4328421196200001</v>
      </c>
      <c r="P31">
        <v>0</v>
      </c>
      <c r="Q31">
        <v>0</v>
      </c>
      <c r="R31">
        <v>0</v>
      </c>
      <c r="S31">
        <v>0</v>
      </c>
      <c r="T31">
        <v>0</v>
      </c>
      <c r="U31">
        <v>0.80650746564999998</v>
      </c>
      <c r="V31">
        <v>0</v>
      </c>
      <c r="W31">
        <v>0.90815732122499992</v>
      </c>
      <c r="X31">
        <v>0</v>
      </c>
      <c r="Y31">
        <v>0</v>
      </c>
      <c r="Z31">
        <v>0.72742021699500004</v>
      </c>
      <c r="AA31">
        <v>0.91692233718799998</v>
      </c>
      <c r="AB31">
        <v>1.4465745652800002</v>
      </c>
      <c r="AC31">
        <v>0</v>
      </c>
      <c r="AD31">
        <v>0</v>
      </c>
      <c r="AE31">
        <v>6.9377116185450003</v>
      </c>
      <c r="AF31">
        <v>13.088199631560002</v>
      </c>
    </row>
    <row r="32" spans="1:32" x14ac:dyDescent="0.45">
      <c r="A32" t="s">
        <v>42</v>
      </c>
      <c r="B32" s="1">
        <v>0.26570462888888891</v>
      </c>
      <c r="C32">
        <v>0</v>
      </c>
      <c r="D32">
        <v>1.2902497937333333</v>
      </c>
      <c r="E32">
        <v>0.39285997605777778</v>
      </c>
      <c r="F32">
        <v>0</v>
      </c>
      <c r="G32">
        <v>0.37876964584666661</v>
      </c>
      <c r="H32">
        <v>4.8717920322400001</v>
      </c>
      <c r="I32">
        <v>2.3054620314466665</v>
      </c>
      <c r="J32">
        <v>0</v>
      </c>
      <c r="K32">
        <v>0</v>
      </c>
      <c r="L32">
        <v>0.39225748811111111</v>
      </c>
      <c r="M32">
        <v>0.14598425104444446</v>
      </c>
      <c r="N32">
        <v>12067470</v>
      </c>
      <c r="O32">
        <v>2.7049873558399997</v>
      </c>
      <c r="P32">
        <v>1.5085449541333333</v>
      </c>
      <c r="Q32">
        <v>0</v>
      </c>
      <c r="R32">
        <v>0</v>
      </c>
      <c r="S32">
        <v>0</v>
      </c>
      <c r="T32">
        <v>0</v>
      </c>
      <c r="U32">
        <v>0</v>
      </c>
      <c r="V32">
        <v>0.49174400908888893</v>
      </c>
      <c r="W32">
        <v>0.74051305704444448</v>
      </c>
      <c r="X32">
        <v>0</v>
      </c>
      <c r="Y32">
        <v>0</v>
      </c>
      <c r="Z32">
        <v>0</v>
      </c>
      <c r="AA32">
        <v>2.0572828102666665</v>
      </c>
      <c r="AB32">
        <v>2.0099720434133337</v>
      </c>
      <c r="AC32">
        <v>0</v>
      </c>
      <c r="AD32">
        <v>0</v>
      </c>
      <c r="AE32">
        <v>9.2785243248533327</v>
      </c>
      <c r="AF32">
        <v>11.169387655352445</v>
      </c>
    </row>
    <row r="33" spans="1:32" x14ac:dyDescent="0.45">
      <c r="A33" t="s">
        <v>37</v>
      </c>
      <c r="B33" s="1">
        <v>5.1733057950000001</v>
      </c>
      <c r="C33">
        <v>2.7231372870000001</v>
      </c>
      <c r="D33">
        <v>13.922168052</v>
      </c>
      <c r="E33">
        <v>4.0529311553999996</v>
      </c>
      <c r="F33">
        <v>0</v>
      </c>
      <c r="G33">
        <v>2.8476450689699999</v>
      </c>
      <c r="H33">
        <v>32.487350040359999</v>
      </c>
      <c r="I33">
        <v>18.699442532600003</v>
      </c>
      <c r="J33">
        <v>0</v>
      </c>
      <c r="K33">
        <v>0</v>
      </c>
      <c r="L33">
        <v>5.0769746857499998</v>
      </c>
      <c r="M33">
        <v>1.4382698727999998</v>
      </c>
      <c r="N33">
        <v>41900657</v>
      </c>
      <c r="O33">
        <v>65.863227955840003</v>
      </c>
      <c r="P33">
        <v>2.4817242384</v>
      </c>
      <c r="Q33">
        <v>2.3728275227000002</v>
      </c>
      <c r="R33">
        <v>0</v>
      </c>
      <c r="S33">
        <v>0</v>
      </c>
      <c r="T33">
        <v>0</v>
      </c>
      <c r="U33">
        <v>6.7603780728</v>
      </c>
      <c r="V33">
        <v>10.073650325060001</v>
      </c>
      <c r="W33">
        <v>18.135230756719999</v>
      </c>
      <c r="X33">
        <v>0</v>
      </c>
      <c r="Y33">
        <v>0</v>
      </c>
      <c r="Z33">
        <v>3.8107874304</v>
      </c>
      <c r="AA33">
        <v>17.885918263200001</v>
      </c>
      <c r="AB33">
        <v>44.291521625520005</v>
      </c>
      <c r="AC33">
        <v>0.19468449378399996</v>
      </c>
      <c r="AD33">
        <v>6.5662709081200008</v>
      </c>
      <c r="AE33">
        <v>170.02348498612</v>
      </c>
      <c r="AF33">
        <v>139.14447321987799</v>
      </c>
    </row>
    <row r="34" spans="1:32" x14ac:dyDescent="0.45">
      <c r="A34" t="s">
        <v>40</v>
      </c>
      <c r="B34" s="1">
        <v>0.626404768</v>
      </c>
      <c r="C34">
        <v>0</v>
      </c>
      <c r="D34">
        <v>2.1509834143200002</v>
      </c>
      <c r="E34">
        <v>0.61162081050399997</v>
      </c>
      <c r="F34">
        <v>0</v>
      </c>
      <c r="G34">
        <v>0.48307808680800002</v>
      </c>
      <c r="H34">
        <v>5.956177355376</v>
      </c>
      <c r="I34">
        <v>2.7478796032999999</v>
      </c>
      <c r="J34">
        <v>0</v>
      </c>
      <c r="K34">
        <v>0</v>
      </c>
      <c r="L34">
        <v>0.71663598089999991</v>
      </c>
      <c r="M34">
        <v>0.45748384679999998</v>
      </c>
      <c r="N34">
        <v>13895023</v>
      </c>
      <c r="O34">
        <v>5.2103664770079998</v>
      </c>
      <c r="P34">
        <v>2.10182967696</v>
      </c>
      <c r="Q34">
        <v>0</v>
      </c>
      <c r="R34">
        <v>0</v>
      </c>
      <c r="S34">
        <v>0</v>
      </c>
      <c r="T34">
        <v>0</v>
      </c>
      <c r="U34">
        <v>0.43613011692000003</v>
      </c>
      <c r="V34">
        <v>1.045557744728</v>
      </c>
      <c r="W34">
        <v>1.389836610008</v>
      </c>
      <c r="X34">
        <v>0</v>
      </c>
      <c r="Y34">
        <v>0</v>
      </c>
      <c r="Z34">
        <v>0.34081199616000002</v>
      </c>
      <c r="AA34">
        <v>1.7019215241600001</v>
      </c>
      <c r="AB34">
        <v>2.6971717361280003</v>
      </c>
      <c r="AC34">
        <v>0</v>
      </c>
      <c r="AD34">
        <v>0</v>
      </c>
      <c r="AE34">
        <v>20.362820531308</v>
      </c>
      <c r="AF34">
        <v>14.5270956110624</v>
      </c>
    </row>
    <row r="35" spans="1:32" x14ac:dyDescent="0.45">
      <c r="A35" t="s">
        <v>41</v>
      </c>
      <c r="B35" s="1">
        <v>0</v>
      </c>
      <c r="C35">
        <v>0</v>
      </c>
      <c r="D35">
        <v>0</v>
      </c>
      <c r="E35">
        <v>0.7235936529725</v>
      </c>
      <c r="F35">
        <v>0.44871067083749994</v>
      </c>
      <c r="G35">
        <v>0</v>
      </c>
      <c r="H35">
        <v>4.8243602775149999</v>
      </c>
      <c r="I35">
        <v>2.6229451971449995</v>
      </c>
      <c r="J35">
        <v>0.33031743009999998</v>
      </c>
      <c r="K35">
        <v>0.51914178404</v>
      </c>
      <c r="L35">
        <v>0.34359675986999993</v>
      </c>
      <c r="M35">
        <v>0</v>
      </c>
      <c r="N35">
        <v>3.1021350972524999</v>
      </c>
      <c r="O35">
        <v>3.18652763506</v>
      </c>
      <c r="P35">
        <v>0</v>
      </c>
      <c r="Q35">
        <v>0.35504307278499997</v>
      </c>
      <c r="R35">
        <v>0</v>
      </c>
      <c r="S35">
        <v>0</v>
      </c>
      <c r="T35">
        <v>0</v>
      </c>
      <c r="U35">
        <v>0.79748761924000011</v>
      </c>
      <c r="V35">
        <v>0</v>
      </c>
      <c r="W35">
        <v>0.93543362744999992</v>
      </c>
      <c r="X35">
        <v>0</v>
      </c>
      <c r="Y35">
        <v>0</v>
      </c>
      <c r="Z35">
        <v>0.67733765361500009</v>
      </c>
      <c r="AA35">
        <v>1.152413160019</v>
      </c>
      <c r="AB35">
        <v>1.3532582872800001</v>
      </c>
      <c r="AC35">
        <v>0</v>
      </c>
      <c r="AD35">
        <v>0</v>
      </c>
      <c r="AE35">
        <v>6.0938447993249998</v>
      </c>
      <c r="AF35">
        <v>13.87043003658</v>
      </c>
    </row>
    <row r="36" spans="1:32" x14ac:dyDescent="0.45">
      <c r="A36" t="s">
        <v>41</v>
      </c>
      <c r="B36" s="1">
        <v>0.28620671341463411</v>
      </c>
      <c r="C36">
        <v>0.28533184573170733</v>
      </c>
      <c r="D36">
        <v>1.5602292857560975</v>
      </c>
      <c r="E36">
        <v>1.6666811653999998</v>
      </c>
      <c r="F36">
        <v>0.93762984133902427</v>
      </c>
      <c r="G36">
        <v>0</v>
      </c>
      <c r="H36">
        <v>11.596127060590243</v>
      </c>
      <c r="I36">
        <v>5.5463103394512201</v>
      </c>
      <c r="J36">
        <v>0</v>
      </c>
      <c r="K36">
        <v>0</v>
      </c>
      <c r="L36">
        <v>0.82076694512195114</v>
      </c>
      <c r="M36">
        <v>0.3305148313902439</v>
      </c>
      <c r="N36">
        <v>34331057</v>
      </c>
      <c r="O36">
        <v>5.5080291116097557</v>
      </c>
      <c r="P36">
        <v>1.2599815252682927</v>
      </c>
      <c r="Q36">
        <v>0.71628286720731715</v>
      </c>
      <c r="R36">
        <v>0.38505439492682925</v>
      </c>
      <c r="S36">
        <v>0</v>
      </c>
      <c r="T36">
        <v>0</v>
      </c>
      <c r="U36">
        <v>1.4818452389999999</v>
      </c>
      <c r="V36">
        <v>0.33763261771707315</v>
      </c>
      <c r="W36">
        <v>1.7304286510341462</v>
      </c>
      <c r="X36">
        <v>0</v>
      </c>
      <c r="Y36">
        <v>0</v>
      </c>
      <c r="Z36">
        <v>1.4764464546341465</v>
      </c>
      <c r="AA36">
        <v>1.59405909</v>
      </c>
      <c r="AB36">
        <v>4.5779679355902445</v>
      </c>
      <c r="AC36">
        <v>5.5806353959024391E-2</v>
      </c>
      <c r="AD36">
        <v>0.70309731832195133</v>
      </c>
      <c r="AE36">
        <v>16.483817826214633</v>
      </c>
      <c r="AF36">
        <v>32.050709695493666</v>
      </c>
    </row>
    <row r="37" spans="1:32" x14ac:dyDescent="0.45">
      <c r="A37" t="s">
        <v>43</v>
      </c>
      <c r="B37" s="1">
        <v>28.132747325000004</v>
      </c>
      <c r="C37">
        <v>7.7582983529999989</v>
      </c>
      <c r="D37">
        <v>59.479238558999995</v>
      </c>
      <c r="E37">
        <v>16.20848103534</v>
      </c>
      <c r="F37">
        <v>20.198836283369999</v>
      </c>
      <c r="G37">
        <v>0</v>
      </c>
      <c r="H37">
        <v>123.57452119884002</v>
      </c>
      <c r="I37">
        <v>66.117706412080011</v>
      </c>
      <c r="J37">
        <v>0</v>
      </c>
      <c r="K37">
        <v>0</v>
      </c>
      <c r="L37">
        <v>12.719471421249999</v>
      </c>
      <c r="M37">
        <v>6.5076573298999989</v>
      </c>
      <c r="N37">
        <v>97110853</v>
      </c>
      <c r="O37">
        <v>96.240509996119997</v>
      </c>
      <c r="P37">
        <v>30.329142669599996</v>
      </c>
      <c r="Q37">
        <v>0</v>
      </c>
      <c r="R37">
        <v>9.0036704278999995</v>
      </c>
      <c r="S37">
        <v>0</v>
      </c>
      <c r="T37">
        <v>0</v>
      </c>
      <c r="U37">
        <v>3.0164361416999999</v>
      </c>
      <c r="V37">
        <v>18.510919389200001</v>
      </c>
      <c r="W37">
        <v>40.964119998480001</v>
      </c>
      <c r="X37">
        <v>17.044786066920004</v>
      </c>
      <c r="Y37">
        <v>0</v>
      </c>
      <c r="Z37">
        <v>2.7102978815999998</v>
      </c>
      <c r="AA37">
        <v>10.693789930200001</v>
      </c>
      <c r="AB37">
        <v>113.45473379160001</v>
      </c>
      <c r="AC37">
        <v>0.53648643725599998</v>
      </c>
      <c r="AD37">
        <v>10.07657767908</v>
      </c>
      <c r="AE37">
        <v>180.62817161942999</v>
      </c>
      <c r="AF37">
        <v>244.18800433393804</v>
      </c>
    </row>
    <row r="38" spans="1:32" x14ac:dyDescent="0.45">
      <c r="A38" t="s">
        <v>43</v>
      </c>
      <c r="B38" s="1">
        <v>42.669827624999996</v>
      </c>
      <c r="C38">
        <v>8.5579339425000001</v>
      </c>
      <c r="D38">
        <v>89.487687798600007</v>
      </c>
      <c r="E38">
        <v>19.463383542159999</v>
      </c>
      <c r="F38">
        <v>25.089768420029998</v>
      </c>
      <c r="G38">
        <v>0</v>
      </c>
      <c r="H38">
        <v>137.85525726893999</v>
      </c>
      <c r="I38">
        <v>83.405566740780003</v>
      </c>
      <c r="J38">
        <v>0</v>
      </c>
      <c r="K38">
        <v>0</v>
      </c>
      <c r="L38">
        <v>16.4385469755</v>
      </c>
      <c r="M38">
        <v>8.961727251300001</v>
      </c>
      <c r="N38">
        <v>131865378</v>
      </c>
      <c r="O38">
        <v>127.076404784</v>
      </c>
      <c r="P38">
        <v>36.293982980400003</v>
      </c>
      <c r="Q38">
        <v>0</v>
      </c>
      <c r="R38">
        <v>12.056185329799998</v>
      </c>
      <c r="S38">
        <v>0</v>
      </c>
      <c r="T38">
        <v>0</v>
      </c>
      <c r="U38">
        <v>3.8392634403000003</v>
      </c>
      <c r="V38">
        <v>27.584555938800001</v>
      </c>
      <c r="W38">
        <v>64.306942380379994</v>
      </c>
      <c r="X38">
        <v>25.575898685420004</v>
      </c>
      <c r="Y38">
        <v>0</v>
      </c>
      <c r="Z38">
        <v>2.9609749120000002</v>
      </c>
      <c r="AA38">
        <v>14.405640896400001</v>
      </c>
      <c r="AB38">
        <v>166.1034022428</v>
      </c>
      <c r="AC38">
        <v>0.58006790353600002</v>
      </c>
      <c r="AD38">
        <v>14.81904088588</v>
      </c>
      <c r="AE38">
        <v>271.85353887229996</v>
      </c>
      <c r="AF38">
        <v>310.24187470671399</v>
      </c>
    </row>
    <row r="39" spans="1:32" x14ac:dyDescent="0.45">
      <c r="A39" t="s">
        <v>43</v>
      </c>
      <c r="B39" s="1">
        <v>31.927784559999999</v>
      </c>
      <c r="C39">
        <v>7.6859055644999996</v>
      </c>
      <c r="D39">
        <v>73.393557143400002</v>
      </c>
      <c r="E39">
        <v>13.604724740239998</v>
      </c>
      <c r="F39">
        <v>19.303201199310003</v>
      </c>
      <c r="G39">
        <v>0</v>
      </c>
      <c r="H39">
        <v>119.21411597046001</v>
      </c>
      <c r="I39">
        <v>76.907389048850007</v>
      </c>
      <c r="J39">
        <v>0</v>
      </c>
      <c r="K39">
        <v>0</v>
      </c>
      <c r="L39">
        <v>13.724104186249999</v>
      </c>
      <c r="M39">
        <v>7.1716928846999988</v>
      </c>
      <c r="N39">
        <v>143628634</v>
      </c>
      <c r="O39">
        <v>109.55699383244</v>
      </c>
      <c r="P39">
        <v>27.872776048799999</v>
      </c>
      <c r="Q39">
        <v>0</v>
      </c>
      <c r="R39">
        <v>8.9436042667999995</v>
      </c>
      <c r="S39">
        <v>0</v>
      </c>
      <c r="T39">
        <v>0</v>
      </c>
      <c r="U39">
        <v>3.4627599080999998</v>
      </c>
      <c r="V39">
        <v>21.36800281112</v>
      </c>
      <c r="W39">
        <v>49.245610332520002</v>
      </c>
      <c r="X39">
        <v>18.043257551220002</v>
      </c>
      <c r="Y39">
        <v>0</v>
      </c>
      <c r="Z39">
        <v>2.9836467455999998</v>
      </c>
      <c r="AA39">
        <v>12.435699393</v>
      </c>
      <c r="AB39">
        <v>122.63068854024</v>
      </c>
      <c r="AC39">
        <v>0.47453670545600002</v>
      </c>
      <c r="AD39">
        <v>10.924165351879999</v>
      </c>
      <c r="AE39">
        <v>226.75277367582999</v>
      </c>
      <c r="AF39">
        <v>268.28608259319606</v>
      </c>
    </row>
    <row r="40" spans="1:32" x14ac:dyDescent="0.45">
      <c r="A40" t="s">
        <v>44</v>
      </c>
      <c r="B40" s="1">
        <v>6.8091913399999999</v>
      </c>
      <c r="C40">
        <v>0</v>
      </c>
      <c r="D40">
        <v>9.8178569892000009</v>
      </c>
      <c r="E40">
        <v>2.5608111864933338</v>
      </c>
      <c r="F40">
        <v>4.6426043306200002</v>
      </c>
      <c r="G40">
        <v>0</v>
      </c>
      <c r="H40">
        <v>27.01718339292</v>
      </c>
      <c r="I40">
        <v>6.224623989106667</v>
      </c>
      <c r="J40">
        <v>0</v>
      </c>
      <c r="K40">
        <v>0</v>
      </c>
      <c r="L40">
        <v>4.4007939524999999</v>
      </c>
      <c r="M40">
        <v>0.30039558826666662</v>
      </c>
      <c r="N40">
        <v>97255395</v>
      </c>
      <c r="O40">
        <v>10.83407877944</v>
      </c>
      <c r="P40">
        <v>1.8221536032000001</v>
      </c>
      <c r="Q40">
        <v>0</v>
      </c>
      <c r="R40">
        <v>0</v>
      </c>
      <c r="S40">
        <v>0</v>
      </c>
      <c r="T40">
        <v>0</v>
      </c>
      <c r="U40">
        <v>1.1085685583999998</v>
      </c>
      <c r="V40">
        <v>4.5029082180133333</v>
      </c>
      <c r="W40">
        <v>15.078918104786668</v>
      </c>
      <c r="X40">
        <v>7.0597495415466671</v>
      </c>
      <c r="Y40">
        <v>0</v>
      </c>
      <c r="Z40">
        <v>0</v>
      </c>
      <c r="AA40">
        <v>20.774794138800001</v>
      </c>
      <c r="AB40">
        <v>40.733004767520001</v>
      </c>
      <c r="AC40">
        <v>0</v>
      </c>
      <c r="AD40">
        <v>10.197845948986666</v>
      </c>
      <c r="AE40">
        <v>131.30953863637333</v>
      </c>
      <c r="AF40">
        <v>69.423307376265328</v>
      </c>
    </row>
    <row r="41" spans="1:32" x14ac:dyDescent="0.45">
      <c r="A41" t="s">
        <v>44</v>
      </c>
      <c r="B41" s="1">
        <v>4.8878233266666662</v>
      </c>
      <c r="C41">
        <v>1.934305234</v>
      </c>
      <c r="D41">
        <v>9.7084174407999999</v>
      </c>
      <c r="E41">
        <v>2.4333693793333335</v>
      </c>
      <c r="F41">
        <v>3.26492531282</v>
      </c>
      <c r="G41">
        <v>0</v>
      </c>
      <c r="H41">
        <v>21.072140950760001</v>
      </c>
      <c r="I41">
        <v>9.0804121624333334</v>
      </c>
      <c r="J41">
        <v>0</v>
      </c>
      <c r="K41">
        <v>0</v>
      </c>
      <c r="L41">
        <v>3.1919146081666665</v>
      </c>
      <c r="M41">
        <v>0.34622386826666668</v>
      </c>
      <c r="N41">
        <v>63997431</v>
      </c>
      <c r="O41">
        <v>9.8926483809066674</v>
      </c>
      <c r="P41">
        <v>1.4655924744</v>
      </c>
      <c r="Q41">
        <v>0</v>
      </c>
      <c r="R41">
        <v>0</v>
      </c>
      <c r="S41">
        <v>0</v>
      </c>
      <c r="T41">
        <v>0</v>
      </c>
      <c r="U41">
        <v>0.76416443639999998</v>
      </c>
      <c r="V41">
        <v>3.0164310047199998</v>
      </c>
      <c r="W41">
        <v>9.889741244413333</v>
      </c>
      <c r="X41">
        <v>4.4059212029866668</v>
      </c>
      <c r="Y41">
        <v>0</v>
      </c>
      <c r="Z41">
        <v>0</v>
      </c>
      <c r="AA41">
        <v>13.2200102528</v>
      </c>
      <c r="AB41">
        <v>21.462383022080001</v>
      </c>
      <c r="AC41">
        <v>0</v>
      </c>
      <c r="AD41">
        <v>6.4479126753066671</v>
      </c>
      <c r="AE41">
        <v>74.720475681233339</v>
      </c>
      <c r="AF41">
        <v>52.392906068228008</v>
      </c>
    </row>
    <row r="42" spans="1:32" x14ac:dyDescent="0.45">
      <c r="A42" t="s">
        <v>45</v>
      </c>
      <c r="B42" s="1">
        <v>2.1284878266666665</v>
      </c>
      <c r="C42">
        <v>2.1219815319999999</v>
      </c>
      <c r="D42">
        <v>45.9382764984</v>
      </c>
      <c r="E42">
        <v>16.057321560479998</v>
      </c>
      <c r="F42">
        <v>13.132845941359999</v>
      </c>
      <c r="G42">
        <v>0</v>
      </c>
      <c r="H42">
        <v>138.16507093112003</v>
      </c>
      <c r="I42">
        <v>126.87767610938666</v>
      </c>
      <c r="J42">
        <v>4.9638979282666664</v>
      </c>
      <c r="K42">
        <v>4.3575948989866662</v>
      </c>
      <c r="L42">
        <v>6.9116876766666655</v>
      </c>
      <c r="M42">
        <v>3.0004734741333334</v>
      </c>
      <c r="N42">
        <v>85005323</v>
      </c>
      <c r="O42">
        <v>78.915523550826677</v>
      </c>
      <c r="P42">
        <v>30.6398146352</v>
      </c>
      <c r="Q42">
        <v>2.9609309370400001</v>
      </c>
      <c r="R42">
        <v>5.6732139439999996</v>
      </c>
      <c r="S42">
        <v>2.8501378249333338</v>
      </c>
      <c r="T42">
        <v>0</v>
      </c>
      <c r="U42">
        <v>2.0921312208000002</v>
      </c>
      <c r="V42">
        <v>16.742817361013334</v>
      </c>
      <c r="W42">
        <v>20.173312547733335</v>
      </c>
      <c r="X42">
        <v>5.8970542238533339</v>
      </c>
      <c r="Y42">
        <v>0</v>
      </c>
      <c r="Z42">
        <v>3.1948524714666666</v>
      </c>
      <c r="AA42">
        <v>12.076005697600001</v>
      </c>
      <c r="AB42">
        <v>49.171920224639997</v>
      </c>
      <c r="AC42">
        <v>0.16899463832533332</v>
      </c>
      <c r="AD42">
        <v>2.4789546138133334</v>
      </c>
      <c r="AE42">
        <v>98.383023628173333</v>
      </c>
      <c r="AF42">
        <v>217.60135107210135</v>
      </c>
    </row>
    <row r="43" spans="1:32" x14ac:dyDescent="0.45">
      <c r="A43" t="s">
        <v>45</v>
      </c>
      <c r="B43" s="1">
        <v>2.4102478999999999</v>
      </c>
      <c r="C43">
        <v>2.4028803300000003</v>
      </c>
      <c r="D43">
        <v>59.443358052000001</v>
      </c>
      <c r="E43">
        <v>20.265551634106668</v>
      </c>
      <c r="F43">
        <v>16.66902133744</v>
      </c>
      <c r="G43">
        <v>0</v>
      </c>
      <c r="H43">
        <v>160.64828982416</v>
      </c>
      <c r="I43">
        <v>149.84169547838667</v>
      </c>
      <c r="J43">
        <v>6.7437424478666665</v>
      </c>
      <c r="K43">
        <v>5.4263344202133332</v>
      </c>
      <c r="L43">
        <v>8.4375632896666666</v>
      </c>
      <c r="M43">
        <v>4.4308592605333335</v>
      </c>
      <c r="N43">
        <v>76270212</v>
      </c>
      <c r="O43">
        <v>94.158448994400004</v>
      </c>
      <c r="P43">
        <v>40.829993897600005</v>
      </c>
      <c r="Q43">
        <v>3.5924916719200004</v>
      </c>
      <c r="R43">
        <v>7.7002419770666659</v>
      </c>
      <c r="S43">
        <v>3.4305827712000005</v>
      </c>
      <c r="T43">
        <v>0</v>
      </c>
      <c r="U43">
        <v>2.21044149</v>
      </c>
      <c r="V43">
        <v>21.341172508133337</v>
      </c>
      <c r="W43">
        <v>21.815087814800002</v>
      </c>
      <c r="X43">
        <v>5.8578274781600008</v>
      </c>
      <c r="Y43">
        <v>0</v>
      </c>
      <c r="Z43">
        <v>4.5242233002666667</v>
      </c>
      <c r="AA43">
        <v>14.3167885744</v>
      </c>
      <c r="AB43">
        <v>52.694147562879998</v>
      </c>
      <c r="AC43">
        <v>0.22152279787733334</v>
      </c>
      <c r="AD43">
        <v>2.4049123712533333</v>
      </c>
      <c r="AE43">
        <v>126.88431954745333</v>
      </c>
      <c r="AF43">
        <v>256.75817453115468</v>
      </c>
    </row>
    <row r="44" spans="1:32" x14ac:dyDescent="0.45">
      <c r="A44" t="s">
        <v>45</v>
      </c>
      <c r="B44" s="1">
        <v>18.509552460000002</v>
      </c>
      <c r="C44">
        <v>2.227952304</v>
      </c>
      <c r="D44">
        <v>48.213127549600003</v>
      </c>
      <c r="E44">
        <v>14.35679910216</v>
      </c>
      <c r="F44">
        <v>13.10796216036</v>
      </c>
      <c r="G44">
        <v>0</v>
      </c>
      <c r="H44">
        <v>145.06210851312002</v>
      </c>
      <c r="I44">
        <v>141.44475165905334</v>
      </c>
      <c r="J44">
        <v>6.475349569733333</v>
      </c>
      <c r="K44">
        <v>3.1903233396533333</v>
      </c>
      <c r="L44">
        <v>7.5743821696666664</v>
      </c>
      <c r="M44">
        <v>3.4717341941333335</v>
      </c>
      <c r="N44">
        <v>82921858</v>
      </c>
      <c r="O44">
        <v>79.329380407200006</v>
      </c>
      <c r="P44">
        <v>32.552797152000004</v>
      </c>
      <c r="Q44">
        <v>2.4097827908133334</v>
      </c>
      <c r="R44">
        <v>6.2073235409333325</v>
      </c>
      <c r="S44">
        <v>2.7686124820000004</v>
      </c>
      <c r="T44">
        <v>0</v>
      </c>
      <c r="U44">
        <v>2.2353042552</v>
      </c>
      <c r="V44">
        <v>17.481179984426667</v>
      </c>
      <c r="W44">
        <v>17.455435308079998</v>
      </c>
      <c r="X44">
        <v>4.5029838773333335</v>
      </c>
      <c r="Y44">
        <v>0</v>
      </c>
      <c r="Z44">
        <v>3.8334395733333335</v>
      </c>
      <c r="AA44">
        <v>12.335146439200001</v>
      </c>
      <c r="AB44">
        <v>49.171519588480002</v>
      </c>
      <c r="AC44">
        <v>0.25800349801600003</v>
      </c>
      <c r="AD44">
        <v>9.3969792769599998</v>
      </c>
      <c r="AE44">
        <v>105.02126063211999</v>
      </c>
      <c r="AF44">
        <v>217.48386743370401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F1B98-A8AC-44AE-AE01-F8195FF0BD59}">
  <dimension ref="A2:BM46"/>
  <sheetViews>
    <sheetView workbookViewId="0">
      <selection activeCell="A10" sqref="A10"/>
    </sheetView>
  </sheetViews>
  <sheetFormatPr defaultRowHeight="14.25" x14ac:dyDescent="0.45"/>
  <cols>
    <col min="1" max="1" width="21.3984375" customWidth="1"/>
    <col min="2" max="3" width="12.3984375" customWidth="1"/>
    <col min="4" max="4" width="11" customWidth="1"/>
    <col min="6" max="6" width="9.1328125" style="2" customWidth="1"/>
    <col min="8" max="8" width="9.1328125" style="2" customWidth="1"/>
    <col min="10" max="10" width="9.1328125" style="2" customWidth="1"/>
    <col min="12" max="12" width="9.1328125" style="2" customWidth="1"/>
    <col min="13" max="13" width="10" bestFit="1" customWidth="1"/>
    <col min="14" max="14" width="9.1328125" style="2" customWidth="1"/>
    <col min="15" max="15" width="10" bestFit="1" customWidth="1"/>
    <col min="16" max="16" width="9.1328125" style="2" customWidth="1"/>
    <col min="17" max="17" width="10" bestFit="1" customWidth="1"/>
    <col min="18" max="18" width="9.1328125" style="2" customWidth="1"/>
    <col min="24" max="24" width="10" bestFit="1" customWidth="1"/>
    <col min="25" max="25" width="10" customWidth="1"/>
    <col min="30" max="30" width="10" bestFit="1" customWidth="1"/>
    <col min="39" max="39" width="11" bestFit="1" customWidth="1"/>
    <col min="43" max="43" width="14.73046875" bestFit="1" customWidth="1"/>
    <col min="56" max="56" width="10" bestFit="1" customWidth="1"/>
    <col min="60" max="60" width="10" bestFit="1" customWidth="1"/>
    <col min="68" max="68" width="10" bestFit="1" customWidth="1"/>
    <col min="257" max="257" width="21.3984375" customWidth="1"/>
    <col min="258" max="259" width="12.3984375" customWidth="1"/>
    <col min="260" max="260" width="11" customWidth="1"/>
    <col min="262" max="262" width="9.1328125" customWidth="1"/>
    <col min="264" max="264" width="9.1328125" customWidth="1"/>
    <col min="266" max="266" width="9.1328125" customWidth="1"/>
    <col min="268" max="268" width="9.1328125" customWidth="1"/>
    <col min="269" max="269" width="10" bestFit="1" customWidth="1"/>
    <col min="270" max="270" width="9.1328125" customWidth="1"/>
    <col min="271" max="271" width="10" bestFit="1" customWidth="1"/>
    <col min="272" max="272" width="9.1328125" customWidth="1"/>
    <col min="273" max="273" width="10" bestFit="1" customWidth="1"/>
    <col min="274" max="274" width="9.1328125" customWidth="1"/>
    <col min="280" max="280" width="10" bestFit="1" customWidth="1"/>
    <col min="281" max="281" width="10" customWidth="1"/>
    <col min="286" max="286" width="10" bestFit="1" customWidth="1"/>
    <col min="295" max="295" width="11" bestFit="1" customWidth="1"/>
    <col min="299" max="299" width="14.73046875" bestFit="1" customWidth="1"/>
    <col min="312" max="312" width="10" bestFit="1" customWidth="1"/>
    <col min="316" max="316" width="10" bestFit="1" customWidth="1"/>
    <col min="324" max="324" width="10" bestFit="1" customWidth="1"/>
    <col min="513" max="513" width="21.3984375" customWidth="1"/>
    <col min="514" max="515" width="12.3984375" customWidth="1"/>
    <col min="516" max="516" width="11" customWidth="1"/>
    <col min="518" max="518" width="9.1328125" customWidth="1"/>
    <col min="520" max="520" width="9.1328125" customWidth="1"/>
    <col min="522" max="522" width="9.1328125" customWidth="1"/>
    <col min="524" max="524" width="9.1328125" customWidth="1"/>
    <col min="525" max="525" width="10" bestFit="1" customWidth="1"/>
    <col min="526" max="526" width="9.1328125" customWidth="1"/>
    <col min="527" max="527" width="10" bestFit="1" customWidth="1"/>
    <col min="528" max="528" width="9.1328125" customWidth="1"/>
    <col min="529" max="529" width="10" bestFit="1" customWidth="1"/>
    <col min="530" max="530" width="9.1328125" customWidth="1"/>
    <col min="536" max="536" width="10" bestFit="1" customWidth="1"/>
    <col min="537" max="537" width="10" customWidth="1"/>
    <col min="542" max="542" width="10" bestFit="1" customWidth="1"/>
    <col min="551" max="551" width="11" bestFit="1" customWidth="1"/>
    <col min="555" max="555" width="14.73046875" bestFit="1" customWidth="1"/>
    <col min="568" max="568" width="10" bestFit="1" customWidth="1"/>
    <col min="572" max="572" width="10" bestFit="1" customWidth="1"/>
    <col min="580" max="580" width="10" bestFit="1" customWidth="1"/>
    <col min="769" max="769" width="21.3984375" customWidth="1"/>
    <col min="770" max="771" width="12.3984375" customWidth="1"/>
    <col min="772" max="772" width="11" customWidth="1"/>
    <col min="774" max="774" width="9.1328125" customWidth="1"/>
    <col min="776" max="776" width="9.1328125" customWidth="1"/>
    <col min="778" max="778" width="9.1328125" customWidth="1"/>
    <col min="780" max="780" width="9.1328125" customWidth="1"/>
    <col min="781" max="781" width="10" bestFit="1" customWidth="1"/>
    <col min="782" max="782" width="9.1328125" customWidth="1"/>
    <col min="783" max="783" width="10" bestFit="1" customWidth="1"/>
    <col min="784" max="784" width="9.1328125" customWidth="1"/>
    <col min="785" max="785" width="10" bestFit="1" customWidth="1"/>
    <col min="786" max="786" width="9.1328125" customWidth="1"/>
    <col min="792" max="792" width="10" bestFit="1" customWidth="1"/>
    <col min="793" max="793" width="10" customWidth="1"/>
    <col min="798" max="798" width="10" bestFit="1" customWidth="1"/>
    <col min="807" max="807" width="11" bestFit="1" customWidth="1"/>
    <col min="811" max="811" width="14.73046875" bestFit="1" customWidth="1"/>
    <col min="824" max="824" width="10" bestFit="1" customWidth="1"/>
    <col min="828" max="828" width="10" bestFit="1" customWidth="1"/>
    <col min="836" max="836" width="10" bestFit="1" customWidth="1"/>
    <col min="1025" max="1025" width="21.3984375" customWidth="1"/>
    <col min="1026" max="1027" width="12.3984375" customWidth="1"/>
    <col min="1028" max="1028" width="11" customWidth="1"/>
    <col min="1030" max="1030" width="9.1328125" customWidth="1"/>
    <col min="1032" max="1032" width="9.1328125" customWidth="1"/>
    <col min="1034" max="1034" width="9.1328125" customWidth="1"/>
    <col min="1036" max="1036" width="9.1328125" customWidth="1"/>
    <col min="1037" max="1037" width="10" bestFit="1" customWidth="1"/>
    <col min="1038" max="1038" width="9.1328125" customWidth="1"/>
    <col min="1039" max="1039" width="10" bestFit="1" customWidth="1"/>
    <col min="1040" max="1040" width="9.1328125" customWidth="1"/>
    <col min="1041" max="1041" width="10" bestFit="1" customWidth="1"/>
    <col min="1042" max="1042" width="9.1328125" customWidth="1"/>
    <col min="1048" max="1048" width="10" bestFit="1" customWidth="1"/>
    <col min="1049" max="1049" width="10" customWidth="1"/>
    <col min="1054" max="1054" width="10" bestFit="1" customWidth="1"/>
    <col min="1063" max="1063" width="11" bestFit="1" customWidth="1"/>
    <col min="1067" max="1067" width="14.73046875" bestFit="1" customWidth="1"/>
    <col min="1080" max="1080" width="10" bestFit="1" customWidth="1"/>
    <col min="1084" max="1084" width="10" bestFit="1" customWidth="1"/>
    <col min="1092" max="1092" width="10" bestFit="1" customWidth="1"/>
    <col min="1281" max="1281" width="21.3984375" customWidth="1"/>
    <col min="1282" max="1283" width="12.3984375" customWidth="1"/>
    <col min="1284" max="1284" width="11" customWidth="1"/>
    <col min="1286" max="1286" width="9.1328125" customWidth="1"/>
    <col min="1288" max="1288" width="9.1328125" customWidth="1"/>
    <col min="1290" max="1290" width="9.1328125" customWidth="1"/>
    <col min="1292" max="1292" width="9.1328125" customWidth="1"/>
    <col min="1293" max="1293" width="10" bestFit="1" customWidth="1"/>
    <col min="1294" max="1294" width="9.1328125" customWidth="1"/>
    <col min="1295" max="1295" width="10" bestFit="1" customWidth="1"/>
    <col min="1296" max="1296" width="9.1328125" customWidth="1"/>
    <col min="1297" max="1297" width="10" bestFit="1" customWidth="1"/>
    <col min="1298" max="1298" width="9.1328125" customWidth="1"/>
    <col min="1304" max="1304" width="10" bestFit="1" customWidth="1"/>
    <col min="1305" max="1305" width="10" customWidth="1"/>
    <col min="1310" max="1310" width="10" bestFit="1" customWidth="1"/>
    <col min="1319" max="1319" width="11" bestFit="1" customWidth="1"/>
    <col min="1323" max="1323" width="14.73046875" bestFit="1" customWidth="1"/>
    <col min="1336" max="1336" width="10" bestFit="1" customWidth="1"/>
    <col min="1340" max="1340" width="10" bestFit="1" customWidth="1"/>
    <col min="1348" max="1348" width="10" bestFit="1" customWidth="1"/>
    <col min="1537" max="1537" width="21.3984375" customWidth="1"/>
    <col min="1538" max="1539" width="12.3984375" customWidth="1"/>
    <col min="1540" max="1540" width="11" customWidth="1"/>
    <col min="1542" max="1542" width="9.1328125" customWidth="1"/>
    <col min="1544" max="1544" width="9.1328125" customWidth="1"/>
    <col min="1546" max="1546" width="9.1328125" customWidth="1"/>
    <col min="1548" max="1548" width="9.1328125" customWidth="1"/>
    <col min="1549" max="1549" width="10" bestFit="1" customWidth="1"/>
    <col min="1550" max="1550" width="9.1328125" customWidth="1"/>
    <col min="1551" max="1551" width="10" bestFit="1" customWidth="1"/>
    <col min="1552" max="1552" width="9.1328125" customWidth="1"/>
    <col min="1553" max="1553" width="10" bestFit="1" customWidth="1"/>
    <col min="1554" max="1554" width="9.1328125" customWidth="1"/>
    <col min="1560" max="1560" width="10" bestFit="1" customWidth="1"/>
    <col min="1561" max="1561" width="10" customWidth="1"/>
    <col min="1566" max="1566" width="10" bestFit="1" customWidth="1"/>
    <col min="1575" max="1575" width="11" bestFit="1" customWidth="1"/>
    <col min="1579" max="1579" width="14.73046875" bestFit="1" customWidth="1"/>
    <col min="1592" max="1592" width="10" bestFit="1" customWidth="1"/>
    <col min="1596" max="1596" width="10" bestFit="1" customWidth="1"/>
    <col min="1604" max="1604" width="10" bestFit="1" customWidth="1"/>
    <col min="1793" max="1793" width="21.3984375" customWidth="1"/>
    <col min="1794" max="1795" width="12.3984375" customWidth="1"/>
    <col min="1796" max="1796" width="11" customWidth="1"/>
    <col min="1798" max="1798" width="9.1328125" customWidth="1"/>
    <col min="1800" max="1800" width="9.1328125" customWidth="1"/>
    <col min="1802" max="1802" width="9.1328125" customWidth="1"/>
    <col min="1804" max="1804" width="9.1328125" customWidth="1"/>
    <col min="1805" max="1805" width="10" bestFit="1" customWidth="1"/>
    <col min="1806" max="1806" width="9.1328125" customWidth="1"/>
    <col min="1807" max="1807" width="10" bestFit="1" customWidth="1"/>
    <col min="1808" max="1808" width="9.1328125" customWidth="1"/>
    <col min="1809" max="1809" width="10" bestFit="1" customWidth="1"/>
    <col min="1810" max="1810" width="9.1328125" customWidth="1"/>
    <col min="1816" max="1816" width="10" bestFit="1" customWidth="1"/>
    <col min="1817" max="1817" width="10" customWidth="1"/>
    <col min="1822" max="1822" width="10" bestFit="1" customWidth="1"/>
    <col min="1831" max="1831" width="11" bestFit="1" customWidth="1"/>
    <col min="1835" max="1835" width="14.73046875" bestFit="1" customWidth="1"/>
    <col min="1848" max="1848" width="10" bestFit="1" customWidth="1"/>
    <col min="1852" max="1852" width="10" bestFit="1" customWidth="1"/>
    <col min="1860" max="1860" width="10" bestFit="1" customWidth="1"/>
    <col min="2049" max="2049" width="21.3984375" customWidth="1"/>
    <col min="2050" max="2051" width="12.3984375" customWidth="1"/>
    <col min="2052" max="2052" width="11" customWidth="1"/>
    <col min="2054" max="2054" width="9.1328125" customWidth="1"/>
    <col min="2056" max="2056" width="9.1328125" customWidth="1"/>
    <col min="2058" max="2058" width="9.1328125" customWidth="1"/>
    <col min="2060" max="2060" width="9.1328125" customWidth="1"/>
    <col min="2061" max="2061" width="10" bestFit="1" customWidth="1"/>
    <col min="2062" max="2062" width="9.1328125" customWidth="1"/>
    <col min="2063" max="2063" width="10" bestFit="1" customWidth="1"/>
    <col min="2064" max="2064" width="9.1328125" customWidth="1"/>
    <col min="2065" max="2065" width="10" bestFit="1" customWidth="1"/>
    <col min="2066" max="2066" width="9.1328125" customWidth="1"/>
    <col min="2072" max="2072" width="10" bestFit="1" customWidth="1"/>
    <col min="2073" max="2073" width="10" customWidth="1"/>
    <col min="2078" max="2078" width="10" bestFit="1" customWidth="1"/>
    <col min="2087" max="2087" width="11" bestFit="1" customWidth="1"/>
    <col min="2091" max="2091" width="14.73046875" bestFit="1" customWidth="1"/>
    <col min="2104" max="2104" width="10" bestFit="1" customWidth="1"/>
    <col min="2108" max="2108" width="10" bestFit="1" customWidth="1"/>
    <col min="2116" max="2116" width="10" bestFit="1" customWidth="1"/>
    <col min="2305" max="2305" width="21.3984375" customWidth="1"/>
    <col min="2306" max="2307" width="12.3984375" customWidth="1"/>
    <col min="2308" max="2308" width="11" customWidth="1"/>
    <col min="2310" max="2310" width="9.1328125" customWidth="1"/>
    <col min="2312" max="2312" width="9.1328125" customWidth="1"/>
    <col min="2314" max="2314" width="9.1328125" customWidth="1"/>
    <col min="2316" max="2316" width="9.1328125" customWidth="1"/>
    <col min="2317" max="2317" width="10" bestFit="1" customWidth="1"/>
    <col min="2318" max="2318" width="9.1328125" customWidth="1"/>
    <col min="2319" max="2319" width="10" bestFit="1" customWidth="1"/>
    <col min="2320" max="2320" width="9.1328125" customWidth="1"/>
    <col min="2321" max="2321" width="10" bestFit="1" customWidth="1"/>
    <col min="2322" max="2322" width="9.1328125" customWidth="1"/>
    <col min="2328" max="2328" width="10" bestFit="1" customWidth="1"/>
    <col min="2329" max="2329" width="10" customWidth="1"/>
    <col min="2334" max="2334" width="10" bestFit="1" customWidth="1"/>
    <col min="2343" max="2343" width="11" bestFit="1" customWidth="1"/>
    <col min="2347" max="2347" width="14.73046875" bestFit="1" customWidth="1"/>
    <col min="2360" max="2360" width="10" bestFit="1" customWidth="1"/>
    <col min="2364" max="2364" width="10" bestFit="1" customWidth="1"/>
    <col min="2372" max="2372" width="10" bestFit="1" customWidth="1"/>
    <col min="2561" max="2561" width="21.3984375" customWidth="1"/>
    <col min="2562" max="2563" width="12.3984375" customWidth="1"/>
    <col min="2564" max="2564" width="11" customWidth="1"/>
    <col min="2566" max="2566" width="9.1328125" customWidth="1"/>
    <col min="2568" max="2568" width="9.1328125" customWidth="1"/>
    <col min="2570" max="2570" width="9.1328125" customWidth="1"/>
    <col min="2572" max="2572" width="9.1328125" customWidth="1"/>
    <col min="2573" max="2573" width="10" bestFit="1" customWidth="1"/>
    <col min="2574" max="2574" width="9.1328125" customWidth="1"/>
    <col min="2575" max="2575" width="10" bestFit="1" customWidth="1"/>
    <col min="2576" max="2576" width="9.1328125" customWidth="1"/>
    <col min="2577" max="2577" width="10" bestFit="1" customWidth="1"/>
    <col min="2578" max="2578" width="9.1328125" customWidth="1"/>
    <col min="2584" max="2584" width="10" bestFit="1" customWidth="1"/>
    <col min="2585" max="2585" width="10" customWidth="1"/>
    <col min="2590" max="2590" width="10" bestFit="1" customWidth="1"/>
    <col min="2599" max="2599" width="11" bestFit="1" customWidth="1"/>
    <col min="2603" max="2603" width="14.73046875" bestFit="1" customWidth="1"/>
    <col min="2616" max="2616" width="10" bestFit="1" customWidth="1"/>
    <col min="2620" max="2620" width="10" bestFit="1" customWidth="1"/>
    <col min="2628" max="2628" width="10" bestFit="1" customWidth="1"/>
    <col min="2817" max="2817" width="21.3984375" customWidth="1"/>
    <col min="2818" max="2819" width="12.3984375" customWidth="1"/>
    <col min="2820" max="2820" width="11" customWidth="1"/>
    <col min="2822" max="2822" width="9.1328125" customWidth="1"/>
    <col min="2824" max="2824" width="9.1328125" customWidth="1"/>
    <col min="2826" max="2826" width="9.1328125" customWidth="1"/>
    <col min="2828" max="2828" width="9.1328125" customWidth="1"/>
    <col min="2829" max="2829" width="10" bestFit="1" customWidth="1"/>
    <col min="2830" max="2830" width="9.1328125" customWidth="1"/>
    <col min="2831" max="2831" width="10" bestFit="1" customWidth="1"/>
    <col min="2832" max="2832" width="9.1328125" customWidth="1"/>
    <col min="2833" max="2833" width="10" bestFit="1" customWidth="1"/>
    <col min="2834" max="2834" width="9.1328125" customWidth="1"/>
    <col min="2840" max="2840" width="10" bestFit="1" customWidth="1"/>
    <col min="2841" max="2841" width="10" customWidth="1"/>
    <col min="2846" max="2846" width="10" bestFit="1" customWidth="1"/>
    <col min="2855" max="2855" width="11" bestFit="1" customWidth="1"/>
    <col min="2859" max="2859" width="14.73046875" bestFit="1" customWidth="1"/>
    <col min="2872" max="2872" width="10" bestFit="1" customWidth="1"/>
    <col min="2876" max="2876" width="10" bestFit="1" customWidth="1"/>
    <col min="2884" max="2884" width="10" bestFit="1" customWidth="1"/>
    <col min="3073" max="3073" width="21.3984375" customWidth="1"/>
    <col min="3074" max="3075" width="12.3984375" customWidth="1"/>
    <col min="3076" max="3076" width="11" customWidth="1"/>
    <col min="3078" max="3078" width="9.1328125" customWidth="1"/>
    <col min="3080" max="3080" width="9.1328125" customWidth="1"/>
    <col min="3082" max="3082" width="9.1328125" customWidth="1"/>
    <col min="3084" max="3084" width="9.1328125" customWidth="1"/>
    <col min="3085" max="3085" width="10" bestFit="1" customWidth="1"/>
    <col min="3086" max="3086" width="9.1328125" customWidth="1"/>
    <col min="3087" max="3087" width="10" bestFit="1" customWidth="1"/>
    <col min="3088" max="3088" width="9.1328125" customWidth="1"/>
    <col min="3089" max="3089" width="10" bestFit="1" customWidth="1"/>
    <col min="3090" max="3090" width="9.1328125" customWidth="1"/>
    <col min="3096" max="3096" width="10" bestFit="1" customWidth="1"/>
    <col min="3097" max="3097" width="10" customWidth="1"/>
    <col min="3102" max="3102" width="10" bestFit="1" customWidth="1"/>
    <col min="3111" max="3111" width="11" bestFit="1" customWidth="1"/>
    <col min="3115" max="3115" width="14.73046875" bestFit="1" customWidth="1"/>
    <col min="3128" max="3128" width="10" bestFit="1" customWidth="1"/>
    <col min="3132" max="3132" width="10" bestFit="1" customWidth="1"/>
    <col min="3140" max="3140" width="10" bestFit="1" customWidth="1"/>
    <col min="3329" max="3329" width="21.3984375" customWidth="1"/>
    <col min="3330" max="3331" width="12.3984375" customWidth="1"/>
    <col min="3332" max="3332" width="11" customWidth="1"/>
    <col min="3334" max="3334" width="9.1328125" customWidth="1"/>
    <col min="3336" max="3336" width="9.1328125" customWidth="1"/>
    <col min="3338" max="3338" width="9.1328125" customWidth="1"/>
    <col min="3340" max="3340" width="9.1328125" customWidth="1"/>
    <col min="3341" max="3341" width="10" bestFit="1" customWidth="1"/>
    <col min="3342" max="3342" width="9.1328125" customWidth="1"/>
    <col min="3343" max="3343" width="10" bestFit="1" customWidth="1"/>
    <col min="3344" max="3344" width="9.1328125" customWidth="1"/>
    <col min="3345" max="3345" width="10" bestFit="1" customWidth="1"/>
    <col min="3346" max="3346" width="9.1328125" customWidth="1"/>
    <col min="3352" max="3352" width="10" bestFit="1" customWidth="1"/>
    <col min="3353" max="3353" width="10" customWidth="1"/>
    <col min="3358" max="3358" width="10" bestFit="1" customWidth="1"/>
    <col min="3367" max="3367" width="11" bestFit="1" customWidth="1"/>
    <col min="3371" max="3371" width="14.73046875" bestFit="1" customWidth="1"/>
    <col min="3384" max="3384" width="10" bestFit="1" customWidth="1"/>
    <col min="3388" max="3388" width="10" bestFit="1" customWidth="1"/>
    <col min="3396" max="3396" width="10" bestFit="1" customWidth="1"/>
    <col min="3585" max="3585" width="21.3984375" customWidth="1"/>
    <col min="3586" max="3587" width="12.3984375" customWidth="1"/>
    <col min="3588" max="3588" width="11" customWidth="1"/>
    <col min="3590" max="3590" width="9.1328125" customWidth="1"/>
    <col min="3592" max="3592" width="9.1328125" customWidth="1"/>
    <col min="3594" max="3594" width="9.1328125" customWidth="1"/>
    <col min="3596" max="3596" width="9.1328125" customWidth="1"/>
    <col min="3597" max="3597" width="10" bestFit="1" customWidth="1"/>
    <col min="3598" max="3598" width="9.1328125" customWidth="1"/>
    <col min="3599" max="3599" width="10" bestFit="1" customWidth="1"/>
    <col min="3600" max="3600" width="9.1328125" customWidth="1"/>
    <col min="3601" max="3601" width="10" bestFit="1" customWidth="1"/>
    <col min="3602" max="3602" width="9.1328125" customWidth="1"/>
    <col min="3608" max="3608" width="10" bestFit="1" customWidth="1"/>
    <col min="3609" max="3609" width="10" customWidth="1"/>
    <col min="3614" max="3614" width="10" bestFit="1" customWidth="1"/>
    <col min="3623" max="3623" width="11" bestFit="1" customWidth="1"/>
    <col min="3627" max="3627" width="14.73046875" bestFit="1" customWidth="1"/>
    <col min="3640" max="3640" width="10" bestFit="1" customWidth="1"/>
    <col min="3644" max="3644" width="10" bestFit="1" customWidth="1"/>
    <col min="3652" max="3652" width="10" bestFit="1" customWidth="1"/>
    <col min="3841" max="3841" width="21.3984375" customWidth="1"/>
    <col min="3842" max="3843" width="12.3984375" customWidth="1"/>
    <col min="3844" max="3844" width="11" customWidth="1"/>
    <col min="3846" max="3846" width="9.1328125" customWidth="1"/>
    <col min="3848" max="3848" width="9.1328125" customWidth="1"/>
    <col min="3850" max="3850" width="9.1328125" customWidth="1"/>
    <col min="3852" max="3852" width="9.1328125" customWidth="1"/>
    <col min="3853" max="3853" width="10" bestFit="1" customWidth="1"/>
    <col min="3854" max="3854" width="9.1328125" customWidth="1"/>
    <col min="3855" max="3855" width="10" bestFit="1" customWidth="1"/>
    <col min="3856" max="3856" width="9.1328125" customWidth="1"/>
    <col min="3857" max="3857" width="10" bestFit="1" customWidth="1"/>
    <col min="3858" max="3858" width="9.1328125" customWidth="1"/>
    <col min="3864" max="3864" width="10" bestFit="1" customWidth="1"/>
    <col min="3865" max="3865" width="10" customWidth="1"/>
    <col min="3870" max="3870" width="10" bestFit="1" customWidth="1"/>
    <col min="3879" max="3879" width="11" bestFit="1" customWidth="1"/>
    <col min="3883" max="3883" width="14.73046875" bestFit="1" customWidth="1"/>
    <col min="3896" max="3896" width="10" bestFit="1" customWidth="1"/>
    <col min="3900" max="3900" width="10" bestFit="1" customWidth="1"/>
    <col min="3908" max="3908" width="10" bestFit="1" customWidth="1"/>
    <col min="4097" max="4097" width="21.3984375" customWidth="1"/>
    <col min="4098" max="4099" width="12.3984375" customWidth="1"/>
    <col min="4100" max="4100" width="11" customWidth="1"/>
    <col min="4102" max="4102" width="9.1328125" customWidth="1"/>
    <col min="4104" max="4104" width="9.1328125" customWidth="1"/>
    <col min="4106" max="4106" width="9.1328125" customWidth="1"/>
    <col min="4108" max="4108" width="9.1328125" customWidth="1"/>
    <col min="4109" max="4109" width="10" bestFit="1" customWidth="1"/>
    <col min="4110" max="4110" width="9.1328125" customWidth="1"/>
    <col min="4111" max="4111" width="10" bestFit="1" customWidth="1"/>
    <col min="4112" max="4112" width="9.1328125" customWidth="1"/>
    <col min="4113" max="4113" width="10" bestFit="1" customWidth="1"/>
    <col min="4114" max="4114" width="9.1328125" customWidth="1"/>
    <col min="4120" max="4120" width="10" bestFit="1" customWidth="1"/>
    <col min="4121" max="4121" width="10" customWidth="1"/>
    <col min="4126" max="4126" width="10" bestFit="1" customWidth="1"/>
    <col min="4135" max="4135" width="11" bestFit="1" customWidth="1"/>
    <col min="4139" max="4139" width="14.73046875" bestFit="1" customWidth="1"/>
    <col min="4152" max="4152" width="10" bestFit="1" customWidth="1"/>
    <col min="4156" max="4156" width="10" bestFit="1" customWidth="1"/>
    <col min="4164" max="4164" width="10" bestFit="1" customWidth="1"/>
    <col min="4353" max="4353" width="21.3984375" customWidth="1"/>
    <col min="4354" max="4355" width="12.3984375" customWidth="1"/>
    <col min="4356" max="4356" width="11" customWidth="1"/>
    <col min="4358" max="4358" width="9.1328125" customWidth="1"/>
    <col min="4360" max="4360" width="9.1328125" customWidth="1"/>
    <col min="4362" max="4362" width="9.1328125" customWidth="1"/>
    <col min="4364" max="4364" width="9.1328125" customWidth="1"/>
    <col min="4365" max="4365" width="10" bestFit="1" customWidth="1"/>
    <col min="4366" max="4366" width="9.1328125" customWidth="1"/>
    <col min="4367" max="4367" width="10" bestFit="1" customWidth="1"/>
    <col min="4368" max="4368" width="9.1328125" customWidth="1"/>
    <col min="4369" max="4369" width="10" bestFit="1" customWidth="1"/>
    <col min="4370" max="4370" width="9.1328125" customWidth="1"/>
    <col min="4376" max="4376" width="10" bestFit="1" customWidth="1"/>
    <col min="4377" max="4377" width="10" customWidth="1"/>
    <col min="4382" max="4382" width="10" bestFit="1" customWidth="1"/>
    <col min="4391" max="4391" width="11" bestFit="1" customWidth="1"/>
    <col min="4395" max="4395" width="14.73046875" bestFit="1" customWidth="1"/>
    <col min="4408" max="4408" width="10" bestFit="1" customWidth="1"/>
    <col min="4412" max="4412" width="10" bestFit="1" customWidth="1"/>
    <col min="4420" max="4420" width="10" bestFit="1" customWidth="1"/>
    <col min="4609" max="4609" width="21.3984375" customWidth="1"/>
    <col min="4610" max="4611" width="12.3984375" customWidth="1"/>
    <col min="4612" max="4612" width="11" customWidth="1"/>
    <col min="4614" max="4614" width="9.1328125" customWidth="1"/>
    <col min="4616" max="4616" width="9.1328125" customWidth="1"/>
    <col min="4618" max="4618" width="9.1328125" customWidth="1"/>
    <col min="4620" max="4620" width="9.1328125" customWidth="1"/>
    <col min="4621" max="4621" width="10" bestFit="1" customWidth="1"/>
    <col min="4622" max="4622" width="9.1328125" customWidth="1"/>
    <col min="4623" max="4623" width="10" bestFit="1" customWidth="1"/>
    <col min="4624" max="4624" width="9.1328125" customWidth="1"/>
    <col min="4625" max="4625" width="10" bestFit="1" customWidth="1"/>
    <col min="4626" max="4626" width="9.1328125" customWidth="1"/>
    <col min="4632" max="4632" width="10" bestFit="1" customWidth="1"/>
    <col min="4633" max="4633" width="10" customWidth="1"/>
    <col min="4638" max="4638" width="10" bestFit="1" customWidth="1"/>
    <col min="4647" max="4647" width="11" bestFit="1" customWidth="1"/>
    <col min="4651" max="4651" width="14.73046875" bestFit="1" customWidth="1"/>
    <col min="4664" max="4664" width="10" bestFit="1" customWidth="1"/>
    <col min="4668" max="4668" width="10" bestFit="1" customWidth="1"/>
    <col min="4676" max="4676" width="10" bestFit="1" customWidth="1"/>
    <col min="4865" max="4865" width="21.3984375" customWidth="1"/>
    <col min="4866" max="4867" width="12.3984375" customWidth="1"/>
    <col min="4868" max="4868" width="11" customWidth="1"/>
    <col min="4870" max="4870" width="9.1328125" customWidth="1"/>
    <col min="4872" max="4872" width="9.1328125" customWidth="1"/>
    <col min="4874" max="4874" width="9.1328125" customWidth="1"/>
    <col min="4876" max="4876" width="9.1328125" customWidth="1"/>
    <col min="4877" max="4877" width="10" bestFit="1" customWidth="1"/>
    <col min="4878" max="4878" width="9.1328125" customWidth="1"/>
    <col min="4879" max="4879" width="10" bestFit="1" customWidth="1"/>
    <col min="4880" max="4880" width="9.1328125" customWidth="1"/>
    <col min="4881" max="4881" width="10" bestFit="1" customWidth="1"/>
    <col min="4882" max="4882" width="9.1328125" customWidth="1"/>
    <col min="4888" max="4888" width="10" bestFit="1" customWidth="1"/>
    <col min="4889" max="4889" width="10" customWidth="1"/>
    <col min="4894" max="4894" width="10" bestFit="1" customWidth="1"/>
    <col min="4903" max="4903" width="11" bestFit="1" customWidth="1"/>
    <col min="4907" max="4907" width="14.73046875" bestFit="1" customWidth="1"/>
    <col min="4920" max="4920" width="10" bestFit="1" customWidth="1"/>
    <col min="4924" max="4924" width="10" bestFit="1" customWidth="1"/>
    <col min="4932" max="4932" width="10" bestFit="1" customWidth="1"/>
    <col min="5121" max="5121" width="21.3984375" customWidth="1"/>
    <col min="5122" max="5123" width="12.3984375" customWidth="1"/>
    <col min="5124" max="5124" width="11" customWidth="1"/>
    <col min="5126" max="5126" width="9.1328125" customWidth="1"/>
    <col min="5128" max="5128" width="9.1328125" customWidth="1"/>
    <col min="5130" max="5130" width="9.1328125" customWidth="1"/>
    <col min="5132" max="5132" width="9.1328125" customWidth="1"/>
    <col min="5133" max="5133" width="10" bestFit="1" customWidth="1"/>
    <col min="5134" max="5134" width="9.1328125" customWidth="1"/>
    <col min="5135" max="5135" width="10" bestFit="1" customWidth="1"/>
    <col min="5136" max="5136" width="9.1328125" customWidth="1"/>
    <col min="5137" max="5137" width="10" bestFit="1" customWidth="1"/>
    <col min="5138" max="5138" width="9.1328125" customWidth="1"/>
    <col min="5144" max="5144" width="10" bestFit="1" customWidth="1"/>
    <col min="5145" max="5145" width="10" customWidth="1"/>
    <col min="5150" max="5150" width="10" bestFit="1" customWidth="1"/>
    <col min="5159" max="5159" width="11" bestFit="1" customWidth="1"/>
    <col min="5163" max="5163" width="14.73046875" bestFit="1" customWidth="1"/>
    <col min="5176" max="5176" width="10" bestFit="1" customWidth="1"/>
    <col min="5180" max="5180" width="10" bestFit="1" customWidth="1"/>
    <col min="5188" max="5188" width="10" bestFit="1" customWidth="1"/>
    <col min="5377" max="5377" width="21.3984375" customWidth="1"/>
    <col min="5378" max="5379" width="12.3984375" customWidth="1"/>
    <col min="5380" max="5380" width="11" customWidth="1"/>
    <col min="5382" max="5382" width="9.1328125" customWidth="1"/>
    <col min="5384" max="5384" width="9.1328125" customWidth="1"/>
    <col min="5386" max="5386" width="9.1328125" customWidth="1"/>
    <col min="5388" max="5388" width="9.1328125" customWidth="1"/>
    <col min="5389" max="5389" width="10" bestFit="1" customWidth="1"/>
    <col min="5390" max="5390" width="9.1328125" customWidth="1"/>
    <col min="5391" max="5391" width="10" bestFit="1" customWidth="1"/>
    <col min="5392" max="5392" width="9.1328125" customWidth="1"/>
    <col min="5393" max="5393" width="10" bestFit="1" customWidth="1"/>
    <col min="5394" max="5394" width="9.1328125" customWidth="1"/>
    <col min="5400" max="5400" width="10" bestFit="1" customWidth="1"/>
    <col min="5401" max="5401" width="10" customWidth="1"/>
    <col min="5406" max="5406" width="10" bestFit="1" customWidth="1"/>
    <col min="5415" max="5415" width="11" bestFit="1" customWidth="1"/>
    <col min="5419" max="5419" width="14.73046875" bestFit="1" customWidth="1"/>
    <col min="5432" max="5432" width="10" bestFit="1" customWidth="1"/>
    <col min="5436" max="5436" width="10" bestFit="1" customWidth="1"/>
    <col min="5444" max="5444" width="10" bestFit="1" customWidth="1"/>
    <col min="5633" max="5633" width="21.3984375" customWidth="1"/>
    <col min="5634" max="5635" width="12.3984375" customWidth="1"/>
    <col min="5636" max="5636" width="11" customWidth="1"/>
    <col min="5638" max="5638" width="9.1328125" customWidth="1"/>
    <col min="5640" max="5640" width="9.1328125" customWidth="1"/>
    <col min="5642" max="5642" width="9.1328125" customWidth="1"/>
    <col min="5644" max="5644" width="9.1328125" customWidth="1"/>
    <col min="5645" max="5645" width="10" bestFit="1" customWidth="1"/>
    <col min="5646" max="5646" width="9.1328125" customWidth="1"/>
    <col min="5647" max="5647" width="10" bestFit="1" customWidth="1"/>
    <col min="5648" max="5648" width="9.1328125" customWidth="1"/>
    <col min="5649" max="5649" width="10" bestFit="1" customWidth="1"/>
    <col min="5650" max="5650" width="9.1328125" customWidth="1"/>
    <col min="5656" max="5656" width="10" bestFit="1" customWidth="1"/>
    <col min="5657" max="5657" width="10" customWidth="1"/>
    <col min="5662" max="5662" width="10" bestFit="1" customWidth="1"/>
    <col min="5671" max="5671" width="11" bestFit="1" customWidth="1"/>
    <col min="5675" max="5675" width="14.73046875" bestFit="1" customWidth="1"/>
    <col min="5688" max="5688" width="10" bestFit="1" customWidth="1"/>
    <col min="5692" max="5692" width="10" bestFit="1" customWidth="1"/>
    <col min="5700" max="5700" width="10" bestFit="1" customWidth="1"/>
    <col min="5889" max="5889" width="21.3984375" customWidth="1"/>
    <col min="5890" max="5891" width="12.3984375" customWidth="1"/>
    <col min="5892" max="5892" width="11" customWidth="1"/>
    <col min="5894" max="5894" width="9.1328125" customWidth="1"/>
    <col min="5896" max="5896" width="9.1328125" customWidth="1"/>
    <col min="5898" max="5898" width="9.1328125" customWidth="1"/>
    <col min="5900" max="5900" width="9.1328125" customWidth="1"/>
    <col min="5901" max="5901" width="10" bestFit="1" customWidth="1"/>
    <col min="5902" max="5902" width="9.1328125" customWidth="1"/>
    <col min="5903" max="5903" width="10" bestFit="1" customWidth="1"/>
    <col min="5904" max="5904" width="9.1328125" customWidth="1"/>
    <col min="5905" max="5905" width="10" bestFit="1" customWidth="1"/>
    <col min="5906" max="5906" width="9.1328125" customWidth="1"/>
    <col min="5912" max="5912" width="10" bestFit="1" customWidth="1"/>
    <col min="5913" max="5913" width="10" customWidth="1"/>
    <col min="5918" max="5918" width="10" bestFit="1" customWidth="1"/>
    <col min="5927" max="5927" width="11" bestFit="1" customWidth="1"/>
    <col min="5931" max="5931" width="14.73046875" bestFit="1" customWidth="1"/>
    <col min="5944" max="5944" width="10" bestFit="1" customWidth="1"/>
    <col min="5948" max="5948" width="10" bestFit="1" customWidth="1"/>
    <col min="5956" max="5956" width="10" bestFit="1" customWidth="1"/>
    <col min="6145" max="6145" width="21.3984375" customWidth="1"/>
    <col min="6146" max="6147" width="12.3984375" customWidth="1"/>
    <col min="6148" max="6148" width="11" customWidth="1"/>
    <col min="6150" max="6150" width="9.1328125" customWidth="1"/>
    <col min="6152" max="6152" width="9.1328125" customWidth="1"/>
    <col min="6154" max="6154" width="9.1328125" customWidth="1"/>
    <col min="6156" max="6156" width="9.1328125" customWidth="1"/>
    <col min="6157" max="6157" width="10" bestFit="1" customWidth="1"/>
    <col min="6158" max="6158" width="9.1328125" customWidth="1"/>
    <col min="6159" max="6159" width="10" bestFit="1" customWidth="1"/>
    <col min="6160" max="6160" width="9.1328125" customWidth="1"/>
    <col min="6161" max="6161" width="10" bestFit="1" customWidth="1"/>
    <col min="6162" max="6162" width="9.1328125" customWidth="1"/>
    <col min="6168" max="6168" width="10" bestFit="1" customWidth="1"/>
    <col min="6169" max="6169" width="10" customWidth="1"/>
    <col min="6174" max="6174" width="10" bestFit="1" customWidth="1"/>
    <col min="6183" max="6183" width="11" bestFit="1" customWidth="1"/>
    <col min="6187" max="6187" width="14.73046875" bestFit="1" customWidth="1"/>
    <col min="6200" max="6200" width="10" bestFit="1" customWidth="1"/>
    <col min="6204" max="6204" width="10" bestFit="1" customWidth="1"/>
    <col min="6212" max="6212" width="10" bestFit="1" customWidth="1"/>
    <col min="6401" max="6401" width="21.3984375" customWidth="1"/>
    <col min="6402" max="6403" width="12.3984375" customWidth="1"/>
    <col min="6404" max="6404" width="11" customWidth="1"/>
    <col min="6406" max="6406" width="9.1328125" customWidth="1"/>
    <col min="6408" max="6408" width="9.1328125" customWidth="1"/>
    <col min="6410" max="6410" width="9.1328125" customWidth="1"/>
    <col min="6412" max="6412" width="9.1328125" customWidth="1"/>
    <col min="6413" max="6413" width="10" bestFit="1" customWidth="1"/>
    <col min="6414" max="6414" width="9.1328125" customWidth="1"/>
    <col min="6415" max="6415" width="10" bestFit="1" customWidth="1"/>
    <col min="6416" max="6416" width="9.1328125" customWidth="1"/>
    <col min="6417" max="6417" width="10" bestFit="1" customWidth="1"/>
    <col min="6418" max="6418" width="9.1328125" customWidth="1"/>
    <col min="6424" max="6424" width="10" bestFit="1" customWidth="1"/>
    <col min="6425" max="6425" width="10" customWidth="1"/>
    <col min="6430" max="6430" width="10" bestFit="1" customWidth="1"/>
    <col min="6439" max="6439" width="11" bestFit="1" customWidth="1"/>
    <col min="6443" max="6443" width="14.73046875" bestFit="1" customWidth="1"/>
    <col min="6456" max="6456" width="10" bestFit="1" customWidth="1"/>
    <col min="6460" max="6460" width="10" bestFit="1" customWidth="1"/>
    <col min="6468" max="6468" width="10" bestFit="1" customWidth="1"/>
    <col min="6657" max="6657" width="21.3984375" customWidth="1"/>
    <col min="6658" max="6659" width="12.3984375" customWidth="1"/>
    <col min="6660" max="6660" width="11" customWidth="1"/>
    <col min="6662" max="6662" width="9.1328125" customWidth="1"/>
    <col min="6664" max="6664" width="9.1328125" customWidth="1"/>
    <col min="6666" max="6666" width="9.1328125" customWidth="1"/>
    <col min="6668" max="6668" width="9.1328125" customWidth="1"/>
    <col min="6669" max="6669" width="10" bestFit="1" customWidth="1"/>
    <col min="6670" max="6670" width="9.1328125" customWidth="1"/>
    <col min="6671" max="6671" width="10" bestFit="1" customWidth="1"/>
    <col min="6672" max="6672" width="9.1328125" customWidth="1"/>
    <col min="6673" max="6673" width="10" bestFit="1" customWidth="1"/>
    <col min="6674" max="6674" width="9.1328125" customWidth="1"/>
    <col min="6680" max="6680" width="10" bestFit="1" customWidth="1"/>
    <col min="6681" max="6681" width="10" customWidth="1"/>
    <col min="6686" max="6686" width="10" bestFit="1" customWidth="1"/>
    <col min="6695" max="6695" width="11" bestFit="1" customWidth="1"/>
    <col min="6699" max="6699" width="14.73046875" bestFit="1" customWidth="1"/>
    <col min="6712" max="6712" width="10" bestFit="1" customWidth="1"/>
    <col min="6716" max="6716" width="10" bestFit="1" customWidth="1"/>
    <col min="6724" max="6724" width="10" bestFit="1" customWidth="1"/>
    <col min="6913" max="6913" width="21.3984375" customWidth="1"/>
    <col min="6914" max="6915" width="12.3984375" customWidth="1"/>
    <col min="6916" max="6916" width="11" customWidth="1"/>
    <col min="6918" max="6918" width="9.1328125" customWidth="1"/>
    <col min="6920" max="6920" width="9.1328125" customWidth="1"/>
    <col min="6922" max="6922" width="9.1328125" customWidth="1"/>
    <col min="6924" max="6924" width="9.1328125" customWidth="1"/>
    <col min="6925" max="6925" width="10" bestFit="1" customWidth="1"/>
    <col min="6926" max="6926" width="9.1328125" customWidth="1"/>
    <col min="6927" max="6927" width="10" bestFit="1" customWidth="1"/>
    <col min="6928" max="6928" width="9.1328125" customWidth="1"/>
    <col min="6929" max="6929" width="10" bestFit="1" customWidth="1"/>
    <col min="6930" max="6930" width="9.1328125" customWidth="1"/>
    <col min="6936" max="6936" width="10" bestFit="1" customWidth="1"/>
    <col min="6937" max="6937" width="10" customWidth="1"/>
    <col min="6942" max="6942" width="10" bestFit="1" customWidth="1"/>
    <col min="6951" max="6951" width="11" bestFit="1" customWidth="1"/>
    <col min="6955" max="6955" width="14.73046875" bestFit="1" customWidth="1"/>
    <col min="6968" max="6968" width="10" bestFit="1" customWidth="1"/>
    <col min="6972" max="6972" width="10" bestFit="1" customWidth="1"/>
    <col min="6980" max="6980" width="10" bestFit="1" customWidth="1"/>
    <col min="7169" max="7169" width="21.3984375" customWidth="1"/>
    <col min="7170" max="7171" width="12.3984375" customWidth="1"/>
    <col min="7172" max="7172" width="11" customWidth="1"/>
    <col min="7174" max="7174" width="9.1328125" customWidth="1"/>
    <col min="7176" max="7176" width="9.1328125" customWidth="1"/>
    <col min="7178" max="7178" width="9.1328125" customWidth="1"/>
    <col min="7180" max="7180" width="9.1328125" customWidth="1"/>
    <col min="7181" max="7181" width="10" bestFit="1" customWidth="1"/>
    <col min="7182" max="7182" width="9.1328125" customWidth="1"/>
    <col min="7183" max="7183" width="10" bestFit="1" customWidth="1"/>
    <col min="7184" max="7184" width="9.1328125" customWidth="1"/>
    <col min="7185" max="7185" width="10" bestFit="1" customWidth="1"/>
    <col min="7186" max="7186" width="9.1328125" customWidth="1"/>
    <col min="7192" max="7192" width="10" bestFit="1" customWidth="1"/>
    <col min="7193" max="7193" width="10" customWidth="1"/>
    <col min="7198" max="7198" width="10" bestFit="1" customWidth="1"/>
    <col min="7207" max="7207" width="11" bestFit="1" customWidth="1"/>
    <col min="7211" max="7211" width="14.73046875" bestFit="1" customWidth="1"/>
    <col min="7224" max="7224" width="10" bestFit="1" customWidth="1"/>
    <col min="7228" max="7228" width="10" bestFit="1" customWidth="1"/>
    <col min="7236" max="7236" width="10" bestFit="1" customWidth="1"/>
    <col min="7425" max="7425" width="21.3984375" customWidth="1"/>
    <col min="7426" max="7427" width="12.3984375" customWidth="1"/>
    <col min="7428" max="7428" width="11" customWidth="1"/>
    <col min="7430" max="7430" width="9.1328125" customWidth="1"/>
    <col min="7432" max="7432" width="9.1328125" customWidth="1"/>
    <col min="7434" max="7434" width="9.1328125" customWidth="1"/>
    <col min="7436" max="7436" width="9.1328125" customWidth="1"/>
    <col min="7437" max="7437" width="10" bestFit="1" customWidth="1"/>
    <col min="7438" max="7438" width="9.1328125" customWidth="1"/>
    <col min="7439" max="7439" width="10" bestFit="1" customWidth="1"/>
    <col min="7440" max="7440" width="9.1328125" customWidth="1"/>
    <col min="7441" max="7441" width="10" bestFit="1" customWidth="1"/>
    <col min="7442" max="7442" width="9.1328125" customWidth="1"/>
    <col min="7448" max="7448" width="10" bestFit="1" customWidth="1"/>
    <col min="7449" max="7449" width="10" customWidth="1"/>
    <col min="7454" max="7454" width="10" bestFit="1" customWidth="1"/>
    <col min="7463" max="7463" width="11" bestFit="1" customWidth="1"/>
    <col min="7467" max="7467" width="14.73046875" bestFit="1" customWidth="1"/>
    <col min="7480" max="7480" width="10" bestFit="1" customWidth="1"/>
    <col min="7484" max="7484" width="10" bestFit="1" customWidth="1"/>
    <col min="7492" max="7492" width="10" bestFit="1" customWidth="1"/>
    <col min="7681" max="7681" width="21.3984375" customWidth="1"/>
    <col min="7682" max="7683" width="12.3984375" customWidth="1"/>
    <col min="7684" max="7684" width="11" customWidth="1"/>
    <col min="7686" max="7686" width="9.1328125" customWidth="1"/>
    <col min="7688" max="7688" width="9.1328125" customWidth="1"/>
    <col min="7690" max="7690" width="9.1328125" customWidth="1"/>
    <col min="7692" max="7692" width="9.1328125" customWidth="1"/>
    <col min="7693" max="7693" width="10" bestFit="1" customWidth="1"/>
    <col min="7694" max="7694" width="9.1328125" customWidth="1"/>
    <col min="7695" max="7695" width="10" bestFit="1" customWidth="1"/>
    <col min="7696" max="7696" width="9.1328125" customWidth="1"/>
    <col min="7697" max="7697" width="10" bestFit="1" customWidth="1"/>
    <col min="7698" max="7698" width="9.1328125" customWidth="1"/>
    <col min="7704" max="7704" width="10" bestFit="1" customWidth="1"/>
    <col min="7705" max="7705" width="10" customWidth="1"/>
    <col min="7710" max="7710" width="10" bestFit="1" customWidth="1"/>
    <col min="7719" max="7719" width="11" bestFit="1" customWidth="1"/>
    <col min="7723" max="7723" width="14.73046875" bestFit="1" customWidth="1"/>
    <col min="7736" max="7736" width="10" bestFit="1" customWidth="1"/>
    <col min="7740" max="7740" width="10" bestFit="1" customWidth="1"/>
    <col min="7748" max="7748" width="10" bestFit="1" customWidth="1"/>
    <col min="7937" max="7937" width="21.3984375" customWidth="1"/>
    <col min="7938" max="7939" width="12.3984375" customWidth="1"/>
    <col min="7940" max="7940" width="11" customWidth="1"/>
    <col min="7942" max="7942" width="9.1328125" customWidth="1"/>
    <col min="7944" max="7944" width="9.1328125" customWidth="1"/>
    <col min="7946" max="7946" width="9.1328125" customWidth="1"/>
    <col min="7948" max="7948" width="9.1328125" customWidth="1"/>
    <col min="7949" max="7949" width="10" bestFit="1" customWidth="1"/>
    <col min="7950" max="7950" width="9.1328125" customWidth="1"/>
    <col min="7951" max="7951" width="10" bestFit="1" customWidth="1"/>
    <col min="7952" max="7952" width="9.1328125" customWidth="1"/>
    <col min="7953" max="7953" width="10" bestFit="1" customWidth="1"/>
    <col min="7954" max="7954" width="9.1328125" customWidth="1"/>
    <col min="7960" max="7960" width="10" bestFit="1" customWidth="1"/>
    <col min="7961" max="7961" width="10" customWidth="1"/>
    <col min="7966" max="7966" width="10" bestFit="1" customWidth="1"/>
    <col min="7975" max="7975" width="11" bestFit="1" customWidth="1"/>
    <col min="7979" max="7979" width="14.73046875" bestFit="1" customWidth="1"/>
    <col min="7992" max="7992" width="10" bestFit="1" customWidth="1"/>
    <col min="7996" max="7996" width="10" bestFit="1" customWidth="1"/>
    <col min="8004" max="8004" width="10" bestFit="1" customWidth="1"/>
    <col min="8193" max="8193" width="21.3984375" customWidth="1"/>
    <col min="8194" max="8195" width="12.3984375" customWidth="1"/>
    <col min="8196" max="8196" width="11" customWidth="1"/>
    <col min="8198" max="8198" width="9.1328125" customWidth="1"/>
    <col min="8200" max="8200" width="9.1328125" customWidth="1"/>
    <col min="8202" max="8202" width="9.1328125" customWidth="1"/>
    <col min="8204" max="8204" width="9.1328125" customWidth="1"/>
    <col min="8205" max="8205" width="10" bestFit="1" customWidth="1"/>
    <col min="8206" max="8206" width="9.1328125" customWidth="1"/>
    <col min="8207" max="8207" width="10" bestFit="1" customWidth="1"/>
    <col min="8208" max="8208" width="9.1328125" customWidth="1"/>
    <col min="8209" max="8209" width="10" bestFit="1" customWidth="1"/>
    <col min="8210" max="8210" width="9.1328125" customWidth="1"/>
    <col min="8216" max="8216" width="10" bestFit="1" customWidth="1"/>
    <col min="8217" max="8217" width="10" customWidth="1"/>
    <col min="8222" max="8222" width="10" bestFit="1" customWidth="1"/>
    <col min="8231" max="8231" width="11" bestFit="1" customWidth="1"/>
    <col min="8235" max="8235" width="14.73046875" bestFit="1" customWidth="1"/>
    <col min="8248" max="8248" width="10" bestFit="1" customWidth="1"/>
    <col min="8252" max="8252" width="10" bestFit="1" customWidth="1"/>
    <col min="8260" max="8260" width="10" bestFit="1" customWidth="1"/>
    <col min="8449" max="8449" width="21.3984375" customWidth="1"/>
    <col min="8450" max="8451" width="12.3984375" customWidth="1"/>
    <col min="8452" max="8452" width="11" customWidth="1"/>
    <col min="8454" max="8454" width="9.1328125" customWidth="1"/>
    <col min="8456" max="8456" width="9.1328125" customWidth="1"/>
    <col min="8458" max="8458" width="9.1328125" customWidth="1"/>
    <col min="8460" max="8460" width="9.1328125" customWidth="1"/>
    <col min="8461" max="8461" width="10" bestFit="1" customWidth="1"/>
    <col min="8462" max="8462" width="9.1328125" customWidth="1"/>
    <col min="8463" max="8463" width="10" bestFit="1" customWidth="1"/>
    <col min="8464" max="8464" width="9.1328125" customWidth="1"/>
    <col min="8465" max="8465" width="10" bestFit="1" customWidth="1"/>
    <col min="8466" max="8466" width="9.1328125" customWidth="1"/>
    <col min="8472" max="8472" width="10" bestFit="1" customWidth="1"/>
    <col min="8473" max="8473" width="10" customWidth="1"/>
    <col min="8478" max="8478" width="10" bestFit="1" customWidth="1"/>
    <col min="8487" max="8487" width="11" bestFit="1" customWidth="1"/>
    <col min="8491" max="8491" width="14.73046875" bestFit="1" customWidth="1"/>
    <col min="8504" max="8504" width="10" bestFit="1" customWidth="1"/>
    <col min="8508" max="8508" width="10" bestFit="1" customWidth="1"/>
    <col min="8516" max="8516" width="10" bestFit="1" customWidth="1"/>
    <col min="8705" max="8705" width="21.3984375" customWidth="1"/>
    <col min="8706" max="8707" width="12.3984375" customWidth="1"/>
    <col min="8708" max="8708" width="11" customWidth="1"/>
    <col min="8710" max="8710" width="9.1328125" customWidth="1"/>
    <col min="8712" max="8712" width="9.1328125" customWidth="1"/>
    <col min="8714" max="8714" width="9.1328125" customWidth="1"/>
    <col min="8716" max="8716" width="9.1328125" customWidth="1"/>
    <col min="8717" max="8717" width="10" bestFit="1" customWidth="1"/>
    <col min="8718" max="8718" width="9.1328125" customWidth="1"/>
    <col min="8719" max="8719" width="10" bestFit="1" customWidth="1"/>
    <col min="8720" max="8720" width="9.1328125" customWidth="1"/>
    <col min="8721" max="8721" width="10" bestFit="1" customWidth="1"/>
    <col min="8722" max="8722" width="9.1328125" customWidth="1"/>
    <col min="8728" max="8728" width="10" bestFit="1" customWidth="1"/>
    <col min="8729" max="8729" width="10" customWidth="1"/>
    <col min="8734" max="8734" width="10" bestFit="1" customWidth="1"/>
    <col min="8743" max="8743" width="11" bestFit="1" customWidth="1"/>
    <col min="8747" max="8747" width="14.73046875" bestFit="1" customWidth="1"/>
    <col min="8760" max="8760" width="10" bestFit="1" customWidth="1"/>
    <col min="8764" max="8764" width="10" bestFit="1" customWidth="1"/>
    <col min="8772" max="8772" width="10" bestFit="1" customWidth="1"/>
    <col min="8961" max="8961" width="21.3984375" customWidth="1"/>
    <col min="8962" max="8963" width="12.3984375" customWidth="1"/>
    <col min="8964" max="8964" width="11" customWidth="1"/>
    <col min="8966" max="8966" width="9.1328125" customWidth="1"/>
    <col min="8968" max="8968" width="9.1328125" customWidth="1"/>
    <col min="8970" max="8970" width="9.1328125" customWidth="1"/>
    <col min="8972" max="8972" width="9.1328125" customWidth="1"/>
    <col min="8973" max="8973" width="10" bestFit="1" customWidth="1"/>
    <col min="8974" max="8974" width="9.1328125" customWidth="1"/>
    <col min="8975" max="8975" width="10" bestFit="1" customWidth="1"/>
    <col min="8976" max="8976" width="9.1328125" customWidth="1"/>
    <col min="8977" max="8977" width="10" bestFit="1" customWidth="1"/>
    <col min="8978" max="8978" width="9.1328125" customWidth="1"/>
    <col min="8984" max="8984" width="10" bestFit="1" customWidth="1"/>
    <col min="8985" max="8985" width="10" customWidth="1"/>
    <col min="8990" max="8990" width="10" bestFit="1" customWidth="1"/>
    <col min="8999" max="8999" width="11" bestFit="1" customWidth="1"/>
    <col min="9003" max="9003" width="14.73046875" bestFit="1" customWidth="1"/>
    <col min="9016" max="9016" width="10" bestFit="1" customWidth="1"/>
    <col min="9020" max="9020" width="10" bestFit="1" customWidth="1"/>
    <col min="9028" max="9028" width="10" bestFit="1" customWidth="1"/>
    <col min="9217" max="9217" width="21.3984375" customWidth="1"/>
    <col min="9218" max="9219" width="12.3984375" customWidth="1"/>
    <col min="9220" max="9220" width="11" customWidth="1"/>
    <col min="9222" max="9222" width="9.1328125" customWidth="1"/>
    <col min="9224" max="9224" width="9.1328125" customWidth="1"/>
    <col min="9226" max="9226" width="9.1328125" customWidth="1"/>
    <col min="9228" max="9228" width="9.1328125" customWidth="1"/>
    <col min="9229" max="9229" width="10" bestFit="1" customWidth="1"/>
    <col min="9230" max="9230" width="9.1328125" customWidth="1"/>
    <col min="9231" max="9231" width="10" bestFit="1" customWidth="1"/>
    <col min="9232" max="9232" width="9.1328125" customWidth="1"/>
    <col min="9233" max="9233" width="10" bestFit="1" customWidth="1"/>
    <col min="9234" max="9234" width="9.1328125" customWidth="1"/>
    <col min="9240" max="9240" width="10" bestFit="1" customWidth="1"/>
    <col min="9241" max="9241" width="10" customWidth="1"/>
    <col min="9246" max="9246" width="10" bestFit="1" customWidth="1"/>
    <col min="9255" max="9255" width="11" bestFit="1" customWidth="1"/>
    <col min="9259" max="9259" width="14.73046875" bestFit="1" customWidth="1"/>
    <col min="9272" max="9272" width="10" bestFit="1" customWidth="1"/>
    <col min="9276" max="9276" width="10" bestFit="1" customWidth="1"/>
    <col min="9284" max="9284" width="10" bestFit="1" customWidth="1"/>
    <col min="9473" max="9473" width="21.3984375" customWidth="1"/>
    <col min="9474" max="9475" width="12.3984375" customWidth="1"/>
    <col min="9476" max="9476" width="11" customWidth="1"/>
    <col min="9478" max="9478" width="9.1328125" customWidth="1"/>
    <col min="9480" max="9480" width="9.1328125" customWidth="1"/>
    <col min="9482" max="9482" width="9.1328125" customWidth="1"/>
    <col min="9484" max="9484" width="9.1328125" customWidth="1"/>
    <col min="9485" max="9485" width="10" bestFit="1" customWidth="1"/>
    <col min="9486" max="9486" width="9.1328125" customWidth="1"/>
    <col min="9487" max="9487" width="10" bestFit="1" customWidth="1"/>
    <col min="9488" max="9488" width="9.1328125" customWidth="1"/>
    <col min="9489" max="9489" width="10" bestFit="1" customWidth="1"/>
    <col min="9490" max="9490" width="9.1328125" customWidth="1"/>
    <col min="9496" max="9496" width="10" bestFit="1" customWidth="1"/>
    <col min="9497" max="9497" width="10" customWidth="1"/>
    <col min="9502" max="9502" width="10" bestFit="1" customWidth="1"/>
    <col min="9511" max="9511" width="11" bestFit="1" customWidth="1"/>
    <col min="9515" max="9515" width="14.73046875" bestFit="1" customWidth="1"/>
    <col min="9528" max="9528" width="10" bestFit="1" customWidth="1"/>
    <col min="9532" max="9532" width="10" bestFit="1" customWidth="1"/>
    <col min="9540" max="9540" width="10" bestFit="1" customWidth="1"/>
    <col min="9729" max="9729" width="21.3984375" customWidth="1"/>
    <col min="9730" max="9731" width="12.3984375" customWidth="1"/>
    <col min="9732" max="9732" width="11" customWidth="1"/>
    <col min="9734" max="9734" width="9.1328125" customWidth="1"/>
    <col min="9736" max="9736" width="9.1328125" customWidth="1"/>
    <col min="9738" max="9738" width="9.1328125" customWidth="1"/>
    <col min="9740" max="9740" width="9.1328125" customWidth="1"/>
    <col min="9741" max="9741" width="10" bestFit="1" customWidth="1"/>
    <col min="9742" max="9742" width="9.1328125" customWidth="1"/>
    <col min="9743" max="9743" width="10" bestFit="1" customWidth="1"/>
    <col min="9744" max="9744" width="9.1328125" customWidth="1"/>
    <col min="9745" max="9745" width="10" bestFit="1" customWidth="1"/>
    <col min="9746" max="9746" width="9.1328125" customWidth="1"/>
    <col min="9752" max="9752" width="10" bestFit="1" customWidth="1"/>
    <col min="9753" max="9753" width="10" customWidth="1"/>
    <col min="9758" max="9758" width="10" bestFit="1" customWidth="1"/>
    <col min="9767" max="9767" width="11" bestFit="1" customWidth="1"/>
    <col min="9771" max="9771" width="14.73046875" bestFit="1" customWidth="1"/>
    <col min="9784" max="9784" width="10" bestFit="1" customWidth="1"/>
    <col min="9788" max="9788" width="10" bestFit="1" customWidth="1"/>
    <col min="9796" max="9796" width="10" bestFit="1" customWidth="1"/>
    <col min="9985" max="9985" width="21.3984375" customWidth="1"/>
    <col min="9986" max="9987" width="12.3984375" customWidth="1"/>
    <col min="9988" max="9988" width="11" customWidth="1"/>
    <col min="9990" max="9990" width="9.1328125" customWidth="1"/>
    <col min="9992" max="9992" width="9.1328125" customWidth="1"/>
    <col min="9994" max="9994" width="9.1328125" customWidth="1"/>
    <col min="9996" max="9996" width="9.1328125" customWidth="1"/>
    <col min="9997" max="9997" width="10" bestFit="1" customWidth="1"/>
    <col min="9998" max="9998" width="9.1328125" customWidth="1"/>
    <col min="9999" max="9999" width="10" bestFit="1" customWidth="1"/>
    <col min="10000" max="10000" width="9.1328125" customWidth="1"/>
    <col min="10001" max="10001" width="10" bestFit="1" customWidth="1"/>
    <col min="10002" max="10002" width="9.1328125" customWidth="1"/>
    <col min="10008" max="10008" width="10" bestFit="1" customWidth="1"/>
    <col min="10009" max="10009" width="10" customWidth="1"/>
    <col min="10014" max="10014" width="10" bestFit="1" customWidth="1"/>
    <col min="10023" max="10023" width="11" bestFit="1" customWidth="1"/>
    <col min="10027" max="10027" width="14.73046875" bestFit="1" customWidth="1"/>
    <col min="10040" max="10040" width="10" bestFit="1" customWidth="1"/>
    <col min="10044" max="10044" width="10" bestFit="1" customWidth="1"/>
    <col min="10052" max="10052" width="10" bestFit="1" customWidth="1"/>
    <col min="10241" max="10241" width="21.3984375" customWidth="1"/>
    <col min="10242" max="10243" width="12.3984375" customWidth="1"/>
    <col min="10244" max="10244" width="11" customWidth="1"/>
    <col min="10246" max="10246" width="9.1328125" customWidth="1"/>
    <col min="10248" max="10248" width="9.1328125" customWidth="1"/>
    <col min="10250" max="10250" width="9.1328125" customWidth="1"/>
    <col min="10252" max="10252" width="9.1328125" customWidth="1"/>
    <col min="10253" max="10253" width="10" bestFit="1" customWidth="1"/>
    <col min="10254" max="10254" width="9.1328125" customWidth="1"/>
    <col min="10255" max="10255" width="10" bestFit="1" customWidth="1"/>
    <col min="10256" max="10256" width="9.1328125" customWidth="1"/>
    <col min="10257" max="10257" width="10" bestFit="1" customWidth="1"/>
    <col min="10258" max="10258" width="9.1328125" customWidth="1"/>
    <col min="10264" max="10264" width="10" bestFit="1" customWidth="1"/>
    <col min="10265" max="10265" width="10" customWidth="1"/>
    <col min="10270" max="10270" width="10" bestFit="1" customWidth="1"/>
    <col min="10279" max="10279" width="11" bestFit="1" customWidth="1"/>
    <col min="10283" max="10283" width="14.73046875" bestFit="1" customWidth="1"/>
    <col min="10296" max="10296" width="10" bestFit="1" customWidth="1"/>
    <col min="10300" max="10300" width="10" bestFit="1" customWidth="1"/>
    <col min="10308" max="10308" width="10" bestFit="1" customWidth="1"/>
    <col min="10497" max="10497" width="21.3984375" customWidth="1"/>
    <col min="10498" max="10499" width="12.3984375" customWidth="1"/>
    <col min="10500" max="10500" width="11" customWidth="1"/>
    <col min="10502" max="10502" width="9.1328125" customWidth="1"/>
    <col min="10504" max="10504" width="9.1328125" customWidth="1"/>
    <col min="10506" max="10506" width="9.1328125" customWidth="1"/>
    <col min="10508" max="10508" width="9.1328125" customWidth="1"/>
    <col min="10509" max="10509" width="10" bestFit="1" customWidth="1"/>
    <col min="10510" max="10510" width="9.1328125" customWidth="1"/>
    <col min="10511" max="10511" width="10" bestFit="1" customWidth="1"/>
    <col min="10512" max="10512" width="9.1328125" customWidth="1"/>
    <col min="10513" max="10513" width="10" bestFit="1" customWidth="1"/>
    <col min="10514" max="10514" width="9.1328125" customWidth="1"/>
    <col min="10520" max="10520" width="10" bestFit="1" customWidth="1"/>
    <col min="10521" max="10521" width="10" customWidth="1"/>
    <col min="10526" max="10526" width="10" bestFit="1" customWidth="1"/>
    <col min="10535" max="10535" width="11" bestFit="1" customWidth="1"/>
    <col min="10539" max="10539" width="14.73046875" bestFit="1" customWidth="1"/>
    <col min="10552" max="10552" width="10" bestFit="1" customWidth="1"/>
    <col min="10556" max="10556" width="10" bestFit="1" customWidth="1"/>
    <col min="10564" max="10564" width="10" bestFit="1" customWidth="1"/>
    <col min="10753" max="10753" width="21.3984375" customWidth="1"/>
    <col min="10754" max="10755" width="12.3984375" customWidth="1"/>
    <col min="10756" max="10756" width="11" customWidth="1"/>
    <col min="10758" max="10758" width="9.1328125" customWidth="1"/>
    <col min="10760" max="10760" width="9.1328125" customWidth="1"/>
    <col min="10762" max="10762" width="9.1328125" customWidth="1"/>
    <col min="10764" max="10764" width="9.1328125" customWidth="1"/>
    <col min="10765" max="10765" width="10" bestFit="1" customWidth="1"/>
    <col min="10766" max="10766" width="9.1328125" customWidth="1"/>
    <col min="10767" max="10767" width="10" bestFit="1" customWidth="1"/>
    <col min="10768" max="10768" width="9.1328125" customWidth="1"/>
    <col min="10769" max="10769" width="10" bestFit="1" customWidth="1"/>
    <col min="10770" max="10770" width="9.1328125" customWidth="1"/>
    <col min="10776" max="10776" width="10" bestFit="1" customWidth="1"/>
    <col min="10777" max="10777" width="10" customWidth="1"/>
    <col min="10782" max="10782" width="10" bestFit="1" customWidth="1"/>
    <col min="10791" max="10791" width="11" bestFit="1" customWidth="1"/>
    <col min="10795" max="10795" width="14.73046875" bestFit="1" customWidth="1"/>
    <col min="10808" max="10808" width="10" bestFit="1" customWidth="1"/>
    <col min="10812" max="10812" width="10" bestFit="1" customWidth="1"/>
    <col min="10820" max="10820" width="10" bestFit="1" customWidth="1"/>
    <col min="11009" max="11009" width="21.3984375" customWidth="1"/>
    <col min="11010" max="11011" width="12.3984375" customWidth="1"/>
    <col min="11012" max="11012" width="11" customWidth="1"/>
    <col min="11014" max="11014" width="9.1328125" customWidth="1"/>
    <col min="11016" max="11016" width="9.1328125" customWidth="1"/>
    <col min="11018" max="11018" width="9.1328125" customWidth="1"/>
    <col min="11020" max="11020" width="9.1328125" customWidth="1"/>
    <col min="11021" max="11021" width="10" bestFit="1" customWidth="1"/>
    <col min="11022" max="11022" width="9.1328125" customWidth="1"/>
    <col min="11023" max="11023" width="10" bestFit="1" customWidth="1"/>
    <col min="11024" max="11024" width="9.1328125" customWidth="1"/>
    <col min="11025" max="11025" width="10" bestFit="1" customWidth="1"/>
    <col min="11026" max="11026" width="9.1328125" customWidth="1"/>
    <col min="11032" max="11032" width="10" bestFit="1" customWidth="1"/>
    <col min="11033" max="11033" width="10" customWidth="1"/>
    <col min="11038" max="11038" width="10" bestFit="1" customWidth="1"/>
    <col min="11047" max="11047" width="11" bestFit="1" customWidth="1"/>
    <col min="11051" max="11051" width="14.73046875" bestFit="1" customWidth="1"/>
    <col min="11064" max="11064" width="10" bestFit="1" customWidth="1"/>
    <col min="11068" max="11068" width="10" bestFit="1" customWidth="1"/>
    <col min="11076" max="11076" width="10" bestFit="1" customWidth="1"/>
    <col min="11265" max="11265" width="21.3984375" customWidth="1"/>
    <col min="11266" max="11267" width="12.3984375" customWidth="1"/>
    <col min="11268" max="11268" width="11" customWidth="1"/>
    <col min="11270" max="11270" width="9.1328125" customWidth="1"/>
    <col min="11272" max="11272" width="9.1328125" customWidth="1"/>
    <col min="11274" max="11274" width="9.1328125" customWidth="1"/>
    <col min="11276" max="11276" width="9.1328125" customWidth="1"/>
    <col min="11277" max="11277" width="10" bestFit="1" customWidth="1"/>
    <col min="11278" max="11278" width="9.1328125" customWidth="1"/>
    <col min="11279" max="11279" width="10" bestFit="1" customWidth="1"/>
    <col min="11280" max="11280" width="9.1328125" customWidth="1"/>
    <col min="11281" max="11281" width="10" bestFit="1" customWidth="1"/>
    <col min="11282" max="11282" width="9.1328125" customWidth="1"/>
    <col min="11288" max="11288" width="10" bestFit="1" customWidth="1"/>
    <col min="11289" max="11289" width="10" customWidth="1"/>
    <col min="11294" max="11294" width="10" bestFit="1" customWidth="1"/>
    <col min="11303" max="11303" width="11" bestFit="1" customWidth="1"/>
    <col min="11307" max="11307" width="14.73046875" bestFit="1" customWidth="1"/>
    <col min="11320" max="11320" width="10" bestFit="1" customWidth="1"/>
    <col min="11324" max="11324" width="10" bestFit="1" customWidth="1"/>
    <col min="11332" max="11332" width="10" bestFit="1" customWidth="1"/>
    <col min="11521" max="11521" width="21.3984375" customWidth="1"/>
    <col min="11522" max="11523" width="12.3984375" customWidth="1"/>
    <col min="11524" max="11524" width="11" customWidth="1"/>
    <col min="11526" max="11526" width="9.1328125" customWidth="1"/>
    <col min="11528" max="11528" width="9.1328125" customWidth="1"/>
    <col min="11530" max="11530" width="9.1328125" customWidth="1"/>
    <col min="11532" max="11532" width="9.1328125" customWidth="1"/>
    <col min="11533" max="11533" width="10" bestFit="1" customWidth="1"/>
    <col min="11534" max="11534" width="9.1328125" customWidth="1"/>
    <col min="11535" max="11535" width="10" bestFit="1" customWidth="1"/>
    <col min="11536" max="11536" width="9.1328125" customWidth="1"/>
    <col min="11537" max="11537" width="10" bestFit="1" customWidth="1"/>
    <col min="11538" max="11538" width="9.1328125" customWidth="1"/>
    <col min="11544" max="11544" width="10" bestFit="1" customWidth="1"/>
    <col min="11545" max="11545" width="10" customWidth="1"/>
    <col min="11550" max="11550" width="10" bestFit="1" customWidth="1"/>
    <col min="11559" max="11559" width="11" bestFit="1" customWidth="1"/>
    <col min="11563" max="11563" width="14.73046875" bestFit="1" customWidth="1"/>
    <col min="11576" max="11576" width="10" bestFit="1" customWidth="1"/>
    <col min="11580" max="11580" width="10" bestFit="1" customWidth="1"/>
    <col min="11588" max="11588" width="10" bestFit="1" customWidth="1"/>
    <col min="11777" max="11777" width="21.3984375" customWidth="1"/>
    <col min="11778" max="11779" width="12.3984375" customWidth="1"/>
    <col min="11780" max="11780" width="11" customWidth="1"/>
    <col min="11782" max="11782" width="9.1328125" customWidth="1"/>
    <col min="11784" max="11784" width="9.1328125" customWidth="1"/>
    <col min="11786" max="11786" width="9.1328125" customWidth="1"/>
    <col min="11788" max="11788" width="9.1328125" customWidth="1"/>
    <col min="11789" max="11789" width="10" bestFit="1" customWidth="1"/>
    <col min="11790" max="11790" width="9.1328125" customWidth="1"/>
    <col min="11791" max="11791" width="10" bestFit="1" customWidth="1"/>
    <col min="11792" max="11792" width="9.1328125" customWidth="1"/>
    <col min="11793" max="11793" width="10" bestFit="1" customWidth="1"/>
    <col min="11794" max="11794" width="9.1328125" customWidth="1"/>
    <col min="11800" max="11800" width="10" bestFit="1" customWidth="1"/>
    <col min="11801" max="11801" width="10" customWidth="1"/>
    <col min="11806" max="11806" width="10" bestFit="1" customWidth="1"/>
    <col min="11815" max="11815" width="11" bestFit="1" customWidth="1"/>
    <col min="11819" max="11819" width="14.73046875" bestFit="1" customWidth="1"/>
    <col min="11832" max="11832" width="10" bestFit="1" customWidth="1"/>
    <col min="11836" max="11836" width="10" bestFit="1" customWidth="1"/>
    <col min="11844" max="11844" width="10" bestFit="1" customWidth="1"/>
    <col min="12033" max="12033" width="21.3984375" customWidth="1"/>
    <col min="12034" max="12035" width="12.3984375" customWidth="1"/>
    <col min="12036" max="12036" width="11" customWidth="1"/>
    <col min="12038" max="12038" width="9.1328125" customWidth="1"/>
    <col min="12040" max="12040" width="9.1328125" customWidth="1"/>
    <col min="12042" max="12042" width="9.1328125" customWidth="1"/>
    <col min="12044" max="12044" width="9.1328125" customWidth="1"/>
    <col min="12045" max="12045" width="10" bestFit="1" customWidth="1"/>
    <col min="12046" max="12046" width="9.1328125" customWidth="1"/>
    <col min="12047" max="12047" width="10" bestFit="1" customWidth="1"/>
    <col min="12048" max="12048" width="9.1328125" customWidth="1"/>
    <col min="12049" max="12049" width="10" bestFit="1" customWidth="1"/>
    <col min="12050" max="12050" width="9.1328125" customWidth="1"/>
    <col min="12056" max="12056" width="10" bestFit="1" customWidth="1"/>
    <col min="12057" max="12057" width="10" customWidth="1"/>
    <col min="12062" max="12062" width="10" bestFit="1" customWidth="1"/>
    <col min="12071" max="12071" width="11" bestFit="1" customWidth="1"/>
    <col min="12075" max="12075" width="14.73046875" bestFit="1" customWidth="1"/>
    <col min="12088" max="12088" width="10" bestFit="1" customWidth="1"/>
    <col min="12092" max="12092" width="10" bestFit="1" customWidth="1"/>
    <col min="12100" max="12100" width="10" bestFit="1" customWidth="1"/>
    <col min="12289" max="12289" width="21.3984375" customWidth="1"/>
    <col min="12290" max="12291" width="12.3984375" customWidth="1"/>
    <col min="12292" max="12292" width="11" customWidth="1"/>
    <col min="12294" max="12294" width="9.1328125" customWidth="1"/>
    <col min="12296" max="12296" width="9.1328125" customWidth="1"/>
    <col min="12298" max="12298" width="9.1328125" customWidth="1"/>
    <col min="12300" max="12300" width="9.1328125" customWidth="1"/>
    <col min="12301" max="12301" width="10" bestFit="1" customWidth="1"/>
    <col min="12302" max="12302" width="9.1328125" customWidth="1"/>
    <col min="12303" max="12303" width="10" bestFit="1" customWidth="1"/>
    <col min="12304" max="12304" width="9.1328125" customWidth="1"/>
    <col min="12305" max="12305" width="10" bestFit="1" customWidth="1"/>
    <col min="12306" max="12306" width="9.1328125" customWidth="1"/>
    <col min="12312" max="12312" width="10" bestFit="1" customWidth="1"/>
    <col min="12313" max="12313" width="10" customWidth="1"/>
    <col min="12318" max="12318" width="10" bestFit="1" customWidth="1"/>
    <col min="12327" max="12327" width="11" bestFit="1" customWidth="1"/>
    <col min="12331" max="12331" width="14.73046875" bestFit="1" customWidth="1"/>
    <col min="12344" max="12344" width="10" bestFit="1" customWidth="1"/>
    <col min="12348" max="12348" width="10" bestFit="1" customWidth="1"/>
    <col min="12356" max="12356" width="10" bestFit="1" customWidth="1"/>
    <col min="12545" max="12545" width="21.3984375" customWidth="1"/>
    <col min="12546" max="12547" width="12.3984375" customWidth="1"/>
    <col min="12548" max="12548" width="11" customWidth="1"/>
    <col min="12550" max="12550" width="9.1328125" customWidth="1"/>
    <col min="12552" max="12552" width="9.1328125" customWidth="1"/>
    <col min="12554" max="12554" width="9.1328125" customWidth="1"/>
    <col min="12556" max="12556" width="9.1328125" customWidth="1"/>
    <col min="12557" max="12557" width="10" bestFit="1" customWidth="1"/>
    <col min="12558" max="12558" width="9.1328125" customWidth="1"/>
    <col min="12559" max="12559" width="10" bestFit="1" customWidth="1"/>
    <col min="12560" max="12560" width="9.1328125" customWidth="1"/>
    <col min="12561" max="12561" width="10" bestFit="1" customWidth="1"/>
    <col min="12562" max="12562" width="9.1328125" customWidth="1"/>
    <col min="12568" max="12568" width="10" bestFit="1" customWidth="1"/>
    <col min="12569" max="12569" width="10" customWidth="1"/>
    <col min="12574" max="12574" width="10" bestFit="1" customWidth="1"/>
    <col min="12583" max="12583" width="11" bestFit="1" customWidth="1"/>
    <col min="12587" max="12587" width="14.73046875" bestFit="1" customWidth="1"/>
    <col min="12600" max="12600" width="10" bestFit="1" customWidth="1"/>
    <col min="12604" max="12604" width="10" bestFit="1" customWidth="1"/>
    <col min="12612" max="12612" width="10" bestFit="1" customWidth="1"/>
    <col min="12801" max="12801" width="21.3984375" customWidth="1"/>
    <col min="12802" max="12803" width="12.3984375" customWidth="1"/>
    <col min="12804" max="12804" width="11" customWidth="1"/>
    <col min="12806" max="12806" width="9.1328125" customWidth="1"/>
    <col min="12808" max="12808" width="9.1328125" customWidth="1"/>
    <col min="12810" max="12810" width="9.1328125" customWidth="1"/>
    <col min="12812" max="12812" width="9.1328125" customWidth="1"/>
    <col min="12813" max="12813" width="10" bestFit="1" customWidth="1"/>
    <col min="12814" max="12814" width="9.1328125" customWidth="1"/>
    <col min="12815" max="12815" width="10" bestFit="1" customWidth="1"/>
    <col min="12816" max="12816" width="9.1328125" customWidth="1"/>
    <col min="12817" max="12817" width="10" bestFit="1" customWidth="1"/>
    <col min="12818" max="12818" width="9.1328125" customWidth="1"/>
    <col min="12824" max="12824" width="10" bestFit="1" customWidth="1"/>
    <col min="12825" max="12825" width="10" customWidth="1"/>
    <col min="12830" max="12830" width="10" bestFit="1" customWidth="1"/>
    <col min="12839" max="12839" width="11" bestFit="1" customWidth="1"/>
    <col min="12843" max="12843" width="14.73046875" bestFit="1" customWidth="1"/>
    <col min="12856" max="12856" width="10" bestFit="1" customWidth="1"/>
    <col min="12860" max="12860" width="10" bestFit="1" customWidth="1"/>
    <col min="12868" max="12868" width="10" bestFit="1" customWidth="1"/>
    <col min="13057" max="13057" width="21.3984375" customWidth="1"/>
    <col min="13058" max="13059" width="12.3984375" customWidth="1"/>
    <col min="13060" max="13060" width="11" customWidth="1"/>
    <col min="13062" max="13062" width="9.1328125" customWidth="1"/>
    <col min="13064" max="13064" width="9.1328125" customWidth="1"/>
    <col min="13066" max="13066" width="9.1328125" customWidth="1"/>
    <col min="13068" max="13068" width="9.1328125" customWidth="1"/>
    <col min="13069" max="13069" width="10" bestFit="1" customWidth="1"/>
    <col min="13070" max="13070" width="9.1328125" customWidth="1"/>
    <col min="13071" max="13071" width="10" bestFit="1" customWidth="1"/>
    <col min="13072" max="13072" width="9.1328125" customWidth="1"/>
    <col min="13073" max="13073" width="10" bestFit="1" customWidth="1"/>
    <col min="13074" max="13074" width="9.1328125" customWidth="1"/>
    <col min="13080" max="13080" width="10" bestFit="1" customWidth="1"/>
    <col min="13081" max="13081" width="10" customWidth="1"/>
    <col min="13086" max="13086" width="10" bestFit="1" customWidth="1"/>
    <col min="13095" max="13095" width="11" bestFit="1" customWidth="1"/>
    <col min="13099" max="13099" width="14.73046875" bestFit="1" customWidth="1"/>
    <col min="13112" max="13112" width="10" bestFit="1" customWidth="1"/>
    <col min="13116" max="13116" width="10" bestFit="1" customWidth="1"/>
    <col min="13124" max="13124" width="10" bestFit="1" customWidth="1"/>
    <col min="13313" max="13313" width="21.3984375" customWidth="1"/>
    <col min="13314" max="13315" width="12.3984375" customWidth="1"/>
    <col min="13316" max="13316" width="11" customWidth="1"/>
    <col min="13318" max="13318" width="9.1328125" customWidth="1"/>
    <col min="13320" max="13320" width="9.1328125" customWidth="1"/>
    <col min="13322" max="13322" width="9.1328125" customWidth="1"/>
    <col min="13324" max="13324" width="9.1328125" customWidth="1"/>
    <col min="13325" max="13325" width="10" bestFit="1" customWidth="1"/>
    <col min="13326" max="13326" width="9.1328125" customWidth="1"/>
    <col min="13327" max="13327" width="10" bestFit="1" customWidth="1"/>
    <col min="13328" max="13328" width="9.1328125" customWidth="1"/>
    <col min="13329" max="13329" width="10" bestFit="1" customWidth="1"/>
    <col min="13330" max="13330" width="9.1328125" customWidth="1"/>
    <col min="13336" max="13336" width="10" bestFit="1" customWidth="1"/>
    <col min="13337" max="13337" width="10" customWidth="1"/>
    <col min="13342" max="13342" width="10" bestFit="1" customWidth="1"/>
    <col min="13351" max="13351" width="11" bestFit="1" customWidth="1"/>
    <col min="13355" max="13355" width="14.73046875" bestFit="1" customWidth="1"/>
    <col min="13368" max="13368" width="10" bestFit="1" customWidth="1"/>
    <col min="13372" max="13372" width="10" bestFit="1" customWidth="1"/>
    <col min="13380" max="13380" width="10" bestFit="1" customWidth="1"/>
    <col min="13569" max="13569" width="21.3984375" customWidth="1"/>
    <col min="13570" max="13571" width="12.3984375" customWidth="1"/>
    <col min="13572" max="13572" width="11" customWidth="1"/>
    <col min="13574" max="13574" width="9.1328125" customWidth="1"/>
    <col min="13576" max="13576" width="9.1328125" customWidth="1"/>
    <col min="13578" max="13578" width="9.1328125" customWidth="1"/>
    <col min="13580" max="13580" width="9.1328125" customWidth="1"/>
    <col min="13581" max="13581" width="10" bestFit="1" customWidth="1"/>
    <col min="13582" max="13582" width="9.1328125" customWidth="1"/>
    <col min="13583" max="13583" width="10" bestFit="1" customWidth="1"/>
    <col min="13584" max="13584" width="9.1328125" customWidth="1"/>
    <col min="13585" max="13585" width="10" bestFit="1" customWidth="1"/>
    <col min="13586" max="13586" width="9.1328125" customWidth="1"/>
    <col min="13592" max="13592" width="10" bestFit="1" customWidth="1"/>
    <col min="13593" max="13593" width="10" customWidth="1"/>
    <col min="13598" max="13598" width="10" bestFit="1" customWidth="1"/>
    <col min="13607" max="13607" width="11" bestFit="1" customWidth="1"/>
    <col min="13611" max="13611" width="14.73046875" bestFit="1" customWidth="1"/>
    <col min="13624" max="13624" width="10" bestFit="1" customWidth="1"/>
    <col min="13628" max="13628" width="10" bestFit="1" customWidth="1"/>
    <col min="13636" max="13636" width="10" bestFit="1" customWidth="1"/>
    <col min="13825" max="13825" width="21.3984375" customWidth="1"/>
    <col min="13826" max="13827" width="12.3984375" customWidth="1"/>
    <col min="13828" max="13828" width="11" customWidth="1"/>
    <col min="13830" max="13830" width="9.1328125" customWidth="1"/>
    <col min="13832" max="13832" width="9.1328125" customWidth="1"/>
    <col min="13834" max="13834" width="9.1328125" customWidth="1"/>
    <col min="13836" max="13836" width="9.1328125" customWidth="1"/>
    <col min="13837" max="13837" width="10" bestFit="1" customWidth="1"/>
    <col min="13838" max="13838" width="9.1328125" customWidth="1"/>
    <col min="13839" max="13839" width="10" bestFit="1" customWidth="1"/>
    <col min="13840" max="13840" width="9.1328125" customWidth="1"/>
    <col min="13841" max="13841" width="10" bestFit="1" customWidth="1"/>
    <col min="13842" max="13842" width="9.1328125" customWidth="1"/>
    <col min="13848" max="13848" width="10" bestFit="1" customWidth="1"/>
    <col min="13849" max="13849" width="10" customWidth="1"/>
    <col min="13854" max="13854" width="10" bestFit="1" customWidth="1"/>
    <col min="13863" max="13863" width="11" bestFit="1" customWidth="1"/>
    <col min="13867" max="13867" width="14.73046875" bestFit="1" customWidth="1"/>
    <col min="13880" max="13880" width="10" bestFit="1" customWidth="1"/>
    <col min="13884" max="13884" width="10" bestFit="1" customWidth="1"/>
    <col min="13892" max="13892" width="10" bestFit="1" customWidth="1"/>
    <col min="14081" max="14081" width="21.3984375" customWidth="1"/>
    <col min="14082" max="14083" width="12.3984375" customWidth="1"/>
    <col min="14084" max="14084" width="11" customWidth="1"/>
    <col min="14086" max="14086" width="9.1328125" customWidth="1"/>
    <col min="14088" max="14088" width="9.1328125" customWidth="1"/>
    <col min="14090" max="14090" width="9.1328125" customWidth="1"/>
    <col min="14092" max="14092" width="9.1328125" customWidth="1"/>
    <col min="14093" max="14093" width="10" bestFit="1" customWidth="1"/>
    <col min="14094" max="14094" width="9.1328125" customWidth="1"/>
    <col min="14095" max="14095" width="10" bestFit="1" customWidth="1"/>
    <col min="14096" max="14096" width="9.1328125" customWidth="1"/>
    <col min="14097" max="14097" width="10" bestFit="1" customWidth="1"/>
    <col min="14098" max="14098" width="9.1328125" customWidth="1"/>
    <col min="14104" max="14104" width="10" bestFit="1" customWidth="1"/>
    <col min="14105" max="14105" width="10" customWidth="1"/>
    <col min="14110" max="14110" width="10" bestFit="1" customWidth="1"/>
    <col min="14119" max="14119" width="11" bestFit="1" customWidth="1"/>
    <col min="14123" max="14123" width="14.73046875" bestFit="1" customWidth="1"/>
    <col min="14136" max="14136" width="10" bestFit="1" customWidth="1"/>
    <col min="14140" max="14140" width="10" bestFit="1" customWidth="1"/>
    <col min="14148" max="14148" width="10" bestFit="1" customWidth="1"/>
    <col min="14337" max="14337" width="21.3984375" customWidth="1"/>
    <col min="14338" max="14339" width="12.3984375" customWidth="1"/>
    <col min="14340" max="14340" width="11" customWidth="1"/>
    <col min="14342" max="14342" width="9.1328125" customWidth="1"/>
    <col min="14344" max="14344" width="9.1328125" customWidth="1"/>
    <col min="14346" max="14346" width="9.1328125" customWidth="1"/>
    <col min="14348" max="14348" width="9.1328125" customWidth="1"/>
    <col min="14349" max="14349" width="10" bestFit="1" customWidth="1"/>
    <col min="14350" max="14350" width="9.1328125" customWidth="1"/>
    <col min="14351" max="14351" width="10" bestFit="1" customWidth="1"/>
    <col min="14352" max="14352" width="9.1328125" customWidth="1"/>
    <col min="14353" max="14353" width="10" bestFit="1" customWidth="1"/>
    <col min="14354" max="14354" width="9.1328125" customWidth="1"/>
    <col min="14360" max="14360" width="10" bestFit="1" customWidth="1"/>
    <col min="14361" max="14361" width="10" customWidth="1"/>
    <col min="14366" max="14366" width="10" bestFit="1" customWidth="1"/>
    <col min="14375" max="14375" width="11" bestFit="1" customWidth="1"/>
    <col min="14379" max="14379" width="14.73046875" bestFit="1" customWidth="1"/>
    <col min="14392" max="14392" width="10" bestFit="1" customWidth="1"/>
    <col min="14396" max="14396" width="10" bestFit="1" customWidth="1"/>
    <col min="14404" max="14404" width="10" bestFit="1" customWidth="1"/>
    <col min="14593" max="14593" width="21.3984375" customWidth="1"/>
    <col min="14594" max="14595" width="12.3984375" customWidth="1"/>
    <col min="14596" max="14596" width="11" customWidth="1"/>
    <col min="14598" max="14598" width="9.1328125" customWidth="1"/>
    <col min="14600" max="14600" width="9.1328125" customWidth="1"/>
    <col min="14602" max="14602" width="9.1328125" customWidth="1"/>
    <col min="14604" max="14604" width="9.1328125" customWidth="1"/>
    <col min="14605" max="14605" width="10" bestFit="1" customWidth="1"/>
    <col min="14606" max="14606" width="9.1328125" customWidth="1"/>
    <col min="14607" max="14607" width="10" bestFit="1" customWidth="1"/>
    <col min="14608" max="14608" width="9.1328125" customWidth="1"/>
    <col min="14609" max="14609" width="10" bestFit="1" customWidth="1"/>
    <col min="14610" max="14610" width="9.1328125" customWidth="1"/>
    <col min="14616" max="14616" width="10" bestFit="1" customWidth="1"/>
    <col min="14617" max="14617" width="10" customWidth="1"/>
    <col min="14622" max="14622" width="10" bestFit="1" customWidth="1"/>
    <col min="14631" max="14631" width="11" bestFit="1" customWidth="1"/>
    <col min="14635" max="14635" width="14.73046875" bestFit="1" customWidth="1"/>
    <col min="14648" max="14648" width="10" bestFit="1" customWidth="1"/>
    <col min="14652" max="14652" width="10" bestFit="1" customWidth="1"/>
    <col min="14660" max="14660" width="10" bestFit="1" customWidth="1"/>
    <col min="14849" max="14849" width="21.3984375" customWidth="1"/>
    <col min="14850" max="14851" width="12.3984375" customWidth="1"/>
    <col min="14852" max="14852" width="11" customWidth="1"/>
    <col min="14854" max="14854" width="9.1328125" customWidth="1"/>
    <col min="14856" max="14856" width="9.1328125" customWidth="1"/>
    <col min="14858" max="14858" width="9.1328125" customWidth="1"/>
    <col min="14860" max="14860" width="9.1328125" customWidth="1"/>
    <col min="14861" max="14861" width="10" bestFit="1" customWidth="1"/>
    <col min="14862" max="14862" width="9.1328125" customWidth="1"/>
    <col min="14863" max="14863" width="10" bestFit="1" customWidth="1"/>
    <col min="14864" max="14864" width="9.1328125" customWidth="1"/>
    <col min="14865" max="14865" width="10" bestFit="1" customWidth="1"/>
    <col min="14866" max="14866" width="9.1328125" customWidth="1"/>
    <col min="14872" max="14872" width="10" bestFit="1" customWidth="1"/>
    <col min="14873" max="14873" width="10" customWidth="1"/>
    <col min="14878" max="14878" width="10" bestFit="1" customWidth="1"/>
    <col min="14887" max="14887" width="11" bestFit="1" customWidth="1"/>
    <col min="14891" max="14891" width="14.73046875" bestFit="1" customWidth="1"/>
    <col min="14904" max="14904" width="10" bestFit="1" customWidth="1"/>
    <col min="14908" max="14908" width="10" bestFit="1" customWidth="1"/>
    <col min="14916" max="14916" width="10" bestFit="1" customWidth="1"/>
    <col min="15105" max="15105" width="21.3984375" customWidth="1"/>
    <col min="15106" max="15107" width="12.3984375" customWidth="1"/>
    <col min="15108" max="15108" width="11" customWidth="1"/>
    <col min="15110" max="15110" width="9.1328125" customWidth="1"/>
    <col min="15112" max="15112" width="9.1328125" customWidth="1"/>
    <col min="15114" max="15114" width="9.1328125" customWidth="1"/>
    <col min="15116" max="15116" width="9.1328125" customWidth="1"/>
    <col min="15117" max="15117" width="10" bestFit="1" customWidth="1"/>
    <col min="15118" max="15118" width="9.1328125" customWidth="1"/>
    <col min="15119" max="15119" width="10" bestFit="1" customWidth="1"/>
    <col min="15120" max="15120" width="9.1328125" customWidth="1"/>
    <col min="15121" max="15121" width="10" bestFit="1" customWidth="1"/>
    <col min="15122" max="15122" width="9.1328125" customWidth="1"/>
    <col min="15128" max="15128" width="10" bestFit="1" customWidth="1"/>
    <col min="15129" max="15129" width="10" customWidth="1"/>
    <col min="15134" max="15134" width="10" bestFit="1" customWidth="1"/>
    <col min="15143" max="15143" width="11" bestFit="1" customWidth="1"/>
    <col min="15147" max="15147" width="14.73046875" bestFit="1" customWidth="1"/>
    <col min="15160" max="15160" width="10" bestFit="1" customWidth="1"/>
    <col min="15164" max="15164" width="10" bestFit="1" customWidth="1"/>
    <col min="15172" max="15172" width="10" bestFit="1" customWidth="1"/>
    <col min="15361" max="15361" width="21.3984375" customWidth="1"/>
    <col min="15362" max="15363" width="12.3984375" customWidth="1"/>
    <col min="15364" max="15364" width="11" customWidth="1"/>
    <col min="15366" max="15366" width="9.1328125" customWidth="1"/>
    <col min="15368" max="15368" width="9.1328125" customWidth="1"/>
    <col min="15370" max="15370" width="9.1328125" customWidth="1"/>
    <col min="15372" max="15372" width="9.1328125" customWidth="1"/>
    <col min="15373" max="15373" width="10" bestFit="1" customWidth="1"/>
    <col min="15374" max="15374" width="9.1328125" customWidth="1"/>
    <col min="15375" max="15375" width="10" bestFit="1" customWidth="1"/>
    <col min="15376" max="15376" width="9.1328125" customWidth="1"/>
    <col min="15377" max="15377" width="10" bestFit="1" customWidth="1"/>
    <col min="15378" max="15378" width="9.1328125" customWidth="1"/>
    <col min="15384" max="15384" width="10" bestFit="1" customWidth="1"/>
    <col min="15385" max="15385" width="10" customWidth="1"/>
    <col min="15390" max="15390" width="10" bestFit="1" customWidth="1"/>
    <col min="15399" max="15399" width="11" bestFit="1" customWidth="1"/>
    <col min="15403" max="15403" width="14.73046875" bestFit="1" customWidth="1"/>
    <col min="15416" max="15416" width="10" bestFit="1" customWidth="1"/>
    <col min="15420" max="15420" width="10" bestFit="1" customWidth="1"/>
    <col min="15428" max="15428" width="10" bestFit="1" customWidth="1"/>
    <col min="15617" max="15617" width="21.3984375" customWidth="1"/>
    <col min="15618" max="15619" width="12.3984375" customWidth="1"/>
    <col min="15620" max="15620" width="11" customWidth="1"/>
    <col min="15622" max="15622" width="9.1328125" customWidth="1"/>
    <col min="15624" max="15624" width="9.1328125" customWidth="1"/>
    <col min="15626" max="15626" width="9.1328125" customWidth="1"/>
    <col min="15628" max="15628" width="9.1328125" customWidth="1"/>
    <col min="15629" max="15629" width="10" bestFit="1" customWidth="1"/>
    <col min="15630" max="15630" width="9.1328125" customWidth="1"/>
    <col min="15631" max="15631" width="10" bestFit="1" customWidth="1"/>
    <col min="15632" max="15632" width="9.1328125" customWidth="1"/>
    <col min="15633" max="15633" width="10" bestFit="1" customWidth="1"/>
    <col min="15634" max="15634" width="9.1328125" customWidth="1"/>
    <col min="15640" max="15640" width="10" bestFit="1" customWidth="1"/>
    <col min="15641" max="15641" width="10" customWidth="1"/>
    <col min="15646" max="15646" width="10" bestFit="1" customWidth="1"/>
    <col min="15655" max="15655" width="11" bestFit="1" customWidth="1"/>
    <col min="15659" max="15659" width="14.73046875" bestFit="1" customWidth="1"/>
    <col min="15672" max="15672" width="10" bestFit="1" customWidth="1"/>
    <col min="15676" max="15676" width="10" bestFit="1" customWidth="1"/>
    <col min="15684" max="15684" width="10" bestFit="1" customWidth="1"/>
    <col min="15873" max="15873" width="21.3984375" customWidth="1"/>
    <col min="15874" max="15875" width="12.3984375" customWidth="1"/>
    <col min="15876" max="15876" width="11" customWidth="1"/>
    <col min="15878" max="15878" width="9.1328125" customWidth="1"/>
    <col min="15880" max="15880" width="9.1328125" customWidth="1"/>
    <col min="15882" max="15882" width="9.1328125" customWidth="1"/>
    <col min="15884" max="15884" width="9.1328125" customWidth="1"/>
    <col min="15885" max="15885" width="10" bestFit="1" customWidth="1"/>
    <col min="15886" max="15886" width="9.1328125" customWidth="1"/>
    <col min="15887" max="15887" width="10" bestFit="1" customWidth="1"/>
    <col min="15888" max="15888" width="9.1328125" customWidth="1"/>
    <col min="15889" max="15889" width="10" bestFit="1" customWidth="1"/>
    <col min="15890" max="15890" width="9.1328125" customWidth="1"/>
    <col min="15896" max="15896" width="10" bestFit="1" customWidth="1"/>
    <col min="15897" max="15897" width="10" customWidth="1"/>
    <col min="15902" max="15902" width="10" bestFit="1" customWidth="1"/>
    <col min="15911" max="15911" width="11" bestFit="1" customWidth="1"/>
    <col min="15915" max="15915" width="14.73046875" bestFit="1" customWidth="1"/>
    <col min="15928" max="15928" width="10" bestFit="1" customWidth="1"/>
    <col min="15932" max="15932" width="10" bestFit="1" customWidth="1"/>
    <col min="15940" max="15940" width="10" bestFit="1" customWidth="1"/>
    <col min="16129" max="16129" width="21.3984375" customWidth="1"/>
    <col min="16130" max="16131" width="12.3984375" customWidth="1"/>
    <col min="16132" max="16132" width="11" customWidth="1"/>
    <col min="16134" max="16134" width="9.1328125" customWidth="1"/>
    <col min="16136" max="16136" width="9.1328125" customWidth="1"/>
    <col min="16138" max="16138" width="9.1328125" customWidth="1"/>
    <col min="16140" max="16140" width="9.1328125" customWidth="1"/>
    <col min="16141" max="16141" width="10" bestFit="1" customWidth="1"/>
    <col min="16142" max="16142" width="9.1328125" customWidth="1"/>
    <col min="16143" max="16143" width="10" bestFit="1" customWidth="1"/>
    <col min="16144" max="16144" width="9.1328125" customWidth="1"/>
    <col min="16145" max="16145" width="10" bestFit="1" customWidth="1"/>
    <col min="16146" max="16146" width="9.1328125" customWidth="1"/>
    <col min="16152" max="16152" width="10" bestFit="1" customWidth="1"/>
    <col min="16153" max="16153" width="10" customWidth="1"/>
    <col min="16158" max="16158" width="10" bestFit="1" customWidth="1"/>
    <col min="16167" max="16167" width="11" bestFit="1" customWidth="1"/>
    <col min="16171" max="16171" width="14.73046875" bestFit="1" customWidth="1"/>
    <col min="16184" max="16184" width="10" bestFit="1" customWidth="1"/>
    <col min="16188" max="16188" width="10" bestFit="1" customWidth="1"/>
    <col min="16196" max="16196" width="10" bestFit="1" customWidth="1"/>
  </cols>
  <sheetData>
    <row r="2" spans="1:65" x14ac:dyDescent="0.45">
      <c r="F2" s="2" t="s">
        <v>46</v>
      </c>
      <c r="H2" s="2" t="s">
        <v>46</v>
      </c>
      <c r="J2" s="2" t="s">
        <v>46</v>
      </c>
      <c r="L2" s="2" t="s">
        <v>46</v>
      </c>
      <c r="N2" s="2" t="s">
        <v>46</v>
      </c>
      <c r="P2" s="2" t="s">
        <v>46</v>
      </c>
      <c r="R2" s="2" t="s">
        <v>46</v>
      </c>
      <c r="T2" s="2" t="s">
        <v>46</v>
      </c>
      <c r="V2" s="2" t="s">
        <v>46</v>
      </c>
      <c r="W2" s="2"/>
      <c r="Y2" s="2" t="s">
        <v>46</v>
      </c>
      <c r="Z2" s="2"/>
      <c r="AA2" s="2" t="s">
        <v>46</v>
      </c>
      <c r="AC2" s="2" t="s">
        <v>46</v>
      </c>
      <c r="AE2" s="2" t="s">
        <v>46</v>
      </c>
      <c r="AG2" s="2" t="s">
        <v>46</v>
      </c>
      <c r="AI2" s="2" t="s">
        <v>46</v>
      </c>
      <c r="AK2" s="2" t="s">
        <v>46</v>
      </c>
      <c r="AM2" s="2" t="s">
        <v>46</v>
      </c>
      <c r="AO2" s="2" t="s">
        <v>46</v>
      </c>
      <c r="AP2" s="2"/>
      <c r="AQ2" s="2" t="s">
        <v>46</v>
      </c>
      <c r="AS2" s="2" t="s">
        <v>46</v>
      </c>
      <c r="AU2" s="2" t="s">
        <v>46</v>
      </c>
      <c r="AV2" s="2"/>
      <c r="AW2" s="2" t="s">
        <v>46</v>
      </c>
      <c r="AX2" s="2"/>
      <c r="AY2" s="2" t="s">
        <v>46</v>
      </c>
      <c r="AZ2" s="2"/>
      <c r="BA2" s="2" t="s">
        <v>46</v>
      </c>
      <c r="BB2" s="2"/>
      <c r="BC2" s="2" t="s">
        <v>46</v>
      </c>
      <c r="BE2" s="2" t="s">
        <v>46</v>
      </c>
      <c r="BG2" s="2" t="s">
        <v>46</v>
      </c>
      <c r="BI2" s="2" t="s">
        <v>46</v>
      </c>
      <c r="BK2" s="2" t="s">
        <v>46</v>
      </c>
      <c r="BM2" s="2" t="s">
        <v>46</v>
      </c>
    </row>
    <row r="3" spans="1:65" x14ac:dyDescent="0.45">
      <c r="B3" t="s">
        <v>47</v>
      </c>
      <c r="C3" t="s">
        <v>48</v>
      </c>
      <c r="D3" t="s">
        <v>49</v>
      </c>
      <c r="E3" t="s">
        <v>4</v>
      </c>
      <c r="F3" s="2" t="s">
        <v>4</v>
      </c>
      <c r="G3" t="s">
        <v>5</v>
      </c>
      <c r="H3" s="2" t="s">
        <v>5</v>
      </c>
      <c r="I3" t="s">
        <v>5</v>
      </c>
      <c r="J3" s="2" t="s">
        <v>5</v>
      </c>
      <c r="K3" t="s">
        <v>7</v>
      </c>
      <c r="L3" s="2" t="s">
        <v>7</v>
      </c>
      <c r="M3" t="s">
        <v>8</v>
      </c>
      <c r="N3" s="2" t="s">
        <v>8</v>
      </c>
      <c r="O3" t="s">
        <v>11</v>
      </c>
      <c r="P3" s="2" t="s">
        <v>11</v>
      </c>
      <c r="Q3" t="s">
        <v>12</v>
      </c>
      <c r="R3" s="2" t="s">
        <v>12</v>
      </c>
      <c r="S3" t="s">
        <v>9</v>
      </c>
      <c r="T3" s="2" t="s">
        <v>9</v>
      </c>
      <c r="U3" t="s">
        <v>13</v>
      </c>
      <c r="V3" s="2" t="s">
        <v>13</v>
      </c>
      <c r="W3" t="s">
        <v>13</v>
      </c>
      <c r="X3" t="s">
        <v>10</v>
      </c>
      <c r="Y3" s="2" t="s">
        <v>10</v>
      </c>
      <c r="Z3" t="s">
        <v>15</v>
      </c>
      <c r="AA3" s="2" t="s">
        <v>15</v>
      </c>
      <c r="AB3" t="s">
        <v>14</v>
      </c>
      <c r="AC3" s="2" t="s">
        <v>14</v>
      </c>
      <c r="AD3" t="s">
        <v>17</v>
      </c>
      <c r="AE3" s="2" t="s">
        <v>17</v>
      </c>
      <c r="AF3" t="s">
        <v>16</v>
      </c>
      <c r="AG3" s="2" t="s">
        <v>16</v>
      </c>
      <c r="AH3" t="s">
        <v>20</v>
      </c>
      <c r="AI3" s="2" t="s">
        <v>20</v>
      </c>
      <c r="AJ3" t="s">
        <v>18</v>
      </c>
      <c r="AK3" s="2" t="s">
        <v>18</v>
      </c>
      <c r="AL3" t="s">
        <v>21</v>
      </c>
      <c r="AM3" s="2" t="s">
        <v>21</v>
      </c>
      <c r="AN3" t="s">
        <v>22</v>
      </c>
      <c r="AO3" s="2" t="s">
        <v>22</v>
      </c>
      <c r="AP3" s="2" t="s">
        <v>23</v>
      </c>
      <c r="AQ3" s="2"/>
      <c r="AR3" t="s">
        <v>24</v>
      </c>
      <c r="AS3" s="2" t="s">
        <v>24</v>
      </c>
      <c r="AT3" t="s">
        <v>25</v>
      </c>
      <c r="AU3" s="3" t="s">
        <v>25</v>
      </c>
      <c r="AV3" s="4" t="s">
        <v>2</v>
      </c>
      <c r="AW3" s="5" t="s">
        <v>2</v>
      </c>
      <c r="AX3" s="4" t="s">
        <v>1</v>
      </c>
      <c r="AY3" s="5" t="s">
        <v>1</v>
      </c>
      <c r="AZ3" s="4" t="s">
        <v>3</v>
      </c>
      <c r="BA3" s="5" t="s">
        <v>3</v>
      </c>
      <c r="BB3" s="3" t="s">
        <v>26</v>
      </c>
      <c r="BC3" s="2" t="s">
        <v>26</v>
      </c>
      <c r="BD3" t="s">
        <v>31</v>
      </c>
      <c r="BE3" s="2" t="s">
        <v>31</v>
      </c>
      <c r="BF3" t="s">
        <v>28</v>
      </c>
      <c r="BG3" s="2" t="s">
        <v>28</v>
      </c>
      <c r="BH3" t="s">
        <v>29</v>
      </c>
      <c r="BI3" s="2" t="s">
        <v>29</v>
      </c>
      <c r="BJ3" t="s">
        <v>27</v>
      </c>
      <c r="BK3" s="2" t="s">
        <v>27</v>
      </c>
      <c r="BL3" t="s">
        <v>30</v>
      </c>
      <c r="BM3" s="2" t="s">
        <v>30</v>
      </c>
    </row>
    <row r="5" spans="1:65" x14ac:dyDescent="0.45">
      <c r="A5" t="s">
        <v>50</v>
      </c>
      <c r="B5">
        <v>43</v>
      </c>
      <c r="C5">
        <v>6</v>
      </c>
      <c r="D5">
        <v>50</v>
      </c>
      <c r="E5">
        <v>1537261</v>
      </c>
      <c r="F5" s="2">
        <f>(E5*0.000000099466*200)/(D5)</f>
        <v>0.61162081050399997</v>
      </c>
      <c r="H5" s="2">
        <f>(G5*0.000000097329*200)/D5</f>
        <v>0</v>
      </c>
      <c r="I5">
        <v>1240838</v>
      </c>
      <c r="J5" s="2">
        <f>(I5*200*0.000000097329)/D5</f>
        <v>0.48307808680800002</v>
      </c>
      <c r="K5">
        <v>16105786</v>
      </c>
      <c r="L5" s="2">
        <f t="shared" ref="L5:L34" si="0">(K5*200*0.000000092454)/D5</f>
        <v>5.956177355376</v>
      </c>
      <c r="M5">
        <v>6538025</v>
      </c>
      <c r="N5" s="2">
        <f t="shared" ref="N5:N34" si="1">(0.000000105073*M5*200)/D5</f>
        <v>2.7478796032999999</v>
      </c>
      <c r="O5">
        <v>1857051</v>
      </c>
      <c r="P5" s="2">
        <f t="shared" ref="P5:P34" si="2">(O5*200*0.000000096475)/D5</f>
        <v>0.71663598089999991</v>
      </c>
      <c r="Q5">
        <v>1128030</v>
      </c>
      <c r="R5" s="2">
        <f t="shared" ref="R5:R34" si="3">(Q5*0.00000010139*200)/D5</f>
        <v>0.45748384679999998</v>
      </c>
      <c r="T5" s="2">
        <f>(S5*200*0.000000154315)/D5</f>
        <v>0</v>
      </c>
      <c r="V5">
        <v>13895023</v>
      </c>
      <c r="W5">
        <f t="shared" ref="W5:W34" si="4">(V5*200*0.00000008997)/D5</f>
        <v>5.0005408772399997</v>
      </c>
      <c r="Y5" s="2">
        <f>(X5*200*0.000000181094)/D5</f>
        <v>0</v>
      </c>
      <c r="Z5">
        <v>5320549</v>
      </c>
      <c r="AA5">
        <f t="shared" ref="AA5:AA34" si="5">(0.00000009876*200*Z5)/D5</f>
        <v>2.10182967696</v>
      </c>
      <c r="AB5">
        <v>13767721</v>
      </c>
      <c r="AC5" s="2">
        <f t="shared" ref="AC5:AC34" si="6">(200*AB5*0.000000094612)/D5</f>
        <v>5.2103664770079998</v>
      </c>
      <c r="AE5" s="2">
        <f t="shared" ref="AE5:AE34" si="7">(AD5*200*0.00000010301)/D5</f>
        <v>0</v>
      </c>
      <c r="AG5" s="2">
        <f t="shared" ref="AG5:AG34" si="8">(AF5*0.000000106289*200)/D5</f>
        <v>0</v>
      </c>
      <c r="AH5">
        <v>1207849</v>
      </c>
      <c r="AI5" s="2">
        <f t="shared" ref="AI5:AI34" si="9">(AH5*200*0.00000009027)/D5</f>
        <v>0.43613011692000003</v>
      </c>
      <c r="AK5" s="2">
        <f t="shared" ref="AK5:AK34" si="10">(0.00000010721*200*AJ5)/D5</f>
        <v>0</v>
      </c>
      <c r="AL5">
        <v>2706287</v>
      </c>
      <c r="AM5" s="2">
        <f t="shared" ref="AM5:AM34" si="11">(AL5*200*0.000000096586)/D5</f>
        <v>1.045557744728</v>
      </c>
      <c r="AN5">
        <v>3597407</v>
      </c>
      <c r="AO5" s="2">
        <f t="shared" ref="AO5:AO34" si="12">(AN5*200*0.000000096586)/D5</f>
        <v>1.389836610008</v>
      </c>
      <c r="AQ5" s="2">
        <f t="shared" ref="AQ5:AQ34" si="13">(AP5*0.000000106753*200)/D5</f>
        <v>0</v>
      </c>
      <c r="AS5">
        <f t="shared" ref="AS5:AS34" si="14">(AR5*200*0.000000095443)/D5</f>
        <v>0</v>
      </c>
      <c r="AT5">
        <v>937533</v>
      </c>
      <c r="AU5" s="2">
        <f t="shared" ref="AU5:AU34" si="15">(AT5*0.00000009088*200)/D5</f>
        <v>0.34081199616000002</v>
      </c>
      <c r="AW5" s="2">
        <f>(0.00000011415*200*AV5)/D5</f>
        <v>0</v>
      </c>
      <c r="AX5">
        <v>1367696</v>
      </c>
      <c r="AY5" s="2">
        <f>(AX5*200*0.0000001145)/D5</f>
        <v>0.626404768</v>
      </c>
      <c r="AZ5">
        <v>5262731</v>
      </c>
      <c r="BA5" s="2">
        <f>(AZ5*200*0.00000010218)/D5</f>
        <v>2.1509834143200002</v>
      </c>
      <c r="BB5">
        <v>4164028</v>
      </c>
      <c r="BC5" s="2">
        <f>(BB5*200*0.00000010218)/D5</f>
        <v>1.7019215241600001</v>
      </c>
      <c r="BD5">
        <v>32673412</v>
      </c>
      <c r="BE5" s="2">
        <f t="shared" ref="BE5:BE34" si="16">(BD5*200*0.0000001111538)/D5</f>
        <v>14.5270956110624</v>
      </c>
      <c r="BG5" s="2">
        <f t="shared" ref="BG5:BG34" si="17">(BF5*0.0000000095128*200)/D5</f>
        <v>0</v>
      </c>
      <c r="BI5" s="2">
        <f t="shared" ref="BI5:BI34" si="18">(BH5*0.000000109868*200)/D5</f>
        <v>0</v>
      </c>
      <c r="BJ5">
        <v>2603126</v>
      </c>
      <c r="BK5" s="2">
        <f t="shared" ref="BK5:BK34" si="19">(200*BJ5*0.000000259032)/D5</f>
        <v>2.6971717361280003</v>
      </c>
      <c r="BL5">
        <v>36982159</v>
      </c>
      <c r="BM5" s="2">
        <f t="shared" ref="BM5:BM34" si="20">(BL5*200*0.000000137653)/D5</f>
        <v>20.362820531308</v>
      </c>
    </row>
    <row r="6" spans="1:65" x14ac:dyDescent="0.45">
      <c r="B6">
        <v>34</v>
      </c>
      <c r="C6">
        <v>6</v>
      </c>
      <c r="D6">
        <v>60</v>
      </c>
      <c r="E6">
        <v>2198303</v>
      </c>
      <c r="F6" s="2">
        <f t="shared" ref="F6:F34" si="21">(E6*0.000000099466*200*1000)/(1000*D6)</f>
        <v>0.72885468732666669</v>
      </c>
      <c r="H6" s="2">
        <f t="shared" ref="H6:H34" si="22">(G6*0.000000097329*200)/D6</f>
        <v>0</v>
      </c>
      <c r="I6">
        <v>1693604</v>
      </c>
      <c r="J6" s="2">
        <f t="shared" ref="J6:J34" si="23">(I6*200*0.000000097329)/D6</f>
        <v>0.54945594572000001</v>
      </c>
      <c r="K6">
        <v>21384507</v>
      </c>
      <c r="L6" s="2">
        <f t="shared" si="0"/>
        <v>6.5902773672600006</v>
      </c>
      <c r="M6">
        <v>8284498</v>
      </c>
      <c r="N6" s="2">
        <f t="shared" si="1"/>
        <v>2.9015901945133331</v>
      </c>
      <c r="O6">
        <v>2516478</v>
      </c>
      <c r="P6" s="2">
        <f t="shared" si="2"/>
        <v>0.80925738349999998</v>
      </c>
      <c r="Q6">
        <v>1507587</v>
      </c>
      <c r="R6" s="2">
        <f t="shared" si="3"/>
        <v>0.50951415310000003</v>
      </c>
      <c r="T6" s="2">
        <f t="shared" ref="T6:T34" si="24">(S6*200*0.000000154315)/D6</f>
        <v>0</v>
      </c>
      <c r="V6">
        <v>16124702</v>
      </c>
      <c r="W6">
        <f t="shared" si="4"/>
        <v>4.8357981297999997</v>
      </c>
      <c r="Y6" s="2">
        <f t="shared" ref="Y6:Y34" si="25">(X6*200*0.000000181094)/D6</f>
        <v>0</v>
      </c>
      <c r="Z6">
        <v>8544397</v>
      </c>
      <c r="AA6">
        <f t="shared" si="5"/>
        <v>2.8128154924</v>
      </c>
      <c r="AB6">
        <v>22518414</v>
      </c>
      <c r="AC6" s="2">
        <f t="shared" si="6"/>
        <v>7.1017072845600007</v>
      </c>
      <c r="AE6" s="2">
        <f t="shared" si="7"/>
        <v>0</v>
      </c>
      <c r="AF6">
        <v>1492650</v>
      </c>
      <c r="AG6" s="2">
        <f t="shared" si="8"/>
        <v>0.52884091950000001</v>
      </c>
      <c r="AH6">
        <v>2011804</v>
      </c>
      <c r="AI6" s="2">
        <f t="shared" si="9"/>
        <v>0.60535182359999995</v>
      </c>
      <c r="AK6" s="2">
        <f t="shared" si="10"/>
        <v>0</v>
      </c>
      <c r="AL6">
        <v>5286691</v>
      </c>
      <c r="AM6" s="2">
        <f t="shared" si="11"/>
        <v>1.7020677897533334</v>
      </c>
      <c r="AN6">
        <v>6649581</v>
      </c>
      <c r="AO6" s="2">
        <f t="shared" si="12"/>
        <v>2.1408547682200001</v>
      </c>
      <c r="AQ6" s="2">
        <f t="shared" si="13"/>
        <v>0</v>
      </c>
      <c r="AS6">
        <f t="shared" si="14"/>
        <v>0</v>
      </c>
      <c r="AT6">
        <v>1507108</v>
      </c>
      <c r="AU6" s="2">
        <f t="shared" si="15"/>
        <v>0.45655325013333331</v>
      </c>
      <c r="AV6">
        <v>1507108</v>
      </c>
      <c r="AW6" s="2">
        <f t="shared" ref="AW6:AW34" si="26">(0.00000011415*200*AV6)/D6</f>
        <v>0.57345459399999998</v>
      </c>
      <c r="AX6">
        <v>2396968</v>
      </c>
      <c r="AY6" s="2">
        <f>(AX6*200*0.0000001145)/D6</f>
        <v>0.91484278666666663</v>
      </c>
      <c r="AZ6">
        <v>9765769</v>
      </c>
      <c r="BA6" s="2">
        <f t="shared" ref="BA6:BA34" si="27">(AZ6*200*0.00000010218)/D6</f>
        <v>3.3262209214</v>
      </c>
      <c r="BB6">
        <v>6162392</v>
      </c>
      <c r="BC6" s="2">
        <f t="shared" ref="BC6:BC34" si="28">(BB6*200*0.00000010218)/D6</f>
        <v>2.0989107152000002</v>
      </c>
      <c r="BD6">
        <v>64135186</v>
      </c>
      <c r="BE6" s="2">
        <f t="shared" si="16"/>
        <v>23.762898792022668</v>
      </c>
      <c r="BF6">
        <v>1254519</v>
      </c>
      <c r="BG6" s="2">
        <f t="shared" si="17"/>
        <v>3.9779961143999995E-2</v>
      </c>
      <c r="BH6">
        <v>1696109</v>
      </c>
      <c r="BI6" s="2">
        <f t="shared" si="18"/>
        <v>0.62116034537333331</v>
      </c>
      <c r="BJ6">
        <v>4874724</v>
      </c>
      <c r="BK6" s="2">
        <f t="shared" si="19"/>
        <v>4.2090316905599998</v>
      </c>
      <c r="BL6">
        <v>65460946</v>
      </c>
      <c r="BM6" s="2">
        <f t="shared" si="20"/>
        <v>30.036318665793331</v>
      </c>
    </row>
    <row r="7" spans="1:65" x14ac:dyDescent="0.45">
      <c r="B7">
        <v>35</v>
      </c>
      <c r="C7">
        <v>6</v>
      </c>
      <c r="D7">
        <v>60</v>
      </c>
      <c r="E7">
        <v>1255848</v>
      </c>
      <c r="F7" s="2">
        <f t="shared" si="21"/>
        <v>0.41638059056000004</v>
      </c>
      <c r="H7" s="2">
        <f t="shared" si="22"/>
        <v>0</v>
      </c>
      <c r="I7">
        <v>883185</v>
      </c>
      <c r="J7" s="2">
        <f t="shared" si="23"/>
        <v>0.28653170955000001</v>
      </c>
      <c r="K7">
        <v>10953672</v>
      </c>
      <c r="L7" s="2">
        <f t="shared" si="0"/>
        <v>3.3757026369599998</v>
      </c>
      <c r="M7">
        <v>7518498</v>
      </c>
      <c r="N7" s="2">
        <f t="shared" si="1"/>
        <v>2.6333038011799998</v>
      </c>
      <c r="O7">
        <v>1227535</v>
      </c>
      <c r="P7" s="2">
        <f t="shared" si="2"/>
        <v>0.39475479708333333</v>
      </c>
      <c r="R7" s="2">
        <f t="shared" si="3"/>
        <v>0</v>
      </c>
      <c r="T7" s="2">
        <f t="shared" si="24"/>
        <v>0</v>
      </c>
      <c r="V7">
        <v>7871032</v>
      </c>
      <c r="W7">
        <f t="shared" si="4"/>
        <v>2.3605224968000003</v>
      </c>
      <c r="Y7" s="2">
        <f t="shared" si="25"/>
        <v>0</v>
      </c>
      <c r="Z7">
        <v>3367624</v>
      </c>
      <c r="AA7">
        <f t="shared" si="5"/>
        <v>1.1086218208</v>
      </c>
      <c r="AB7">
        <v>11432242</v>
      </c>
      <c r="AC7" s="2">
        <f t="shared" si="6"/>
        <v>3.6054242670133334</v>
      </c>
      <c r="AE7" s="2">
        <f t="shared" si="7"/>
        <v>0</v>
      </c>
      <c r="AG7" s="2">
        <f t="shared" si="8"/>
        <v>0</v>
      </c>
      <c r="AH7">
        <v>786070</v>
      </c>
      <c r="AI7" s="2">
        <f t="shared" si="9"/>
        <v>0.23652846299999999</v>
      </c>
      <c r="AK7" s="2">
        <f t="shared" si="10"/>
        <v>0</v>
      </c>
      <c r="AL7">
        <v>2460609</v>
      </c>
      <c r="AM7" s="2">
        <f t="shared" si="11"/>
        <v>0.79220126958000003</v>
      </c>
      <c r="AN7">
        <v>3199319</v>
      </c>
      <c r="AO7" s="2">
        <f t="shared" si="12"/>
        <v>1.0300314164466668</v>
      </c>
      <c r="AQ7" s="2">
        <f t="shared" si="13"/>
        <v>0</v>
      </c>
      <c r="AS7">
        <f t="shared" si="14"/>
        <v>0</v>
      </c>
      <c r="AU7" s="2">
        <f t="shared" si="15"/>
        <v>0</v>
      </c>
      <c r="AW7" s="2">
        <f t="shared" si="26"/>
        <v>0</v>
      </c>
      <c r="AX7">
        <v>1069625</v>
      </c>
      <c r="AY7" s="2">
        <f>(AX7*200*0.0000001145)/D7</f>
        <v>0.4082402083333333</v>
      </c>
      <c r="AZ7">
        <v>4188274</v>
      </c>
      <c r="BA7" s="2">
        <f t="shared" si="27"/>
        <v>1.4265261244</v>
      </c>
      <c r="BB7">
        <v>2720960</v>
      </c>
      <c r="BC7" s="2">
        <f t="shared" si="28"/>
        <v>0.92675897600000012</v>
      </c>
      <c r="BD7">
        <v>32156715</v>
      </c>
      <c r="BE7" s="2">
        <f t="shared" si="16"/>
        <v>11.914470225890001</v>
      </c>
      <c r="BG7" s="2">
        <f t="shared" si="17"/>
        <v>0</v>
      </c>
      <c r="BH7">
        <v>6261423</v>
      </c>
      <c r="BI7" s="2">
        <f t="shared" si="18"/>
        <v>2.2931000738799998</v>
      </c>
      <c r="BJ7">
        <v>2418495</v>
      </c>
      <c r="BK7" s="2">
        <f t="shared" si="19"/>
        <v>2.0882253228000001</v>
      </c>
      <c r="BL7">
        <v>19846800</v>
      </c>
      <c r="BM7" s="2">
        <f t="shared" si="20"/>
        <v>9.1065718679999996</v>
      </c>
    </row>
    <row r="8" spans="1:65" x14ac:dyDescent="0.45">
      <c r="B8">
        <v>33</v>
      </c>
      <c r="C8">
        <v>6</v>
      </c>
      <c r="D8">
        <v>60</v>
      </c>
      <c r="E8">
        <v>875353</v>
      </c>
      <c r="F8" s="2">
        <f t="shared" si="21"/>
        <v>0.29022620499333329</v>
      </c>
      <c r="H8" s="2">
        <f t="shared" si="22"/>
        <v>0</v>
      </c>
      <c r="I8">
        <v>941713</v>
      </c>
      <c r="J8" s="2">
        <f t="shared" si="23"/>
        <v>0.30551994858999998</v>
      </c>
      <c r="K8">
        <v>11771882</v>
      </c>
      <c r="L8" s="2">
        <f t="shared" si="0"/>
        <v>3.6278585947600002</v>
      </c>
      <c r="M8">
        <v>5840894</v>
      </c>
      <c r="N8" s="2">
        <f t="shared" si="1"/>
        <v>2.0457341842066668</v>
      </c>
      <c r="O8">
        <v>1563716</v>
      </c>
      <c r="P8" s="2">
        <f t="shared" si="2"/>
        <v>0.50286500366666664</v>
      </c>
      <c r="R8" s="2">
        <f t="shared" si="3"/>
        <v>0</v>
      </c>
      <c r="T8" s="2">
        <f t="shared" si="24"/>
        <v>0</v>
      </c>
      <c r="V8">
        <v>9966517</v>
      </c>
      <c r="W8">
        <f t="shared" si="4"/>
        <v>2.9889584483000005</v>
      </c>
      <c r="Y8" s="2">
        <f t="shared" si="25"/>
        <v>0</v>
      </c>
      <c r="Z8">
        <v>4661766</v>
      </c>
      <c r="AA8">
        <f t="shared" si="5"/>
        <v>1.5346533672</v>
      </c>
      <c r="AB8">
        <v>16667124</v>
      </c>
      <c r="AC8" s="2">
        <f t="shared" si="6"/>
        <v>5.25636645296</v>
      </c>
      <c r="AE8" s="2">
        <f t="shared" si="7"/>
        <v>0</v>
      </c>
      <c r="AG8" s="2">
        <f t="shared" si="8"/>
        <v>0</v>
      </c>
      <c r="AH8">
        <v>1288200</v>
      </c>
      <c r="AI8" s="2">
        <f t="shared" si="9"/>
        <v>0.38761938000000001</v>
      </c>
      <c r="AK8" s="2">
        <f t="shared" si="10"/>
        <v>0</v>
      </c>
      <c r="AL8">
        <v>3633759</v>
      </c>
      <c r="AM8" s="2">
        <f t="shared" si="11"/>
        <v>1.1699008225800001</v>
      </c>
      <c r="AN8">
        <v>4687841</v>
      </c>
      <c r="AO8" s="2">
        <f t="shared" si="12"/>
        <v>1.5092660360866668</v>
      </c>
      <c r="AQ8" s="2">
        <f t="shared" si="13"/>
        <v>0</v>
      </c>
      <c r="AS8">
        <f t="shared" si="14"/>
        <v>0</v>
      </c>
      <c r="AT8">
        <v>970966</v>
      </c>
      <c r="AU8" s="2">
        <f t="shared" si="15"/>
        <v>0.29413796693333338</v>
      </c>
      <c r="AW8" s="2">
        <f t="shared" si="26"/>
        <v>0</v>
      </c>
      <c r="AX8">
        <v>1635177</v>
      </c>
      <c r="AY8" s="2">
        <f>(AX8*200*0.0000001145)/D8</f>
        <v>0.62409255500000005</v>
      </c>
      <c r="AZ8">
        <v>6235745</v>
      </c>
      <c r="BA8" s="2">
        <f t="shared" si="27"/>
        <v>2.123894747</v>
      </c>
      <c r="BB8">
        <v>4857880</v>
      </c>
      <c r="BC8" s="2">
        <f t="shared" si="28"/>
        <v>1.6545939280000002</v>
      </c>
      <c r="BD8">
        <v>45539251</v>
      </c>
      <c r="BE8" s="2">
        <f t="shared" si="16"/>
        <v>16.872869326012669</v>
      </c>
      <c r="BG8" s="2">
        <f t="shared" si="17"/>
        <v>0</v>
      </c>
      <c r="BH8">
        <v>9678446</v>
      </c>
      <c r="BI8" s="2">
        <f t="shared" si="18"/>
        <v>3.5445050170933334</v>
      </c>
      <c r="BJ8">
        <v>1559054</v>
      </c>
      <c r="BK8" s="2">
        <f t="shared" si="19"/>
        <v>1.3461495857600001</v>
      </c>
      <c r="BL8">
        <v>49757567</v>
      </c>
      <c r="BM8" s="2">
        <f t="shared" si="20"/>
        <v>22.830927900836667</v>
      </c>
    </row>
    <row r="9" spans="1:65" x14ac:dyDescent="0.45">
      <c r="A9" t="s">
        <v>51</v>
      </c>
      <c r="B9" s="6">
        <v>55</v>
      </c>
      <c r="C9" s="6">
        <v>1</v>
      </c>
      <c r="D9">
        <v>15</v>
      </c>
      <c r="E9">
        <v>12107646</v>
      </c>
      <c r="F9" s="2">
        <f t="shared" si="21"/>
        <v>16.057321560479998</v>
      </c>
      <c r="G9">
        <v>4814700</v>
      </c>
      <c r="H9" s="2">
        <f t="shared" si="22"/>
        <v>6.2481324839999992</v>
      </c>
      <c r="I9">
        <v>5305238</v>
      </c>
      <c r="J9" s="2">
        <f t="shared" si="23"/>
        <v>6.8847134573599993</v>
      </c>
      <c r="K9">
        <v>112081471</v>
      </c>
      <c r="L9" s="2">
        <f t="shared" si="0"/>
        <v>138.16507093112003</v>
      </c>
      <c r="M9">
        <v>90563948</v>
      </c>
      <c r="N9" s="2">
        <f t="shared" si="1"/>
        <v>126.87767610938666</v>
      </c>
      <c r="O9">
        <v>5373170</v>
      </c>
      <c r="P9" s="2">
        <f t="shared" si="2"/>
        <v>6.9116876766666655</v>
      </c>
      <c r="Q9">
        <v>2219504</v>
      </c>
      <c r="R9" s="2">
        <f t="shared" si="3"/>
        <v>3.0004734741333334</v>
      </c>
      <c r="S9">
        <v>2412548</v>
      </c>
      <c r="T9" s="2">
        <f t="shared" si="24"/>
        <v>4.9638979282666664</v>
      </c>
      <c r="V9">
        <v>85005323</v>
      </c>
      <c r="W9">
        <f t="shared" si="4"/>
        <v>101.97238547080001</v>
      </c>
      <c r="X9">
        <v>1804696</v>
      </c>
      <c r="Y9" s="2">
        <f t="shared" si="25"/>
        <v>4.3575948989866662</v>
      </c>
      <c r="Z9">
        <v>23268389</v>
      </c>
      <c r="AA9">
        <f t="shared" si="5"/>
        <v>30.6398146352</v>
      </c>
      <c r="AB9">
        <v>62557226</v>
      </c>
      <c r="AC9" s="2">
        <f t="shared" si="6"/>
        <v>78.915523550826677</v>
      </c>
      <c r="AD9">
        <v>4130580</v>
      </c>
      <c r="AE9" s="2">
        <f t="shared" si="7"/>
        <v>5.6732139439999996</v>
      </c>
      <c r="AF9">
        <v>2089302</v>
      </c>
      <c r="AG9" s="2">
        <f t="shared" si="8"/>
        <v>2.9609309370400001</v>
      </c>
      <c r="AH9">
        <v>1738228</v>
      </c>
      <c r="AI9" s="2">
        <f t="shared" si="9"/>
        <v>2.0921312208000002</v>
      </c>
      <c r="AJ9">
        <v>1993847</v>
      </c>
      <c r="AK9" s="2">
        <f t="shared" si="10"/>
        <v>2.8501378249333338</v>
      </c>
      <c r="AL9">
        <v>13000966</v>
      </c>
      <c r="AM9" s="2">
        <f t="shared" si="11"/>
        <v>16.742817361013334</v>
      </c>
      <c r="AN9">
        <v>15664780</v>
      </c>
      <c r="AO9" s="2">
        <f t="shared" si="12"/>
        <v>20.173312547733335</v>
      </c>
      <c r="AP9">
        <v>4143013</v>
      </c>
      <c r="AQ9" s="2">
        <f t="shared" si="13"/>
        <v>5.8970542238533339</v>
      </c>
      <c r="AS9">
        <f t="shared" si="14"/>
        <v>0</v>
      </c>
      <c r="AT9">
        <v>2636597</v>
      </c>
      <c r="AU9" s="2">
        <f t="shared" si="15"/>
        <v>3.1948524714666666</v>
      </c>
      <c r="AV9">
        <v>1394206</v>
      </c>
      <c r="AW9" s="2">
        <f t="shared" si="26"/>
        <v>2.1219815319999999</v>
      </c>
      <c r="AX9">
        <v>11016460</v>
      </c>
      <c r="AY9" s="2">
        <f>(AV9*200*0.0000001145)/D9</f>
        <v>2.1284878266666665</v>
      </c>
      <c r="AZ9">
        <v>33718641</v>
      </c>
      <c r="BA9" s="2">
        <f t="shared" si="27"/>
        <v>45.9382764984</v>
      </c>
      <c r="BB9">
        <v>8863774</v>
      </c>
      <c r="BC9" s="2">
        <f t="shared" si="28"/>
        <v>12.076005697600001</v>
      </c>
      <c r="BD9">
        <v>146824502</v>
      </c>
      <c r="BE9" s="2">
        <f t="shared" si="16"/>
        <v>217.60135107210135</v>
      </c>
      <c r="BF9">
        <v>1332373</v>
      </c>
      <c r="BG9" s="2">
        <f t="shared" si="17"/>
        <v>0.16899463832533332</v>
      </c>
      <c r="BH9">
        <v>1692227</v>
      </c>
      <c r="BI9" s="2">
        <f t="shared" si="18"/>
        <v>2.4789546138133334</v>
      </c>
      <c r="BJ9">
        <v>14237214</v>
      </c>
      <c r="BK9" s="2">
        <f t="shared" si="19"/>
        <v>49.171920224639997</v>
      </c>
      <c r="BL9">
        <v>53603821</v>
      </c>
      <c r="BM9" s="2">
        <f t="shared" si="20"/>
        <v>98.383023628173333</v>
      </c>
    </row>
    <row r="10" spans="1:65" x14ac:dyDescent="0.45">
      <c r="B10">
        <v>56</v>
      </c>
      <c r="C10">
        <v>1</v>
      </c>
      <c r="D10">
        <v>15</v>
      </c>
      <c r="E10">
        <v>15280763</v>
      </c>
      <c r="F10" s="2">
        <f t="shared" si="21"/>
        <v>20.265551634106668</v>
      </c>
      <c r="G10">
        <v>6141014</v>
      </c>
      <c r="H10" s="2">
        <f t="shared" si="22"/>
        <v>7.9693166880799993</v>
      </c>
      <c r="I10">
        <v>6703838</v>
      </c>
      <c r="J10" s="2">
        <f t="shared" si="23"/>
        <v>8.6997046493599992</v>
      </c>
      <c r="K10">
        <v>130320178</v>
      </c>
      <c r="L10" s="2">
        <f t="shared" si="0"/>
        <v>160.64828982416</v>
      </c>
      <c r="M10">
        <v>106955423</v>
      </c>
      <c r="N10" s="2">
        <f t="shared" si="1"/>
        <v>149.84169547838667</v>
      </c>
      <c r="O10">
        <v>6559391</v>
      </c>
      <c r="P10" s="2">
        <f t="shared" si="2"/>
        <v>8.4375632896666666</v>
      </c>
      <c r="Q10">
        <v>3277586</v>
      </c>
      <c r="R10" s="2">
        <f t="shared" si="3"/>
        <v>4.4308592605333335</v>
      </c>
      <c r="S10">
        <v>3277586</v>
      </c>
      <c r="T10" s="2">
        <f t="shared" si="24"/>
        <v>6.7437424478666665</v>
      </c>
      <c r="V10">
        <v>76270212</v>
      </c>
      <c r="W10">
        <f t="shared" si="4"/>
        <v>91.493746315200013</v>
      </c>
      <c r="X10">
        <v>2247314</v>
      </c>
      <c r="Y10" s="2">
        <f t="shared" si="25"/>
        <v>5.4263344202133332</v>
      </c>
      <c r="Z10">
        <v>31006982</v>
      </c>
      <c r="AA10">
        <f t="shared" si="5"/>
        <v>40.829993897600005</v>
      </c>
      <c r="AB10">
        <v>74640465</v>
      </c>
      <c r="AC10" s="2">
        <f t="shared" si="6"/>
        <v>94.158448994400004</v>
      </c>
      <c r="AD10">
        <v>5606428</v>
      </c>
      <c r="AE10" s="2">
        <f t="shared" si="7"/>
        <v>7.7002419770666659</v>
      </c>
      <c r="AF10">
        <v>2534946</v>
      </c>
      <c r="AG10" s="2">
        <f t="shared" si="8"/>
        <v>3.5924916719200004</v>
      </c>
      <c r="AH10">
        <v>1836525</v>
      </c>
      <c r="AI10" s="2">
        <f t="shared" si="9"/>
        <v>2.21044149</v>
      </c>
      <c r="AJ10">
        <v>2399904</v>
      </c>
      <c r="AK10" s="2">
        <f t="shared" si="10"/>
        <v>3.4305827712000005</v>
      </c>
      <c r="AL10">
        <v>16571635</v>
      </c>
      <c r="AM10" s="2">
        <f t="shared" si="11"/>
        <v>21.341172508133337</v>
      </c>
      <c r="AN10">
        <v>16939635</v>
      </c>
      <c r="AO10" s="2">
        <f t="shared" si="12"/>
        <v>21.815087814800002</v>
      </c>
      <c r="AP10">
        <v>4115454</v>
      </c>
      <c r="AQ10" s="2">
        <f t="shared" si="13"/>
        <v>5.8578274781600008</v>
      </c>
      <c r="AS10">
        <f t="shared" si="14"/>
        <v>0</v>
      </c>
      <c r="AT10">
        <v>3733679</v>
      </c>
      <c r="AU10" s="2">
        <f t="shared" si="15"/>
        <v>4.5242233002666667</v>
      </c>
      <c r="AV10">
        <v>1578765</v>
      </c>
      <c r="AW10" s="2">
        <f t="shared" si="26"/>
        <v>2.4028803300000003</v>
      </c>
      <c r="AX10">
        <v>13852193</v>
      </c>
      <c r="AY10" s="2">
        <f>(AV10*200*0.0000001145)/D10</f>
        <v>2.4102478999999999</v>
      </c>
      <c r="AZ10">
        <v>43631355</v>
      </c>
      <c r="BA10" s="2">
        <f t="shared" si="27"/>
        <v>59.443358052000001</v>
      </c>
      <c r="BB10">
        <v>10508506</v>
      </c>
      <c r="BC10" s="2">
        <f t="shared" si="28"/>
        <v>14.3167885744</v>
      </c>
      <c r="BD10">
        <v>173245207</v>
      </c>
      <c r="BE10" s="2">
        <f t="shared" si="16"/>
        <v>256.75817453115468</v>
      </c>
      <c r="BF10">
        <v>1746511</v>
      </c>
      <c r="BG10" s="2">
        <f t="shared" si="17"/>
        <v>0.22152279787733334</v>
      </c>
      <c r="BH10">
        <v>1641683</v>
      </c>
      <c r="BI10" s="2">
        <f t="shared" si="18"/>
        <v>2.4049123712533333</v>
      </c>
      <c r="BJ10">
        <v>15257038</v>
      </c>
      <c r="BK10" s="2">
        <f t="shared" si="19"/>
        <v>52.694147562879998</v>
      </c>
      <c r="BL10">
        <v>69132703</v>
      </c>
      <c r="BM10" s="2">
        <f t="shared" si="20"/>
        <v>126.88431954745333</v>
      </c>
    </row>
    <row r="11" spans="1:65" x14ac:dyDescent="0.45">
      <c r="B11" s="6">
        <v>57</v>
      </c>
      <c r="C11" s="6">
        <v>1</v>
      </c>
      <c r="D11">
        <v>15</v>
      </c>
      <c r="E11">
        <v>10825407</v>
      </c>
      <c r="F11" s="2">
        <f t="shared" si="21"/>
        <v>14.35679910216</v>
      </c>
      <c r="G11">
        <v>5055303</v>
      </c>
      <c r="H11" s="2">
        <f t="shared" si="22"/>
        <v>6.5603678091599997</v>
      </c>
      <c r="I11">
        <v>5045460</v>
      </c>
      <c r="J11" s="2">
        <f t="shared" si="23"/>
        <v>6.5475943511999999</v>
      </c>
      <c r="K11">
        <v>117676446</v>
      </c>
      <c r="L11" s="2">
        <f t="shared" si="0"/>
        <v>145.06210851312002</v>
      </c>
      <c r="M11">
        <v>100961773</v>
      </c>
      <c r="N11" s="2">
        <f t="shared" si="1"/>
        <v>141.44475165905334</v>
      </c>
      <c r="O11">
        <v>5888351</v>
      </c>
      <c r="P11" s="2">
        <f t="shared" si="2"/>
        <v>7.5743821696666664</v>
      </c>
      <c r="Q11">
        <v>2568104</v>
      </c>
      <c r="R11" s="2">
        <f t="shared" si="3"/>
        <v>3.4717341941333335</v>
      </c>
      <c r="S11">
        <v>3147142</v>
      </c>
      <c r="T11" s="2">
        <f t="shared" si="24"/>
        <v>6.475349569733333</v>
      </c>
      <c r="V11">
        <v>82921858</v>
      </c>
      <c r="W11">
        <f t="shared" si="4"/>
        <v>99.473060856800004</v>
      </c>
      <c r="X11">
        <v>1321271</v>
      </c>
      <c r="Y11" s="2">
        <f t="shared" si="25"/>
        <v>3.1903233396533333</v>
      </c>
      <c r="Z11">
        <v>24721140</v>
      </c>
      <c r="AA11">
        <f t="shared" si="5"/>
        <v>32.552797152000004</v>
      </c>
      <c r="AB11">
        <v>62885295</v>
      </c>
      <c r="AC11" s="2">
        <f t="shared" si="6"/>
        <v>79.329380407200006</v>
      </c>
      <c r="AD11">
        <v>4519457</v>
      </c>
      <c r="AE11" s="2">
        <f t="shared" si="7"/>
        <v>6.2073235409333325</v>
      </c>
      <c r="AF11">
        <v>1700399</v>
      </c>
      <c r="AG11" s="2">
        <f t="shared" si="8"/>
        <v>2.4097827908133334</v>
      </c>
      <c r="AH11">
        <v>1857182</v>
      </c>
      <c r="AI11" s="2">
        <f t="shared" si="9"/>
        <v>2.2353042552</v>
      </c>
      <c r="AJ11">
        <v>1936815</v>
      </c>
      <c r="AK11" s="2">
        <f t="shared" si="10"/>
        <v>2.7686124820000004</v>
      </c>
      <c r="AL11">
        <v>13574312</v>
      </c>
      <c r="AM11" s="2">
        <f t="shared" si="11"/>
        <v>17.481179984426667</v>
      </c>
      <c r="AN11">
        <v>13554321</v>
      </c>
      <c r="AO11" s="2">
        <f t="shared" si="12"/>
        <v>17.455435308079998</v>
      </c>
      <c r="AP11">
        <v>3163600</v>
      </c>
      <c r="AQ11" s="2">
        <f t="shared" si="13"/>
        <v>4.5029838773333335</v>
      </c>
      <c r="AS11">
        <f t="shared" si="14"/>
        <v>0</v>
      </c>
      <c r="AT11">
        <v>3163600</v>
      </c>
      <c r="AU11" s="2">
        <f t="shared" si="15"/>
        <v>3.8334395733333335</v>
      </c>
      <c r="AV11">
        <v>1463832</v>
      </c>
      <c r="AW11" s="2">
        <f t="shared" si="26"/>
        <v>2.227952304</v>
      </c>
      <c r="AX11">
        <v>12124161</v>
      </c>
      <c r="AY11" s="2">
        <f t="shared" ref="AY11:AY24" si="29">(AX11*200*0.0000001145)/D11</f>
        <v>18.509552460000002</v>
      </c>
      <c r="AZ11">
        <v>35388379</v>
      </c>
      <c r="BA11" s="2">
        <f t="shared" si="27"/>
        <v>48.213127549600003</v>
      </c>
      <c r="BB11">
        <v>9053983</v>
      </c>
      <c r="BC11" s="2">
        <f t="shared" si="28"/>
        <v>12.335146439200001</v>
      </c>
      <c r="BD11">
        <v>146745231</v>
      </c>
      <c r="BE11" s="2">
        <f t="shared" si="16"/>
        <v>217.48386743370401</v>
      </c>
      <c r="BF11">
        <v>2034129</v>
      </c>
      <c r="BG11" s="2">
        <f t="shared" si="17"/>
        <v>0.25800349801600003</v>
      </c>
      <c r="BH11">
        <v>6414729</v>
      </c>
      <c r="BI11" s="2">
        <f t="shared" si="18"/>
        <v>9.3969792769599998</v>
      </c>
      <c r="BJ11">
        <v>14237098</v>
      </c>
      <c r="BK11" s="2">
        <f t="shared" si="19"/>
        <v>49.171519588480002</v>
      </c>
      <c r="BL11">
        <v>57220653</v>
      </c>
      <c r="BM11" s="2">
        <f t="shared" si="20"/>
        <v>105.02126063211999</v>
      </c>
    </row>
    <row r="12" spans="1:65" x14ac:dyDescent="0.45">
      <c r="A12" t="s">
        <v>52</v>
      </c>
      <c r="B12" s="6">
        <v>52</v>
      </c>
      <c r="C12" s="6">
        <v>1</v>
      </c>
      <c r="D12">
        <v>30</v>
      </c>
      <c r="E12">
        <v>3669650</v>
      </c>
      <c r="F12" s="2">
        <f t="shared" si="21"/>
        <v>2.4333693793333335</v>
      </c>
      <c r="G12">
        <v>1573413</v>
      </c>
      <c r="H12" s="2">
        <f t="shared" si="22"/>
        <v>1.0209247591800001</v>
      </c>
      <c r="I12">
        <v>3458374</v>
      </c>
      <c r="J12" s="2">
        <f t="shared" si="23"/>
        <v>2.2440005536399998</v>
      </c>
      <c r="K12">
        <v>34188041</v>
      </c>
      <c r="L12" s="2">
        <f t="shared" si="0"/>
        <v>21.072140950760001</v>
      </c>
      <c r="M12">
        <v>12963005</v>
      </c>
      <c r="N12" s="2">
        <f t="shared" si="1"/>
        <v>9.0804121624333334</v>
      </c>
      <c r="O12">
        <v>4962811</v>
      </c>
      <c r="P12" s="2">
        <f t="shared" si="2"/>
        <v>3.1919146081666665</v>
      </c>
      <c r="Q12">
        <v>512216</v>
      </c>
      <c r="R12" s="2">
        <f t="shared" si="3"/>
        <v>0.34622386826666668</v>
      </c>
      <c r="T12" s="2">
        <f t="shared" si="24"/>
        <v>0</v>
      </c>
      <c r="V12">
        <v>63997431</v>
      </c>
      <c r="W12">
        <f t="shared" si="4"/>
        <v>38.385659113800003</v>
      </c>
      <c r="Y12" s="2">
        <f t="shared" si="25"/>
        <v>0</v>
      </c>
      <c r="Z12">
        <v>2225991</v>
      </c>
      <c r="AA12">
        <f t="shared" si="5"/>
        <v>1.4655924744</v>
      </c>
      <c r="AB12">
        <v>15684028</v>
      </c>
      <c r="AC12" s="2">
        <f t="shared" si="6"/>
        <v>9.8926483809066674</v>
      </c>
      <c r="AE12" s="2">
        <f t="shared" si="7"/>
        <v>0</v>
      </c>
      <c r="AG12" s="2">
        <f t="shared" si="8"/>
        <v>0</v>
      </c>
      <c r="AH12">
        <v>1269798</v>
      </c>
      <c r="AI12" s="2">
        <f t="shared" si="9"/>
        <v>0.76416443639999998</v>
      </c>
      <c r="AK12" s="2">
        <f t="shared" si="10"/>
        <v>0</v>
      </c>
      <c r="AL12">
        <v>4684578</v>
      </c>
      <c r="AM12" s="2">
        <f t="shared" si="11"/>
        <v>3.0164310047199998</v>
      </c>
      <c r="AN12">
        <v>15358967</v>
      </c>
      <c r="AO12" s="2">
        <f t="shared" si="12"/>
        <v>9.889741244413333</v>
      </c>
      <c r="AP12">
        <v>6190816</v>
      </c>
      <c r="AQ12" s="2">
        <f t="shared" si="13"/>
        <v>4.4059212029866668</v>
      </c>
      <c r="AS12">
        <f t="shared" si="14"/>
        <v>0</v>
      </c>
      <c r="AU12" s="2">
        <f t="shared" si="15"/>
        <v>0</v>
      </c>
      <c r="AV12">
        <v>2541794</v>
      </c>
      <c r="AW12" s="2">
        <f t="shared" si="26"/>
        <v>1.934305234</v>
      </c>
      <c r="AX12">
        <v>6403262</v>
      </c>
      <c r="AY12" s="2">
        <f t="shared" si="29"/>
        <v>4.8878233266666662</v>
      </c>
      <c r="AZ12">
        <v>14251934</v>
      </c>
      <c r="BA12" s="2">
        <f t="shared" si="27"/>
        <v>9.7084174407999999</v>
      </c>
      <c r="BB12">
        <v>19406944</v>
      </c>
      <c r="BC12" s="2">
        <f t="shared" si="28"/>
        <v>13.2200102528</v>
      </c>
      <c r="BD12">
        <v>70703259</v>
      </c>
      <c r="BE12" s="2">
        <f t="shared" si="16"/>
        <v>52.392906068228008</v>
      </c>
      <c r="BG12" s="2">
        <f t="shared" si="17"/>
        <v>0</v>
      </c>
      <c r="BH12">
        <v>8803172</v>
      </c>
      <c r="BI12" s="2">
        <f t="shared" si="18"/>
        <v>6.4479126753066671</v>
      </c>
      <c r="BJ12">
        <v>12428416</v>
      </c>
      <c r="BK12" s="2">
        <f t="shared" si="19"/>
        <v>21.462383022080001</v>
      </c>
      <c r="BL12">
        <v>81422645</v>
      </c>
      <c r="BM12" s="2">
        <f t="shared" si="20"/>
        <v>74.720475681233339</v>
      </c>
    </row>
    <row r="13" spans="1:65" x14ac:dyDescent="0.45">
      <c r="B13" s="7">
        <v>51</v>
      </c>
      <c r="C13" s="7">
        <v>1</v>
      </c>
      <c r="D13">
        <v>30</v>
      </c>
      <c r="E13">
        <v>3861839</v>
      </c>
      <c r="F13" s="2">
        <f t="shared" si="21"/>
        <v>2.5608111864933338</v>
      </c>
      <c r="G13">
        <v>2861647</v>
      </c>
      <c r="H13" s="2">
        <f t="shared" si="22"/>
        <v>1.8568082724200001</v>
      </c>
      <c r="I13">
        <v>4293370</v>
      </c>
      <c r="J13" s="2">
        <f t="shared" si="23"/>
        <v>2.7857960581999999</v>
      </c>
      <c r="K13">
        <v>43833447</v>
      </c>
      <c r="L13" s="2">
        <f t="shared" si="0"/>
        <v>27.01718339292</v>
      </c>
      <c r="M13">
        <v>8886142</v>
      </c>
      <c r="N13" s="2">
        <f t="shared" si="1"/>
        <v>6.224623989106667</v>
      </c>
      <c r="O13">
        <v>6842385</v>
      </c>
      <c r="P13" s="2">
        <f t="shared" si="2"/>
        <v>4.4007939524999999</v>
      </c>
      <c r="Q13">
        <v>444416</v>
      </c>
      <c r="R13" s="2">
        <f t="shared" si="3"/>
        <v>0.30039558826666662</v>
      </c>
      <c r="T13" s="2">
        <f t="shared" si="24"/>
        <v>0</v>
      </c>
      <c r="V13">
        <v>97255395</v>
      </c>
      <c r="W13">
        <f t="shared" si="4"/>
        <v>58.333785921</v>
      </c>
      <c r="Y13" s="2">
        <f t="shared" si="25"/>
        <v>0</v>
      </c>
      <c r="Z13">
        <v>2767548</v>
      </c>
      <c r="AA13">
        <f t="shared" si="5"/>
        <v>1.8221536032000001</v>
      </c>
      <c r="AB13">
        <v>17176593</v>
      </c>
      <c r="AC13" s="2">
        <f t="shared" si="6"/>
        <v>10.83407877944</v>
      </c>
      <c r="AE13" s="2">
        <f t="shared" si="7"/>
        <v>0</v>
      </c>
      <c r="AG13" s="2">
        <f t="shared" si="8"/>
        <v>0</v>
      </c>
      <c r="AH13">
        <v>1842088</v>
      </c>
      <c r="AI13" s="2">
        <f t="shared" si="9"/>
        <v>1.1085685583999998</v>
      </c>
      <c r="AK13" s="2">
        <f t="shared" si="10"/>
        <v>0</v>
      </c>
      <c r="AL13">
        <v>6993107</v>
      </c>
      <c r="AM13" s="2">
        <f t="shared" si="11"/>
        <v>4.5029082180133333</v>
      </c>
      <c r="AN13">
        <v>23417863</v>
      </c>
      <c r="AO13" s="2">
        <f t="shared" si="12"/>
        <v>15.078918104786668</v>
      </c>
      <c r="AP13">
        <v>9919744</v>
      </c>
      <c r="AQ13" s="2">
        <f t="shared" si="13"/>
        <v>7.0597495415466671</v>
      </c>
      <c r="AS13">
        <f t="shared" si="14"/>
        <v>0</v>
      </c>
      <c r="AU13" s="2">
        <f t="shared" si="15"/>
        <v>0</v>
      </c>
      <c r="AW13" s="2">
        <f t="shared" si="26"/>
        <v>0</v>
      </c>
      <c r="AX13">
        <v>8920338</v>
      </c>
      <c r="AY13" s="2">
        <f t="shared" si="29"/>
        <v>6.8091913399999999</v>
      </c>
      <c r="AZ13">
        <v>14412591</v>
      </c>
      <c r="BA13" s="2">
        <f t="shared" si="27"/>
        <v>9.8178569892000009</v>
      </c>
      <c r="BB13">
        <v>30497349</v>
      </c>
      <c r="BC13" s="2">
        <f t="shared" si="28"/>
        <v>20.774794138800001</v>
      </c>
      <c r="BD13">
        <v>93685471</v>
      </c>
      <c r="BE13" s="2">
        <f t="shared" si="16"/>
        <v>69.423307376265328</v>
      </c>
      <c r="BG13" s="2">
        <f t="shared" si="17"/>
        <v>0</v>
      </c>
      <c r="BH13">
        <v>13922861</v>
      </c>
      <c r="BI13" s="2">
        <f t="shared" si="18"/>
        <v>10.197845948986666</v>
      </c>
      <c r="BJ13">
        <v>23587629</v>
      </c>
      <c r="BK13" s="2">
        <f t="shared" si="19"/>
        <v>40.733004767520001</v>
      </c>
      <c r="BL13">
        <v>143087552</v>
      </c>
      <c r="BM13" s="2">
        <f t="shared" si="20"/>
        <v>131.30953863637333</v>
      </c>
    </row>
    <row r="14" spans="1:65" x14ac:dyDescent="0.45">
      <c r="A14" t="s">
        <v>53</v>
      </c>
      <c r="B14" s="6">
        <v>48</v>
      </c>
      <c r="C14" s="6">
        <v>2</v>
      </c>
      <c r="D14">
        <v>20</v>
      </c>
      <c r="E14">
        <v>19567876</v>
      </c>
      <c r="F14" s="2">
        <f t="shared" si="21"/>
        <v>19.463383542159999</v>
      </c>
      <c r="G14">
        <v>12210033</v>
      </c>
      <c r="H14" s="2">
        <f t="shared" si="22"/>
        <v>11.883903018569999</v>
      </c>
      <c r="I14">
        <v>13568274</v>
      </c>
      <c r="J14" s="2">
        <f t="shared" si="23"/>
        <v>13.205865401459999</v>
      </c>
      <c r="K14">
        <v>149106861</v>
      </c>
      <c r="L14" s="2">
        <f t="shared" si="0"/>
        <v>137.85525726893999</v>
      </c>
      <c r="M14">
        <v>79378686</v>
      </c>
      <c r="N14" s="2">
        <f t="shared" si="1"/>
        <v>83.405566740780003</v>
      </c>
      <c r="O14">
        <v>17039178</v>
      </c>
      <c r="P14" s="2">
        <f t="shared" si="2"/>
        <v>16.4385469755</v>
      </c>
      <c r="Q14">
        <v>8838867</v>
      </c>
      <c r="R14" s="2">
        <f t="shared" si="3"/>
        <v>8.961727251300001</v>
      </c>
      <c r="T14" s="2">
        <f t="shared" si="24"/>
        <v>0</v>
      </c>
      <c r="V14">
        <v>131865378</v>
      </c>
      <c r="W14">
        <f t="shared" si="4"/>
        <v>118.63928058660001</v>
      </c>
      <c r="Y14" s="2">
        <f t="shared" si="25"/>
        <v>0</v>
      </c>
      <c r="Z14">
        <v>36749679</v>
      </c>
      <c r="AA14">
        <f t="shared" si="5"/>
        <v>36.293982980400003</v>
      </c>
      <c r="AB14">
        <v>134313200</v>
      </c>
      <c r="AC14" s="2">
        <f t="shared" si="6"/>
        <v>127.076404784</v>
      </c>
      <c r="AD14">
        <v>11703898</v>
      </c>
      <c r="AE14" s="2">
        <f t="shared" si="7"/>
        <v>12.056185329799998</v>
      </c>
      <c r="AG14" s="2">
        <f t="shared" si="8"/>
        <v>0</v>
      </c>
      <c r="AH14">
        <v>4253089</v>
      </c>
      <c r="AI14" s="2">
        <f t="shared" si="9"/>
        <v>3.8392634403000003</v>
      </c>
      <c r="AK14" s="2">
        <f t="shared" si="10"/>
        <v>0</v>
      </c>
      <c r="AL14">
        <v>28559580</v>
      </c>
      <c r="AM14" s="2">
        <f t="shared" si="11"/>
        <v>27.584555938800001</v>
      </c>
      <c r="AN14">
        <v>66579983</v>
      </c>
      <c r="AO14" s="2">
        <f t="shared" si="12"/>
        <v>64.306942380379994</v>
      </c>
      <c r="AP14">
        <v>23958014</v>
      </c>
      <c r="AQ14" s="2">
        <f t="shared" si="13"/>
        <v>25.575898685420004</v>
      </c>
      <c r="AS14">
        <f t="shared" si="14"/>
        <v>0</v>
      </c>
      <c r="AT14">
        <v>3258115</v>
      </c>
      <c r="AU14" s="2">
        <f t="shared" si="15"/>
        <v>2.9609749120000002</v>
      </c>
      <c r="AV14">
        <v>7497095</v>
      </c>
      <c r="AW14" s="2">
        <f t="shared" si="26"/>
        <v>8.5579339425000001</v>
      </c>
      <c r="AX14">
        <v>37266225</v>
      </c>
      <c r="AY14" s="2">
        <f t="shared" si="29"/>
        <v>42.669827624999996</v>
      </c>
      <c r="AZ14">
        <v>87578477</v>
      </c>
      <c r="BA14" s="2">
        <f t="shared" si="27"/>
        <v>89.487687798600007</v>
      </c>
      <c r="BB14">
        <v>14098298</v>
      </c>
      <c r="BC14" s="2">
        <f t="shared" si="28"/>
        <v>14.405640896400001</v>
      </c>
      <c r="BD14">
        <v>279110453</v>
      </c>
      <c r="BE14" s="2">
        <f t="shared" si="16"/>
        <v>310.24187470671399</v>
      </c>
      <c r="BF14">
        <v>6097762</v>
      </c>
      <c r="BG14" s="2">
        <f t="shared" si="17"/>
        <v>0.58006790353600002</v>
      </c>
      <c r="BH14">
        <v>13488041</v>
      </c>
      <c r="BI14" s="2">
        <f t="shared" si="18"/>
        <v>14.81904088588</v>
      </c>
      <c r="BJ14">
        <v>64124665</v>
      </c>
      <c r="BK14" s="2">
        <f t="shared" si="19"/>
        <v>166.1034022428</v>
      </c>
      <c r="BL14">
        <v>197491910</v>
      </c>
      <c r="BM14" s="2">
        <f t="shared" si="20"/>
        <v>271.85353887229996</v>
      </c>
    </row>
    <row r="15" spans="1:65" x14ac:dyDescent="0.45">
      <c r="B15" s="6">
        <v>47</v>
      </c>
      <c r="C15" s="6">
        <v>2</v>
      </c>
      <c r="D15">
        <v>20</v>
      </c>
      <c r="E15">
        <v>16295499</v>
      </c>
      <c r="F15" s="2">
        <f t="shared" si="21"/>
        <v>16.20848103534</v>
      </c>
      <c r="G15">
        <v>8836175</v>
      </c>
      <c r="H15" s="2">
        <f t="shared" si="22"/>
        <v>8.600160765750001</v>
      </c>
      <c r="I15">
        <v>11916978</v>
      </c>
      <c r="J15" s="2">
        <f t="shared" si="23"/>
        <v>11.598675517619998</v>
      </c>
      <c r="K15">
        <v>133660546</v>
      </c>
      <c r="L15" s="2">
        <f t="shared" si="0"/>
        <v>123.57452119884002</v>
      </c>
      <c r="M15">
        <v>62925496</v>
      </c>
      <c r="N15" s="2">
        <f t="shared" si="1"/>
        <v>66.117706412080011</v>
      </c>
      <c r="O15">
        <v>13184215</v>
      </c>
      <c r="P15" s="2">
        <f t="shared" si="2"/>
        <v>12.719471421249999</v>
      </c>
      <c r="Q15">
        <v>6418441</v>
      </c>
      <c r="R15" s="2">
        <f t="shared" si="3"/>
        <v>6.5076573298999989</v>
      </c>
      <c r="T15" s="2">
        <f t="shared" si="24"/>
        <v>0</v>
      </c>
      <c r="V15">
        <v>97110853</v>
      </c>
      <c r="W15">
        <f t="shared" si="4"/>
        <v>87.370634444100006</v>
      </c>
      <c r="Y15" s="2">
        <f t="shared" si="25"/>
        <v>0</v>
      </c>
      <c r="Z15">
        <v>30709946</v>
      </c>
      <c r="AA15">
        <f t="shared" si="5"/>
        <v>30.329142669599996</v>
      </c>
      <c r="AB15">
        <v>101721251</v>
      </c>
      <c r="AC15" s="2">
        <f t="shared" si="6"/>
        <v>96.240509996119997</v>
      </c>
      <c r="AD15">
        <v>8740579</v>
      </c>
      <c r="AE15" s="2">
        <f t="shared" si="7"/>
        <v>9.0036704278999995</v>
      </c>
      <c r="AG15" s="2">
        <f t="shared" si="8"/>
        <v>0</v>
      </c>
      <c r="AH15">
        <v>3341571</v>
      </c>
      <c r="AI15" s="2">
        <f t="shared" si="9"/>
        <v>3.0164361416999999</v>
      </c>
      <c r="AK15" s="2">
        <f t="shared" si="10"/>
        <v>0</v>
      </c>
      <c r="AL15">
        <v>19165220</v>
      </c>
      <c r="AM15" s="2">
        <f t="shared" si="11"/>
        <v>18.510919389200001</v>
      </c>
      <c r="AN15">
        <v>42412068</v>
      </c>
      <c r="AO15" s="2">
        <f t="shared" si="12"/>
        <v>40.964119998480001</v>
      </c>
      <c r="AP15">
        <v>15966564</v>
      </c>
      <c r="AQ15" s="2">
        <f t="shared" si="13"/>
        <v>17.044786066920004</v>
      </c>
      <c r="AS15">
        <f t="shared" si="14"/>
        <v>0</v>
      </c>
      <c r="AT15">
        <v>2982282</v>
      </c>
      <c r="AU15" s="2">
        <f t="shared" si="15"/>
        <v>2.7102978815999998</v>
      </c>
      <c r="AV15">
        <v>6796582</v>
      </c>
      <c r="AW15" s="2">
        <f t="shared" si="26"/>
        <v>7.7582983529999989</v>
      </c>
      <c r="AX15">
        <v>24570085</v>
      </c>
      <c r="AY15" s="2">
        <f t="shared" si="29"/>
        <v>28.132747325000004</v>
      </c>
      <c r="AZ15">
        <v>58210255</v>
      </c>
      <c r="BA15" s="2">
        <f t="shared" si="27"/>
        <v>59.479238558999995</v>
      </c>
      <c r="BB15">
        <v>10465639</v>
      </c>
      <c r="BC15" s="2">
        <f t="shared" si="28"/>
        <v>10.693789930200001</v>
      </c>
      <c r="BD15">
        <v>219684801</v>
      </c>
      <c r="BE15" s="2">
        <f t="shared" si="16"/>
        <v>244.18800433393804</v>
      </c>
      <c r="BF15">
        <v>5639627</v>
      </c>
      <c r="BG15" s="2">
        <f t="shared" si="17"/>
        <v>0.53648643725599998</v>
      </c>
      <c r="BH15">
        <v>9171531</v>
      </c>
      <c r="BI15" s="2">
        <f t="shared" si="18"/>
        <v>10.07657767908</v>
      </c>
      <c r="BJ15">
        <v>43799505</v>
      </c>
      <c r="BK15" s="2">
        <f t="shared" si="19"/>
        <v>113.45473379160001</v>
      </c>
      <c r="BL15">
        <v>131219931</v>
      </c>
      <c r="BM15" s="2">
        <f t="shared" si="20"/>
        <v>180.62817161942999</v>
      </c>
    </row>
    <row r="16" spans="1:65" x14ac:dyDescent="0.45">
      <c r="B16" s="7">
        <v>49</v>
      </c>
      <c r="C16" s="7">
        <v>2</v>
      </c>
      <c r="D16">
        <v>20</v>
      </c>
      <c r="E16">
        <v>13677764</v>
      </c>
      <c r="F16" s="2">
        <f t="shared" si="21"/>
        <v>13.604724740239998</v>
      </c>
      <c r="G16">
        <v>9049315</v>
      </c>
      <c r="H16" s="2">
        <f t="shared" si="22"/>
        <v>8.8076077963500001</v>
      </c>
      <c r="I16">
        <v>10783624</v>
      </c>
      <c r="J16" s="2">
        <f t="shared" si="23"/>
        <v>10.495593402960001</v>
      </c>
      <c r="K16">
        <v>128944249</v>
      </c>
      <c r="L16" s="2">
        <f t="shared" si="0"/>
        <v>119.21411597046001</v>
      </c>
      <c r="M16">
        <v>73194245</v>
      </c>
      <c r="N16" s="2">
        <f t="shared" si="1"/>
        <v>76.907389048850007</v>
      </c>
      <c r="O16">
        <v>14225555</v>
      </c>
      <c r="P16" s="2">
        <f t="shared" si="2"/>
        <v>13.724104186249999</v>
      </c>
      <c r="Q16">
        <v>7073373</v>
      </c>
      <c r="R16" s="2">
        <f t="shared" si="3"/>
        <v>7.1716928846999988</v>
      </c>
      <c r="T16" s="2">
        <f t="shared" si="24"/>
        <v>0</v>
      </c>
      <c r="V16">
        <v>143628634</v>
      </c>
      <c r="W16">
        <f t="shared" si="4"/>
        <v>129.2226820098</v>
      </c>
      <c r="Y16" s="2">
        <f t="shared" si="25"/>
        <v>0</v>
      </c>
      <c r="Z16">
        <v>28222738</v>
      </c>
      <c r="AA16">
        <f t="shared" si="5"/>
        <v>27.872776048799999</v>
      </c>
      <c r="AB16">
        <v>115796087</v>
      </c>
      <c r="AC16" s="2">
        <f t="shared" si="6"/>
        <v>109.55699383244</v>
      </c>
      <c r="AD16">
        <v>8682268</v>
      </c>
      <c r="AE16" s="2">
        <f t="shared" si="7"/>
        <v>8.9436042667999995</v>
      </c>
      <c r="AG16" s="2">
        <f t="shared" si="8"/>
        <v>0</v>
      </c>
      <c r="AH16">
        <v>3836003</v>
      </c>
      <c r="AI16" s="2">
        <f t="shared" si="9"/>
        <v>3.4627599080999998</v>
      </c>
      <c r="AK16" s="2">
        <f t="shared" si="10"/>
        <v>0</v>
      </c>
      <c r="AL16">
        <v>22123292</v>
      </c>
      <c r="AM16" s="2">
        <f t="shared" si="11"/>
        <v>21.36800281112</v>
      </c>
      <c r="AN16">
        <v>50986282</v>
      </c>
      <c r="AO16" s="2">
        <f t="shared" si="12"/>
        <v>49.245610332520002</v>
      </c>
      <c r="AP16">
        <v>16901874</v>
      </c>
      <c r="AQ16" s="2">
        <f t="shared" si="13"/>
        <v>18.043257551220002</v>
      </c>
      <c r="AS16">
        <f t="shared" si="14"/>
        <v>0</v>
      </c>
      <c r="AT16">
        <v>3283062</v>
      </c>
      <c r="AU16" s="2">
        <f t="shared" si="15"/>
        <v>2.9836467455999998</v>
      </c>
      <c r="AV16">
        <v>6733163</v>
      </c>
      <c r="AW16" s="2">
        <f t="shared" si="26"/>
        <v>7.6859055644999996</v>
      </c>
      <c r="AX16">
        <v>27884528</v>
      </c>
      <c r="AY16" s="2">
        <f t="shared" si="29"/>
        <v>31.927784559999999</v>
      </c>
      <c r="AZ16">
        <v>71827713</v>
      </c>
      <c r="BA16" s="2">
        <f t="shared" si="27"/>
        <v>73.393557143400002</v>
      </c>
      <c r="BB16">
        <v>12170385</v>
      </c>
      <c r="BC16" s="2">
        <f t="shared" si="28"/>
        <v>12.435699393</v>
      </c>
      <c r="BD16">
        <v>241364742</v>
      </c>
      <c r="BE16" s="2">
        <f t="shared" si="16"/>
        <v>268.28608259319606</v>
      </c>
      <c r="BF16">
        <v>4988402</v>
      </c>
      <c r="BG16" s="2">
        <f t="shared" si="17"/>
        <v>0.47453670545600002</v>
      </c>
      <c r="BH16">
        <v>9942991</v>
      </c>
      <c r="BI16" s="2">
        <f t="shared" si="18"/>
        <v>10.924165351879999</v>
      </c>
      <c r="BJ16">
        <v>47341907</v>
      </c>
      <c r="BK16" s="2">
        <f t="shared" si="19"/>
        <v>122.63068854024</v>
      </c>
      <c r="BL16">
        <v>164727811</v>
      </c>
      <c r="BM16" s="2">
        <f t="shared" si="20"/>
        <v>226.75277367582999</v>
      </c>
    </row>
    <row r="17" spans="1:65" x14ac:dyDescent="0.45">
      <c r="A17" t="s">
        <v>54</v>
      </c>
      <c r="B17" s="7">
        <v>30</v>
      </c>
      <c r="C17" s="7">
        <v>6</v>
      </c>
      <c r="D17">
        <v>184</v>
      </c>
      <c r="E17">
        <v>5905642</v>
      </c>
      <c r="F17" s="2">
        <f t="shared" si="21"/>
        <v>0.63848976866521745</v>
      </c>
      <c r="G17">
        <v>1665455</v>
      </c>
      <c r="H17" s="2">
        <f t="shared" si="22"/>
        <v>0.17619246705978259</v>
      </c>
      <c r="I17">
        <v>2271166</v>
      </c>
      <c r="J17" s="2">
        <f t="shared" si="23"/>
        <v>0.24027208218913043</v>
      </c>
      <c r="K17">
        <v>28724443</v>
      </c>
      <c r="L17" s="2">
        <f t="shared" si="0"/>
        <v>2.8866191881760872</v>
      </c>
      <c r="M17">
        <v>17277790</v>
      </c>
      <c r="N17" s="2">
        <f t="shared" si="1"/>
        <v>1.9732926398586954</v>
      </c>
      <c r="O17">
        <v>4817482</v>
      </c>
      <c r="P17" s="2">
        <f t="shared" si="2"/>
        <v>0.50518106081521741</v>
      </c>
      <c r="Q17">
        <v>1629404</v>
      </c>
      <c r="R17" s="2">
        <f t="shared" si="3"/>
        <v>0.17957094734782608</v>
      </c>
      <c r="T17" s="2">
        <f t="shared" si="24"/>
        <v>0</v>
      </c>
      <c r="V17">
        <v>37635641</v>
      </c>
      <c r="W17">
        <f t="shared" si="4"/>
        <v>3.6805202399673913</v>
      </c>
      <c r="Y17" s="2">
        <f t="shared" si="25"/>
        <v>0</v>
      </c>
      <c r="Z17">
        <v>21652228</v>
      </c>
      <c r="AA17">
        <f t="shared" si="5"/>
        <v>2.3243196057391304</v>
      </c>
      <c r="AB17">
        <v>31830274</v>
      </c>
      <c r="AC17" s="2">
        <f t="shared" si="6"/>
        <v>3.2733976996608698</v>
      </c>
      <c r="AD17">
        <v>2454885</v>
      </c>
      <c r="AE17" s="2">
        <f t="shared" si="7"/>
        <v>0.27486706940217387</v>
      </c>
      <c r="AF17">
        <v>2382709</v>
      </c>
      <c r="AG17" s="2">
        <f t="shared" si="8"/>
        <v>0.27527799663152175</v>
      </c>
      <c r="AH17">
        <v>9447672</v>
      </c>
      <c r="AI17" s="2">
        <f t="shared" si="9"/>
        <v>0.9270014689565218</v>
      </c>
      <c r="AK17" s="2">
        <f t="shared" si="10"/>
        <v>0</v>
      </c>
      <c r="AL17">
        <v>26579954</v>
      </c>
      <c r="AM17" s="2">
        <f t="shared" si="11"/>
        <v>2.7904906924391306</v>
      </c>
      <c r="AN17">
        <v>16088182</v>
      </c>
      <c r="AO17" s="2">
        <f t="shared" si="12"/>
        <v>1.6890142898391305</v>
      </c>
      <c r="AQ17" s="2">
        <f t="shared" si="13"/>
        <v>0</v>
      </c>
      <c r="AS17">
        <f t="shared" si="14"/>
        <v>0</v>
      </c>
      <c r="AT17">
        <v>7120077</v>
      </c>
      <c r="AU17" s="2">
        <f t="shared" si="15"/>
        <v>0.70333978017391308</v>
      </c>
      <c r="AW17" s="2">
        <f t="shared" si="26"/>
        <v>0</v>
      </c>
      <c r="AX17">
        <v>9155284</v>
      </c>
      <c r="AY17" s="2">
        <f t="shared" si="29"/>
        <v>1.1394348021739129</v>
      </c>
      <c r="AZ17">
        <v>30341123</v>
      </c>
      <c r="BA17" s="2">
        <f t="shared" si="27"/>
        <v>3.3698434218913049</v>
      </c>
      <c r="BB17">
        <v>2507279</v>
      </c>
      <c r="BC17" s="2">
        <f t="shared" si="28"/>
        <v>0.27847148719565223</v>
      </c>
      <c r="BD17">
        <v>88136920</v>
      </c>
      <c r="BE17" s="2">
        <f t="shared" si="16"/>
        <v>10.648645193800002</v>
      </c>
      <c r="BF17">
        <v>3696908</v>
      </c>
      <c r="BG17" s="2">
        <f t="shared" si="17"/>
        <v>3.8226028719999992E-2</v>
      </c>
      <c r="BH17">
        <v>8368983</v>
      </c>
      <c r="BI17" s="2">
        <f t="shared" si="18"/>
        <v>0.9994385046130434</v>
      </c>
      <c r="BJ17">
        <v>19889302</v>
      </c>
      <c r="BK17" s="2">
        <f t="shared" si="19"/>
        <v>5.5999626909391313</v>
      </c>
      <c r="BL17">
        <v>84577402</v>
      </c>
      <c r="BM17" s="2">
        <f t="shared" si="20"/>
        <v>12.65470991033261</v>
      </c>
    </row>
    <row r="18" spans="1:65" x14ac:dyDescent="0.45">
      <c r="B18" s="7">
        <v>31</v>
      </c>
      <c r="C18" s="7">
        <v>6</v>
      </c>
      <c r="D18">
        <v>190</v>
      </c>
      <c r="E18">
        <v>5566946</v>
      </c>
      <c r="F18" s="2">
        <f t="shared" si="21"/>
        <v>0.5828651061431579</v>
      </c>
      <c r="G18">
        <v>1704401</v>
      </c>
      <c r="H18" s="2">
        <f t="shared" si="22"/>
        <v>0.17461857360947367</v>
      </c>
      <c r="I18">
        <v>2292368</v>
      </c>
      <c r="J18" s="2">
        <f t="shared" si="23"/>
        <v>0.23485672112842104</v>
      </c>
      <c r="K18">
        <v>33621897</v>
      </c>
      <c r="L18" s="2">
        <f t="shared" si="0"/>
        <v>3.2720830160400003</v>
      </c>
      <c r="M18">
        <v>21930853</v>
      </c>
      <c r="N18" s="2">
        <f t="shared" si="1"/>
        <v>2.425621597125263</v>
      </c>
      <c r="O18">
        <v>4739051</v>
      </c>
      <c r="P18" s="2">
        <f t="shared" si="2"/>
        <v>0.48126310023684205</v>
      </c>
      <c r="Q18">
        <v>1398605</v>
      </c>
      <c r="R18" s="2">
        <f t="shared" si="3"/>
        <v>0.14926795889473682</v>
      </c>
      <c r="T18" s="2">
        <f t="shared" si="24"/>
        <v>0</v>
      </c>
      <c r="V18">
        <v>40019582</v>
      </c>
      <c r="W18">
        <f t="shared" si="4"/>
        <v>3.7900650447789475</v>
      </c>
      <c r="Y18" s="2">
        <f t="shared" si="25"/>
        <v>0</v>
      </c>
      <c r="Z18">
        <v>21088474</v>
      </c>
      <c r="AA18">
        <f t="shared" si="5"/>
        <v>2.1923133602526312</v>
      </c>
      <c r="AB18">
        <v>35341521</v>
      </c>
      <c r="AC18" s="2">
        <f t="shared" si="6"/>
        <v>3.519717878791579</v>
      </c>
      <c r="AD18">
        <v>1728818</v>
      </c>
      <c r="AE18" s="2">
        <f t="shared" si="7"/>
        <v>0.18745846545263156</v>
      </c>
      <c r="AF18">
        <v>2151404</v>
      </c>
      <c r="AG18" s="2">
        <f t="shared" si="8"/>
        <v>0.24070587342736843</v>
      </c>
      <c r="AH18">
        <v>9308946</v>
      </c>
      <c r="AI18" s="2">
        <f t="shared" si="9"/>
        <v>0.88454584781052636</v>
      </c>
      <c r="AK18" s="2">
        <f t="shared" si="10"/>
        <v>0</v>
      </c>
      <c r="AL18">
        <v>24675813</v>
      </c>
      <c r="AM18" s="2">
        <f t="shared" si="11"/>
        <v>2.5087769204400003</v>
      </c>
      <c r="AN18">
        <v>16001404</v>
      </c>
      <c r="AO18" s="2">
        <f t="shared" si="12"/>
        <v>1.6268543228884209</v>
      </c>
      <c r="AQ18" s="2">
        <f t="shared" si="13"/>
        <v>0</v>
      </c>
      <c r="AS18">
        <f t="shared" si="14"/>
        <v>0</v>
      </c>
      <c r="AT18">
        <v>7095986</v>
      </c>
      <c r="AU18" s="2">
        <f t="shared" si="15"/>
        <v>0.67882442913684216</v>
      </c>
      <c r="AW18" s="2">
        <f t="shared" si="26"/>
        <v>0</v>
      </c>
      <c r="AX18">
        <v>8065871</v>
      </c>
      <c r="AY18" s="2">
        <f t="shared" si="29"/>
        <v>0.97214971526315785</v>
      </c>
      <c r="AZ18">
        <v>30245043</v>
      </c>
      <c r="BA18" s="2">
        <f t="shared" si="27"/>
        <v>3.2530931513052632</v>
      </c>
      <c r="BB18">
        <v>2497951</v>
      </c>
      <c r="BC18" s="2">
        <f t="shared" si="28"/>
        <v>0.26867435071578949</v>
      </c>
      <c r="BD18">
        <v>80470734</v>
      </c>
      <c r="BE18" s="2">
        <f t="shared" si="16"/>
        <v>9.4153977609360009</v>
      </c>
      <c r="BF18">
        <v>3840827</v>
      </c>
      <c r="BG18" s="2">
        <f t="shared" si="17"/>
        <v>3.8460020090105261E-2</v>
      </c>
      <c r="BH18">
        <v>7581725</v>
      </c>
      <c r="BI18" s="2">
        <f t="shared" si="18"/>
        <v>0.87683048663157892</v>
      </c>
      <c r="BJ18">
        <v>17895204</v>
      </c>
      <c r="BK18" s="2">
        <f t="shared" si="19"/>
        <v>4.8794005079242107</v>
      </c>
      <c r="BL18">
        <v>77765004</v>
      </c>
      <c r="BM18" s="2">
        <f t="shared" si="20"/>
        <v>11.267985363802104</v>
      </c>
    </row>
    <row r="19" spans="1:65" x14ac:dyDescent="0.45">
      <c r="B19" s="7">
        <v>28</v>
      </c>
      <c r="C19" s="7">
        <v>6</v>
      </c>
      <c r="D19">
        <v>180</v>
      </c>
      <c r="E19">
        <v>5124941</v>
      </c>
      <c r="F19" s="2">
        <f t="shared" si="21"/>
        <v>0.56639709056222221</v>
      </c>
      <c r="G19">
        <v>1479203</v>
      </c>
      <c r="H19" s="2">
        <f t="shared" si="22"/>
        <v>0.15996594309666667</v>
      </c>
      <c r="I19">
        <v>2246461</v>
      </c>
      <c r="J19" s="2">
        <f t="shared" si="23"/>
        <v>0.24293978074333333</v>
      </c>
      <c r="K19">
        <v>24158110</v>
      </c>
      <c r="L19" s="2">
        <f t="shared" si="0"/>
        <v>2.4816821132666669</v>
      </c>
      <c r="M19">
        <v>16171179</v>
      </c>
      <c r="N19" s="2">
        <f t="shared" si="1"/>
        <v>1.8879492122966668</v>
      </c>
      <c r="O19">
        <v>3976673</v>
      </c>
      <c r="P19" s="2">
        <f t="shared" si="2"/>
        <v>0.42627725297222224</v>
      </c>
      <c r="Q19">
        <v>1543607</v>
      </c>
      <c r="R19" s="2">
        <f t="shared" si="3"/>
        <v>0.17389590414444442</v>
      </c>
      <c r="T19" s="2">
        <f t="shared" si="24"/>
        <v>0</v>
      </c>
      <c r="V19">
        <v>29829268</v>
      </c>
      <c r="W19">
        <f t="shared" si="4"/>
        <v>2.9819324910666669</v>
      </c>
      <c r="Y19" s="2">
        <f t="shared" si="25"/>
        <v>0</v>
      </c>
      <c r="Z19">
        <v>17689171</v>
      </c>
      <c r="AA19">
        <f t="shared" si="5"/>
        <v>1.9410916977333332</v>
      </c>
      <c r="AB19">
        <v>25401410</v>
      </c>
      <c r="AC19" s="2">
        <f t="shared" si="6"/>
        <v>2.6703091143555557</v>
      </c>
      <c r="AD19">
        <v>1854293</v>
      </c>
      <c r="AE19" s="2">
        <f t="shared" si="7"/>
        <v>0.21223413547777778</v>
      </c>
      <c r="AF19">
        <v>1941291</v>
      </c>
      <c r="AG19" s="2">
        <f t="shared" si="8"/>
        <v>0.22926431011000001</v>
      </c>
      <c r="AH19">
        <v>30826265</v>
      </c>
      <c r="AI19" s="2">
        <f t="shared" si="9"/>
        <v>3.0918743795000001</v>
      </c>
      <c r="AK19" s="2">
        <f t="shared" si="10"/>
        <v>0</v>
      </c>
      <c r="AL19">
        <v>19977792</v>
      </c>
      <c r="AM19" s="2">
        <f t="shared" si="11"/>
        <v>2.1439722423466669</v>
      </c>
      <c r="AN19">
        <v>12285377</v>
      </c>
      <c r="AO19" s="2">
        <f t="shared" si="12"/>
        <v>1.3184393588022223</v>
      </c>
      <c r="AQ19" s="2">
        <f t="shared" si="13"/>
        <v>0</v>
      </c>
      <c r="AS19">
        <f t="shared" si="14"/>
        <v>0</v>
      </c>
      <c r="AT19">
        <v>5452561</v>
      </c>
      <c r="AU19" s="2">
        <f t="shared" si="15"/>
        <v>0.55058749297777776</v>
      </c>
      <c r="AW19" s="2">
        <f t="shared" si="26"/>
        <v>0</v>
      </c>
      <c r="AX19">
        <v>6011618</v>
      </c>
      <c r="AY19" s="2">
        <f t="shared" si="29"/>
        <v>0.76481140111111112</v>
      </c>
      <c r="AZ19">
        <v>20954797</v>
      </c>
      <c r="BA19" s="2">
        <f t="shared" si="27"/>
        <v>2.3790679527333336</v>
      </c>
      <c r="BC19" s="2">
        <f t="shared" si="28"/>
        <v>0</v>
      </c>
      <c r="BD19">
        <v>64548927</v>
      </c>
      <c r="BE19" s="2">
        <f t="shared" si="16"/>
        <v>7.9720650244139994</v>
      </c>
      <c r="BF19">
        <v>2223297</v>
      </c>
      <c r="BG19" s="2">
        <f t="shared" si="17"/>
        <v>2.3499755224E-2</v>
      </c>
      <c r="BH19">
        <v>5737316</v>
      </c>
      <c r="BI19" s="2">
        <f t="shared" si="18"/>
        <v>0.70038603809777777</v>
      </c>
      <c r="BJ19">
        <v>14178951</v>
      </c>
      <c r="BK19" s="2">
        <f t="shared" si="19"/>
        <v>4.0808911504800003</v>
      </c>
      <c r="BL19">
        <v>61728508</v>
      </c>
      <c r="BM19" s="2">
        <f t="shared" si="20"/>
        <v>9.4412381241377776</v>
      </c>
    </row>
    <row r="20" spans="1:65" x14ac:dyDescent="0.45">
      <c r="A20" t="s">
        <v>55</v>
      </c>
      <c r="B20" s="7">
        <v>18</v>
      </c>
      <c r="C20" s="7">
        <v>1</v>
      </c>
      <c r="D20">
        <v>20</v>
      </c>
      <c r="E20">
        <v>3297513</v>
      </c>
      <c r="F20" s="2">
        <f t="shared" si="21"/>
        <v>3.2799042805799998</v>
      </c>
      <c r="G20">
        <v>1833444</v>
      </c>
      <c r="H20" s="2">
        <f t="shared" si="22"/>
        <v>1.78447271076</v>
      </c>
      <c r="I20">
        <v>2221163</v>
      </c>
      <c r="J20" s="2">
        <f t="shared" si="23"/>
        <v>2.16183573627</v>
      </c>
      <c r="K20">
        <v>34931674</v>
      </c>
      <c r="L20" s="2">
        <f t="shared" si="0"/>
        <v>32.29572987996</v>
      </c>
      <c r="M20">
        <v>19484843</v>
      </c>
      <c r="N20" s="2">
        <f t="shared" si="1"/>
        <v>20.473309085390003</v>
      </c>
      <c r="O20">
        <v>2952643</v>
      </c>
      <c r="P20" s="2">
        <f t="shared" si="2"/>
        <v>2.8485623342499999</v>
      </c>
      <c r="R20" s="2">
        <f t="shared" si="3"/>
        <v>0</v>
      </c>
      <c r="T20" s="2">
        <f t="shared" si="24"/>
        <v>0</v>
      </c>
      <c r="V20">
        <v>30970006</v>
      </c>
      <c r="W20">
        <f t="shared" si="4"/>
        <v>27.863714398199999</v>
      </c>
      <c r="Y20" s="2">
        <f t="shared" si="25"/>
        <v>0</v>
      </c>
      <c r="Z20">
        <v>5576325</v>
      </c>
      <c r="AA20">
        <f t="shared" si="5"/>
        <v>5.5071785699999998</v>
      </c>
      <c r="AB20">
        <v>18516192</v>
      </c>
      <c r="AC20" s="2">
        <f t="shared" si="6"/>
        <v>17.518539575040002</v>
      </c>
      <c r="AD20">
        <v>1008097</v>
      </c>
      <c r="AE20" s="2">
        <f t="shared" si="7"/>
        <v>1.0384407197000001</v>
      </c>
      <c r="AG20" s="2">
        <f t="shared" si="8"/>
        <v>0</v>
      </c>
      <c r="AI20" s="2">
        <f t="shared" si="9"/>
        <v>0</v>
      </c>
      <c r="AK20" s="2">
        <f t="shared" si="10"/>
        <v>0</v>
      </c>
      <c r="AL20">
        <v>1931895</v>
      </c>
      <c r="AM20" s="2">
        <f t="shared" si="11"/>
        <v>1.8659401046999999</v>
      </c>
      <c r="AO20" s="2">
        <f t="shared" si="12"/>
        <v>0</v>
      </c>
      <c r="AQ20" s="2">
        <f t="shared" si="13"/>
        <v>0</v>
      </c>
      <c r="AS20">
        <f t="shared" si="14"/>
        <v>0</v>
      </c>
      <c r="AU20" s="2">
        <f t="shared" si="15"/>
        <v>0</v>
      </c>
      <c r="AW20" s="2">
        <f t="shared" si="26"/>
        <v>0</v>
      </c>
      <c r="AX20">
        <v>2799348</v>
      </c>
      <c r="AY20" s="2">
        <f t="shared" si="29"/>
        <v>3.2052534600000002</v>
      </c>
      <c r="AZ20">
        <v>16345549</v>
      </c>
      <c r="BA20" s="2">
        <f t="shared" si="27"/>
        <v>16.701881968200002</v>
      </c>
      <c r="BB20">
        <v>7080026</v>
      </c>
      <c r="BC20" s="2">
        <f t="shared" si="28"/>
        <v>7.2343705668</v>
      </c>
      <c r="BD20">
        <v>36439838</v>
      </c>
      <c r="BE20" s="2">
        <f t="shared" si="16"/>
        <v>40.504264650844007</v>
      </c>
      <c r="BG20" s="2">
        <f t="shared" si="17"/>
        <v>0</v>
      </c>
      <c r="BI20" s="2">
        <f t="shared" si="18"/>
        <v>0</v>
      </c>
      <c r="BJ20">
        <v>4246116</v>
      </c>
      <c r="BK20" s="2">
        <f t="shared" si="19"/>
        <v>10.99879919712</v>
      </c>
      <c r="BL20">
        <v>18191686</v>
      </c>
      <c r="BM20" s="2">
        <f t="shared" si="20"/>
        <v>25.04140152958</v>
      </c>
    </row>
    <row r="21" spans="1:65" x14ac:dyDescent="0.45">
      <c r="B21" s="7">
        <v>19</v>
      </c>
      <c r="C21" s="7">
        <v>1</v>
      </c>
      <c r="D21">
        <v>20</v>
      </c>
      <c r="E21">
        <v>4400458</v>
      </c>
      <c r="F21" s="2">
        <f t="shared" si="21"/>
        <v>4.3769595542799991</v>
      </c>
      <c r="G21">
        <v>2571052</v>
      </c>
      <c r="H21" s="2">
        <f t="shared" si="22"/>
        <v>2.5023792010800001</v>
      </c>
      <c r="I21">
        <v>2991922</v>
      </c>
      <c r="J21" s="2">
        <f t="shared" si="23"/>
        <v>2.9120077633799997</v>
      </c>
      <c r="K21">
        <v>40033798</v>
      </c>
      <c r="L21" s="2">
        <f t="shared" si="0"/>
        <v>37.012847602919997</v>
      </c>
      <c r="M21">
        <v>21874596</v>
      </c>
      <c r="N21" s="2">
        <f t="shared" si="1"/>
        <v>22.984294255079998</v>
      </c>
      <c r="O21">
        <v>3545829</v>
      </c>
      <c r="P21" s="2">
        <f t="shared" si="2"/>
        <v>3.42083852775</v>
      </c>
      <c r="R21" s="2">
        <f t="shared" si="3"/>
        <v>0</v>
      </c>
      <c r="T21" s="2">
        <f t="shared" si="24"/>
        <v>0</v>
      </c>
      <c r="V21">
        <v>26855245</v>
      </c>
      <c r="W21">
        <f t="shared" si="4"/>
        <v>24.161663926500001</v>
      </c>
      <c r="Y21" s="2">
        <f t="shared" si="25"/>
        <v>0</v>
      </c>
      <c r="Z21">
        <v>6315644</v>
      </c>
      <c r="AA21">
        <f t="shared" si="5"/>
        <v>6.2373300143999995</v>
      </c>
      <c r="AB21">
        <v>22509330</v>
      </c>
      <c r="AC21" s="2">
        <f t="shared" si="6"/>
        <v>21.296527299600001</v>
      </c>
      <c r="AD21">
        <v>1170378</v>
      </c>
      <c r="AE21" s="2">
        <f t="shared" si="7"/>
        <v>1.2056063777999999</v>
      </c>
      <c r="AG21" s="2">
        <f t="shared" si="8"/>
        <v>0</v>
      </c>
      <c r="AI21" s="2">
        <f t="shared" si="9"/>
        <v>0</v>
      </c>
      <c r="AK21" s="2">
        <f t="shared" si="10"/>
        <v>0</v>
      </c>
      <c r="AL21">
        <v>2666511</v>
      </c>
      <c r="AM21" s="2">
        <f t="shared" si="11"/>
        <v>2.5754763144600004</v>
      </c>
      <c r="AN21">
        <v>1061944</v>
      </c>
      <c r="AO21" s="2">
        <f t="shared" si="12"/>
        <v>1.0256892318399999</v>
      </c>
      <c r="AP21">
        <v>1777228</v>
      </c>
      <c r="AQ21" s="2">
        <f t="shared" si="13"/>
        <v>1.8972442068399999</v>
      </c>
      <c r="AS21">
        <f t="shared" si="14"/>
        <v>0</v>
      </c>
      <c r="AU21" s="2">
        <f t="shared" si="15"/>
        <v>0</v>
      </c>
      <c r="AW21" s="2">
        <f t="shared" si="26"/>
        <v>0</v>
      </c>
      <c r="AX21">
        <v>4039011</v>
      </c>
      <c r="AY21" s="2">
        <f t="shared" si="29"/>
        <v>4.624667595</v>
      </c>
      <c r="AZ21">
        <v>22015930</v>
      </c>
      <c r="BA21" s="2">
        <f t="shared" si="27"/>
        <v>22.495877274000001</v>
      </c>
      <c r="BB21">
        <v>8716063</v>
      </c>
      <c r="BC21" s="2">
        <f t="shared" si="28"/>
        <v>8.9060731733999994</v>
      </c>
      <c r="BD21">
        <v>47806267</v>
      </c>
      <c r="BE21" s="2">
        <f t="shared" si="16"/>
        <v>53.138482408646006</v>
      </c>
      <c r="BG21" s="2">
        <f t="shared" si="17"/>
        <v>0</v>
      </c>
      <c r="BI21" s="2">
        <f t="shared" si="18"/>
        <v>0</v>
      </c>
      <c r="BJ21">
        <v>5731502</v>
      </c>
      <c r="BK21" s="2">
        <f t="shared" si="19"/>
        <v>14.846424260640001</v>
      </c>
      <c r="BL21">
        <v>24664006</v>
      </c>
      <c r="BM21" s="2">
        <f t="shared" si="20"/>
        <v>33.950744179179999</v>
      </c>
    </row>
    <row r="22" spans="1:65" x14ac:dyDescent="0.45">
      <c r="B22" s="7">
        <v>22</v>
      </c>
      <c r="C22" s="7">
        <v>1</v>
      </c>
      <c r="D22">
        <v>20</v>
      </c>
      <c r="E22">
        <v>3934639</v>
      </c>
      <c r="F22" s="2">
        <f t="shared" si="21"/>
        <v>3.9136280277399993</v>
      </c>
      <c r="G22">
        <v>2053873</v>
      </c>
      <c r="H22" s="2">
        <f t="shared" si="22"/>
        <v>1.9990140521699999</v>
      </c>
      <c r="I22">
        <v>2254488</v>
      </c>
      <c r="J22" s="2">
        <f t="shared" si="23"/>
        <v>2.1942706255200002</v>
      </c>
      <c r="K22">
        <v>42336653</v>
      </c>
      <c r="L22" s="2">
        <f t="shared" si="0"/>
        <v>39.141929164620002</v>
      </c>
      <c r="M22">
        <v>17687216</v>
      </c>
      <c r="N22" s="2">
        <f t="shared" si="1"/>
        <v>18.58448846768</v>
      </c>
      <c r="O22">
        <v>3130539</v>
      </c>
      <c r="P22" s="2">
        <f t="shared" si="2"/>
        <v>3.02018750025</v>
      </c>
      <c r="R22" s="2">
        <f t="shared" si="3"/>
        <v>0</v>
      </c>
      <c r="T22" s="2">
        <f t="shared" si="24"/>
        <v>0</v>
      </c>
      <c r="V22">
        <v>29469631</v>
      </c>
      <c r="W22">
        <f t="shared" si="4"/>
        <v>26.513827010700005</v>
      </c>
      <c r="Y22" s="2">
        <f t="shared" si="25"/>
        <v>0</v>
      </c>
      <c r="Z22">
        <v>19931809</v>
      </c>
      <c r="AA22">
        <f t="shared" si="5"/>
        <v>19.684654568399999</v>
      </c>
      <c r="AB22">
        <v>39490096</v>
      </c>
      <c r="AC22" s="2">
        <f t="shared" si="6"/>
        <v>37.362369627520003</v>
      </c>
      <c r="AD22">
        <v>1316599</v>
      </c>
      <c r="AE22" s="2">
        <f t="shared" si="7"/>
        <v>1.3562286298999999</v>
      </c>
      <c r="AG22" s="2">
        <f t="shared" si="8"/>
        <v>0</v>
      </c>
      <c r="AI22" s="2">
        <f t="shared" si="9"/>
        <v>0</v>
      </c>
      <c r="AK22" s="2">
        <f t="shared" si="10"/>
        <v>0</v>
      </c>
      <c r="AL22">
        <v>2632998</v>
      </c>
      <c r="AM22" s="2">
        <f t="shared" si="11"/>
        <v>2.5431074482799998</v>
      </c>
      <c r="AO22" s="2">
        <f t="shared" si="12"/>
        <v>0</v>
      </c>
      <c r="AP22">
        <v>1530840</v>
      </c>
      <c r="AQ22" s="2">
        <f t="shared" si="13"/>
        <v>1.6342176252000002</v>
      </c>
      <c r="AS22">
        <f t="shared" si="14"/>
        <v>0</v>
      </c>
      <c r="AU22" s="2">
        <f t="shared" si="15"/>
        <v>0</v>
      </c>
      <c r="AW22" s="2">
        <f t="shared" si="26"/>
        <v>0</v>
      </c>
      <c r="AX22">
        <v>3498305</v>
      </c>
      <c r="AY22" s="2">
        <f t="shared" si="29"/>
        <v>4.0055592249999998</v>
      </c>
      <c r="AZ22">
        <v>17499522</v>
      </c>
      <c r="BA22" s="2">
        <f t="shared" si="27"/>
        <v>17.881011579600003</v>
      </c>
      <c r="BB22">
        <v>6952408</v>
      </c>
      <c r="BC22" s="2">
        <f t="shared" si="28"/>
        <v>7.1039704944000004</v>
      </c>
      <c r="BD22">
        <v>41618438</v>
      </c>
      <c r="BE22" s="2">
        <f t="shared" si="16"/>
        <v>46.260475337644003</v>
      </c>
      <c r="BG22" s="2">
        <f t="shared" si="17"/>
        <v>0</v>
      </c>
      <c r="BI22" s="2">
        <f t="shared" si="18"/>
        <v>0</v>
      </c>
      <c r="BJ22">
        <v>4755530</v>
      </c>
      <c r="BK22" s="2">
        <f t="shared" si="19"/>
        <v>12.318344469600001</v>
      </c>
      <c r="BL22">
        <v>22047586</v>
      </c>
      <c r="BM22" s="2">
        <f t="shared" si="20"/>
        <v>30.349163556579999</v>
      </c>
    </row>
    <row r="23" spans="1:65" x14ac:dyDescent="0.45">
      <c r="A23" t="s">
        <v>56</v>
      </c>
      <c r="B23" s="7">
        <v>21</v>
      </c>
      <c r="C23" s="7">
        <v>2</v>
      </c>
      <c r="D23">
        <v>20</v>
      </c>
      <c r="E23">
        <v>3269314</v>
      </c>
      <c r="F23" s="2">
        <f t="shared" si="21"/>
        <v>3.2518558632399999</v>
      </c>
      <c r="H23" s="2">
        <f t="shared" si="22"/>
        <v>0</v>
      </c>
      <c r="I23">
        <v>2004044</v>
      </c>
      <c r="J23" s="2">
        <f t="shared" si="23"/>
        <v>1.9505159847599998</v>
      </c>
      <c r="K23">
        <v>22052292</v>
      </c>
      <c r="L23" s="2">
        <f t="shared" si="0"/>
        <v>20.38822604568</v>
      </c>
      <c r="M23">
        <v>12279489</v>
      </c>
      <c r="N23" s="2">
        <f t="shared" si="1"/>
        <v>12.902427476969999</v>
      </c>
      <c r="O23">
        <v>3086096</v>
      </c>
      <c r="P23" s="2">
        <f t="shared" si="2"/>
        <v>2.9773111160000001</v>
      </c>
      <c r="Q23">
        <v>490891</v>
      </c>
      <c r="R23" s="2">
        <f t="shared" si="3"/>
        <v>0.49771438489999997</v>
      </c>
      <c r="T23" s="2">
        <f t="shared" si="24"/>
        <v>0</v>
      </c>
      <c r="V23">
        <v>26847777</v>
      </c>
      <c r="W23">
        <f t="shared" si="4"/>
        <v>24.1549449669</v>
      </c>
      <c r="Y23" s="2">
        <f t="shared" si="25"/>
        <v>0</v>
      </c>
      <c r="Z23">
        <v>2265488</v>
      </c>
      <c r="AA23">
        <f t="shared" si="5"/>
        <v>2.2373959488000001</v>
      </c>
      <c r="AB23">
        <v>36398035</v>
      </c>
      <c r="AC23" s="2">
        <f t="shared" si="6"/>
        <v>34.4369088742</v>
      </c>
      <c r="AD23">
        <v>908455</v>
      </c>
      <c r="AE23" s="2">
        <f t="shared" si="7"/>
        <v>0.93579949549999986</v>
      </c>
      <c r="AF23">
        <v>1313320</v>
      </c>
      <c r="AG23" s="2">
        <f t="shared" si="8"/>
        <v>1.3959146948000001</v>
      </c>
      <c r="AH23">
        <v>3902032</v>
      </c>
      <c r="AI23" s="2">
        <f t="shared" si="9"/>
        <v>3.5223642863999998</v>
      </c>
      <c r="AK23" s="2">
        <f t="shared" si="10"/>
        <v>0</v>
      </c>
      <c r="AL23">
        <v>5157873</v>
      </c>
      <c r="AM23" s="2">
        <f t="shared" si="11"/>
        <v>4.9817832157800002</v>
      </c>
      <c r="AN23">
        <v>10521075</v>
      </c>
      <c r="AO23" s="2">
        <f t="shared" si="12"/>
        <v>10.1618854995</v>
      </c>
      <c r="AQ23" s="2">
        <f t="shared" si="13"/>
        <v>0</v>
      </c>
      <c r="AS23">
        <f t="shared" si="14"/>
        <v>0</v>
      </c>
      <c r="AT23">
        <v>2262923</v>
      </c>
      <c r="AU23" s="2">
        <f t="shared" si="15"/>
        <v>2.0565444224</v>
      </c>
      <c r="AV23">
        <v>1201976</v>
      </c>
      <c r="AW23" s="2">
        <f t="shared" si="26"/>
        <v>1.372055604</v>
      </c>
      <c r="AX23">
        <v>2384756</v>
      </c>
      <c r="AY23" s="2">
        <f t="shared" si="29"/>
        <v>2.73054562</v>
      </c>
      <c r="AZ23">
        <v>6981888</v>
      </c>
      <c r="BA23" s="2">
        <f t="shared" si="27"/>
        <v>7.1340931584000007</v>
      </c>
      <c r="BB23">
        <v>9040276</v>
      </c>
      <c r="BC23" s="2">
        <f t="shared" si="28"/>
        <v>9.2373540168000012</v>
      </c>
      <c r="BD23">
        <v>67798055</v>
      </c>
      <c r="BE23" s="2">
        <f t="shared" si="16"/>
        <v>75.360114458590004</v>
      </c>
      <c r="BF23">
        <v>952026</v>
      </c>
      <c r="BG23" s="2">
        <f t="shared" si="17"/>
        <v>9.0564329328000001E-2</v>
      </c>
      <c r="BH23">
        <v>2764846</v>
      </c>
      <c r="BI23" s="2">
        <f t="shared" si="18"/>
        <v>3.0376810032800003</v>
      </c>
      <c r="BJ23">
        <v>8638393</v>
      </c>
      <c r="BK23" s="2">
        <f t="shared" si="19"/>
        <v>22.376202155760001</v>
      </c>
      <c r="BL23">
        <v>61596020</v>
      </c>
      <c r="BM23" s="2">
        <f t="shared" si="20"/>
        <v>84.788769410599997</v>
      </c>
    </row>
    <row r="24" spans="1:65" x14ac:dyDescent="0.45">
      <c r="B24" s="7">
        <v>42</v>
      </c>
      <c r="C24" s="7">
        <v>2</v>
      </c>
      <c r="D24">
        <v>20</v>
      </c>
      <c r="E24">
        <v>4074690</v>
      </c>
      <c r="F24" s="2">
        <f t="shared" si="21"/>
        <v>4.0529311553999996</v>
      </c>
      <c r="H24" s="2">
        <f t="shared" si="22"/>
        <v>0</v>
      </c>
      <c r="I24">
        <v>2925793</v>
      </c>
      <c r="J24" s="2">
        <f t="shared" si="23"/>
        <v>2.8476450689699999</v>
      </c>
      <c r="K24">
        <v>35138934</v>
      </c>
      <c r="L24" s="2">
        <f t="shared" si="0"/>
        <v>32.487350040359999</v>
      </c>
      <c r="M24">
        <v>17796620</v>
      </c>
      <c r="N24" s="2">
        <f t="shared" si="1"/>
        <v>18.699442532600003</v>
      </c>
      <c r="O24">
        <v>5262477</v>
      </c>
      <c r="P24" s="2">
        <f t="shared" si="2"/>
        <v>5.0769746857499998</v>
      </c>
      <c r="Q24">
        <v>1418552</v>
      </c>
      <c r="R24" s="2">
        <f t="shared" si="3"/>
        <v>1.4382698727999998</v>
      </c>
      <c r="T24" s="2">
        <f t="shared" si="24"/>
        <v>0</v>
      </c>
      <c r="V24">
        <v>41900657</v>
      </c>
      <c r="W24">
        <f t="shared" si="4"/>
        <v>37.6980211029</v>
      </c>
      <c r="Y24" s="2">
        <f t="shared" si="25"/>
        <v>0</v>
      </c>
      <c r="Z24">
        <v>2512884</v>
      </c>
      <c r="AA24">
        <f t="shared" si="5"/>
        <v>2.4817242384</v>
      </c>
      <c r="AB24">
        <v>69614032</v>
      </c>
      <c r="AC24" s="2">
        <f t="shared" si="6"/>
        <v>65.863227955840003</v>
      </c>
      <c r="AE24" s="2">
        <f t="shared" si="7"/>
        <v>0</v>
      </c>
      <c r="AF24">
        <v>2232430</v>
      </c>
      <c r="AG24" s="2">
        <f t="shared" si="8"/>
        <v>2.3728275227000002</v>
      </c>
      <c r="AH24">
        <v>7489064</v>
      </c>
      <c r="AI24" s="2">
        <f t="shared" si="9"/>
        <v>6.7603780728</v>
      </c>
      <c r="AK24" s="2">
        <f t="shared" si="10"/>
        <v>0</v>
      </c>
      <c r="AL24">
        <v>10429721</v>
      </c>
      <c r="AM24" s="2">
        <f t="shared" si="11"/>
        <v>10.073650325060001</v>
      </c>
      <c r="AN24">
        <v>18776252</v>
      </c>
      <c r="AO24" s="2">
        <f t="shared" si="12"/>
        <v>18.135230756719999</v>
      </c>
      <c r="AQ24" s="2">
        <f t="shared" si="13"/>
        <v>0</v>
      </c>
      <c r="AS24">
        <f t="shared" si="14"/>
        <v>0</v>
      </c>
      <c r="AT24">
        <v>4193208</v>
      </c>
      <c r="AU24" s="2">
        <f t="shared" si="15"/>
        <v>3.8107874304</v>
      </c>
      <c r="AV24">
        <v>2385578</v>
      </c>
      <c r="AW24" s="2">
        <f t="shared" si="26"/>
        <v>2.7231372870000001</v>
      </c>
      <c r="AX24">
        <v>4518171</v>
      </c>
      <c r="AY24" s="2">
        <f t="shared" si="29"/>
        <v>5.1733057950000001</v>
      </c>
      <c r="AZ24">
        <v>13625140</v>
      </c>
      <c r="BA24" s="2">
        <f t="shared" si="27"/>
        <v>13.922168052</v>
      </c>
      <c r="BB24">
        <v>17504324</v>
      </c>
      <c r="BC24" s="2">
        <f t="shared" si="28"/>
        <v>17.885918263200001</v>
      </c>
      <c r="BD24">
        <v>125181931</v>
      </c>
      <c r="BE24" s="2">
        <f t="shared" si="16"/>
        <v>139.14447321987799</v>
      </c>
      <c r="BF24">
        <v>2046553</v>
      </c>
      <c r="BG24" s="2">
        <f t="shared" si="17"/>
        <v>0.19468449378399996</v>
      </c>
      <c r="BH24">
        <v>5976509</v>
      </c>
      <c r="BI24" s="2">
        <f t="shared" si="18"/>
        <v>6.5662709081200008</v>
      </c>
      <c r="BJ24">
        <v>17098861</v>
      </c>
      <c r="BK24" s="2">
        <f t="shared" si="19"/>
        <v>44.291521625520005</v>
      </c>
      <c r="BL24">
        <v>123516004</v>
      </c>
      <c r="BM24" s="2">
        <f t="shared" si="20"/>
        <v>170.02348498612</v>
      </c>
    </row>
    <row r="25" spans="1:65" x14ac:dyDescent="0.45">
      <c r="A25" t="s">
        <v>57</v>
      </c>
      <c r="B25" s="7">
        <v>45</v>
      </c>
      <c r="C25" s="7">
        <v>6</v>
      </c>
      <c r="D25">
        <v>82</v>
      </c>
      <c r="E25">
        <v>6870079</v>
      </c>
      <c r="F25" s="2">
        <f t="shared" si="21"/>
        <v>1.6666811653999998</v>
      </c>
      <c r="H25" s="2">
        <f t="shared" si="22"/>
        <v>0</v>
      </c>
      <c r="I25">
        <v>3949781</v>
      </c>
      <c r="J25" s="2">
        <f t="shared" si="23"/>
        <v>0.93762984133902427</v>
      </c>
      <c r="K25">
        <v>51424623</v>
      </c>
      <c r="L25" s="2">
        <f t="shared" si="0"/>
        <v>11.596127060590243</v>
      </c>
      <c r="M25">
        <v>21641975</v>
      </c>
      <c r="N25" s="2">
        <f t="shared" si="1"/>
        <v>5.5463103394512201</v>
      </c>
      <c r="O25">
        <v>3488100</v>
      </c>
      <c r="P25" s="2">
        <f t="shared" si="2"/>
        <v>0.82076694512195114</v>
      </c>
      <c r="Q25">
        <v>1336533</v>
      </c>
      <c r="R25" s="2">
        <f t="shared" si="3"/>
        <v>0.3305148313902439</v>
      </c>
      <c r="T25" s="2">
        <f t="shared" si="24"/>
        <v>0</v>
      </c>
      <c r="V25">
        <v>34331057</v>
      </c>
      <c r="W25">
        <f t="shared" si="4"/>
        <v>7.5335736543658545</v>
      </c>
      <c r="Y25" s="2">
        <f t="shared" si="25"/>
        <v>0</v>
      </c>
      <c r="Z25">
        <v>5230786</v>
      </c>
      <c r="AA25">
        <f t="shared" si="5"/>
        <v>1.2599815252682927</v>
      </c>
      <c r="AB25">
        <v>23868980</v>
      </c>
      <c r="AC25" s="2">
        <f t="shared" si="6"/>
        <v>5.5080291116097557</v>
      </c>
      <c r="AD25">
        <v>1532592</v>
      </c>
      <c r="AE25" s="2">
        <f t="shared" si="7"/>
        <v>0.38505439492682925</v>
      </c>
      <c r="AF25">
        <v>2762995</v>
      </c>
      <c r="AG25" s="2">
        <f t="shared" si="8"/>
        <v>0.71628286720731715</v>
      </c>
      <c r="AH25">
        <v>6730437</v>
      </c>
      <c r="AI25" s="2">
        <f t="shared" si="9"/>
        <v>1.4818452389999999</v>
      </c>
      <c r="AK25" s="2">
        <f t="shared" si="10"/>
        <v>0</v>
      </c>
      <c r="AL25">
        <v>1433224</v>
      </c>
      <c r="AM25" s="2">
        <f t="shared" si="11"/>
        <v>0.33763261771707315</v>
      </c>
      <c r="AN25">
        <v>7345534</v>
      </c>
      <c r="AO25" s="2">
        <f t="shared" si="12"/>
        <v>1.7304286510341462</v>
      </c>
      <c r="AQ25" s="2">
        <f t="shared" si="13"/>
        <v>0</v>
      </c>
      <c r="AS25">
        <f t="shared" si="14"/>
        <v>0</v>
      </c>
      <c r="AT25">
        <v>6660905</v>
      </c>
      <c r="AU25" s="2">
        <f t="shared" si="15"/>
        <v>1.4764464546341465</v>
      </c>
      <c r="AV25" s="7">
        <v>1024845</v>
      </c>
      <c r="AW25" s="2">
        <f t="shared" si="26"/>
        <v>0.28533184573170733</v>
      </c>
      <c r="AY25" s="2">
        <f>(AV25*200*0.0000001145)/D25</f>
        <v>0.28620671341463411</v>
      </c>
      <c r="AZ25">
        <v>6260462</v>
      </c>
      <c r="BA25" s="2">
        <f t="shared" si="27"/>
        <v>1.5602292857560975</v>
      </c>
      <c r="BB25">
        <v>6396205</v>
      </c>
      <c r="BC25" s="2">
        <f t="shared" si="28"/>
        <v>1.59405909</v>
      </c>
      <c r="BD25">
        <v>118221698</v>
      </c>
      <c r="BE25" s="2">
        <f t="shared" si="16"/>
        <v>32.050709695493666</v>
      </c>
      <c r="BF25">
        <v>2405244</v>
      </c>
      <c r="BG25" s="2">
        <f t="shared" si="17"/>
        <v>5.5806353959024391E-2</v>
      </c>
      <c r="BH25">
        <v>2623784</v>
      </c>
      <c r="BI25" s="2">
        <f t="shared" si="18"/>
        <v>0.70309731832195133</v>
      </c>
      <c r="BJ25">
        <v>7246081</v>
      </c>
      <c r="BK25" s="2">
        <f t="shared" si="19"/>
        <v>4.5779679355902445</v>
      </c>
      <c r="BL25">
        <v>49097116</v>
      </c>
      <c r="BM25" s="2">
        <f t="shared" si="20"/>
        <v>16.483817826214633</v>
      </c>
    </row>
    <row r="26" spans="1:65" x14ac:dyDescent="0.45">
      <c r="B26" s="7">
        <v>8</v>
      </c>
      <c r="C26" s="7">
        <v>2</v>
      </c>
      <c r="D26">
        <v>100</v>
      </c>
      <c r="E26">
        <v>16186278</v>
      </c>
      <c r="F26" s="2">
        <f t="shared" si="21"/>
        <v>3.2199686550959998</v>
      </c>
      <c r="H26" s="2">
        <f t="shared" si="22"/>
        <v>0</v>
      </c>
      <c r="I26">
        <v>47084177</v>
      </c>
      <c r="J26" s="2">
        <f t="shared" si="23"/>
        <v>9.1653117264659993</v>
      </c>
      <c r="K26">
        <v>106153875</v>
      </c>
      <c r="L26" s="2">
        <f t="shared" si="0"/>
        <v>19.628700718499999</v>
      </c>
      <c r="M26">
        <v>78342450</v>
      </c>
      <c r="N26" s="2">
        <f t="shared" si="1"/>
        <v>16.463352497700001</v>
      </c>
      <c r="O26">
        <v>14238706</v>
      </c>
      <c r="P26" s="2">
        <f t="shared" si="2"/>
        <v>2.7473583227000002</v>
      </c>
      <c r="Q26">
        <v>45135585</v>
      </c>
      <c r="R26" s="2">
        <f t="shared" si="3"/>
        <v>9.1525939262999998</v>
      </c>
      <c r="S26">
        <v>8916467</v>
      </c>
      <c r="T26" s="2">
        <f t="shared" si="24"/>
        <v>2.7518892102099999</v>
      </c>
      <c r="V26">
        <v>57200403</v>
      </c>
      <c r="W26">
        <f t="shared" si="4"/>
        <v>10.292640515820001</v>
      </c>
      <c r="X26">
        <v>7772633</v>
      </c>
      <c r="Y26" s="2">
        <f t="shared" si="25"/>
        <v>2.8151544010039999</v>
      </c>
      <c r="Z26">
        <v>15861138</v>
      </c>
      <c r="AA26">
        <f t="shared" si="5"/>
        <v>3.1328919777599999</v>
      </c>
      <c r="AB26">
        <v>58135920</v>
      </c>
      <c r="AC26" s="2">
        <f t="shared" si="6"/>
        <v>11.000711326079999</v>
      </c>
      <c r="AD26">
        <v>3887729</v>
      </c>
      <c r="AE26" s="2">
        <f t="shared" si="7"/>
        <v>0.80094992858000003</v>
      </c>
      <c r="AF26">
        <v>6975160</v>
      </c>
      <c r="AG26" s="2">
        <f t="shared" si="8"/>
        <v>1.48276556248</v>
      </c>
      <c r="AH26">
        <v>15319185</v>
      </c>
      <c r="AI26" s="2">
        <f t="shared" si="9"/>
        <v>2.7657256598999997</v>
      </c>
      <c r="AJ26">
        <v>2682403</v>
      </c>
      <c r="AK26" s="2">
        <f t="shared" si="10"/>
        <v>0.57516085126000005</v>
      </c>
      <c r="AL26">
        <v>4390808</v>
      </c>
      <c r="AM26" s="2">
        <f t="shared" si="11"/>
        <v>0.84818116297599999</v>
      </c>
      <c r="AN26">
        <v>18457224</v>
      </c>
      <c r="AO26" s="2">
        <f t="shared" si="12"/>
        <v>3.565418874528</v>
      </c>
      <c r="AQ26" s="2">
        <f t="shared" si="13"/>
        <v>0</v>
      </c>
      <c r="AR26">
        <v>5274861</v>
      </c>
      <c r="AS26">
        <f t="shared" si="14"/>
        <v>1.0068971168459999</v>
      </c>
      <c r="AT26">
        <v>17981746</v>
      </c>
      <c r="AU26" s="2">
        <f t="shared" si="15"/>
        <v>3.26836215296</v>
      </c>
      <c r="AV26" s="7">
        <v>2151701</v>
      </c>
      <c r="AW26" s="2">
        <f t="shared" si="26"/>
        <v>0.49123333829999999</v>
      </c>
      <c r="AY26" s="2">
        <f>(AV26*200*0.0000001145)/D26</f>
        <v>0.49273952899999995</v>
      </c>
      <c r="AZ26">
        <v>15143766</v>
      </c>
      <c r="BA26" s="2">
        <f t="shared" si="27"/>
        <v>3.0947800197600004</v>
      </c>
      <c r="BB26">
        <v>8647843</v>
      </c>
      <c r="BC26" s="2">
        <f t="shared" si="28"/>
        <v>1.7672731954800001</v>
      </c>
      <c r="BD26">
        <v>241909232</v>
      </c>
      <c r="BE26" s="2">
        <f t="shared" si="16"/>
        <v>53.778260783763201</v>
      </c>
      <c r="BF26">
        <v>4829084</v>
      </c>
      <c r="BG26" s="2">
        <f t="shared" si="17"/>
        <v>9.1876220550399998E-2</v>
      </c>
      <c r="BH26">
        <v>6292318</v>
      </c>
      <c r="BI26" s="2">
        <f t="shared" si="18"/>
        <v>1.3826487880480003</v>
      </c>
      <c r="BJ26">
        <v>13305891</v>
      </c>
      <c r="BK26" s="2">
        <f t="shared" si="19"/>
        <v>6.8933031150240005</v>
      </c>
      <c r="BL26">
        <v>85403072</v>
      </c>
      <c r="BM26" s="2">
        <f t="shared" si="20"/>
        <v>23.511978140031996</v>
      </c>
    </row>
    <row r="27" spans="1:65" x14ac:dyDescent="0.45">
      <c r="B27" s="7">
        <v>26</v>
      </c>
      <c r="C27" s="7">
        <v>1</v>
      </c>
      <c r="D27">
        <v>100</v>
      </c>
      <c r="E27">
        <v>5134090</v>
      </c>
      <c r="F27" s="2">
        <f t="shared" si="21"/>
        <v>1.02133479188</v>
      </c>
      <c r="H27" s="2">
        <f t="shared" si="22"/>
        <v>0</v>
      </c>
      <c r="I27">
        <v>8262376</v>
      </c>
      <c r="J27" s="2">
        <f t="shared" si="23"/>
        <v>1.6083375874079999</v>
      </c>
      <c r="K27">
        <v>49687805</v>
      </c>
      <c r="L27" s="2">
        <f t="shared" si="0"/>
        <v>9.1876726469399994</v>
      </c>
      <c r="M27">
        <v>30014671</v>
      </c>
      <c r="N27" s="2">
        <f t="shared" si="1"/>
        <v>6.3074630519659998</v>
      </c>
      <c r="O27">
        <v>6403399</v>
      </c>
      <c r="P27" s="2">
        <f t="shared" si="2"/>
        <v>1.23553583705</v>
      </c>
      <c r="Q27">
        <v>8160391</v>
      </c>
      <c r="R27" s="2">
        <f t="shared" si="3"/>
        <v>1.65476408698</v>
      </c>
      <c r="S27">
        <v>2231091</v>
      </c>
      <c r="T27" s="2">
        <f t="shared" si="24"/>
        <v>0.68858161532999995</v>
      </c>
      <c r="V27">
        <v>39128397</v>
      </c>
      <c r="W27">
        <f t="shared" si="4"/>
        <v>7.0407637561800005</v>
      </c>
      <c r="X27">
        <v>1425579</v>
      </c>
      <c r="Y27" s="2">
        <f t="shared" si="25"/>
        <v>0.51632760685199997</v>
      </c>
      <c r="Z27">
        <v>8197375</v>
      </c>
      <c r="AA27">
        <f t="shared" si="5"/>
        <v>1.6191455099999998</v>
      </c>
      <c r="AB27">
        <v>24433202</v>
      </c>
      <c r="AC27" s="2">
        <f t="shared" si="6"/>
        <v>4.6233482152479999</v>
      </c>
      <c r="AD27">
        <v>4224504</v>
      </c>
      <c r="AE27" s="2">
        <f t="shared" si="7"/>
        <v>0.87033231407999989</v>
      </c>
      <c r="AF27">
        <v>1862989</v>
      </c>
      <c r="AG27" s="2">
        <f t="shared" si="8"/>
        <v>0.39603047564199995</v>
      </c>
      <c r="AH27">
        <v>6746780</v>
      </c>
      <c r="AI27" s="2">
        <f t="shared" si="9"/>
        <v>1.2180636612</v>
      </c>
      <c r="AJ27">
        <v>1050251</v>
      </c>
      <c r="AK27" s="2">
        <f t="shared" si="10"/>
        <v>0.22519481942000003</v>
      </c>
      <c r="AL27">
        <v>2027153</v>
      </c>
      <c r="AM27" s="2">
        <f t="shared" si="11"/>
        <v>0.39158919931600006</v>
      </c>
      <c r="AN27">
        <v>8474507</v>
      </c>
      <c r="AO27" s="2">
        <f t="shared" si="12"/>
        <v>1.6370374662040001</v>
      </c>
      <c r="AQ27" s="2">
        <f t="shared" si="13"/>
        <v>0</v>
      </c>
      <c r="AS27">
        <f t="shared" si="14"/>
        <v>0</v>
      </c>
      <c r="AT27">
        <v>11480314</v>
      </c>
      <c r="AU27" s="2">
        <f t="shared" si="15"/>
        <v>2.0866618726400001</v>
      </c>
      <c r="AV27" s="7">
        <v>1711075</v>
      </c>
      <c r="AW27" s="2">
        <f t="shared" si="26"/>
        <v>0.39063842250000003</v>
      </c>
      <c r="AY27" s="2">
        <f>(AV27*200*0.0000001145)/D27</f>
        <v>0.39183617499999995</v>
      </c>
      <c r="AZ27">
        <v>13479462</v>
      </c>
      <c r="BA27" s="2">
        <f t="shared" si="27"/>
        <v>2.7546628543200002</v>
      </c>
      <c r="BB27">
        <v>6378269</v>
      </c>
      <c r="BC27" s="2">
        <f t="shared" si="28"/>
        <v>1.3034630528400002</v>
      </c>
      <c r="BD27">
        <v>91842665</v>
      </c>
      <c r="BE27" s="2">
        <f t="shared" si="16"/>
        <v>20.417322433753998</v>
      </c>
      <c r="BF27">
        <v>2368037</v>
      </c>
      <c r="BG27" s="2">
        <f t="shared" si="17"/>
        <v>4.5053324747199995E-2</v>
      </c>
      <c r="BH27">
        <v>2356250</v>
      </c>
      <c r="BI27" s="2">
        <f t="shared" si="18"/>
        <v>0.51775294999999999</v>
      </c>
      <c r="BJ27">
        <v>6792111</v>
      </c>
      <c r="BK27" s="2">
        <f t="shared" si="19"/>
        <v>3.5187481931040003</v>
      </c>
      <c r="BL27">
        <v>52578068</v>
      </c>
      <c r="BM27" s="2">
        <f t="shared" si="20"/>
        <v>14.475057588807999</v>
      </c>
    </row>
    <row r="28" spans="1:65" x14ac:dyDescent="0.45">
      <c r="A28" t="s">
        <v>58</v>
      </c>
      <c r="B28" s="7">
        <v>41</v>
      </c>
      <c r="C28" s="7">
        <v>2</v>
      </c>
      <c r="D28">
        <v>90</v>
      </c>
      <c r="E28">
        <v>1777361</v>
      </c>
      <c r="F28" s="2">
        <f t="shared" si="21"/>
        <v>0.39285997605777778</v>
      </c>
      <c r="H28" s="2">
        <f t="shared" si="22"/>
        <v>0</v>
      </c>
      <c r="I28">
        <v>1751239</v>
      </c>
      <c r="J28" s="2">
        <f t="shared" si="23"/>
        <v>0.37876964584666661</v>
      </c>
      <c r="K28">
        <v>23712402</v>
      </c>
      <c r="L28" s="2">
        <f t="shared" si="0"/>
        <v>4.8717920322400001</v>
      </c>
      <c r="M28">
        <v>9873687</v>
      </c>
      <c r="N28" s="2">
        <f t="shared" si="1"/>
        <v>2.3054620314466665</v>
      </c>
      <c r="O28">
        <v>1829654</v>
      </c>
      <c r="P28" s="2">
        <f t="shared" si="2"/>
        <v>0.39225748811111111</v>
      </c>
      <c r="Q28">
        <v>647923</v>
      </c>
      <c r="R28" s="2">
        <f t="shared" si="3"/>
        <v>0.14598425104444446</v>
      </c>
      <c r="T28" s="2">
        <f t="shared" si="24"/>
        <v>0</v>
      </c>
      <c r="V28">
        <v>12067470</v>
      </c>
      <c r="W28">
        <f t="shared" si="4"/>
        <v>2.4126895020000001</v>
      </c>
      <c r="Y28" s="2">
        <f t="shared" si="25"/>
        <v>0</v>
      </c>
      <c r="Z28">
        <v>6873686</v>
      </c>
      <c r="AA28">
        <f t="shared" si="5"/>
        <v>1.5085449541333333</v>
      </c>
      <c r="AB28">
        <v>12865644</v>
      </c>
      <c r="AC28" s="2">
        <f t="shared" si="6"/>
        <v>2.7049873558399997</v>
      </c>
      <c r="AE28" s="2">
        <f t="shared" si="7"/>
        <v>0</v>
      </c>
      <c r="AG28" s="2">
        <f t="shared" si="8"/>
        <v>0</v>
      </c>
      <c r="AI28" s="2">
        <f t="shared" si="9"/>
        <v>0</v>
      </c>
      <c r="AK28" s="2">
        <f t="shared" si="10"/>
        <v>0</v>
      </c>
      <c r="AL28">
        <v>2291065</v>
      </c>
      <c r="AM28" s="2">
        <f t="shared" si="11"/>
        <v>0.49174400908888893</v>
      </c>
      <c r="AN28">
        <v>3450095</v>
      </c>
      <c r="AO28" s="2">
        <f t="shared" si="12"/>
        <v>0.74051305704444448</v>
      </c>
      <c r="AQ28" s="2">
        <f t="shared" si="13"/>
        <v>0</v>
      </c>
      <c r="AS28">
        <f t="shared" si="14"/>
        <v>0</v>
      </c>
      <c r="AU28" s="2">
        <f t="shared" si="15"/>
        <v>0</v>
      </c>
      <c r="AW28" s="2">
        <f t="shared" si="26"/>
        <v>0</v>
      </c>
      <c r="AX28">
        <v>1044254</v>
      </c>
      <c r="AY28" s="2">
        <f t="shared" ref="AY28:AY34" si="30">(AX28*200*0.0000001145)/D28</f>
        <v>0.26570462888888891</v>
      </c>
      <c r="AZ28">
        <v>5682251</v>
      </c>
      <c r="BA28" s="2">
        <f t="shared" si="27"/>
        <v>1.2902497937333333</v>
      </c>
      <c r="BB28">
        <v>9060259</v>
      </c>
      <c r="BC28" s="2">
        <f t="shared" si="28"/>
        <v>2.0572828102666665</v>
      </c>
      <c r="BD28">
        <v>45218647</v>
      </c>
      <c r="BE28" s="2">
        <f t="shared" si="16"/>
        <v>11.169387655352445</v>
      </c>
      <c r="BG28" s="2">
        <f t="shared" si="17"/>
        <v>0</v>
      </c>
      <c r="BI28" s="2">
        <f t="shared" si="18"/>
        <v>0</v>
      </c>
      <c r="BJ28">
        <v>3491798</v>
      </c>
      <c r="BK28" s="2">
        <f t="shared" si="19"/>
        <v>2.0099720434133337</v>
      </c>
      <c r="BL28">
        <v>30332328</v>
      </c>
      <c r="BM28" s="2">
        <f t="shared" si="20"/>
        <v>9.2785243248533327</v>
      </c>
    </row>
    <row r="29" spans="1:65" x14ac:dyDescent="0.45">
      <c r="B29" s="7">
        <v>38</v>
      </c>
      <c r="C29" s="7">
        <v>2</v>
      </c>
      <c r="D29">
        <v>104</v>
      </c>
      <c r="E29">
        <v>2375614</v>
      </c>
      <c r="F29" s="2">
        <f t="shared" si="21"/>
        <v>0.45440927331538467</v>
      </c>
      <c r="H29" s="2">
        <f t="shared" si="22"/>
        <v>0</v>
      </c>
      <c r="I29">
        <v>1746616</v>
      </c>
      <c r="J29" s="2">
        <f t="shared" si="23"/>
        <v>0.32691613204615383</v>
      </c>
      <c r="K29">
        <v>23343239</v>
      </c>
      <c r="L29" s="2">
        <f t="shared" si="0"/>
        <v>4.1503381125115384</v>
      </c>
      <c r="M29">
        <v>8156049</v>
      </c>
      <c r="N29" s="2">
        <f t="shared" si="1"/>
        <v>1.6480394934173077</v>
      </c>
      <c r="O29">
        <v>1664084</v>
      </c>
      <c r="P29" s="2">
        <f t="shared" si="2"/>
        <v>0.30873558442307691</v>
      </c>
      <c r="Q29">
        <v>316038</v>
      </c>
      <c r="R29" s="2">
        <f t="shared" si="3"/>
        <v>6.162133234615385E-2</v>
      </c>
      <c r="T29" s="2">
        <f t="shared" si="24"/>
        <v>0</v>
      </c>
      <c r="V29">
        <v>13494168</v>
      </c>
      <c r="W29">
        <f t="shared" si="4"/>
        <v>2.3347505672307696</v>
      </c>
      <c r="Y29" s="2">
        <f t="shared" si="25"/>
        <v>0</v>
      </c>
      <c r="Z29">
        <v>6414564</v>
      </c>
      <c r="AA29">
        <f t="shared" si="5"/>
        <v>1.2182737319999999</v>
      </c>
      <c r="AB29">
        <v>10477395</v>
      </c>
      <c r="AC29" s="2">
        <f t="shared" si="6"/>
        <v>1.9063217225769231</v>
      </c>
      <c r="AE29" s="2">
        <f t="shared" si="7"/>
        <v>0</v>
      </c>
      <c r="AG29" s="2">
        <f t="shared" si="8"/>
        <v>0</v>
      </c>
      <c r="AI29" s="2">
        <f t="shared" si="9"/>
        <v>0</v>
      </c>
      <c r="AK29" s="2">
        <f t="shared" si="10"/>
        <v>0</v>
      </c>
      <c r="AL29">
        <v>1952599</v>
      </c>
      <c r="AM29" s="2">
        <f t="shared" si="11"/>
        <v>0.36268024425769235</v>
      </c>
      <c r="AN29">
        <v>3324370</v>
      </c>
      <c r="AO29" s="2">
        <f t="shared" si="12"/>
        <v>0.61747615542307699</v>
      </c>
      <c r="AQ29" s="2">
        <f t="shared" si="13"/>
        <v>0</v>
      </c>
      <c r="AS29">
        <f t="shared" si="14"/>
        <v>0</v>
      </c>
      <c r="AU29" s="2">
        <f t="shared" si="15"/>
        <v>0</v>
      </c>
      <c r="AW29" s="2">
        <f t="shared" si="26"/>
        <v>0</v>
      </c>
      <c r="AX29">
        <v>1171967</v>
      </c>
      <c r="AY29" s="2">
        <f t="shared" si="30"/>
        <v>0.25805811826923075</v>
      </c>
      <c r="AZ29">
        <v>5788791</v>
      </c>
      <c r="BA29" s="2">
        <f t="shared" si="27"/>
        <v>1.1374974315000002</v>
      </c>
      <c r="BB29">
        <v>8237806</v>
      </c>
      <c r="BC29" s="2">
        <f t="shared" si="28"/>
        <v>1.6187288790000001</v>
      </c>
      <c r="BD29">
        <v>46024012</v>
      </c>
      <c r="BE29" s="2">
        <f t="shared" si="16"/>
        <v>9.8379688943184629</v>
      </c>
      <c r="BG29" s="2">
        <f t="shared" si="17"/>
        <v>0</v>
      </c>
      <c r="BI29" s="2">
        <f t="shared" si="18"/>
        <v>0</v>
      </c>
      <c r="BJ29">
        <v>3440711</v>
      </c>
      <c r="BK29" s="2">
        <f t="shared" si="19"/>
        <v>1.7139504841384616</v>
      </c>
      <c r="BL29">
        <v>31107257</v>
      </c>
      <c r="BM29" s="2">
        <f t="shared" si="20"/>
        <v>8.2346293227326921</v>
      </c>
    </row>
    <row r="30" spans="1:65" x14ac:dyDescent="0.45">
      <c r="B30" s="7">
        <v>37</v>
      </c>
      <c r="C30" s="7">
        <v>2</v>
      </c>
      <c r="D30">
        <v>102</v>
      </c>
      <c r="E30">
        <v>2430351</v>
      </c>
      <c r="F30" s="2">
        <f t="shared" si="21"/>
        <v>0.47399469130588234</v>
      </c>
      <c r="H30" s="2">
        <f t="shared" si="22"/>
        <v>0</v>
      </c>
      <c r="I30">
        <v>1785028</v>
      </c>
      <c r="J30" s="2">
        <f t="shared" si="23"/>
        <v>0.34065684355294118</v>
      </c>
      <c r="K30">
        <v>23070531</v>
      </c>
      <c r="L30" s="2">
        <f t="shared" si="0"/>
        <v>4.1822801432823526</v>
      </c>
      <c r="M30">
        <v>10352101</v>
      </c>
      <c r="N30" s="2">
        <f t="shared" si="1"/>
        <v>2.1327966830843139</v>
      </c>
      <c r="O30">
        <v>1690385</v>
      </c>
      <c r="P30" s="2">
        <f t="shared" si="2"/>
        <v>0.31976449583333333</v>
      </c>
      <c r="Q30">
        <v>552093</v>
      </c>
      <c r="R30" s="2">
        <f t="shared" si="3"/>
        <v>0.10975825347058824</v>
      </c>
      <c r="T30" s="2">
        <f t="shared" si="24"/>
        <v>0</v>
      </c>
      <c r="V30">
        <v>10560608</v>
      </c>
      <c r="W30">
        <f t="shared" si="4"/>
        <v>1.8630154936470589</v>
      </c>
      <c r="Y30" s="2">
        <f t="shared" si="25"/>
        <v>0</v>
      </c>
      <c r="Z30">
        <v>6091162</v>
      </c>
      <c r="AA30">
        <f t="shared" si="5"/>
        <v>1.179535606117647</v>
      </c>
      <c r="AB30">
        <v>16856952</v>
      </c>
      <c r="AC30" s="2">
        <f t="shared" si="6"/>
        <v>3.127195965929412</v>
      </c>
      <c r="AD30">
        <v>938956</v>
      </c>
      <c r="AE30" s="2">
        <f t="shared" si="7"/>
        <v>0.18965070109803919</v>
      </c>
      <c r="AG30" s="2">
        <f t="shared" si="8"/>
        <v>0</v>
      </c>
      <c r="AH30">
        <v>921822</v>
      </c>
      <c r="AI30" s="2">
        <f t="shared" si="9"/>
        <v>0.16316249399999999</v>
      </c>
      <c r="AK30" s="2">
        <f t="shared" si="10"/>
        <v>0</v>
      </c>
      <c r="AL30">
        <v>1935372</v>
      </c>
      <c r="AM30" s="2">
        <f t="shared" si="11"/>
        <v>0.3665290980235294</v>
      </c>
      <c r="AN30">
        <v>3353533</v>
      </c>
      <c r="AO30" s="2">
        <f t="shared" si="12"/>
        <v>0.6351065457607844</v>
      </c>
      <c r="AQ30" s="2">
        <f t="shared" si="13"/>
        <v>0</v>
      </c>
      <c r="AS30">
        <f t="shared" si="14"/>
        <v>0</v>
      </c>
      <c r="AU30" s="2">
        <f t="shared" si="15"/>
        <v>0</v>
      </c>
      <c r="AW30" s="2">
        <f t="shared" si="26"/>
        <v>0</v>
      </c>
      <c r="AX30">
        <v>1119109</v>
      </c>
      <c r="AY30" s="2">
        <f t="shared" si="30"/>
        <v>0.25125094215686278</v>
      </c>
      <c r="AZ30">
        <v>5467521</v>
      </c>
      <c r="BA30" s="2">
        <f t="shared" si="27"/>
        <v>1.0954339132941178</v>
      </c>
      <c r="BB30">
        <v>8732186</v>
      </c>
      <c r="BC30" s="2">
        <f t="shared" si="28"/>
        <v>1.7495191480000001</v>
      </c>
      <c r="BD30">
        <v>49224123</v>
      </c>
      <c r="BE30" s="2">
        <f t="shared" si="16"/>
        <v>10.728330045328237</v>
      </c>
      <c r="BG30" s="2">
        <f t="shared" si="17"/>
        <v>0</v>
      </c>
      <c r="BI30" s="2">
        <f t="shared" si="18"/>
        <v>0</v>
      </c>
      <c r="BJ30">
        <v>3360429</v>
      </c>
      <c r="BK30" s="2">
        <f t="shared" si="19"/>
        <v>1.7067816563294118</v>
      </c>
      <c r="BL30">
        <v>31914168</v>
      </c>
      <c r="BM30" s="2">
        <f t="shared" si="20"/>
        <v>8.6138842503999999</v>
      </c>
    </row>
    <row r="31" spans="1:65" x14ac:dyDescent="0.45">
      <c r="B31" s="7">
        <v>32</v>
      </c>
      <c r="C31" s="7">
        <v>1</v>
      </c>
      <c r="D31">
        <v>193</v>
      </c>
      <c r="E31">
        <v>3600111</v>
      </c>
      <c r="F31" s="2">
        <f t="shared" si="21"/>
        <v>0.37107631163316063</v>
      </c>
      <c r="H31" s="2">
        <f t="shared" si="22"/>
        <v>0</v>
      </c>
      <c r="I31">
        <v>2338520</v>
      </c>
      <c r="J31" s="2">
        <f t="shared" si="23"/>
        <v>0.23586094619689119</v>
      </c>
      <c r="K31">
        <v>31906260</v>
      </c>
      <c r="L31" s="2">
        <f t="shared" si="0"/>
        <v>3.0568511523730568</v>
      </c>
      <c r="M31">
        <v>17860047</v>
      </c>
      <c r="N31" s="2">
        <f t="shared" si="1"/>
        <v>1.9446722470787565</v>
      </c>
      <c r="O31">
        <v>3662606</v>
      </c>
      <c r="P31" s="2">
        <f t="shared" si="2"/>
        <v>0.36616571383419683</v>
      </c>
      <c r="R31" s="2">
        <f t="shared" si="3"/>
        <v>0</v>
      </c>
      <c r="T31" s="2">
        <f t="shared" si="24"/>
        <v>0</v>
      </c>
      <c r="V31">
        <v>17973853</v>
      </c>
      <c r="W31">
        <f t="shared" si="4"/>
        <v>1.6757591237409326</v>
      </c>
      <c r="Y31" s="2">
        <f t="shared" si="25"/>
        <v>0</v>
      </c>
      <c r="Z31">
        <v>15401954</v>
      </c>
      <c r="AA31">
        <f t="shared" si="5"/>
        <v>1.5762662974507773</v>
      </c>
      <c r="AB31">
        <v>29502913</v>
      </c>
      <c r="AC31" s="2">
        <f t="shared" si="6"/>
        <v>2.8925695386072539</v>
      </c>
      <c r="AD31">
        <v>1764455</v>
      </c>
      <c r="AE31" s="2">
        <f t="shared" si="7"/>
        <v>0.18834871455958546</v>
      </c>
      <c r="AG31" s="2">
        <f t="shared" si="8"/>
        <v>0</v>
      </c>
      <c r="AH31">
        <v>2112684</v>
      </c>
      <c r="AI31" s="2">
        <f t="shared" si="9"/>
        <v>0.19762899966839376</v>
      </c>
      <c r="AK31" s="2">
        <f t="shared" si="10"/>
        <v>0</v>
      </c>
      <c r="AL31">
        <v>8280516</v>
      </c>
      <c r="AM31" s="2">
        <f t="shared" si="11"/>
        <v>0.82878955272124355</v>
      </c>
      <c r="AN31">
        <v>10058367</v>
      </c>
      <c r="AO31" s="2">
        <f t="shared" si="12"/>
        <v>1.0067330933284975</v>
      </c>
      <c r="AQ31" s="2">
        <f t="shared" si="13"/>
        <v>0</v>
      </c>
      <c r="AS31">
        <f t="shared" si="14"/>
        <v>0</v>
      </c>
      <c r="AU31" s="2">
        <f t="shared" si="15"/>
        <v>0</v>
      </c>
      <c r="AV31">
        <v>1230577</v>
      </c>
      <c r="AW31" s="2">
        <f t="shared" si="26"/>
        <v>0.14556514461139897</v>
      </c>
      <c r="AX31">
        <v>2139116</v>
      </c>
      <c r="AY31" s="2">
        <f t="shared" si="30"/>
        <v>0.25381220932642484</v>
      </c>
      <c r="AZ31">
        <v>16405124</v>
      </c>
      <c r="BA31" s="2">
        <f t="shared" si="27"/>
        <v>1.7370731298652851</v>
      </c>
      <c r="BB31">
        <v>27097165</v>
      </c>
      <c r="BC31" s="2">
        <f t="shared" si="28"/>
        <v>2.8692106939896376</v>
      </c>
      <c r="BD31">
        <v>116098870</v>
      </c>
      <c r="BE31" s="2">
        <f t="shared" si="16"/>
        <v>13.372881426120207</v>
      </c>
      <c r="BG31" s="2">
        <f t="shared" si="17"/>
        <v>0</v>
      </c>
      <c r="BH31">
        <v>2789577</v>
      </c>
      <c r="BI31" s="2">
        <f t="shared" si="18"/>
        <v>0.31760129102176166</v>
      </c>
      <c r="BJ31">
        <v>9323387</v>
      </c>
      <c r="BK31" s="2">
        <f t="shared" si="19"/>
        <v>2.5026482708642486</v>
      </c>
      <c r="BL31">
        <v>93492697</v>
      </c>
      <c r="BM31" s="2">
        <f t="shared" si="20"/>
        <v>13.336321471648704</v>
      </c>
    </row>
    <row r="32" spans="1:65" x14ac:dyDescent="0.45">
      <c r="B32" s="7">
        <v>15</v>
      </c>
      <c r="C32" s="7">
        <v>1</v>
      </c>
      <c r="D32">
        <v>200</v>
      </c>
      <c r="E32">
        <v>3957944</v>
      </c>
      <c r="F32" s="2">
        <f t="shared" si="21"/>
        <v>0.39368085790399993</v>
      </c>
      <c r="H32" s="2">
        <f t="shared" si="22"/>
        <v>0</v>
      </c>
      <c r="I32">
        <v>2069136</v>
      </c>
      <c r="J32" s="2">
        <f t="shared" si="23"/>
        <v>0.20138693774399999</v>
      </c>
      <c r="K32">
        <v>28942236</v>
      </c>
      <c r="L32" s="2">
        <f t="shared" si="0"/>
        <v>2.6758254871439999</v>
      </c>
      <c r="M32">
        <v>17346358</v>
      </c>
      <c r="N32" s="2">
        <f t="shared" si="1"/>
        <v>1.822633874134</v>
      </c>
      <c r="O32">
        <v>3542034</v>
      </c>
      <c r="P32" s="2">
        <f t="shared" si="2"/>
        <v>0.34171773015000001</v>
      </c>
      <c r="Q32">
        <v>988621</v>
      </c>
      <c r="R32" s="2">
        <f t="shared" si="3"/>
        <v>0.10023628319</v>
      </c>
      <c r="T32" s="2">
        <f t="shared" si="24"/>
        <v>0</v>
      </c>
      <c r="V32">
        <v>15082929</v>
      </c>
      <c r="W32">
        <f t="shared" si="4"/>
        <v>1.3570111221300001</v>
      </c>
      <c r="Y32" s="2">
        <f t="shared" si="25"/>
        <v>0</v>
      </c>
      <c r="Z32">
        <v>13104269</v>
      </c>
      <c r="AA32">
        <f t="shared" si="5"/>
        <v>1.2941776064399999</v>
      </c>
      <c r="AB32">
        <v>20737033</v>
      </c>
      <c r="AC32" s="2">
        <f t="shared" si="6"/>
        <v>1.9619721661959999</v>
      </c>
      <c r="AD32">
        <v>1418708</v>
      </c>
      <c r="AE32" s="2">
        <f t="shared" si="7"/>
        <v>0.14614111108</v>
      </c>
      <c r="AG32" s="2">
        <f t="shared" si="8"/>
        <v>0</v>
      </c>
      <c r="AH32">
        <v>1881448</v>
      </c>
      <c r="AI32" s="2">
        <f t="shared" si="9"/>
        <v>0.16983831095999999</v>
      </c>
      <c r="AK32" s="2">
        <f t="shared" si="10"/>
        <v>0</v>
      </c>
      <c r="AL32">
        <v>5625388</v>
      </c>
      <c r="AM32" s="2">
        <f t="shared" si="11"/>
        <v>0.54333372536799995</v>
      </c>
      <c r="AN32">
        <v>7386939</v>
      </c>
      <c r="AO32" s="2">
        <f t="shared" si="12"/>
        <v>0.7134748902539999</v>
      </c>
      <c r="AQ32" s="2">
        <f t="shared" si="13"/>
        <v>0</v>
      </c>
      <c r="AS32">
        <f t="shared" si="14"/>
        <v>0</v>
      </c>
      <c r="AU32" s="2">
        <f t="shared" si="15"/>
        <v>0</v>
      </c>
      <c r="AV32">
        <v>1424347</v>
      </c>
      <c r="AW32" s="2">
        <f t="shared" si="26"/>
        <v>0.16258921005000002</v>
      </c>
      <c r="AX32">
        <v>2062421</v>
      </c>
      <c r="AY32" s="2">
        <f t="shared" si="30"/>
        <v>0.23614720450000001</v>
      </c>
      <c r="AZ32">
        <v>13908066</v>
      </c>
      <c r="BA32" s="2">
        <f t="shared" si="27"/>
        <v>1.4211261838800002</v>
      </c>
      <c r="BB32">
        <v>21287261</v>
      </c>
      <c r="BC32" s="2">
        <f t="shared" si="28"/>
        <v>2.1751323289800002</v>
      </c>
      <c r="BD32">
        <v>88266913</v>
      </c>
      <c r="BE32" s="2">
        <f t="shared" si="16"/>
        <v>9.8112027942194011</v>
      </c>
      <c r="BG32" s="2">
        <f t="shared" si="17"/>
        <v>0</v>
      </c>
      <c r="BI32" s="2">
        <f t="shared" si="18"/>
        <v>0</v>
      </c>
      <c r="BJ32">
        <v>7469623</v>
      </c>
      <c r="BK32" s="2">
        <f t="shared" si="19"/>
        <v>1.9348713849360002</v>
      </c>
      <c r="BL32">
        <v>74686658</v>
      </c>
      <c r="BM32" s="2">
        <f t="shared" si="20"/>
        <v>10.280842533673999</v>
      </c>
    </row>
    <row r="33" spans="1:65" x14ac:dyDescent="0.45">
      <c r="B33" s="7">
        <v>13</v>
      </c>
      <c r="C33" s="7">
        <v>1</v>
      </c>
      <c r="D33">
        <v>200</v>
      </c>
      <c r="E33">
        <v>2368463</v>
      </c>
      <c r="F33" s="2">
        <f t="shared" si="21"/>
        <v>0.235581540758</v>
      </c>
      <c r="H33" s="2">
        <f t="shared" si="22"/>
        <v>0</v>
      </c>
      <c r="I33">
        <v>1498232</v>
      </c>
      <c r="J33" s="2">
        <f t="shared" si="23"/>
        <v>0.14582142232799999</v>
      </c>
      <c r="K33">
        <v>24603576</v>
      </c>
      <c r="L33" s="2">
        <f t="shared" si="0"/>
        <v>2.2746990155039999</v>
      </c>
      <c r="M33">
        <v>14613644</v>
      </c>
      <c r="N33" s="2">
        <f t="shared" si="1"/>
        <v>1.5354994160120001</v>
      </c>
      <c r="O33">
        <v>3238741</v>
      </c>
      <c r="P33" s="2">
        <f t="shared" si="2"/>
        <v>0.31245753797499998</v>
      </c>
      <c r="R33" s="2">
        <f t="shared" si="3"/>
        <v>0</v>
      </c>
      <c r="T33" s="2">
        <f t="shared" si="24"/>
        <v>0</v>
      </c>
      <c r="V33">
        <v>13602264</v>
      </c>
      <c r="W33">
        <f t="shared" si="4"/>
        <v>1.2237956920800002</v>
      </c>
      <c r="Y33" s="2">
        <f t="shared" si="25"/>
        <v>0</v>
      </c>
      <c r="Z33">
        <v>12378721</v>
      </c>
      <c r="AA33">
        <f t="shared" si="5"/>
        <v>1.2225224859599999</v>
      </c>
      <c r="AB33">
        <v>20194459</v>
      </c>
      <c r="AC33" s="2">
        <f t="shared" si="6"/>
        <v>1.910638154908</v>
      </c>
      <c r="AD33">
        <v>1255489</v>
      </c>
      <c r="AE33" s="2">
        <f t="shared" si="7"/>
        <v>0.12932792188999997</v>
      </c>
      <c r="AG33" s="2">
        <f t="shared" si="8"/>
        <v>0</v>
      </c>
      <c r="AH33">
        <v>1892790</v>
      </c>
      <c r="AI33" s="2">
        <f t="shared" si="9"/>
        <v>0.17086215330000001</v>
      </c>
      <c r="AK33" s="2">
        <f t="shared" si="10"/>
        <v>0</v>
      </c>
      <c r="AL33">
        <v>5991847</v>
      </c>
      <c r="AM33" s="2">
        <f t="shared" si="11"/>
        <v>0.578728534342</v>
      </c>
      <c r="AN33">
        <v>7318625</v>
      </c>
      <c r="AO33" s="2">
        <f t="shared" si="12"/>
        <v>0.70687671425000009</v>
      </c>
      <c r="AQ33" s="2">
        <f t="shared" si="13"/>
        <v>0</v>
      </c>
      <c r="AS33">
        <f t="shared" si="14"/>
        <v>0</v>
      </c>
      <c r="AU33" s="2">
        <f t="shared" si="15"/>
        <v>0</v>
      </c>
      <c r="AV33">
        <v>1213817</v>
      </c>
      <c r="AW33" s="2">
        <f t="shared" si="26"/>
        <v>0.13855721055</v>
      </c>
      <c r="AX33">
        <v>1740509</v>
      </c>
      <c r="AY33" s="2">
        <f t="shared" si="30"/>
        <v>0.1992882805</v>
      </c>
      <c r="AZ33">
        <v>12445851</v>
      </c>
      <c r="BA33" s="2">
        <f t="shared" si="27"/>
        <v>1.2717170551800001</v>
      </c>
      <c r="BB33">
        <v>18994820</v>
      </c>
      <c r="BC33" s="2">
        <f t="shared" si="28"/>
        <v>1.9408907075999999</v>
      </c>
      <c r="BD33">
        <v>79674092</v>
      </c>
      <c r="BE33" s="2">
        <f t="shared" si="16"/>
        <v>8.8560780873495997</v>
      </c>
      <c r="BG33" s="2">
        <f t="shared" si="17"/>
        <v>0</v>
      </c>
      <c r="BI33" s="2">
        <f t="shared" si="18"/>
        <v>0</v>
      </c>
      <c r="BJ33">
        <v>7268902</v>
      </c>
      <c r="BK33" s="2">
        <f t="shared" si="19"/>
        <v>1.882878222864</v>
      </c>
      <c r="BL33">
        <v>65360190</v>
      </c>
      <c r="BM33" s="2">
        <f t="shared" si="20"/>
        <v>8.9970262340699989</v>
      </c>
    </row>
    <row r="34" spans="1:65" x14ac:dyDescent="0.45">
      <c r="A34" t="s">
        <v>59</v>
      </c>
      <c r="B34" s="7">
        <v>7</v>
      </c>
      <c r="C34" s="7">
        <v>2</v>
      </c>
      <c r="D34">
        <v>160</v>
      </c>
      <c r="E34">
        <v>10333610</v>
      </c>
      <c r="F34" s="2">
        <f t="shared" si="21"/>
        <v>1.2848035653250001</v>
      </c>
      <c r="H34" s="2">
        <f t="shared" si="22"/>
        <v>0</v>
      </c>
      <c r="I34">
        <v>20939826</v>
      </c>
      <c r="J34" s="2">
        <f t="shared" si="23"/>
        <v>2.5475654059425001</v>
      </c>
      <c r="K34">
        <v>102955800</v>
      </c>
      <c r="L34" s="2">
        <f t="shared" si="0"/>
        <v>11.898344416500001</v>
      </c>
      <c r="M34">
        <v>138277670</v>
      </c>
      <c r="N34" s="2">
        <f t="shared" si="1"/>
        <v>18.161562024887502</v>
      </c>
      <c r="O34">
        <v>6556720</v>
      </c>
      <c r="P34" s="2">
        <f t="shared" si="2"/>
        <v>0.79069945249999996</v>
      </c>
      <c r="Q34">
        <v>29097846</v>
      </c>
      <c r="R34" s="2">
        <f t="shared" si="3"/>
        <v>3.6877882574249994</v>
      </c>
      <c r="T34" s="2">
        <f t="shared" si="24"/>
        <v>0</v>
      </c>
      <c r="V34">
        <v>55303448</v>
      </c>
      <c r="W34">
        <f t="shared" si="4"/>
        <v>6.2195640207</v>
      </c>
      <c r="Y34" s="2">
        <f t="shared" si="25"/>
        <v>0</v>
      </c>
      <c r="Z34">
        <v>11990369</v>
      </c>
      <c r="AA34">
        <f t="shared" si="5"/>
        <v>1.4802110530500001</v>
      </c>
      <c r="AB34">
        <v>68216946</v>
      </c>
      <c r="AC34" s="2">
        <f t="shared" si="6"/>
        <v>8.0676771186899998</v>
      </c>
      <c r="AD34">
        <v>6775274</v>
      </c>
      <c r="AE34" s="2">
        <f t="shared" si="7"/>
        <v>0.87240121842500007</v>
      </c>
      <c r="AG34" s="2">
        <f t="shared" si="8"/>
        <v>0</v>
      </c>
      <c r="AH34">
        <v>7731247</v>
      </c>
      <c r="AI34" s="2">
        <f t="shared" si="9"/>
        <v>0.87237458336249996</v>
      </c>
      <c r="AK34" s="2">
        <f t="shared" si="10"/>
        <v>0</v>
      </c>
      <c r="AL34">
        <v>4288340</v>
      </c>
      <c r="AM34" s="2">
        <f t="shared" si="11"/>
        <v>0.51774200905000001</v>
      </c>
      <c r="AN34">
        <v>17174119</v>
      </c>
      <c r="AO34" s="2">
        <f t="shared" si="12"/>
        <v>2.0734743221674998</v>
      </c>
      <c r="AQ34" s="2">
        <f t="shared" si="13"/>
        <v>0</v>
      </c>
      <c r="AR34">
        <v>5498968</v>
      </c>
      <c r="AS34">
        <f t="shared" si="14"/>
        <v>0.65604750353000008</v>
      </c>
      <c r="AT34">
        <v>5118685</v>
      </c>
      <c r="AU34" s="2">
        <f t="shared" si="15"/>
        <v>0.58148261599999995</v>
      </c>
      <c r="AV34">
        <v>2656449</v>
      </c>
      <c r="AW34" s="2">
        <f t="shared" si="26"/>
        <v>0.37904206668749996</v>
      </c>
      <c r="AY34" s="2">
        <f t="shared" si="30"/>
        <v>0</v>
      </c>
      <c r="AZ34">
        <v>18973331</v>
      </c>
      <c r="BA34" s="2">
        <f t="shared" si="27"/>
        <v>2.4233687019749999</v>
      </c>
      <c r="BB34">
        <v>5563432</v>
      </c>
      <c r="BC34" s="2">
        <f t="shared" si="28"/>
        <v>0.71058935220000008</v>
      </c>
      <c r="BD34" s="8">
        <v>169747954</v>
      </c>
      <c r="BE34" s="2">
        <f t="shared" si="16"/>
        <v>23.585162661656501</v>
      </c>
      <c r="BG34" s="2">
        <f t="shared" si="17"/>
        <v>0</v>
      </c>
      <c r="BI34" s="2">
        <f t="shared" si="18"/>
        <v>0</v>
      </c>
      <c r="BJ34">
        <v>4401846</v>
      </c>
      <c r="BK34" s="2">
        <f t="shared" si="19"/>
        <v>1.42527371634</v>
      </c>
      <c r="BL34">
        <v>41438475</v>
      </c>
      <c r="BM34" s="2">
        <f t="shared" si="20"/>
        <v>7.1301629989687498</v>
      </c>
    </row>
    <row r="46" spans="1:65" x14ac:dyDescent="0.45">
      <c r="AQ46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EC655-F156-493F-A354-A49B2900EB9D}">
  <dimension ref="E1:Z53"/>
  <sheetViews>
    <sheetView tabSelected="1" topLeftCell="N28" workbookViewId="0">
      <selection activeCell="O33" sqref="O33"/>
    </sheetView>
  </sheetViews>
  <sheetFormatPr defaultRowHeight="14.25" x14ac:dyDescent="0.45"/>
  <cols>
    <col min="10" max="10" width="13.59765625" customWidth="1"/>
    <col min="12" max="12" width="18.1328125" customWidth="1"/>
    <col min="266" max="266" width="13.59765625" customWidth="1"/>
    <col min="268" max="268" width="18.1328125" customWidth="1"/>
    <col min="522" max="522" width="13.59765625" customWidth="1"/>
    <col min="524" max="524" width="18.1328125" customWidth="1"/>
    <col min="778" max="778" width="13.59765625" customWidth="1"/>
    <col min="780" max="780" width="18.1328125" customWidth="1"/>
    <col min="1034" max="1034" width="13.59765625" customWidth="1"/>
    <col min="1036" max="1036" width="18.1328125" customWidth="1"/>
    <col min="1290" max="1290" width="13.59765625" customWidth="1"/>
    <col min="1292" max="1292" width="18.1328125" customWidth="1"/>
    <col min="1546" max="1546" width="13.59765625" customWidth="1"/>
    <col min="1548" max="1548" width="18.1328125" customWidth="1"/>
    <col min="1802" max="1802" width="13.59765625" customWidth="1"/>
    <col min="1804" max="1804" width="18.1328125" customWidth="1"/>
    <col min="2058" max="2058" width="13.59765625" customWidth="1"/>
    <col min="2060" max="2060" width="18.1328125" customWidth="1"/>
    <col min="2314" max="2314" width="13.59765625" customWidth="1"/>
    <col min="2316" max="2316" width="18.1328125" customWidth="1"/>
    <col min="2570" max="2570" width="13.59765625" customWidth="1"/>
    <col min="2572" max="2572" width="18.1328125" customWidth="1"/>
    <col min="2826" max="2826" width="13.59765625" customWidth="1"/>
    <col min="2828" max="2828" width="18.1328125" customWidth="1"/>
    <col min="3082" max="3082" width="13.59765625" customWidth="1"/>
    <col min="3084" max="3084" width="18.1328125" customWidth="1"/>
    <col min="3338" max="3338" width="13.59765625" customWidth="1"/>
    <col min="3340" max="3340" width="18.1328125" customWidth="1"/>
    <col min="3594" max="3594" width="13.59765625" customWidth="1"/>
    <col min="3596" max="3596" width="18.1328125" customWidth="1"/>
    <col min="3850" max="3850" width="13.59765625" customWidth="1"/>
    <col min="3852" max="3852" width="18.1328125" customWidth="1"/>
    <col min="4106" max="4106" width="13.59765625" customWidth="1"/>
    <col min="4108" max="4108" width="18.1328125" customWidth="1"/>
    <col min="4362" max="4362" width="13.59765625" customWidth="1"/>
    <col min="4364" max="4364" width="18.1328125" customWidth="1"/>
    <col min="4618" max="4618" width="13.59765625" customWidth="1"/>
    <col min="4620" max="4620" width="18.1328125" customWidth="1"/>
    <col min="4874" max="4874" width="13.59765625" customWidth="1"/>
    <col min="4876" max="4876" width="18.1328125" customWidth="1"/>
    <col min="5130" max="5130" width="13.59765625" customWidth="1"/>
    <col min="5132" max="5132" width="18.1328125" customWidth="1"/>
    <col min="5386" max="5386" width="13.59765625" customWidth="1"/>
    <col min="5388" max="5388" width="18.1328125" customWidth="1"/>
    <col min="5642" max="5642" width="13.59765625" customWidth="1"/>
    <col min="5644" max="5644" width="18.1328125" customWidth="1"/>
    <col min="5898" max="5898" width="13.59765625" customWidth="1"/>
    <col min="5900" max="5900" width="18.1328125" customWidth="1"/>
    <col min="6154" max="6154" width="13.59765625" customWidth="1"/>
    <col min="6156" max="6156" width="18.1328125" customWidth="1"/>
    <col min="6410" max="6410" width="13.59765625" customWidth="1"/>
    <col min="6412" max="6412" width="18.1328125" customWidth="1"/>
    <col min="6666" max="6666" width="13.59765625" customWidth="1"/>
    <col min="6668" max="6668" width="18.1328125" customWidth="1"/>
    <col min="6922" max="6922" width="13.59765625" customWidth="1"/>
    <col min="6924" max="6924" width="18.1328125" customWidth="1"/>
    <col min="7178" max="7178" width="13.59765625" customWidth="1"/>
    <col min="7180" max="7180" width="18.1328125" customWidth="1"/>
    <col min="7434" max="7434" width="13.59765625" customWidth="1"/>
    <col min="7436" max="7436" width="18.1328125" customWidth="1"/>
    <col min="7690" max="7690" width="13.59765625" customWidth="1"/>
    <col min="7692" max="7692" width="18.1328125" customWidth="1"/>
    <col min="7946" max="7946" width="13.59765625" customWidth="1"/>
    <col min="7948" max="7948" width="18.1328125" customWidth="1"/>
    <col min="8202" max="8202" width="13.59765625" customWidth="1"/>
    <col min="8204" max="8204" width="18.1328125" customWidth="1"/>
    <col min="8458" max="8458" width="13.59765625" customWidth="1"/>
    <col min="8460" max="8460" width="18.1328125" customWidth="1"/>
    <col min="8714" max="8714" width="13.59765625" customWidth="1"/>
    <col min="8716" max="8716" width="18.1328125" customWidth="1"/>
    <col min="8970" max="8970" width="13.59765625" customWidth="1"/>
    <col min="8972" max="8972" width="18.1328125" customWidth="1"/>
    <col min="9226" max="9226" width="13.59765625" customWidth="1"/>
    <col min="9228" max="9228" width="18.1328125" customWidth="1"/>
    <col min="9482" max="9482" width="13.59765625" customWidth="1"/>
    <col min="9484" max="9484" width="18.1328125" customWidth="1"/>
    <col min="9738" max="9738" width="13.59765625" customWidth="1"/>
    <col min="9740" max="9740" width="18.1328125" customWidth="1"/>
    <col min="9994" max="9994" width="13.59765625" customWidth="1"/>
    <col min="9996" max="9996" width="18.1328125" customWidth="1"/>
    <col min="10250" max="10250" width="13.59765625" customWidth="1"/>
    <col min="10252" max="10252" width="18.1328125" customWidth="1"/>
    <col min="10506" max="10506" width="13.59765625" customWidth="1"/>
    <col min="10508" max="10508" width="18.1328125" customWidth="1"/>
    <col min="10762" max="10762" width="13.59765625" customWidth="1"/>
    <col min="10764" max="10764" width="18.1328125" customWidth="1"/>
    <col min="11018" max="11018" width="13.59765625" customWidth="1"/>
    <col min="11020" max="11020" width="18.1328125" customWidth="1"/>
    <col min="11274" max="11274" width="13.59765625" customWidth="1"/>
    <col min="11276" max="11276" width="18.1328125" customWidth="1"/>
    <col min="11530" max="11530" width="13.59765625" customWidth="1"/>
    <col min="11532" max="11532" width="18.1328125" customWidth="1"/>
    <col min="11786" max="11786" width="13.59765625" customWidth="1"/>
    <col min="11788" max="11788" width="18.1328125" customWidth="1"/>
    <col min="12042" max="12042" width="13.59765625" customWidth="1"/>
    <col min="12044" max="12044" width="18.1328125" customWidth="1"/>
    <col min="12298" max="12298" width="13.59765625" customWidth="1"/>
    <col min="12300" max="12300" width="18.1328125" customWidth="1"/>
    <col min="12554" max="12554" width="13.59765625" customWidth="1"/>
    <col min="12556" max="12556" width="18.1328125" customWidth="1"/>
    <col min="12810" max="12810" width="13.59765625" customWidth="1"/>
    <col min="12812" max="12812" width="18.1328125" customWidth="1"/>
    <col min="13066" max="13066" width="13.59765625" customWidth="1"/>
    <col min="13068" max="13068" width="18.1328125" customWidth="1"/>
    <col min="13322" max="13322" width="13.59765625" customWidth="1"/>
    <col min="13324" max="13324" width="18.1328125" customWidth="1"/>
    <col min="13578" max="13578" width="13.59765625" customWidth="1"/>
    <col min="13580" max="13580" width="18.1328125" customWidth="1"/>
    <col min="13834" max="13834" width="13.59765625" customWidth="1"/>
    <col min="13836" max="13836" width="18.1328125" customWidth="1"/>
    <col min="14090" max="14090" width="13.59765625" customWidth="1"/>
    <col min="14092" max="14092" width="18.1328125" customWidth="1"/>
    <col min="14346" max="14346" width="13.59765625" customWidth="1"/>
    <col min="14348" max="14348" width="18.1328125" customWidth="1"/>
    <col min="14602" max="14602" width="13.59765625" customWidth="1"/>
    <col min="14604" max="14604" width="18.1328125" customWidth="1"/>
    <col min="14858" max="14858" width="13.59765625" customWidth="1"/>
    <col min="14860" max="14860" width="18.1328125" customWidth="1"/>
    <col min="15114" max="15114" width="13.59765625" customWidth="1"/>
    <col min="15116" max="15116" width="18.1328125" customWidth="1"/>
    <col min="15370" max="15370" width="13.59765625" customWidth="1"/>
    <col min="15372" max="15372" width="18.1328125" customWidth="1"/>
    <col min="15626" max="15626" width="13.59765625" customWidth="1"/>
    <col min="15628" max="15628" width="18.1328125" customWidth="1"/>
    <col min="15882" max="15882" width="13.59765625" customWidth="1"/>
    <col min="15884" max="15884" width="18.1328125" customWidth="1"/>
    <col min="16138" max="16138" width="13.59765625" customWidth="1"/>
    <col min="16140" max="16140" width="18.1328125" customWidth="1"/>
  </cols>
  <sheetData>
    <row r="1" spans="5:24" x14ac:dyDescent="0.45">
      <c r="U1" t="s">
        <v>60</v>
      </c>
      <c r="W1" t="s">
        <v>61</v>
      </c>
    </row>
    <row r="2" spans="5:24" x14ac:dyDescent="0.45">
      <c r="L2" t="s">
        <v>62</v>
      </c>
      <c r="M2" t="s">
        <v>63</v>
      </c>
      <c r="Q2" s="10" t="s">
        <v>64</v>
      </c>
      <c r="R2" s="10">
        <v>85</v>
      </c>
      <c r="S2" s="10" t="s">
        <v>65</v>
      </c>
      <c r="T2" s="10" t="s">
        <v>66</v>
      </c>
      <c r="U2" s="10">
        <v>16.399999999999999</v>
      </c>
      <c r="V2" s="10"/>
      <c r="W2" s="10">
        <v>-13.8</v>
      </c>
      <c r="X2" s="10"/>
    </row>
    <row r="3" spans="5:24" x14ac:dyDescent="0.45">
      <c r="E3" s="11" t="s">
        <v>67</v>
      </c>
      <c r="J3" t="s">
        <v>64</v>
      </c>
      <c r="L3">
        <f>AVERAGE(U2:U8)</f>
        <v>15.842857142857142</v>
      </c>
      <c r="M3">
        <f>AVERAGE(W2:W8)</f>
        <v>-13.62857142857143</v>
      </c>
      <c r="Q3" s="10" t="s">
        <v>64</v>
      </c>
      <c r="R3" s="10">
        <v>85</v>
      </c>
      <c r="S3" s="10" t="s">
        <v>68</v>
      </c>
      <c r="T3" s="10" t="s">
        <v>66</v>
      </c>
      <c r="U3" s="10">
        <v>16.2</v>
      </c>
      <c r="V3" s="10"/>
      <c r="W3" s="10">
        <v>-13.4</v>
      </c>
      <c r="X3" s="10"/>
    </row>
    <row r="4" spans="5:24" x14ac:dyDescent="0.45">
      <c r="J4" t="s">
        <v>69</v>
      </c>
      <c r="L4">
        <f>AVERAGE(U9:U14)</f>
        <v>14.283333333333333</v>
      </c>
      <c r="M4">
        <f>AVERAGE(W9:W14)</f>
        <v>-13.983333333333334</v>
      </c>
      <c r="Q4" s="12" t="s">
        <v>64</v>
      </c>
      <c r="R4" s="12">
        <v>75</v>
      </c>
      <c r="S4" s="12" t="s">
        <v>70</v>
      </c>
      <c r="T4" s="12" t="s">
        <v>71</v>
      </c>
      <c r="U4" s="12">
        <v>15.399999999999999</v>
      </c>
      <c r="V4" s="12"/>
      <c r="W4" s="12">
        <v>-12.9</v>
      </c>
      <c r="X4" s="12"/>
    </row>
    <row r="5" spans="5:24" x14ac:dyDescent="0.45">
      <c r="J5" t="s">
        <v>72</v>
      </c>
      <c r="L5">
        <f>AVERAGE(U15:U17)</f>
        <v>18.833333333333332</v>
      </c>
      <c r="M5">
        <f>AVERAGE(W15:W17)</f>
        <v>-13.5</v>
      </c>
      <c r="Q5" s="13" t="s">
        <v>64</v>
      </c>
      <c r="R5" s="13">
        <v>80</v>
      </c>
      <c r="S5" s="13" t="s">
        <v>68</v>
      </c>
      <c r="T5" s="13" t="s">
        <v>73</v>
      </c>
      <c r="U5" s="13">
        <v>15.6</v>
      </c>
      <c r="V5" s="13"/>
      <c r="W5" s="13">
        <v>-13.9</v>
      </c>
      <c r="X5" s="13"/>
    </row>
    <row r="6" spans="5:24" x14ac:dyDescent="0.45">
      <c r="J6" t="s">
        <v>74</v>
      </c>
      <c r="L6">
        <f>AVERAGE(U18:U21)</f>
        <v>14.399999999999999</v>
      </c>
      <c r="M6">
        <f>AVERAGE(W18:W21)</f>
        <v>-12.649999999999999</v>
      </c>
      <c r="Q6" s="13" t="s">
        <v>64</v>
      </c>
      <c r="R6" s="13">
        <v>80</v>
      </c>
      <c r="S6" s="13" t="s">
        <v>75</v>
      </c>
      <c r="T6" s="13" t="s">
        <v>73</v>
      </c>
      <c r="U6" s="13">
        <v>15.8</v>
      </c>
      <c r="V6" s="13"/>
      <c r="W6" s="13">
        <v>-13.9</v>
      </c>
      <c r="X6" s="13"/>
    </row>
    <row r="7" spans="5:24" x14ac:dyDescent="0.45">
      <c r="J7" t="s">
        <v>76</v>
      </c>
      <c r="L7">
        <f>AVERAGE(U22:U28)</f>
        <v>16.714285714285715</v>
      </c>
      <c r="M7">
        <f>AVERAGE(W22:W28)</f>
        <v>-14.785714285714286</v>
      </c>
      <c r="Q7" s="13" t="s">
        <v>64</v>
      </c>
      <c r="R7" s="13">
        <v>75</v>
      </c>
      <c r="S7" s="13" t="s">
        <v>65</v>
      </c>
      <c r="T7" s="13" t="s">
        <v>77</v>
      </c>
      <c r="U7" s="13">
        <v>15.6</v>
      </c>
      <c r="V7" s="13"/>
      <c r="W7" s="13">
        <v>-13.8</v>
      </c>
      <c r="X7" s="13"/>
    </row>
    <row r="8" spans="5:24" x14ac:dyDescent="0.45">
      <c r="J8" t="s">
        <v>79</v>
      </c>
      <c r="L8">
        <f>AVERAGE(U35:U36)</f>
        <v>15.15</v>
      </c>
      <c r="M8">
        <f>AVERAGE(W35:W36)</f>
        <v>-14.3</v>
      </c>
      <c r="Q8" s="13" t="s">
        <v>64</v>
      </c>
      <c r="R8" s="13">
        <v>75</v>
      </c>
      <c r="S8" s="13" t="s">
        <v>78</v>
      </c>
      <c r="T8" s="13" t="s">
        <v>77</v>
      </c>
      <c r="U8" s="13">
        <v>15.9</v>
      </c>
      <c r="V8" s="13"/>
      <c r="W8" s="13">
        <v>-13.7</v>
      </c>
      <c r="X8" s="13"/>
    </row>
    <row r="9" spans="5:24" x14ac:dyDescent="0.45">
      <c r="J9" t="s">
        <v>89</v>
      </c>
      <c r="L9">
        <f>AVERAGE(U38,U39)</f>
        <v>18.22</v>
      </c>
      <c r="M9">
        <f>AVERAGE(W38,W39)</f>
        <v>-14.600000000000001</v>
      </c>
      <c r="N9">
        <f>STDEV(U38,U39)</f>
        <v>0.39597979746446571</v>
      </c>
      <c r="O9">
        <f>STDEV(W38,W39)</f>
        <v>1.1313708498984758</v>
      </c>
      <c r="Q9" s="13" t="s">
        <v>69</v>
      </c>
      <c r="R9" s="13">
        <v>150</v>
      </c>
      <c r="S9" s="13" t="s">
        <v>80</v>
      </c>
      <c r="T9" s="13" t="s">
        <v>73</v>
      </c>
      <c r="U9" s="13">
        <v>14</v>
      </c>
      <c r="V9" s="13"/>
      <c r="W9" s="13">
        <v>-14</v>
      </c>
      <c r="X9" s="13"/>
    </row>
    <row r="10" spans="5:24" x14ac:dyDescent="0.45">
      <c r="J10" t="s">
        <v>90</v>
      </c>
      <c r="L10">
        <v>17.399999999999999</v>
      </c>
      <c r="M10">
        <v>-16.899999999999999</v>
      </c>
      <c r="Q10" s="13" t="s">
        <v>69</v>
      </c>
      <c r="R10" s="13">
        <v>150</v>
      </c>
      <c r="S10" s="13" t="s">
        <v>70</v>
      </c>
      <c r="T10" s="13" t="s">
        <v>73</v>
      </c>
      <c r="U10" s="13">
        <v>14.2</v>
      </c>
      <c r="V10" s="13"/>
      <c r="W10" s="13">
        <v>-14</v>
      </c>
      <c r="X10" s="13"/>
    </row>
    <row r="11" spans="5:24" x14ac:dyDescent="0.45">
      <c r="J11" t="s">
        <v>91</v>
      </c>
      <c r="L11">
        <v>13.97</v>
      </c>
      <c r="M11">
        <v>-13.99</v>
      </c>
      <c r="Q11" s="13" t="s">
        <v>69</v>
      </c>
      <c r="R11" s="13">
        <v>120</v>
      </c>
      <c r="S11" s="13" t="s">
        <v>85</v>
      </c>
      <c r="T11" s="13" t="s">
        <v>77</v>
      </c>
      <c r="U11" s="13">
        <v>13.8</v>
      </c>
      <c r="V11" s="13"/>
      <c r="W11" s="13">
        <v>-14.1</v>
      </c>
      <c r="X11" s="13"/>
    </row>
    <row r="12" spans="5:24" x14ac:dyDescent="0.45">
      <c r="Q12" s="13" t="s">
        <v>69</v>
      </c>
      <c r="R12" s="13">
        <v>120</v>
      </c>
      <c r="S12" s="13" t="s">
        <v>87</v>
      </c>
      <c r="T12" s="13" t="s">
        <v>77</v>
      </c>
      <c r="U12" s="13">
        <v>13.7</v>
      </c>
      <c r="V12" s="13"/>
      <c r="W12" s="13">
        <v>-13.8</v>
      </c>
      <c r="X12" s="13"/>
    </row>
    <row r="13" spans="5:24" x14ac:dyDescent="0.45">
      <c r="Q13" s="10" t="s">
        <v>69</v>
      </c>
      <c r="R13" s="10">
        <v>130</v>
      </c>
      <c r="S13" s="10" t="s">
        <v>85</v>
      </c>
      <c r="T13" s="10" t="s">
        <v>66</v>
      </c>
      <c r="U13" s="10">
        <v>14.7</v>
      </c>
      <c r="V13" s="10"/>
      <c r="W13" s="10">
        <v>-14.1</v>
      </c>
      <c r="X13" s="10"/>
    </row>
    <row r="14" spans="5:24" x14ac:dyDescent="0.45">
      <c r="Q14" s="12" t="s">
        <v>69</v>
      </c>
      <c r="R14" s="12">
        <v>130</v>
      </c>
      <c r="S14" s="12" t="s">
        <v>80</v>
      </c>
      <c r="T14" s="12" t="s">
        <v>66</v>
      </c>
      <c r="U14" s="12">
        <v>15.3</v>
      </c>
      <c r="V14" s="12"/>
      <c r="W14" s="12">
        <v>-13.9</v>
      </c>
      <c r="X14" s="12"/>
    </row>
    <row r="15" spans="5:24" x14ac:dyDescent="0.45">
      <c r="Q15" s="10" t="s">
        <v>72</v>
      </c>
      <c r="R15" s="10">
        <v>2</v>
      </c>
      <c r="S15" s="10" t="s">
        <v>70</v>
      </c>
      <c r="T15" s="10" t="s">
        <v>66</v>
      </c>
      <c r="U15" s="10">
        <v>19</v>
      </c>
      <c r="V15" s="10"/>
      <c r="W15" s="10">
        <v>-13.5</v>
      </c>
      <c r="X15" s="10"/>
    </row>
    <row r="16" spans="5:24" x14ac:dyDescent="0.45">
      <c r="Q16" s="13" t="s">
        <v>72</v>
      </c>
      <c r="R16" s="13">
        <v>2</v>
      </c>
      <c r="S16" s="13" t="s">
        <v>80</v>
      </c>
      <c r="T16" s="13" t="s">
        <v>77</v>
      </c>
      <c r="U16" s="13">
        <v>18.100000000000001</v>
      </c>
      <c r="V16" s="13"/>
      <c r="W16" s="13">
        <v>-13.3</v>
      </c>
      <c r="X16" s="13"/>
    </row>
    <row r="17" spans="10:24" x14ac:dyDescent="0.45">
      <c r="Q17" s="14" t="s">
        <v>72</v>
      </c>
      <c r="R17" s="14"/>
      <c r="S17" s="14" t="s">
        <v>65</v>
      </c>
      <c r="T17" s="14"/>
      <c r="U17" s="14">
        <v>19.399999999999999</v>
      </c>
      <c r="V17" s="14"/>
      <c r="W17" s="14">
        <v>-13.7</v>
      </c>
      <c r="X17" s="14"/>
    </row>
    <row r="18" spans="10:24" x14ac:dyDescent="0.45">
      <c r="Q18" s="10" t="s">
        <v>74</v>
      </c>
      <c r="R18" s="10">
        <v>77</v>
      </c>
      <c r="S18" s="10" t="s">
        <v>75</v>
      </c>
      <c r="T18" s="10" t="s">
        <v>66</v>
      </c>
      <c r="U18" s="10">
        <v>14.8</v>
      </c>
      <c r="V18" s="10"/>
      <c r="W18" s="10">
        <v>-12.8</v>
      </c>
      <c r="X18" s="10"/>
    </row>
    <row r="19" spans="10:24" x14ac:dyDescent="0.45">
      <c r="Q19" s="10" t="s">
        <v>74</v>
      </c>
      <c r="R19" s="10">
        <v>77</v>
      </c>
      <c r="S19" s="10" t="s">
        <v>92</v>
      </c>
      <c r="T19" s="10" t="s">
        <v>66</v>
      </c>
      <c r="U19" s="10">
        <v>15.5</v>
      </c>
      <c r="V19" s="10"/>
      <c r="W19" s="10">
        <v>-12.5</v>
      </c>
      <c r="X19" s="10"/>
    </row>
    <row r="20" spans="10:24" x14ac:dyDescent="0.45">
      <c r="Q20" s="13" t="s">
        <v>74</v>
      </c>
      <c r="R20" s="13">
        <v>83</v>
      </c>
      <c r="S20" s="13" t="s">
        <v>92</v>
      </c>
      <c r="T20" s="13" t="s">
        <v>77</v>
      </c>
      <c r="U20" s="13">
        <v>13.5</v>
      </c>
      <c r="V20" s="13"/>
      <c r="W20" s="13">
        <v>-12.6</v>
      </c>
      <c r="X20" s="13"/>
    </row>
    <row r="21" spans="10:24" x14ac:dyDescent="0.45">
      <c r="Q21" s="13" t="s">
        <v>74</v>
      </c>
      <c r="R21" s="13">
        <v>50</v>
      </c>
      <c r="S21" s="13" t="s">
        <v>78</v>
      </c>
      <c r="T21" s="13" t="s">
        <v>73</v>
      </c>
      <c r="U21" s="13">
        <v>13.8</v>
      </c>
      <c r="V21" s="13"/>
      <c r="W21" s="13">
        <v>-12.7</v>
      </c>
      <c r="X21" s="13"/>
    </row>
    <row r="22" spans="10:24" x14ac:dyDescent="0.45">
      <c r="Q22" s="12" t="s">
        <v>76</v>
      </c>
      <c r="R22" s="12">
        <v>51</v>
      </c>
      <c r="S22" s="12" t="s">
        <v>87</v>
      </c>
      <c r="T22" s="12" t="s">
        <v>66</v>
      </c>
      <c r="U22" s="12">
        <v>15.5</v>
      </c>
      <c r="V22" s="12"/>
      <c r="W22" s="12">
        <v>-14</v>
      </c>
      <c r="X22" s="12"/>
    </row>
    <row r="23" spans="10:24" x14ac:dyDescent="0.45">
      <c r="Q23" s="10" t="s">
        <v>76</v>
      </c>
      <c r="R23" s="10">
        <v>35</v>
      </c>
      <c r="S23" s="10" t="s">
        <v>93</v>
      </c>
      <c r="T23" s="10" t="s">
        <v>66</v>
      </c>
      <c r="U23" s="10">
        <v>17</v>
      </c>
      <c r="V23" s="10"/>
      <c r="W23" s="10">
        <v>-14.8</v>
      </c>
      <c r="X23" s="10"/>
    </row>
    <row r="24" spans="10:24" x14ac:dyDescent="0.45">
      <c r="Q24" s="10" t="s">
        <v>76</v>
      </c>
      <c r="R24" s="10">
        <v>35</v>
      </c>
      <c r="S24" s="10" t="s">
        <v>94</v>
      </c>
      <c r="T24" s="10" t="s">
        <v>66</v>
      </c>
      <c r="U24" s="10">
        <v>16.899999999999999</v>
      </c>
      <c r="V24" s="10"/>
      <c r="W24" s="10">
        <v>-14.6</v>
      </c>
      <c r="X24" s="10"/>
    </row>
    <row r="25" spans="10:24" x14ac:dyDescent="0.45">
      <c r="Q25" s="13" t="s">
        <v>76</v>
      </c>
      <c r="R25" s="13">
        <v>45</v>
      </c>
      <c r="S25" s="13" t="s">
        <v>95</v>
      </c>
      <c r="T25" s="13" t="s">
        <v>77</v>
      </c>
      <c r="U25" s="13">
        <v>16.8</v>
      </c>
      <c r="V25" s="13"/>
      <c r="W25" s="13">
        <v>-15</v>
      </c>
      <c r="X25" s="13"/>
    </row>
    <row r="26" spans="10:24" x14ac:dyDescent="0.45">
      <c r="Q26" s="13" t="s">
        <v>76</v>
      </c>
      <c r="R26" s="13">
        <v>35</v>
      </c>
      <c r="S26" s="13" t="s">
        <v>93</v>
      </c>
      <c r="T26" s="13" t="s">
        <v>77</v>
      </c>
      <c r="U26" s="13">
        <v>17.100000000000001</v>
      </c>
      <c r="V26" s="13"/>
      <c r="W26" s="13">
        <v>-15.7</v>
      </c>
      <c r="X26" s="13"/>
    </row>
    <row r="27" spans="10:24" x14ac:dyDescent="0.45">
      <c r="Q27" s="13" t="s">
        <v>76</v>
      </c>
      <c r="R27" s="13">
        <v>40</v>
      </c>
      <c r="S27" s="13" t="s">
        <v>93</v>
      </c>
      <c r="T27" s="13" t="s">
        <v>73</v>
      </c>
      <c r="U27" s="13">
        <v>16.899999999999999</v>
      </c>
      <c r="V27" s="13"/>
      <c r="W27" s="13">
        <v>-14.7</v>
      </c>
      <c r="X27" s="13"/>
    </row>
    <row r="28" spans="10:24" x14ac:dyDescent="0.45">
      <c r="L28" t="s">
        <v>81</v>
      </c>
      <c r="M28" t="s">
        <v>82</v>
      </c>
      <c r="N28" t="s">
        <v>83</v>
      </c>
      <c r="O28" t="s">
        <v>84</v>
      </c>
      <c r="Q28" s="13" t="s">
        <v>76</v>
      </c>
      <c r="R28" s="13">
        <v>40</v>
      </c>
      <c r="S28" s="13" t="s">
        <v>94</v>
      </c>
      <c r="T28" s="13" t="s">
        <v>73</v>
      </c>
      <c r="U28" s="13">
        <v>16.8</v>
      </c>
      <c r="V28" s="13"/>
      <c r="W28" s="13">
        <v>-14.7</v>
      </c>
      <c r="X28" s="13"/>
    </row>
    <row r="29" spans="10:24" x14ac:dyDescent="0.45">
      <c r="J29" t="s">
        <v>86</v>
      </c>
      <c r="L29">
        <v>9.6999999999999993</v>
      </c>
      <c r="M29">
        <v>-14.5</v>
      </c>
      <c r="Q29" s="10"/>
      <c r="R29" s="10"/>
      <c r="S29" s="10"/>
      <c r="T29" s="10"/>
      <c r="U29" s="10"/>
      <c r="V29" s="10"/>
      <c r="W29" s="10"/>
      <c r="X29" s="10"/>
    </row>
    <row r="30" spans="10:24" x14ac:dyDescent="0.45">
      <c r="L30">
        <v>9.4</v>
      </c>
      <c r="M30">
        <v>-14.7</v>
      </c>
      <c r="Q30" s="10"/>
      <c r="R30" s="10"/>
      <c r="S30" s="10"/>
      <c r="T30" s="10"/>
      <c r="U30" s="10"/>
      <c r="V30" s="10"/>
      <c r="W30" s="10"/>
      <c r="X30" s="10"/>
    </row>
    <row r="31" spans="10:24" x14ac:dyDescent="0.45">
      <c r="L31">
        <v>9.1</v>
      </c>
      <c r="M31">
        <v>-15.3</v>
      </c>
      <c r="Q31" s="10"/>
      <c r="R31" s="10"/>
      <c r="S31" s="10"/>
      <c r="T31" s="10"/>
      <c r="U31" s="10"/>
      <c r="V31" s="10"/>
      <c r="W31" s="10"/>
      <c r="X31" s="10"/>
    </row>
    <row r="32" spans="10:24" x14ac:dyDescent="0.45">
      <c r="L32">
        <v>9.3000000000000007</v>
      </c>
      <c r="M32">
        <v>-13.8</v>
      </c>
      <c r="Q32" s="13"/>
      <c r="R32" s="13"/>
      <c r="S32" s="13"/>
      <c r="T32" s="13"/>
      <c r="U32" s="13"/>
      <c r="V32" s="13"/>
      <c r="W32" s="13"/>
      <c r="X32" s="13"/>
    </row>
    <row r="33" spans="11:24" x14ac:dyDescent="0.45">
      <c r="K33" t="s">
        <v>88</v>
      </c>
      <c r="L33">
        <f>AVERAGE(L29:L32)</f>
        <v>9.375</v>
      </c>
      <c r="M33">
        <f>AVERAGE(M29:M32)</f>
        <v>-14.574999999999999</v>
      </c>
      <c r="Q33" s="13"/>
      <c r="R33" s="13"/>
      <c r="S33" s="13"/>
      <c r="T33" s="13"/>
      <c r="U33" s="13"/>
      <c r="V33" s="13"/>
      <c r="W33" s="13"/>
      <c r="X33" s="13"/>
    </row>
    <row r="34" spans="11:24" x14ac:dyDescent="0.45">
      <c r="Q34" s="13" t="s">
        <v>79</v>
      </c>
      <c r="R34" s="13">
        <v>45</v>
      </c>
      <c r="S34" s="13" t="s">
        <v>68</v>
      </c>
      <c r="T34" s="13" t="s">
        <v>77</v>
      </c>
      <c r="U34" s="13">
        <v>15.1</v>
      </c>
      <c r="V34" s="13">
        <v>316</v>
      </c>
      <c r="W34" s="13">
        <v>-14.1</v>
      </c>
      <c r="X34" s="13">
        <v>4022</v>
      </c>
    </row>
    <row r="35" spans="11:24" x14ac:dyDescent="0.45">
      <c r="Q35" s="10" t="s">
        <v>96</v>
      </c>
      <c r="R35" s="10" t="s">
        <v>97</v>
      </c>
      <c r="S35" s="10" t="s">
        <v>95</v>
      </c>
      <c r="T35" s="10" t="s">
        <v>98</v>
      </c>
      <c r="U35" s="10">
        <v>15</v>
      </c>
      <c r="V35" s="10"/>
      <c r="W35" s="10">
        <v>-14.1</v>
      </c>
      <c r="X35" s="10"/>
    </row>
    <row r="36" spans="11:24" x14ac:dyDescent="0.45">
      <c r="Q36" s="13" t="s">
        <v>79</v>
      </c>
      <c r="R36" s="13">
        <v>166</v>
      </c>
      <c r="S36" s="13" t="s">
        <v>92</v>
      </c>
      <c r="T36" s="13" t="s">
        <v>73</v>
      </c>
      <c r="U36" s="13">
        <v>15.3</v>
      </c>
      <c r="V36" s="13"/>
      <c r="W36" s="13">
        <v>-14.5</v>
      </c>
      <c r="X36" s="13"/>
    </row>
    <row r="37" spans="11:24" x14ac:dyDescent="0.45">
      <c r="Q37" s="12"/>
      <c r="R37" s="12"/>
      <c r="S37" s="12"/>
      <c r="T37" s="12"/>
      <c r="U37" s="12"/>
      <c r="V37" s="12"/>
      <c r="W37" s="12"/>
      <c r="X37" s="12"/>
    </row>
    <row r="38" spans="11:24" x14ac:dyDescent="0.45">
      <c r="Q38" s="14" t="s">
        <v>89</v>
      </c>
      <c r="R38" s="14">
        <v>200</v>
      </c>
      <c r="S38" s="14" t="s">
        <v>80</v>
      </c>
      <c r="T38" s="14" t="s">
        <v>98</v>
      </c>
      <c r="U38" s="14">
        <v>18.5</v>
      </c>
      <c r="V38" s="14"/>
      <c r="W38" s="14">
        <v>-15.4</v>
      </c>
      <c r="X38" s="10"/>
    </row>
    <row r="39" spans="11:24" x14ac:dyDescent="0.45">
      <c r="Q39" s="14" t="s">
        <v>89</v>
      </c>
      <c r="R39" s="14"/>
      <c r="S39" s="14" t="s">
        <v>68</v>
      </c>
      <c r="T39" s="14"/>
      <c r="U39" s="14">
        <v>17.940000000000001</v>
      </c>
      <c r="V39" s="14"/>
      <c r="W39" s="14">
        <v>-13.8</v>
      </c>
      <c r="X39" s="14"/>
    </row>
    <row r="40" spans="11:24" s="15" customFormat="1" x14ac:dyDescent="0.45">
      <c r="Q40" s="15" t="s">
        <v>90</v>
      </c>
      <c r="S40" s="15" t="s">
        <v>99</v>
      </c>
      <c r="U40" s="15">
        <v>17.399999999999999</v>
      </c>
      <c r="W40" s="15">
        <v>-16.899999999999999</v>
      </c>
    </row>
    <row r="42" spans="11:24" x14ac:dyDescent="0.45">
      <c r="Q42" t="s">
        <v>91</v>
      </c>
      <c r="U42">
        <v>13.97</v>
      </c>
      <c r="W42">
        <v>-13.99</v>
      </c>
    </row>
    <row r="53" spans="16:26" x14ac:dyDescent="0.45"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fatty acid relative concentrati</vt:lpstr>
      <vt:lpstr>raw values of fatty acid</vt:lpstr>
      <vt:lpstr>isotope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2018-11-27T11:53:30Z</dcterms:modified>
</cp:coreProperties>
</file>