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<sst xmlns="http://schemas.openxmlformats.org/spreadsheetml/2006/main" count="551" uniqueCount="194">
  <si>
    <t>Hz cntr</t>
  </si>
  <si>
    <t>delta (%)</t>
  </si>
  <si>
    <t>Vrest</t>
  </si>
  <si>
    <t>EPSC cntr</t>
  </si>
  <si>
    <t>no</t>
  </si>
  <si>
    <t>1,5 (2.16 rec)</t>
  </si>
  <si>
    <t>0,31 (0,43 rec)</t>
  </si>
  <si>
    <t>0,47 (0,82 rec)</t>
  </si>
  <si>
    <t>0 (0,72 rec)</t>
  </si>
  <si>
    <t>0,76 (0,76 rec)</t>
  </si>
  <si>
    <t>13 (8 rec)</t>
  </si>
  <si>
    <t>2,16 (1,21rec)</t>
  </si>
  <si>
    <t>delta (%) pH</t>
  </si>
  <si>
    <t>Vrest pH</t>
  </si>
  <si>
    <t>1,5 (1,3rec)</t>
  </si>
  <si>
    <t>2,25 (2,4rec)</t>
  </si>
  <si>
    <t>0,6 (0,75rec)</t>
  </si>
  <si>
    <t>sì</t>
  </si>
  <si>
    <t>Vrest CNQX</t>
  </si>
  <si>
    <t>Vrest Glu</t>
  </si>
  <si>
    <t>delta (%) Glu</t>
  </si>
  <si>
    <t>delta (%) CNQX</t>
  </si>
  <si>
    <t>dep</t>
  </si>
  <si>
    <t>Vrest CNQX+AP5</t>
  </si>
  <si>
    <t>delta (%) CNQX+AP5</t>
  </si>
  <si>
    <t>Hz CNQX+AP5</t>
  </si>
  <si>
    <t>1,7 (1,5 rec)</t>
  </si>
  <si>
    <t>3,15 (1,36 rec)</t>
  </si>
  <si>
    <t>pF</t>
  </si>
  <si>
    <t>Hz Glu+AP5</t>
  </si>
  <si>
    <t>1%FBS ACh 1mM</t>
  </si>
  <si>
    <t>cells</t>
  </si>
  <si>
    <t>Hz ACh</t>
  </si>
  <si>
    <t>Vrest ACh</t>
  </si>
  <si>
    <t>delta (%) ACh</t>
  </si>
  <si>
    <t>Vrest DTC+ACh</t>
  </si>
  <si>
    <t>EPSC DTC+ACh</t>
  </si>
  <si>
    <t>delta (%)DTC+ACh</t>
  </si>
  <si>
    <t>I DTC+ACh (pA)</t>
  </si>
  <si>
    <t xml:space="preserve">A1 </t>
  </si>
  <si>
    <t>A2</t>
  </si>
  <si>
    <t>B1</t>
  </si>
  <si>
    <t>B2</t>
  </si>
  <si>
    <t>B3</t>
  </si>
  <si>
    <t>B4</t>
  </si>
  <si>
    <t>B5</t>
  </si>
  <si>
    <t>B6</t>
  </si>
  <si>
    <t>C1</t>
  </si>
  <si>
    <t xml:space="preserve">D1 </t>
  </si>
  <si>
    <t>E1</t>
  </si>
  <si>
    <t>E2</t>
  </si>
  <si>
    <t>E3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</si>
  <si>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</si>
  <si>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</si>
  <si>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</si>
  <si>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</si>
  <si>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</si>
  <si>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</si>
  <si>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</si>
  <si>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</si>
  <si>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</si>
  <si>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</si>
  <si>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 xml:space="preserve">G1 </t>
  </si>
  <si>
    <t>G2</t>
  </si>
  <si>
    <t xml:space="preserve">H1 </t>
  </si>
  <si>
    <t>H2</t>
  </si>
  <si>
    <t>H3</t>
  </si>
  <si>
    <t xml:space="preserve">I1 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</si>
  <si>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</si>
  <si>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</si>
  <si>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</si>
  <si>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</si>
  <si>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</si>
  <si>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</si>
  <si>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</si>
  <si>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</si>
  <si>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</si>
  <si>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 xml:space="preserve">L1 </t>
  </si>
  <si>
    <t>L2</t>
  </si>
  <si>
    <t>L3</t>
  </si>
  <si>
    <t>L4</t>
  </si>
  <si>
    <t>L5</t>
  </si>
  <si>
    <t>mean</t>
  </si>
  <si>
    <t>SD</t>
  </si>
  <si>
    <t>SEM</t>
  </si>
  <si>
    <t xml:space="preserve">1%FBS CAPS 3uM </t>
  </si>
  <si>
    <t>Hz CAPS</t>
  </si>
  <si>
    <t>Vrest CAPS</t>
  </si>
  <si>
    <t>delta (%) CAPS</t>
  </si>
  <si>
    <t>EPSC CAPS</t>
  </si>
  <si>
    <t>cap (pF)</t>
  </si>
  <si>
    <t>I CAPS (pA)</t>
  </si>
  <si>
    <t>pA/pF</t>
  </si>
  <si>
    <t>A1</t>
  </si>
  <si>
    <t>A3</t>
  </si>
  <si>
    <t>A4</t>
  </si>
  <si>
    <t>B7</t>
  </si>
  <si>
    <t>B8</t>
  </si>
  <si>
    <t>B9</t>
  </si>
  <si>
    <t>B10</t>
  </si>
  <si>
    <t>C2</t>
  </si>
  <si>
    <t>C3</t>
  </si>
  <si>
    <t>C4</t>
  </si>
  <si>
    <t>C5</t>
  </si>
  <si>
    <t>C6</t>
  </si>
  <si>
    <t>C7</t>
  </si>
  <si>
    <t>C8</t>
  </si>
  <si>
    <t>C9</t>
  </si>
  <si>
    <t>D2</t>
  </si>
  <si>
    <t>D3</t>
  </si>
  <si>
    <t>D4</t>
  </si>
  <si>
    <t>D5</t>
  </si>
  <si>
    <t>D6</t>
  </si>
  <si>
    <t>D7</t>
  </si>
  <si>
    <t>D8</t>
  </si>
  <si>
    <t>D9</t>
  </si>
  <si>
    <t>E4</t>
  </si>
  <si>
    <t>E5</t>
  </si>
  <si>
    <t>E6</t>
  </si>
  <si>
    <t>G1</t>
  </si>
  <si>
    <t>G3</t>
  </si>
  <si>
    <t>G4</t>
  </si>
  <si>
    <t>G5</t>
  </si>
  <si>
    <t>yes</t>
  </si>
  <si>
    <t xml:space="preserve">1%FBS pH 5 </t>
  </si>
  <si>
    <t>I pH (pA)</t>
  </si>
  <si>
    <t>A5</t>
  </si>
  <si>
    <t>A6</t>
  </si>
  <si>
    <t>A7</t>
  </si>
  <si>
    <t>A8</t>
  </si>
  <si>
    <t>A9</t>
  </si>
  <si>
    <t>A10</t>
  </si>
  <si>
    <t>D1</t>
  </si>
  <si>
    <t xml:space="preserve">1%FBS pH 6 </t>
  </si>
  <si>
    <t xml:space="preserve">10%FBS pH5, pH6 </t>
  </si>
  <si>
    <t>I pH6 (pA)</t>
  </si>
  <si>
    <t>I pH5 (pA)</t>
  </si>
  <si>
    <t>A11</t>
  </si>
  <si>
    <t>A12</t>
  </si>
  <si>
    <t>A13</t>
  </si>
  <si>
    <t>A14</t>
  </si>
  <si>
    <t>A15</t>
  </si>
  <si>
    <t>A16</t>
  </si>
  <si>
    <t>1%FBS CNQX 10uM</t>
  </si>
  <si>
    <t>Hz CNQX</t>
  </si>
  <si>
    <t>1%FBS CNQX 10uM+AP5 40uM</t>
  </si>
  <si>
    <t xml:space="preserve">1%FBS Glu 1 mM </t>
  </si>
  <si>
    <t>Hz Glu</t>
  </si>
  <si>
    <t>delta (%)CNQX+AP5+Glu</t>
  </si>
  <si>
    <t>I Glu (pA)</t>
  </si>
  <si>
    <t>I Glu+AP5+CNQX</t>
  </si>
  <si>
    <t xml:space="preserve">no </t>
  </si>
  <si>
    <t>1%FBS  SP 2uM</t>
  </si>
  <si>
    <t>Hz SP</t>
  </si>
  <si>
    <t>Vrest SP</t>
  </si>
  <si>
    <t>delta (%) SP</t>
  </si>
  <si>
    <t>I SP (pA)</t>
  </si>
  <si>
    <t>pH5</t>
  </si>
  <si>
    <t>spontaneous activity</t>
  </si>
  <si>
    <t>1%FBS Glu 1 mM CNQX, AP5</t>
  </si>
  <si>
    <t xml:space="preserve"> I Glu+AP5</t>
  </si>
  <si>
    <t xml:space="preserve"> I Glu+CNQX</t>
  </si>
  <si>
    <t>Hz Glu+CNQX</t>
  </si>
  <si>
    <t>1%FBS SP 2uM, pH5, CAPS 3uM</t>
  </si>
  <si>
    <t>10%FBS ACh, Glu, CAPS, SP</t>
  </si>
  <si>
    <t>EPSC ACh</t>
  </si>
  <si>
    <t>I ACh (pA)</t>
  </si>
  <si>
    <t>CAPS (pA)</t>
  </si>
  <si>
    <t>SP (pA)</t>
  </si>
  <si>
    <t>ACh 1mM (pA)</t>
  </si>
  <si>
    <t>Glu 1mM (pA)</t>
  </si>
  <si>
    <t>CAPS 3uM (pA)</t>
  </si>
  <si>
    <t>SP 2uM (pA)</t>
  </si>
  <si>
    <t>cellula</t>
  </si>
  <si>
    <t>pH5 (pA)</t>
  </si>
  <si>
    <t>ATP 10uM (pA)</t>
  </si>
  <si>
    <t>not</t>
  </si>
  <si>
    <t xml:space="preserve">1%FBS pH5, ATP, CAPS </t>
  </si>
  <si>
    <t>block(%)</t>
  </si>
  <si>
    <t>pH5+amiloride (pA)</t>
  </si>
  <si>
    <t>glu (pA)</t>
  </si>
  <si>
    <t>glu+AP5 (pA)</t>
  </si>
  <si>
    <t>1%FBS pH5+amiloride, Glu +AP5</t>
  </si>
  <si>
    <t>(related to Fig. 6A)</t>
  </si>
  <si>
    <t>(related to Fig. 5A)</t>
  </si>
  <si>
    <t>(related to Fig. 5C)</t>
  </si>
  <si>
    <t>(related to Fig. 5D)</t>
  </si>
  <si>
    <t>(Related to Fig. 5C and D)</t>
  </si>
  <si>
    <t>(related to Fig. 6B)</t>
  </si>
  <si>
    <t>(related to Fig. 5B)</t>
  </si>
  <si>
    <t>(related to Fig. 5)</t>
  </si>
  <si>
    <t>(related to Fig. 5 and Fig. 6)</t>
  </si>
  <si>
    <t>(related to Fig.7)</t>
  </si>
  <si>
    <t>(related to Fig. 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</si>
</sst>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  <font>
      <sz val="10"/>
      <color indexed="14"/>
      <name val="Arial"/>
      <family val="0"/>
    </font>
    <font>
      <sz val="10"/>
      <color indexed="57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2" borderId="1" applyNumberFormat="0" applyAlignment="0" applyProtection="0"/>
    <xf numFmtId="0" fontId="16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3" applyNumberFormat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4" borderId="4" applyNumberFormat="0" applyFont="0" applyAlignment="0" applyProtection="0"/>
    <xf numFmtId="0" fontId="21" fillId="2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469"/>
  <sheetViews>
    <sheetView tabSelected="1" workbookViewId="0" topLeftCell="A1">
      <selection activeCell="J340" sqref="J340"/>
    </sheetView>
  </sheetViews>
  <sheetFormatPr defaultColWidth="8.8515625" defaultRowHeight="12.75"/>
  <cols>
    <col min="2" max="3" width="12.28125" style="0" bestFit="1" customWidth="1"/>
    <col min="4" max="4" width="14.00390625" style="0" bestFit="1" customWidth="1"/>
    <col min="5" max="5" width="18.7109375" style="0" bestFit="1" customWidth="1"/>
    <col min="6" max="6" width="15.421875" style="0" customWidth="1"/>
    <col min="7" max="7" width="16.28125" style="0" bestFit="1" customWidth="1"/>
    <col min="8" max="8" width="19.421875" style="0" bestFit="1" customWidth="1"/>
    <col min="9" max="9" width="32.421875" style="0" bestFit="1" customWidth="1"/>
    <col min="10" max="10" width="23.421875" style="0" bestFit="1" customWidth="1"/>
    <col min="11" max="11" width="13.28125" style="0" bestFit="1" customWidth="1"/>
    <col min="12" max="12" width="12.00390625" style="0" bestFit="1" customWidth="1"/>
    <col min="13" max="13" width="14.7109375" style="0" bestFit="1" customWidth="1"/>
    <col min="14" max="14" width="14.421875" style="0" bestFit="1" customWidth="1"/>
    <col min="15" max="15" width="15.28125" style="0" bestFit="1" customWidth="1"/>
    <col min="16" max="16" width="17.421875" style="0" bestFit="1" customWidth="1"/>
    <col min="17" max="17" width="23.8515625" style="0" bestFit="1" customWidth="1"/>
  </cols>
  <sheetData>
    <row r="2" spans="1:19" ht="23.25">
      <c r="A2" s="4"/>
      <c r="B2" s="14" t="s">
        <v>30</v>
      </c>
      <c r="C2" s="15"/>
      <c r="D2" s="15"/>
      <c r="E2" s="21" t="s">
        <v>183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5"/>
    </row>
    <row r="3" spans="1:1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8" ht="12.75">
      <c r="A4" s="15"/>
      <c r="B4" s="16" t="s">
        <v>31</v>
      </c>
      <c r="C4" s="16" t="s">
        <v>0</v>
      </c>
      <c r="D4" s="16" t="s">
        <v>32</v>
      </c>
      <c r="E4" s="16" t="s">
        <v>1</v>
      </c>
      <c r="F4" s="16" t="s">
        <v>2</v>
      </c>
      <c r="G4" s="16" t="s">
        <v>33</v>
      </c>
      <c r="H4" s="16" t="s">
        <v>34</v>
      </c>
      <c r="I4" s="16" t="s">
        <v>35</v>
      </c>
      <c r="J4" s="16" t="s">
        <v>37</v>
      </c>
      <c r="K4" s="16" t="s">
        <v>3</v>
      </c>
      <c r="L4" s="16" t="s">
        <v>165</v>
      </c>
      <c r="M4" s="16" t="s">
        <v>34</v>
      </c>
      <c r="N4" s="16" t="s">
        <v>166</v>
      </c>
      <c r="O4" s="16" t="s">
        <v>36</v>
      </c>
      <c r="P4" s="16" t="s">
        <v>37</v>
      </c>
      <c r="Q4" s="16" t="s">
        <v>38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9" ht="12.75">
      <c r="A6" s="17"/>
      <c r="B6" s="17" t="s">
        <v>39</v>
      </c>
      <c r="C6" s="17">
        <v>0.13</v>
      </c>
      <c r="D6" s="17">
        <v>3.1</v>
      </c>
      <c r="E6" s="17">
        <v>2284</v>
      </c>
      <c r="F6" s="17">
        <v>-28</v>
      </c>
      <c r="G6" s="17">
        <v>-10</v>
      </c>
      <c r="H6" s="17">
        <v>64</v>
      </c>
      <c r="I6" s="17"/>
      <c r="J6" s="17"/>
      <c r="K6" s="17">
        <v>2.6</v>
      </c>
      <c r="L6" s="17">
        <v>7.5</v>
      </c>
      <c r="M6" s="17">
        <v>188</v>
      </c>
      <c r="N6" s="17">
        <v>200</v>
      </c>
      <c r="O6" s="17"/>
      <c r="P6" s="17"/>
      <c r="Q6" s="17"/>
      <c r="R6" s="4"/>
      <c r="S6" s="4"/>
    </row>
    <row r="7" spans="1:19" ht="12.75">
      <c r="A7" s="17"/>
      <c r="B7" s="17" t="s">
        <v>40</v>
      </c>
      <c r="C7" s="17">
        <v>0.88</v>
      </c>
      <c r="D7" s="17">
        <v>1.1</v>
      </c>
      <c r="E7" s="17">
        <v>25</v>
      </c>
      <c r="F7" s="17">
        <v>-32</v>
      </c>
      <c r="G7" s="17">
        <v>-11</v>
      </c>
      <c r="H7" s="17">
        <v>65</v>
      </c>
      <c r="I7" s="17"/>
      <c r="J7" s="17"/>
      <c r="K7" s="17">
        <v>2.48</v>
      </c>
      <c r="L7" s="17">
        <v>5.75</v>
      </c>
      <c r="M7" s="17">
        <v>132</v>
      </c>
      <c r="N7" s="17">
        <v>250</v>
      </c>
      <c r="O7" s="17"/>
      <c r="P7" s="17"/>
      <c r="Q7" s="17"/>
      <c r="R7" s="4"/>
      <c r="S7" s="4"/>
    </row>
    <row r="8" spans="1:19" ht="12.75">
      <c r="A8" s="17"/>
      <c r="B8" s="17" t="s">
        <v>41</v>
      </c>
      <c r="C8" s="17">
        <v>3.2</v>
      </c>
      <c r="D8" s="17">
        <v>0.08</v>
      </c>
      <c r="E8" s="17">
        <v>97.5</v>
      </c>
      <c r="F8" s="17">
        <v>-29</v>
      </c>
      <c r="G8" s="17">
        <v>-4</v>
      </c>
      <c r="H8" s="17">
        <v>86</v>
      </c>
      <c r="I8" s="17"/>
      <c r="J8" s="17"/>
      <c r="K8" s="17">
        <v>2.06</v>
      </c>
      <c r="L8" s="17">
        <v>4.68</v>
      </c>
      <c r="M8" s="17">
        <v>127</v>
      </c>
      <c r="N8" s="17">
        <v>160</v>
      </c>
      <c r="O8" s="17"/>
      <c r="P8" s="17"/>
      <c r="Q8" s="17"/>
      <c r="R8" s="4"/>
      <c r="S8" s="4"/>
    </row>
    <row r="9" spans="1:19" ht="12.75">
      <c r="A9" s="17"/>
      <c r="B9" s="17" t="s">
        <v>42</v>
      </c>
      <c r="C9" s="17"/>
      <c r="D9" s="17"/>
      <c r="E9" s="17"/>
      <c r="F9" s="17">
        <v>-26</v>
      </c>
      <c r="G9" s="17">
        <v>-15</v>
      </c>
      <c r="H9" s="17">
        <v>42</v>
      </c>
      <c r="I9" s="17"/>
      <c r="J9" s="17"/>
      <c r="K9" s="17">
        <v>4.22</v>
      </c>
      <c r="L9" s="17">
        <v>7.7</v>
      </c>
      <c r="M9" s="17">
        <v>82</v>
      </c>
      <c r="N9" s="17">
        <v>70</v>
      </c>
      <c r="O9" s="17"/>
      <c r="P9" s="17"/>
      <c r="Q9" s="17"/>
      <c r="R9" s="4"/>
      <c r="S9" s="4"/>
    </row>
    <row r="10" spans="1:19" ht="12.75">
      <c r="A10" s="17"/>
      <c r="B10" s="17" t="s">
        <v>43</v>
      </c>
      <c r="C10" s="17">
        <v>0.5</v>
      </c>
      <c r="D10" s="17">
        <v>0.47</v>
      </c>
      <c r="E10" s="17">
        <v>6</v>
      </c>
      <c r="F10" s="17">
        <v>-31</v>
      </c>
      <c r="G10" s="17">
        <v>-29</v>
      </c>
      <c r="H10" s="17">
        <v>6.5</v>
      </c>
      <c r="I10" s="17"/>
      <c r="J10" s="17"/>
      <c r="K10" s="17"/>
      <c r="L10" s="17"/>
      <c r="M10" s="17"/>
      <c r="N10" s="18">
        <v>0</v>
      </c>
      <c r="O10" s="18"/>
      <c r="P10" s="18"/>
      <c r="Q10" s="18"/>
      <c r="R10" s="4"/>
      <c r="S10" s="4"/>
    </row>
    <row r="11" spans="1:19" ht="12.75">
      <c r="A11" s="17"/>
      <c r="B11" s="17" t="s">
        <v>44</v>
      </c>
      <c r="C11" s="17">
        <v>0.13</v>
      </c>
      <c r="D11" s="17">
        <v>0.21</v>
      </c>
      <c r="E11" s="17">
        <v>61.5</v>
      </c>
      <c r="F11" s="17">
        <v>-33</v>
      </c>
      <c r="G11" s="17">
        <v>-29</v>
      </c>
      <c r="H11" s="17">
        <v>12</v>
      </c>
      <c r="I11" s="17"/>
      <c r="J11" s="17"/>
      <c r="K11" s="17">
        <v>1.07</v>
      </c>
      <c r="L11" s="17">
        <v>10.7</v>
      </c>
      <c r="M11" s="17">
        <v>900</v>
      </c>
      <c r="N11" s="18">
        <v>100</v>
      </c>
      <c r="O11" s="18"/>
      <c r="P11" s="18"/>
      <c r="Q11" s="18"/>
      <c r="R11" s="4"/>
      <c r="S11" s="4"/>
    </row>
    <row r="12" spans="1:19" ht="12.75">
      <c r="A12" s="17"/>
      <c r="B12" s="17" t="s">
        <v>45</v>
      </c>
      <c r="C12" s="17">
        <v>0.34</v>
      </c>
      <c r="D12" s="17">
        <v>0.35</v>
      </c>
      <c r="E12" s="17">
        <v>3</v>
      </c>
      <c r="F12" s="17">
        <v>-27</v>
      </c>
      <c r="G12" s="17">
        <v>-23</v>
      </c>
      <c r="H12" s="17">
        <v>15</v>
      </c>
      <c r="I12" s="17"/>
      <c r="J12" s="17"/>
      <c r="K12" s="17"/>
      <c r="L12" s="17"/>
      <c r="M12" s="17"/>
      <c r="N12" s="18">
        <v>0</v>
      </c>
      <c r="O12" s="18"/>
      <c r="P12" s="18"/>
      <c r="Q12" s="18"/>
      <c r="R12" s="4"/>
      <c r="S12" s="4"/>
    </row>
    <row r="13" spans="1:19" ht="12.75">
      <c r="A13" s="17"/>
      <c r="B13" s="17" t="s">
        <v>46</v>
      </c>
      <c r="C13" s="17">
        <v>2.6</v>
      </c>
      <c r="D13" s="17">
        <v>2.55</v>
      </c>
      <c r="E13" s="17">
        <v>2</v>
      </c>
      <c r="F13" s="17">
        <v>-32</v>
      </c>
      <c r="G13" s="17">
        <v>-7</v>
      </c>
      <c r="H13" s="17">
        <v>78</v>
      </c>
      <c r="I13" s="17"/>
      <c r="J13" s="17"/>
      <c r="K13" s="17"/>
      <c r="L13" s="17"/>
      <c r="M13" s="17"/>
      <c r="N13" s="17"/>
      <c r="O13" s="17"/>
      <c r="P13" s="17"/>
      <c r="Q13" s="17"/>
      <c r="R13" s="4"/>
      <c r="S13" s="4"/>
    </row>
    <row r="14" spans="1:27" ht="12.75">
      <c r="A14" s="17"/>
      <c r="B14" s="17" t="s">
        <v>47</v>
      </c>
      <c r="C14" s="17">
        <v>0.17</v>
      </c>
      <c r="D14" s="17">
        <v>0.58</v>
      </c>
      <c r="E14" s="17">
        <v>241</v>
      </c>
      <c r="F14" s="17">
        <v>-37</v>
      </c>
      <c r="G14" s="17">
        <v>-36</v>
      </c>
      <c r="H14" s="17">
        <v>3</v>
      </c>
      <c r="I14" s="17"/>
      <c r="J14" s="17"/>
      <c r="K14" s="17">
        <v>3.5</v>
      </c>
      <c r="L14" s="17">
        <v>6</v>
      </c>
      <c r="M14" s="17">
        <v>71</v>
      </c>
      <c r="N14" s="17">
        <v>0</v>
      </c>
      <c r="O14" s="17"/>
      <c r="P14" s="17"/>
      <c r="Q14" s="17"/>
      <c r="R14" s="4"/>
      <c r="S14" s="4"/>
      <c r="V14" s="6"/>
      <c r="Y14" s="6"/>
      <c r="AA14" s="2"/>
    </row>
    <row r="15" spans="1:27" ht="12.75">
      <c r="A15" s="17"/>
      <c r="B15" s="17" t="s">
        <v>48</v>
      </c>
      <c r="C15" s="17"/>
      <c r="D15" s="17"/>
      <c r="E15" s="17"/>
      <c r="F15" s="17"/>
      <c r="G15" s="17"/>
      <c r="H15" s="17"/>
      <c r="I15" s="17"/>
      <c r="J15" s="17"/>
      <c r="K15" s="17">
        <v>0.32</v>
      </c>
      <c r="L15" s="17">
        <v>1.36</v>
      </c>
      <c r="M15" s="17">
        <v>325</v>
      </c>
      <c r="N15" s="17">
        <v>25</v>
      </c>
      <c r="O15" s="17"/>
      <c r="P15" s="17"/>
      <c r="Q15" s="17"/>
      <c r="R15" s="4"/>
      <c r="S15" s="4"/>
      <c r="AA15" s="2"/>
    </row>
    <row r="16" spans="1:26" ht="12.75">
      <c r="A16" s="17"/>
      <c r="B16" s="17" t="s">
        <v>49</v>
      </c>
      <c r="C16" s="17"/>
      <c r="D16" s="17"/>
      <c r="E16" s="17"/>
      <c r="F16" s="17">
        <v>-39</v>
      </c>
      <c r="G16" s="17">
        <v>-27</v>
      </c>
      <c r="H16" s="17">
        <v>31</v>
      </c>
      <c r="I16" s="17"/>
      <c r="J16" s="17"/>
      <c r="K16" s="17">
        <v>3.17</v>
      </c>
      <c r="L16" s="17">
        <v>4.3</v>
      </c>
      <c r="M16" s="17">
        <v>35</v>
      </c>
      <c r="N16" s="17">
        <v>100</v>
      </c>
      <c r="O16" s="17"/>
      <c r="P16" s="17"/>
      <c r="Q16" s="17"/>
      <c r="R16" s="4"/>
      <c r="S16" s="4"/>
      <c r="U16" s="6"/>
      <c r="Y16" s="6"/>
      <c r="Z16" s="6"/>
    </row>
    <row r="17" spans="1:27" ht="12.75">
      <c r="A17" s="17"/>
      <c r="B17" s="17" t="s">
        <v>50</v>
      </c>
      <c r="C17" s="17"/>
      <c r="D17" s="17"/>
      <c r="E17" s="17"/>
      <c r="F17" s="17">
        <v>-10</v>
      </c>
      <c r="G17" s="17">
        <v>2.5</v>
      </c>
      <c r="H17" s="17">
        <v>125</v>
      </c>
      <c r="I17" s="17"/>
      <c r="J17" s="17"/>
      <c r="K17" s="17">
        <v>0.63</v>
      </c>
      <c r="L17" s="17">
        <v>11</v>
      </c>
      <c r="M17" s="17">
        <v>1646</v>
      </c>
      <c r="N17" s="17">
        <v>1200</v>
      </c>
      <c r="O17" s="17"/>
      <c r="P17" s="17"/>
      <c r="Q17" s="17"/>
      <c r="R17" s="4"/>
      <c r="S17" s="4"/>
      <c r="AA17" s="2"/>
    </row>
    <row r="18" spans="1:19" ht="12.75">
      <c r="A18" s="17"/>
      <c r="B18" s="17" t="s">
        <v>51</v>
      </c>
      <c r="C18" s="17"/>
      <c r="D18" s="17"/>
      <c r="E18" s="17"/>
      <c r="F18" s="17"/>
      <c r="G18" s="17"/>
      <c r="H18" s="17"/>
      <c r="I18" s="17"/>
      <c r="J18" s="17"/>
      <c r="K18" s="17">
        <v>0.96</v>
      </c>
      <c r="L18" s="17">
        <v>4.1</v>
      </c>
      <c r="M18" s="17">
        <v>327</v>
      </c>
      <c r="N18" s="17">
        <v>20</v>
      </c>
      <c r="O18" s="17"/>
      <c r="P18" s="17"/>
      <c r="Q18" s="17"/>
      <c r="R18" s="4"/>
      <c r="S18" s="4"/>
    </row>
    <row r="19" spans="1:19" ht="12.75">
      <c r="A19" s="17"/>
      <c r="B19" s="17" t="s">
        <v>52</v>
      </c>
      <c r="C19" s="17"/>
      <c r="D19" s="17"/>
      <c r="E19" s="17"/>
      <c r="F19" s="17"/>
      <c r="G19" s="17"/>
      <c r="H19" s="17"/>
      <c r="I19" s="17"/>
      <c r="J19" s="17"/>
      <c r="K19" s="17">
        <v>1.27</v>
      </c>
      <c r="L19" s="17">
        <v>5.95</v>
      </c>
      <c r="M19" s="17">
        <v>369</v>
      </c>
      <c r="N19" s="17"/>
      <c r="O19" s="17"/>
      <c r="P19" s="17"/>
      <c r="Q19" s="17"/>
      <c r="R19" s="4"/>
      <c r="S19" s="4"/>
    </row>
    <row r="20" spans="1:19" ht="12.75">
      <c r="A20" s="17"/>
      <c r="B20" s="17" t="s">
        <v>53</v>
      </c>
      <c r="C20" s="17"/>
      <c r="D20" s="17"/>
      <c r="E20" s="17"/>
      <c r="F20" s="17"/>
      <c r="G20" s="17"/>
      <c r="H20" s="17"/>
      <c r="I20" s="17"/>
      <c r="J20" s="17"/>
      <c r="K20" s="17">
        <v>0.7</v>
      </c>
      <c r="L20" s="17">
        <v>9.25</v>
      </c>
      <c r="M20" s="17">
        <v>1221</v>
      </c>
      <c r="N20" s="17">
        <v>20</v>
      </c>
      <c r="O20" s="17">
        <v>2.5</v>
      </c>
      <c r="P20" s="17">
        <v>257</v>
      </c>
      <c r="Q20" s="17">
        <v>0</v>
      </c>
      <c r="R20" s="4"/>
      <c r="S20" s="4"/>
    </row>
    <row r="21" spans="1:19" ht="12.75">
      <c r="A21" s="17"/>
      <c r="B21" s="17" t="s">
        <v>54</v>
      </c>
      <c r="C21" s="17"/>
      <c r="D21" s="17"/>
      <c r="E21" s="17"/>
      <c r="F21" s="17"/>
      <c r="G21" s="17"/>
      <c r="H21" s="17"/>
      <c r="I21" s="17"/>
      <c r="J21" s="17"/>
      <c r="K21" s="17">
        <v>2.8</v>
      </c>
      <c r="L21" s="17">
        <v>3.37</v>
      </c>
      <c r="M21" s="17">
        <v>20</v>
      </c>
      <c r="N21" s="17">
        <v>30</v>
      </c>
      <c r="O21" s="17">
        <v>1.2</v>
      </c>
      <c r="P21" s="17">
        <v>-57</v>
      </c>
      <c r="Q21" s="17"/>
      <c r="R21" s="4"/>
      <c r="S21" s="4"/>
    </row>
    <row r="22" spans="1:19" ht="12.75">
      <c r="A22" s="17"/>
      <c r="B22" s="17" t="s">
        <v>55</v>
      </c>
      <c r="C22" s="17"/>
      <c r="D22" s="17"/>
      <c r="E22" s="17"/>
      <c r="F22" s="17">
        <v>-44</v>
      </c>
      <c r="G22" s="17">
        <v>-35</v>
      </c>
      <c r="H22" s="17">
        <v>20</v>
      </c>
      <c r="I22" s="17"/>
      <c r="J22" s="17"/>
      <c r="K22" s="17">
        <v>1.16</v>
      </c>
      <c r="L22" s="17">
        <v>6</v>
      </c>
      <c r="M22" s="17">
        <v>417</v>
      </c>
      <c r="N22" s="17">
        <v>30</v>
      </c>
      <c r="O22" s="17">
        <v>1.7</v>
      </c>
      <c r="P22" s="17">
        <v>46</v>
      </c>
      <c r="Q22" s="17">
        <v>0</v>
      </c>
      <c r="R22" s="4"/>
      <c r="S22" s="4"/>
    </row>
    <row r="23" spans="1:19" ht="12.75">
      <c r="A23" s="17"/>
      <c r="B23" s="17" t="s">
        <v>56</v>
      </c>
      <c r="C23" s="17"/>
      <c r="D23" s="17"/>
      <c r="E23" s="17"/>
      <c r="F23" s="17"/>
      <c r="G23" s="17"/>
      <c r="H23" s="17"/>
      <c r="I23" s="17"/>
      <c r="J23" s="17"/>
      <c r="K23" s="17">
        <v>0.57</v>
      </c>
      <c r="L23" s="17">
        <v>4.38</v>
      </c>
      <c r="M23" s="17">
        <v>668</v>
      </c>
      <c r="N23" s="17">
        <v>10</v>
      </c>
      <c r="O23" s="17">
        <v>1.2</v>
      </c>
      <c r="P23" s="17">
        <v>110</v>
      </c>
      <c r="Q23" s="17">
        <v>0</v>
      </c>
      <c r="R23" s="4"/>
      <c r="S23" s="4"/>
    </row>
    <row r="24" spans="1:19" ht="12.75">
      <c r="A24" s="17"/>
      <c r="B24" s="17" t="s">
        <v>57</v>
      </c>
      <c r="C24" s="17"/>
      <c r="D24" s="17"/>
      <c r="E24" s="17"/>
      <c r="F24" s="17"/>
      <c r="G24" s="17"/>
      <c r="H24" s="17"/>
      <c r="I24" s="17"/>
      <c r="J24" s="17"/>
      <c r="K24" s="17">
        <v>1.3</v>
      </c>
      <c r="L24" s="17">
        <v>9.3</v>
      </c>
      <c r="M24" s="17">
        <v>615</v>
      </c>
      <c r="N24" s="17">
        <v>100</v>
      </c>
      <c r="O24" s="17">
        <v>3.2</v>
      </c>
      <c r="P24" s="17">
        <v>146</v>
      </c>
      <c r="Q24" s="17">
        <v>0</v>
      </c>
      <c r="R24" s="4"/>
      <c r="S24" s="4"/>
    </row>
    <row r="25" spans="1:19" ht="12.75">
      <c r="A25" s="17"/>
      <c r="B25" s="17" t="s">
        <v>58</v>
      </c>
      <c r="C25" s="17">
        <v>0.26</v>
      </c>
      <c r="D25" s="17">
        <v>1.61</v>
      </c>
      <c r="E25" s="17">
        <v>519</v>
      </c>
      <c r="F25" s="17">
        <v>-24</v>
      </c>
      <c r="G25" s="17">
        <v>-13</v>
      </c>
      <c r="H25" s="17">
        <v>46</v>
      </c>
      <c r="I25" s="17">
        <v>-23</v>
      </c>
      <c r="J25" s="17">
        <v>4</v>
      </c>
      <c r="K25" s="17">
        <v>0.37</v>
      </c>
      <c r="L25" s="17">
        <v>4.38</v>
      </c>
      <c r="M25" s="17">
        <v>1083</v>
      </c>
      <c r="N25" s="17">
        <v>40</v>
      </c>
      <c r="O25" s="17">
        <v>0.51</v>
      </c>
      <c r="P25" s="17">
        <v>38</v>
      </c>
      <c r="Q25" s="17">
        <v>0</v>
      </c>
      <c r="R25" s="4"/>
      <c r="S25" s="4"/>
    </row>
    <row r="26" spans="1:19" ht="12.75">
      <c r="A26" s="17"/>
      <c r="B26" s="17" t="s">
        <v>59</v>
      </c>
      <c r="C26" s="17">
        <v>0.94</v>
      </c>
      <c r="D26" s="17">
        <v>10</v>
      </c>
      <c r="E26" s="17">
        <v>963</v>
      </c>
      <c r="F26" s="17">
        <v>-30</v>
      </c>
      <c r="G26" s="17">
        <v>0</v>
      </c>
      <c r="H26" s="17">
        <v>100</v>
      </c>
      <c r="I26" s="17"/>
      <c r="J26" s="17"/>
      <c r="K26" s="17"/>
      <c r="L26" s="17"/>
      <c r="M26" s="17"/>
      <c r="N26" s="17"/>
      <c r="O26" s="17"/>
      <c r="P26" s="17"/>
      <c r="Q26" s="17"/>
      <c r="R26" s="4"/>
      <c r="S26" s="4"/>
    </row>
    <row r="27" spans="1:19" ht="12.75">
      <c r="A27" s="17"/>
      <c r="B27" s="17" t="s">
        <v>60</v>
      </c>
      <c r="C27" s="17"/>
      <c r="D27" s="17"/>
      <c r="E27" s="17"/>
      <c r="F27" s="17">
        <v>-69</v>
      </c>
      <c r="G27" s="17">
        <v>-36</v>
      </c>
      <c r="H27" s="17">
        <v>47</v>
      </c>
      <c r="I27" s="17">
        <v>-65</v>
      </c>
      <c r="J27" s="17">
        <v>6</v>
      </c>
      <c r="K27" s="17">
        <v>3.18</v>
      </c>
      <c r="L27" s="17">
        <v>7.66</v>
      </c>
      <c r="M27" s="17">
        <v>140</v>
      </c>
      <c r="N27" s="17">
        <v>80</v>
      </c>
      <c r="O27" s="17">
        <v>1.63</v>
      </c>
      <c r="P27" s="17">
        <v>-49</v>
      </c>
      <c r="Q27" s="17">
        <v>0</v>
      </c>
      <c r="R27" s="4"/>
      <c r="S27" s="4"/>
    </row>
    <row r="28" spans="1:19" ht="12.75">
      <c r="A28" s="17"/>
      <c r="B28" s="17" t="s">
        <v>61</v>
      </c>
      <c r="C28" s="17"/>
      <c r="D28" s="17"/>
      <c r="E28" s="17"/>
      <c r="F28" s="17">
        <v>-60</v>
      </c>
      <c r="G28" s="17">
        <v>-55</v>
      </c>
      <c r="H28" s="17">
        <v>8</v>
      </c>
      <c r="I28" s="17"/>
      <c r="J28" s="17"/>
      <c r="K28" s="17"/>
      <c r="L28" s="17"/>
      <c r="M28" s="17"/>
      <c r="N28" s="17"/>
      <c r="O28" s="17"/>
      <c r="P28" s="17"/>
      <c r="Q28" s="17"/>
      <c r="R28" s="4"/>
      <c r="S28" s="4"/>
    </row>
    <row r="29" spans="1:19" ht="12.75">
      <c r="A29" s="17"/>
      <c r="B29" s="17" t="s">
        <v>62</v>
      </c>
      <c r="C29" s="17"/>
      <c r="D29" s="17"/>
      <c r="E29" s="17"/>
      <c r="F29" s="17"/>
      <c r="G29" s="17"/>
      <c r="H29" s="17"/>
      <c r="I29" s="17"/>
      <c r="J29" s="17"/>
      <c r="K29" s="17">
        <v>0.88</v>
      </c>
      <c r="L29" s="17">
        <v>11.9</v>
      </c>
      <c r="M29" s="17">
        <v>1252</v>
      </c>
      <c r="N29" s="17">
        <v>40</v>
      </c>
      <c r="O29" s="17">
        <v>1.43</v>
      </c>
      <c r="P29" s="17">
        <v>62</v>
      </c>
      <c r="Q29" s="17">
        <v>0</v>
      </c>
      <c r="R29" s="4"/>
      <c r="S29" s="4"/>
    </row>
    <row r="30" spans="1:19" ht="12.75">
      <c r="A30" s="17"/>
      <c r="B30" s="17" t="s">
        <v>63</v>
      </c>
      <c r="C30" s="17"/>
      <c r="D30" s="17"/>
      <c r="E30" s="17"/>
      <c r="F30" s="17">
        <v>-50</v>
      </c>
      <c r="G30" s="17">
        <v>-20</v>
      </c>
      <c r="H30" s="17">
        <v>60</v>
      </c>
      <c r="I30" s="17">
        <v>-32</v>
      </c>
      <c r="J30" s="17">
        <v>36</v>
      </c>
      <c r="K30" s="17">
        <v>1.61</v>
      </c>
      <c r="L30" s="17">
        <v>15.1</v>
      </c>
      <c r="M30" s="17">
        <v>838</v>
      </c>
      <c r="N30" s="17">
        <v>60</v>
      </c>
      <c r="O30" s="17">
        <v>2.32</v>
      </c>
      <c r="P30" s="17">
        <v>44</v>
      </c>
      <c r="Q30" s="17">
        <v>0</v>
      </c>
      <c r="R30" s="4"/>
      <c r="S30" s="4"/>
    </row>
    <row r="31" spans="1:19" ht="12.75">
      <c r="A31" s="17"/>
      <c r="B31" s="17" t="s">
        <v>64</v>
      </c>
      <c r="C31" s="17"/>
      <c r="D31" s="17"/>
      <c r="E31" s="17"/>
      <c r="F31" s="17">
        <v>-70</v>
      </c>
      <c r="G31" s="17">
        <v>-46</v>
      </c>
      <c r="H31" s="17">
        <v>34</v>
      </c>
      <c r="I31" s="17">
        <v>-57</v>
      </c>
      <c r="J31" s="17">
        <v>18</v>
      </c>
      <c r="K31" s="17">
        <v>4</v>
      </c>
      <c r="L31" s="17">
        <v>5.7</v>
      </c>
      <c r="M31" s="17">
        <v>43</v>
      </c>
      <c r="N31" s="17">
        <v>100</v>
      </c>
      <c r="O31" s="17">
        <v>1.97</v>
      </c>
      <c r="P31" s="17">
        <v>-50</v>
      </c>
      <c r="Q31" s="17">
        <v>45</v>
      </c>
      <c r="R31" s="4"/>
      <c r="S31" s="4"/>
    </row>
    <row r="32" spans="1:19" ht="12.75">
      <c r="A32" s="17"/>
      <c r="B32" s="17" t="s">
        <v>65</v>
      </c>
      <c r="C32" s="17"/>
      <c r="D32" s="17"/>
      <c r="E32" s="17"/>
      <c r="F32" s="17">
        <v>-42</v>
      </c>
      <c r="G32" s="17">
        <v>-40</v>
      </c>
      <c r="H32" s="17">
        <v>5</v>
      </c>
      <c r="I32" s="17"/>
      <c r="J32" s="17"/>
      <c r="K32" s="17"/>
      <c r="L32" s="17"/>
      <c r="M32" s="17"/>
      <c r="N32" s="18">
        <v>0</v>
      </c>
      <c r="O32" s="17"/>
      <c r="P32" s="17"/>
      <c r="Q32" s="17"/>
      <c r="R32" s="4"/>
      <c r="S32" s="4"/>
    </row>
    <row r="33" spans="1:19" ht="12.75">
      <c r="A33" s="17"/>
      <c r="B33" s="17" t="s">
        <v>66</v>
      </c>
      <c r="C33" s="17"/>
      <c r="D33" s="17"/>
      <c r="E33" s="17"/>
      <c r="F33" s="17">
        <v>-34</v>
      </c>
      <c r="G33" s="17">
        <v>-20</v>
      </c>
      <c r="H33" s="17">
        <v>41</v>
      </c>
      <c r="I33" s="17">
        <v>-19</v>
      </c>
      <c r="J33" s="17">
        <v>41</v>
      </c>
      <c r="K33" s="17">
        <v>0.73</v>
      </c>
      <c r="L33" s="17">
        <v>16</v>
      </c>
      <c r="M33" s="17">
        <v>2091</v>
      </c>
      <c r="N33" s="18">
        <v>20</v>
      </c>
      <c r="O33" s="17"/>
      <c r="P33" s="17"/>
      <c r="Q33" s="17"/>
      <c r="R33" s="4"/>
      <c r="S33" s="4"/>
    </row>
    <row r="34" spans="1:19" ht="12.75">
      <c r="A34" s="17"/>
      <c r="B34" s="17" t="s">
        <v>67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30</v>
      </c>
      <c r="O34" s="17"/>
      <c r="P34" s="17"/>
      <c r="Q34" s="17"/>
      <c r="R34" s="4"/>
      <c r="S34" s="4"/>
    </row>
    <row r="35" spans="1:19" ht="12.75">
      <c r="A35" s="17"/>
      <c r="B35" s="17" t="s">
        <v>68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v>546</v>
      </c>
      <c r="O35" s="17"/>
      <c r="P35" s="17"/>
      <c r="Q35" s="17"/>
      <c r="R35" s="4"/>
      <c r="S35" s="4"/>
    </row>
    <row r="36" spans="1:19" ht="12.75">
      <c r="A36" s="17"/>
      <c r="B36" s="17" t="s">
        <v>69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86</v>
      </c>
      <c r="O36" s="17"/>
      <c r="P36" s="17"/>
      <c r="Q36" s="17"/>
      <c r="R36" s="4"/>
      <c r="S36" s="4"/>
    </row>
    <row r="37" spans="1:19" ht="12.75">
      <c r="A37" s="17"/>
      <c r="B37" s="17" t="s">
        <v>70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222</v>
      </c>
      <c r="O37" s="17"/>
      <c r="P37" s="17"/>
      <c r="Q37" s="17"/>
      <c r="R37" s="4"/>
      <c r="S37" s="4"/>
    </row>
    <row r="38" spans="1:19" ht="12.75">
      <c r="A38" s="17"/>
      <c r="B38" s="17" t="s">
        <v>71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20</v>
      </c>
      <c r="O38" s="17"/>
      <c r="P38" s="17"/>
      <c r="Q38" s="17"/>
      <c r="R38" s="4"/>
      <c r="S38" s="4"/>
    </row>
    <row r="39" spans="1:19" ht="12.75">
      <c r="A39" s="17"/>
      <c r="B39" s="17" t="s">
        <v>72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32</v>
      </c>
      <c r="O39" s="17"/>
      <c r="P39" s="17"/>
      <c r="Q39" s="17"/>
      <c r="R39" s="4"/>
      <c r="S39" s="4"/>
    </row>
    <row r="40" spans="1:19" ht="12.75">
      <c r="A40" s="17"/>
      <c r="B40" s="17" t="s">
        <v>73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145</v>
      </c>
      <c r="O40" s="17"/>
      <c r="P40" s="17"/>
      <c r="Q40" s="17"/>
      <c r="R40" s="4"/>
      <c r="S40" s="4"/>
    </row>
    <row r="41" spans="1:19" ht="12.75">
      <c r="A41" s="17"/>
      <c r="B41" s="17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117</v>
      </c>
      <c r="O41" s="17"/>
      <c r="P41" s="17"/>
      <c r="Q41" s="17"/>
      <c r="R41" s="4"/>
      <c r="S41" s="4"/>
    </row>
    <row r="42" spans="1:19" ht="12.75">
      <c r="A42" s="17"/>
      <c r="B42" s="17" t="s">
        <v>75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355</v>
      </c>
      <c r="O42" s="17"/>
      <c r="P42" s="17"/>
      <c r="Q42" s="17"/>
      <c r="R42" s="4"/>
      <c r="S42" s="4"/>
    </row>
    <row r="43" spans="1:19" ht="12.75">
      <c r="A43" s="17"/>
      <c r="B43" s="17" t="s">
        <v>76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175</v>
      </c>
      <c r="O43" s="17"/>
      <c r="P43" s="17"/>
      <c r="Q43" s="17"/>
      <c r="R43" s="4"/>
      <c r="S43" s="4"/>
    </row>
    <row r="44" spans="1:19" ht="12.75">
      <c r="A44" s="17"/>
      <c r="B44" s="17" t="s">
        <v>77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44</v>
      </c>
      <c r="O44" s="17"/>
      <c r="P44" s="17"/>
      <c r="Q44" s="17"/>
      <c r="R44" s="4"/>
      <c r="S44" s="4"/>
    </row>
    <row r="45" spans="1:19" ht="12.75">
      <c r="A45" s="17"/>
      <c r="B45" s="17" t="s">
        <v>78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387</v>
      </c>
      <c r="O45" s="17"/>
      <c r="P45" s="17"/>
      <c r="Q45" s="17"/>
      <c r="R45" s="4"/>
      <c r="S45" s="4"/>
    </row>
    <row r="46" spans="1:19" ht="12.75">
      <c r="A46" s="17"/>
      <c r="B46" s="17" t="s">
        <v>79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262</v>
      </c>
      <c r="O46" s="17"/>
      <c r="P46" s="17"/>
      <c r="Q46" s="17"/>
      <c r="R46" s="4"/>
      <c r="S46" s="4"/>
    </row>
    <row r="47" spans="1:19" ht="12.75">
      <c r="A47" s="17"/>
      <c r="B47" s="17" t="s">
        <v>80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106</v>
      </c>
      <c r="O47" s="17"/>
      <c r="P47" s="17"/>
      <c r="Q47" s="17"/>
      <c r="R47" s="4"/>
      <c r="S47" s="4"/>
    </row>
    <row r="48" spans="1:19" ht="12.75">
      <c r="A48" s="17"/>
      <c r="B48" s="17" t="s">
        <v>81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"/>
      <c r="S48" s="4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"/>
      <c r="S49" s="4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"/>
      <c r="S50" s="4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4"/>
      <c r="S51" s="4"/>
    </row>
    <row r="52" spans="1:1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2:17" s="1" customFormat="1" ht="12.75">
      <c r="B53" s="1" t="s">
        <v>82</v>
      </c>
      <c r="F53" s="1">
        <f>AVERAGE(F6:F42)</f>
        <v>-37.35</v>
      </c>
      <c r="G53" s="1">
        <f>AVERAGE(G6:G33)</f>
        <v>-22.675</v>
      </c>
      <c r="H53" s="1">
        <f>AVERAGE(H6:H33)</f>
        <v>44.425</v>
      </c>
      <c r="I53" s="1">
        <f>AVERAGE(I14:I43)</f>
        <v>-39.2</v>
      </c>
      <c r="J53" s="1">
        <f>AVERAGE(J14:J43)</f>
        <v>21</v>
      </c>
      <c r="K53" s="1">
        <f>AVERAGE(K6:K35)</f>
        <v>1.7990909090909093</v>
      </c>
      <c r="L53" s="1">
        <f>AVERAGE(L6:L35)</f>
        <v>7.367272727272726</v>
      </c>
      <c r="M53" s="1">
        <f>AVERAGE(M6:M34)</f>
        <v>572.2727272727273</v>
      </c>
      <c r="N53" s="1">
        <f>AVERAGE(N6:N47)</f>
        <v>136.3684210526316</v>
      </c>
      <c r="O53" s="1">
        <f>AVERAGE(O6:O31)</f>
        <v>1.766</v>
      </c>
      <c r="P53" s="1">
        <f>AVERAGE(P13:P35)</f>
        <v>54.7</v>
      </c>
      <c r="Q53" s="1">
        <f>AVERAGE(Q16:Q35)</f>
        <v>5</v>
      </c>
    </row>
    <row r="54" spans="2:17" s="1" customFormat="1" ht="12.75">
      <c r="B54" s="1" t="s">
        <v>83</v>
      </c>
      <c r="F54" s="1">
        <f>STDEV(F6:F33)</f>
        <v>15.062239296717435</v>
      </c>
      <c r="G54" s="1">
        <f>STDEV(G6:G33)</f>
        <v>15.729853447304722</v>
      </c>
      <c r="H54" s="1">
        <f>STDEV(H6:H33)</f>
        <v>34.29794953208228</v>
      </c>
      <c r="I54" s="1">
        <f>STDEV(I6:I33)</f>
        <v>20.64461188785103</v>
      </c>
      <c r="J54" s="1">
        <f aca="true" t="shared" si="0" ref="J54:Q54">STDEV(J6:J33)</f>
        <v>16.941074346097416</v>
      </c>
      <c r="K54" s="1">
        <f t="shared" si="0"/>
        <v>1.2357989861620433</v>
      </c>
      <c r="L54" s="1">
        <f t="shared" si="0"/>
        <v>3.748162955519084</v>
      </c>
      <c r="M54" s="1">
        <f>STDEV(M6:M33)</f>
        <v>580.2688360388847</v>
      </c>
      <c r="N54" s="1">
        <f>STDEV(N6:N47)</f>
        <v>214.5600679520812</v>
      </c>
      <c r="O54" s="1">
        <f t="shared" si="0"/>
        <v>0.7672200901088719</v>
      </c>
      <c r="P54" s="1">
        <f t="shared" si="0"/>
        <v>98.33847444187629</v>
      </c>
      <c r="Q54" s="1">
        <f t="shared" si="0"/>
        <v>15</v>
      </c>
    </row>
    <row r="55" spans="2:17" s="1" customFormat="1" ht="12.75">
      <c r="B55" s="1" t="s">
        <v>84</v>
      </c>
      <c r="F55" s="1">
        <f>F54/SQRT(20)</f>
        <v>3.3680190960828806</v>
      </c>
      <c r="G55" s="1">
        <f>G54/SQRT(20)</f>
        <v>3.517302158428276</v>
      </c>
      <c r="H55" s="1">
        <f>H54/SQRT(20)</f>
        <v>7.669254664259308</v>
      </c>
      <c r="I55" s="1">
        <f>I54/SQRT(5)</f>
        <v>9.232551110067034</v>
      </c>
      <c r="J55" s="1">
        <f>J54/SQRT(5)</f>
        <v>7.576278769950324</v>
      </c>
      <c r="K55" s="1">
        <f>K54/SQRT(22)</f>
        <v>0.26347322912128474</v>
      </c>
      <c r="L55" s="1">
        <f>L54/SQRT(22)</f>
        <v>0.7991110271342307</v>
      </c>
      <c r="M55" s="1">
        <f>M54/SQRT(22)</f>
        <v>123.71373152232647</v>
      </c>
      <c r="N55" s="1">
        <f>N54/SQRT(38)</f>
        <v>34.806239141099596</v>
      </c>
      <c r="O55" s="1">
        <f>O54/SQRT(10)</f>
        <v>0.24261629513836566</v>
      </c>
      <c r="P55" s="1">
        <f>P54/SQRT(10)</f>
        <v>31.09735608625845</v>
      </c>
      <c r="Q55" s="1">
        <f>Q54/SQRT(10)</f>
        <v>4.743416490252569</v>
      </c>
    </row>
    <row r="58" spans="1:16" ht="23.25">
      <c r="A58" s="4"/>
      <c r="B58" s="14" t="s">
        <v>85</v>
      </c>
      <c r="C58" s="15"/>
      <c r="D58" s="15"/>
      <c r="E58" s="21" t="s">
        <v>184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16" t="s">
        <v>31</v>
      </c>
      <c r="C60" s="16" t="s">
        <v>0</v>
      </c>
      <c r="D60" s="16" t="s">
        <v>86</v>
      </c>
      <c r="E60" s="16" t="s">
        <v>1</v>
      </c>
      <c r="F60" s="16" t="s">
        <v>2</v>
      </c>
      <c r="G60" s="16" t="s">
        <v>87</v>
      </c>
      <c r="H60" s="16" t="s">
        <v>88</v>
      </c>
      <c r="I60" s="16"/>
      <c r="J60" s="16"/>
      <c r="K60" s="16" t="s">
        <v>3</v>
      </c>
      <c r="L60" s="16" t="s">
        <v>89</v>
      </c>
      <c r="M60" s="16" t="s">
        <v>88</v>
      </c>
      <c r="N60" s="16" t="s">
        <v>91</v>
      </c>
      <c r="O60" s="16" t="s">
        <v>90</v>
      </c>
      <c r="P60" s="16" t="s">
        <v>92</v>
      </c>
    </row>
    <row r="61" spans="1:16" ht="12.75">
      <c r="A61" s="17"/>
      <c r="B61" s="17" t="s">
        <v>93</v>
      </c>
      <c r="C61" s="17"/>
      <c r="D61" s="17"/>
      <c r="E61" s="17"/>
      <c r="F61" s="17"/>
      <c r="G61" s="17"/>
      <c r="H61" s="17"/>
      <c r="I61" s="16"/>
      <c r="J61" s="17"/>
      <c r="K61" s="17">
        <v>0.13</v>
      </c>
      <c r="L61" s="17">
        <v>0.45</v>
      </c>
      <c r="M61" s="17">
        <v>246</v>
      </c>
      <c r="N61" s="18">
        <v>44</v>
      </c>
      <c r="O61" s="18">
        <v>43</v>
      </c>
      <c r="P61" s="17">
        <f>N61/43</f>
        <v>1.0232558139534884</v>
      </c>
    </row>
    <row r="62" spans="1:16" ht="12.75">
      <c r="A62" s="17"/>
      <c r="B62" s="17" t="s">
        <v>40</v>
      </c>
      <c r="C62" s="17">
        <v>0.26</v>
      </c>
      <c r="D62" s="17" t="s">
        <v>6</v>
      </c>
      <c r="E62" s="17"/>
      <c r="F62" s="17">
        <v>-41</v>
      </c>
      <c r="G62" s="17">
        <v>-41</v>
      </c>
      <c r="H62" s="17"/>
      <c r="I62" s="16"/>
      <c r="J62" s="17"/>
      <c r="K62" s="17"/>
      <c r="L62" s="17"/>
      <c r="M62" s="17"/>
      <c r="N62" s="18">
        <v>90</v>
      </c>
      <c r="O62" s="17">
        <v>43</v>
      </c>
      <c r="P62" s="17">
        <f>N62/43</f>
        <v>2.0930232558139537</v>
      </c>
    </row>
    <row r="63" spans="1:16" ht="12.75">
      <c r="A63" s="17"/>
      <c r="B63" s="17"/>
      <c r="C63" s="17">
        <v>0.72</v>
      </c>
      <c r="D63" s="17" t="s">
        <v>7</v>
      </c>
      <c r="E63" s="17">
        <v>35</v>
      </c>
      <c r="F63" s="17"/>
      <c r="G63" s="17"/>
      <c r="H63" s="17"/>
      <c r="I63" s="16"/>
      <c r="J63" s="17"/>
      <c r="K63" s="17"/>
      <c r="L63" s="17"/>
      <c r="M63" s="17"/>
      <c r="N63" s="18"/>
      <c r="O63" s="17"/>
      <c r="P63" s="17"/>
    </row>
    <row r="64" spans="1:16" ht="12.75">
      <c r="A64" s="17"/>
      <c r="B64" s="17" t="s">
        <v>94</v>
      </c>
      <c r="C64" s="17">
        <v>0.98</v>
      </c>
      <c r="D64" s="17" t="s">
        <v>5</v>
      </c>
      <c r="E64" s="17"/>
      <c r="F64" s="17">
        <v>-30</v>
      </c>
      <c r="G64" s="17">
        <v>-30</v>
      </c>
      <c r="H64" s="17"/>
      <c r="I64" s="16"/>
      <c r="J64" s="17"/>
      <c r="K64" s="17"/>
      <c r="L64" s="17"/>
      <c r="M64" s="17"/>
      <c r="N64" s="18" t="s">
        <v>4</v>
      </c>
      <c r="O64" s="17"/>
      <c r="P64" s="17"/>
    </row>
    <row r="65" spans="1:16" ht="12.75">
      <c r="A65" s="17"/>
      <c r="B65" s="17"/>
      <c r="C65" s="17"/>
      <c r="D65" s="17"/>
      <c r="E65" s="17"/>
      <c r="F65" s="17"/>
      <c r="G65" s="17"/>
      <c r="H65" s="17"/>
      <c r="I65" s="16"/>
      <c r="J65" s="17"/>
      <c r="K65" s="17"/>
      <c r="L65" s="17"/>
      <c r="M65" s="17"/>
      <c r="N65" s="18"/>
      <c r="O65" s="17"/>
      <c r="P65" s="17"/>
    </row>
    <row r="66" spans="1:16" ht="12.75">
      <c r="A66" s="17"/>
      <c r="B66" s="18"/>
      <c r="C66" s="17"/>
      <c r="D66" s="17"/>
      <c r="E66" s="17"/>
      <c r="F66" s="17"/>
      <c r="G66" s="17"/>
      <c r="H66" s="17"/>
      <c r="I66" s="16"/>
      <c r="J66" s="17"/>
      <c r="K66" s="17"/>
      <c r="L66" s="17"/>
      <c r="M66" s="17"/>
      <c r="N66" s="18"/>
      <c r="O66" s="17"/>
      <c r="P66" s="17"/>
    </row>
    <row r="67" spans="1:16" ht="12.75">
      <c r="A67" s="17"/>
      <c r="B67" s="17" t="s">
        <v>41</v>
      </c>
      <c r="C67" s="17"/>
      <c r="D67" s="17"/>
      <c r="E67" s="17"/>
      <c r="F67" s="17"/>
      <c r="G67" s="17"/>
      <c r="H67" s="17"/>
      <c r="I67" s="16"/>
      <c r="J67" s="17"/>
      <c r="K67" s="17">
        <v>1.16</v>
      </c>
      <c r="L67" s="17" t="s">
        <v>11</v>
      </c>
      <c r="M67" s="17">
        <v>86</v>
      </c>
      <c r="N67" s="18">
        <v>25</v>
      </c>
      <c r="O67" s="18">
        <v>43</v>
      </c>
      <c r="P67" s="17">
        <f>N67/43</f>
        <v>0.5813953488372093</v>
      </c>
    </row>
    <row r="68" spans="1:16" ht="12.75">
      <c r="A68" s="17"/>
      <c r="B68" s="17" t="s">
        <v>42</v>
      </c>
      <c r="C68" s="17">
        <v>0.83</v>
      </c>
      <c r="D68" s="17" t="s">
        <v>8</v>
      </c>
      <c r="E68" s="17">
        <v>100</v>
      </c>
      <c r="F68" s="17"/>
      <c r="G68" s="17"/>
      <c r="H68" s="17"/>
      <c r="I68" s="16"/>
      <c r="J68" s="17"/>
      <c r="K68" s="17">
        <v>10</v>
      </c>
      <c r="L68" s="17" t="s">
        <v>10</v>
      </c>
      <c r="M68" s="17">
        <v>30</v>
      </c>
      <c r="N68" s="18">
        <v>20</v>
      </c>
      <c r="O68" s="18">
        <v>43</v>
      </c>
      <c r="P68" s="17">
        <f>N68/43</f>
        <v>0.46511627906976744</v>
      </c>
    </row>
    <row r="69" spans="1:16" ht="12.75">
      <c r="A69" s="17"/>
      <c r="B69" s="17" t="s">
        <v>43</v>
      </c>
      <c r="C69" s="17">
        <v>1.87</v>
      </c>
      <c r="D69" s="17" t="s">
        <v>9</v>
      </c>
      <c r="E69" s="17">
        <v>59</v>
      </c>
      <c r="F69" s="17">
        <v>-25</v>
      </c>
      <c r="G69" s="17">
        <v>-25</v>
      </c>
      <c r="H69" s="17"/>
      <c r="I69" s="16"/>
      <c r="J69" s="17"/>
      <c r="K69" s="17"/>
      <c r="L69" s="17"/>
      <c r="M69" s="17"/>
      <c r="N69" s="18" t="s">
        <v>4</v>
      </c>
      <c r="O69" s="17"/>
      <c r="P69" s="17"/>
    </row>
    <row r="70" spans="1:16" ht="12.75">
      <c r="A70" s="17"/>
      <c r="B70" s="17" t="s">
        <v>44</v>
      </c>
      <c r="C70" s="17"/>
      <c r="D70" s="17"/>
      <c r="E70" s="17"/>
      <c r="F70" s="17"/>
      <c r="G70" s="17"/>
      <c r="H70" s="17"/>
      <c r="I70" s="16"/>
      <c r="J70" s="17"/>
      <c r="K70" s="17"/>
      <c r="L70" s="17"/>
      <c r="M70" s="17"/>
      <c r="N70" s="18" t="s">
        <v>4</v>
      </c>
      <c r="O70" s="17"/>
      <c r="P70" s="17"/>
    </row>
    <row r="71" spans="1:16" ht="12.75">
      <c r="A71" s="17"/>
      <c r="B71" s="17" t="s">
        <v>45</v>
      </c>
      <c r="C71" s="17"/>
      <c r="D71" s="17"/>
      <c r="E71" s="17"/>
      <c r="F71" s="17"/>
      <c r="G71" s="17"/>
      <c r="H71" s="17"/>
      <c r="I71" s="16"/>
      <c r="J71" s="17"/>
      <c r="K71" s="17"/>
      <c r="L71" s="17"/>
      <c r="M71" s="17"/>
      <c r="N71" s="18" t="s">
        <v>4</v>
      </c>
      <c r="O71" s="17"/>
      <c r="P71" s="17"/>
    </row>
    <row r="72" spans="1:16" ht="12.75">
      <c r="A72" s="17"/>
      <c r="B72" s="17" t="s">
        <v>46</v>
      </c>
      <c r="C72" s="17"/>
      <c r="D72" s="17"/>
      <c r="E72" s="17"/>
      <c r="F72" s="17"/>
      <c r="G72" s="17"/>
      <c r="H72" s="17"/>
      <c r="I72" s="16"/>
      <c r="J72" s="17"/>
      <c r="K72" s="17"/>
      <c r="L72" s="17"/>
      <c r="M72" s="17"/>
      <c r="N72" s="18" t="s">
        <v>4</v>
      </c>
      <c r="O72" s="17"/>
      <c r="P72" s="17"/>
    </row>
    <row r="73" spans="1:16" ht="12.75">
      <c r="A73" s="17"/>
      <c r="B73" s="17" t="s">
        <v>96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 t="s">
        <v>4</v>
      </c>
      <c r="O73" s="17"/>
      <c r="P73" s="17"/>
    </row>
    <row r="74" spans="1:16" ht="12.75">
      <c r="A74" s="17"/>
      <c r="B74" s="17" t="s">
        <v>97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 t="s">
        <v>4</v>
      </c>
      <c r="O74" s="17"/>
      <c r="P74" s="17"/>
    </row>
    <row r="75" spans="1:16" ht="12.75">
      <c r="A75" s="17"/>
      <c r="B75" s="17" t="s">
        <v>98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 t="s">
        <v>4</v>
      </c>
      <c r="O75" s="17"/>
      <c r="P75" s="17"/>
    </row>
    <row r="76" spans="1:16" ht="12.75">
      <c r="A76" s="17"/>
      <c r="B76" s="17" t="s">
        <v>99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 t="s">
        <v>4</v>
      </c>
      <c r="O76" s="17"/>
      <c r="P76" s="17"/>
    </row>
    <row r="77" spans="1:16" ht="12.75">
      <c r="A77" s="17"/>
      <c r="B77" s="17" t="s">
        <v>47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>
        <v>39</v>
      </c>
      <c r="O77" s="17">
        <v>43</v>
      </c>
      <c r="P77" s="17">
        <f>N77/43</f>
        <v>0.9069767441860465</v>
      </c>
    </row>
    <row r="78" spans="1:16" ht="12.75">
      <c r="A78" s="17"/>
      <c r="B78" s="17" t="s">
        <v>100</v>
      </c>
      <c r="C78" s="17">
        <v>2.5</v>
      </c>
      <c r="D78" s="17" t="s">
        <v>14</v>
      </c>
      <c r="E78" s="17"/>
      <c r="F78" s="17">
        <v>-27</v>
      </c>
      <c r="G78" s="17">
        <v>-27</v>
      </c>
      <c r="H78" s="17"/>
      <c r="I78" s="17"/>
      <c r="J78" s="17"/>
      <c r="K78" s="17"/>
      <c r="L78" s="17"/>
      <c r="M78" s="17"/>
      <c r="N78" s="18">
        <v>7</v>
      </c>
      <c r="O78" s="17"/>
      <c r="P78" s="17">
        <f>N78/43</f>
        <v>0.16279069767441862</v>
      </c>
    </row>
    <row r="79" spans="1:16" ht="12.75">
      <c r="A79" s="17"/>
      <c r="B79" s="17" t="s">
        <v>101</v>
      </c>
      <c r="C79" s="17">
        <v>1.8</v>
      </c>
      <c r="D79" s="17" t="s">
        <v>15</v>
      </c>
      <c r="E79" s="17"/>
      <c r="F79" s="17">
        <v>-38</v>
      </c>
      <c r="G79" s="17">
        <v>-38</v>
      </c>
      <c r="H79" s="17"/>
      <c r="I79" s="17"/>
      <c r="J79" s="17"/>
      <c r="K79" s="17"/>
      <c r="L79" s="17"/>
      <c r="M79" s="17"/>
      <c r="N79" s="18" t="s">
        <v>4</v>
      </c>
      <c r="O79" s="17"/>
      <c r="P79" s="17"/>
    </row>
    <row r="80" spans="1:16" ht="12.75">
      <c r="A80" s="17"/>
      <c r="B80" s="17" t="s">
        <v>102</v>
      </c>
      <c r="C80" s="17"/>
      <c r="D80" s="17"/>
      <c r="E80" s="17"/>
      <c r="F80" s="17">
        <v>-35</v>
      </c>
      <c r="G80" s="17">
        <v>-34</v>
      </c>
      <c r="H80" s="17"/>
      <c r="I80" s="17"/>
      <c r="J80" s="17"/>
      <c r="K80" s="17"/>
      <c r="L80" s="17"/>
      <c r="M80" s="17"/>
      <c r="N80" s="18" t="s">
        <v>4</v>
      </c>
      <c r="O80" s="17"/>
      <c r="P80" s="17"/>
    </row>
    <row r="81" spans="1:16" ht="12.75">
      <c r="A81" s="17"/>
      <c r="B81" s="17" t="s">
        <v>103</v>
      </c>
      <c r="C81" s="17">
        <v>0.31</v>
      </c>
      <c r="D81" s="17" t="s">
        <v>16</v>
      </c>
      <c r="E81" s="17"/>
      <c r="F81" s="17">
        <v>-33</v>
      </c>
      <c r="G81" s="17">
        <v>-30</v>
      </c>
      <c r="H81" s="17"/>
      <c r="I81" s="17"/>
      <c r="J81" s="17"/>
      <c r="K81" s="17"/>
      <c r="L81" s="17"/>
      <c r="M81" s="17"/>
      <c r="N81" s="18" t="s">
        <v>4</v>
      </c>
      <c r="O81" s="17"/>
      <c r="P81" s="17"/>
    </row>
    <row r="82" spans="1:16" ht="12.75">
      <c r="A82" s="17"/>
      <c r="B82" s="17" t="s">
        <v>104</v>
      </c>
      <c r="C82" s="17"/>
      <c r="D82" s="17"/>
      <c r="E82" s="17"/>
      <c r="F82" s="17">
        <v>-70</v>
      </c>
      <c r="G82" s="17">
        <v>-59</v>
      </c>
      <c r="H82" s="17">
        <v>15</v>
      </c>
      <c r="I82" s="17"/>
      <c r="J82" s="17"/>
      <c r="K82" s="17"/>
      <c r="L82" s="17"/>
      <c r="M82" s="17"/>
      <c r="N82" s="18"/>
      <c r="O82" s="17"/>
      <c r="P82" s="17"/>
    </row>
    <row r="83" spans="1:16" ht="12.75">
      <c r="A83" s="17"/>
      <c r="B83" s="17" t="s">
        <v>105</v>
      </c>
      <c r="C83" s="17"/>
      <c r="D83" s="17"/>
      <c r="E83" s="17"/>
      <c r="F83" s="17">
        <v>-39</v>
      </c>
      <c r="G83" s="17">
        <v>-30</v>
      </c>
      <c r="H83" s="17">
        <v>23</v>
      </c>
      <c r="I83" s="17"/>
      <c r="J83" s="17"/>
      <c r="K83" s="17"/>
      <c r="L83" s="17"/>
      <c r="M83" s="17"/>
      <c r="N83" s="18">
        <v>8</v>
      </c>
      <c r="O83" s="17"/>
      <c r="P83" s="17">
        <f>N83/43</f>
        <v>0.18604651162790697</v>
      </c>
    </row>
    <row r="84" spans="1:16" ht="12.75">
      <c r="A84" s="17"/>
      <c r="B84" s="17" t="s">
        <v>106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8" t="s">
        <v>4</v>
      </c>
      <c r="O84" s="17"/>
      <c r="P84" s="17"/>
    </row>
    <row r="85" spans="1:16" ht="12.75">
      <c r="A85" s="17"/>
      <c r="B85" s="17" t="s">
        <v>107</v>
      </c>
      <c r="C85" s="17"/>
      <c r="D85" s="17"/>
      <c r="E85" s="17"/>
      <c r="F85" s="17">
        <v>-57</v>
      </c>
      <c r="G85" s="17">
        <v>-50</v>
      </c>
      <c r="H85" s="17">
        <v>12</v>
      </c>
      <c r="I85" s="17"/>
      <c r="J85" s="17"/>
      <c r="K85" s="17"/>
      <c r="L85" s="17"/>
      <c r="M85" s="17"/>
      <c r="N85" s="18" t="s">
        <v>4</v>
      </c>
      <c r="O85" s="17"/>
      <c r="P85" s="17"/>
    </row>
    <row r="86" spans="1:16" ht="12.75">
      <c r="A86" s="17"/>
      <c r="B86" s="17" t="s">
        <v>48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>
        <v>5</v>
      </c>
      <c r="O86" s="17"/>
      <c r="P86" s="17">
        <f>N86/43</f>
        <v>0.11627906976744186</v>
      </c>
    </row>
    <row r="87" spans="1:16" ht="12.75">
      <c r="A87" s="17"/>
      <c r="B87" s="17" t="s">
        <v>108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8" t="s">
        <v>4</v>
      </c>
      <c r="O87" s="17">
        <v>90</v>
      </c>
      <c r="P87" s="17"/>
    </row>
    <row r="88" spans="1:16" ht="12.75">
      <c r="A88" s="17"/>
      <c r="B88" s="17" t="s">
        <v>109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8" t="s">
        <v>4</v>
      </c>
      <c r="O88" s="17"/>
      <c r="P88" s="17"/>
    </row>
    <row r="89" spans="1:16" ht="12.75">
      <c r="A89" s="17"/>
      <c r="B89" s="17" t="s">
        <v>110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8" t="s">
        <v>4</v>
      </c>
      <c r="O89" s="17">
        <v>48</v>
      </c>
      <c r="P89" s="17"/>
    </row>
    <row r="90" spans="1:16" ht="12.75">
      <c r="A90" s="17"/>
      <c r="B90" s="17" t="s">
        <v>111</v>
      </c>
      <c r="C90" s="17"/>
      <c r="D90" s="17"/>
      <c r="E90" s="17"/>
      <c r="F90" s="17">
        <v>-37</v>
      </c>
      <c r="G90" s="17">
        <v>-37</v>
      </c>
      <c r="H90" s="17"/>
      <c r="I90" s="17"/>
      <c r="J90" s="17"/>
      <c r="K90" s="17"/>
      <c r="L90" s="17"/>
      <c r="M90" s="17"/>
      <c r="N90" s="18" t="s">
        <v>4</v>
      </c>
      <c r="O90" s="17">
        <v>30</v>
      </c>
      <c r="P90" s="17"/>
    </row>
    <row r="91" spans="1:16" ht="12.75">
      <c r="A91" s="17"/>
      <c r="B91" s="17" t="s">
        <v>112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8" t="s">
        <v>4</v>
      </c>
      <c r="O91" s="17">
        <v>33</v>
      </c>
      <c r="P91" s="17"/>
    </row>
    <row r="92" spans="1:16" ht="12.75">
      <c r="A92" s="17"/>
      <c r="B92" s="17" t="s">
        <v>113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8">
        <v>10</v>
      </c>
      <c r="O92" s="17"/>
      <c r="P92" s="17">
        <f>N92/43</f>
        <v>0.23255813953488372</v>
      </c>
    </row>
    <row r="93" spans="1:16" ht="12.75">
      <c r="A93" s="17"/>
      <c r="B93" s="17" t="s">
        <v>114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8">
        <v>5</v>
      </c>
      <c r="O93" s="17">
        <v>92</v>
      </c>
      <c r="P93" s="17">
        <f>N93/O93</f>
        <v>0.05434782608695652</v>
      </c>
    </row>
    <row r="94" spans="1:16" ht="12.75">
      <c r="A94" s="17"/>
      <c r="B94" s="17" t="s">
        <v>115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8">
        <v>48</v>
      </c>
      <c r="O94" s="17">
        <v>50</v>
      </c>
      <c r="P94" s="17">
        <f>N94/O94</f>
        <v>0.96</v>
      </c>
    </row>
    <row r="95" spans="1:16" ht="12.75">
      <c r="A95" s="17"/>
      <c r="B95" s="17" t="s">
        <v>49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8">
        <v>28</v>
      </c>
      <c r="O95" s="17">
        <v>35</v>
      </c>
      <c r="P95" s="17">
        <f>N95/O95</f>
        <v>0.8</v>
      </c>
    </row>
    <row r="96" spans="1:16" ht="12.75">
      <c r="A96" s="17"/>
      <c r="B96" s="17" t="s">
        <v>50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8" t="s">
        <v>4</v>
      </c>
      <c r="O96" s="17"/>
      <c r="P96" s="17"/>
    </row>
    <row r="97" spans="1:16" ht="12.75">
      <c r="A97" s="17"/>
      <c r="B97" s="17" t="s">
        <v>51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8" t="s">
        <v>4</v>
      </c>
      <c r="O97" s="17"/>
      <c r="P97" s="17"/>
    </row>
    <row r="98" spans="1:16" ht="12.75">
      <c r="A98" s="17"/>
      <c r="B98" s="17" t="s">
        <v>116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8">
        <v>20</v>
      </c>
      <c r="O98" s="17">
        <v>25</v>
      </c>
      <c r="P98" s="17">
        <f>N98/O98</f>
        <v>0.8</v>
      </c>
    </row>
    <row r="99" spans="1:16" ht="12.75">
      <c r="A99" s="17"/>
      <c r="B99" s="17" t="s">
        <v>117</v>
      </c>
      <c r="C99" s="17"/>
      <c r="D99" s="17"/>
      <c r="E99" s="17"/>
      <c r="F99" s="17">
        <v>-38</v>
      </c>
      <c r="G99" s="17">
        <v>-31</v>
      </c>
      <c r="H99" s="17">
        <v>18</v>
      </c>
      <c r="I99" s="17"/>
      <c r="J99" s="17"/>
      <c r="K99" s="17"/>
      <c r="L99" s="17"/>
      <c r="M99" s="17"/>
      <c r="N99" s="18">
        <v>12</v>
      </c>
      <c r="O99" s="17">
        <v>75</v>
      </c>
      <c r="P99" s="17">
        <f>N99/O99</f>
        <v>0.16</v>
      </c>
    </row>
    <row r="100" spans="1:16" ht="12.75">
      <c r="A100" s="17"/>
      <c r="B100" s="17" t="s">
        <v>118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8" t="s">
        <v>123</v>
      </c>
      <c r="O100" s="17">
        <v>20</v>
      </c>
      <c r="P100" s="17"/>
    </row>
    <row r="101" spans="1:16" ht="12.75">
      <c r="A101" s="17"/>
      <c r="B101" s="17" t="s">
        <v>52</v>
      </c>
      <c r="C101" s="17"/>
      <c r="D101" s="17"/>
      <c r="E101" s="17"/>
      <c r="F101" s="17">
        <v>-47</v>
      </c>
      <c r="G101" s="17"/>
      <c r="H101" s="17"/>
      <c r="I101" s="17"/>
      <c r="J101" s="17"/>
      <c r="K101" s="17"/>
      <c r="L101" s="17"/>
      <c r="M101" s="17"/>
      <c r="N101" s="18">
        <v>20</v>
      </c>
      <c r="O101" s="17">
        <v>41</v>
      </c>
      <c r="P101" s="17">
        <f>N101/O101</f>
        <v>0.4878048780487805</v>
      </c>
    </row>
    <row r="102" spans="1:16" ht="12.75">
      <c r="A102" s="17"/>
      <c r="B102" s="17" t="s">
        <v>53</v>
      </c>
      <c r="C102" s="17"/>
      <c r="D102" s="17"/>
      <c r="E102" s="17"/>
      <c r="F102" s="17">
        <v>-47</v>
      </c>
      <c r="G102" s="17"/>
      <c r="H102" s="17"/>
      <c r="I102" s="17"/>
      <c r="J102" s="17"/>
      <c r="K102" s="17"/>
      <c r="L102" s="17"/>
      <c r="M102" s="17"/>
      <c r="N102" s="18">
        <v>20</v>
      </c>
      <c r="O102" s="17">
        <v>41</v>
      </c>
      <c r="P102" s="17">
        <f>N102/O102</f>
        <v>0.4878048780487805</v>
      </c>
    </row>
    <row r="103" spans="1:16" ht="12.75">
      <c r="A103" s="17"/>
      <c r="B103" s="17" t="s">
        <v>54</v>
      </c>
      <c r="C103" s="17"/>
      <c r="D103" s="17"/>
      <c r="E103" s="17"/>
      <c r="F103" s="17">
        <v>-30</v>
      </c>
      <c r="G103" s="17"/>
      <c r="H103" s="17"/>
      <c r="I103" s="17"/>
      <c r="J103" s="17"/>
      <c r="K103" s="17"/>
      <c r="L103" s="17"/>
      <c r="M103" s="17"/>
      <c r="N103" s="18" t="s">
        <v>4</v>
      </c>
      <c r="O103" s="17"/>
      <c r="P103" s="17"/>
    </row>
    <row r="104" spans="1:16" ht="12.75">
      <c r="A104" s="17"/>
      <c r="B104" s="17" t="s">
        <v>55</v>
      </c>
      <c r="C104" s="17"/>
      <c r="D104" s="17"/>
      <c r="E104" s="17"/>
      <c r="F104" s="17">
        <v>-43</v>
      </c>
      <c r="G104" s="17"/>
      <c r="H104" s="17"/>
      <c r="I104" s="17"/>
      <c r="J104" s="17"/>
      <c r="K104" s="17"/>
      <c r="L104" s="17"/>
      <c r="M104" s="17"/>
      <c r="N104" s="18" t="s">
        <v>4</v>
      </c>
      <c r="O104" s="17"/>
      <c r="P104" s="17"/>
    </row>
    <row r="105" spans="1:16" ht="12.75">
      <c r="A105" s="17"/>
      <c r="B105" s="17" t="s">
        <v>56</v>
      </c>
      <c r="C105" s="17"/>
      <c r="D105" s="17"/>
      <c r="E105" s="17"/>
      <c r="F105" s="17">
        <v>-35</v>
      </c>
      <c r="G105" s="17"/>
      <c r="H105" s="17"/>
      <c r="I105" s="17"/>
      <c r="J105" s="17"/>
      <c r="K105" s="17"/>
      <c r="L105" s="17"/>
      <c r="M105" s="17"/>
      <c r="N105" s="18" t="s">
        <v>4</v>
      </c>
      <c r="O105" s="17"/>
      <c r="P105" s="17"/>
    </row>
    <row r="106" spans="1:16" ht="12.75">
      <c r="A106" s="17"/>
      <c r="B106" s="17" t="s">
        <v>57</v>
      </c>
      <c r="C106" s="17"/>
      <c r="D106" s="17"/>
      <c r="E106" s="17"/>
      <c r="F106" s="17">
        <v>-31</v>
      </c>
      <c r="G106" s="17"/>
      <c r="H106" s="17"/>
      <c r="I106" s="17"/>
      <c r="J106" s="17"/>
      <c r="K106" s="17"/>
      <c r="L106" s="17"/>
      <c r="M106" s="17"/>
      <c r="N106" s="18" t="s">
        <v>4</v>
      </c>
      <c r="O106" s="17"/>
      <c r="P106" s="17"/>
    </row>
    <row r="107" spans="1:16" ht="12.75">
      <c r="A107" s="17"/>
      <c r="B107" s="17" t="s">
        <v>58</v>
      </c>
      <c r="C107" s="17"/>
      <c r="D107" s="17"/>
      <c r="E107" s="17"/>
      <c r="F107" s="17">
        <v>-68</v>
      </c>
      <c r="G107" s="17"/>
      <c r="H107" s="17"/>
      <c r="I107" s="17"/>
      <c r="J107" s="17"/>
      <c r="K107" s="17"/>
      <c r="L107" s="17"/>
      <c r="M107" s="17"/>
      <c r="N107" s="18" t="s">
        <v>4</v>
      </c>
      <c r="O107" s="17"/>
      <c r="P107" s="17"/>
    </row>
    <row r="108" spans="1:16" ht="12.75">
      <c r="A108" s="17"/>
      <c r="B108" s="17" t="s">
        <v>119</v>
      </c>
      <c r="C108" s="17"/>
      <c r="D108" s="17"/>
      <c r="E108" s="17"/>
      <c r="F108" s="17">
        <v>-36</v>
      </c>
      <c r="G108" s="17"/>
      <c r="H108" s="17"/>
      <c r="I108" s="17"/>
      <c r="J108" s="17"/>
      <c r="K108" s="17"/>
      <c r="L108" s="17"/>
      <c r="M108" s="17"/>
      <c r="N108" s="18">
        <v>10</v>
      </c>
      <c r="O108" s="17">
        <v>25</v>
      </c>
      <c r="P108" s="17">
        <f>N108/O108</f>
        <v>0.4</v>
      </c>
    </row>
    <row r="109" spans="1:16" ht="12.75">
      <c r="A109" s="17"/>
      <c r="B109" s="17" t="s">
        <v>63</v>
      </c>
      <c r="C109" s="17"/>
      <c r="D109" s="17"/>
      <c r="E109" s="17"/>
      <c r="F109" s="17">
        <v>-24</v>
      </c>
      <c r="G109" s="17"/>
      <c r="H109" s="17"/>
      <c r="I109" s="17"/>
      <c r="J109" s="17"/>
      <c r="K109" s="17"/>
      <c r="L109" s="17"/>
      <c r="M109" s="17"/>
      <c r="N109" s="18" t="s">
        <v>4</v>
      </c>
      <c r="O109" s="17"/>
      <c r="P109" s="17"/>
    </row>
    <row r="110" spans="1:16" ht="12.75">
      <c r="A110" s="17"/>
      <c r="B110" s="17" t="s">
        <v>120</v>
      </c>
      <c r="C110" s="17"/>
      <c r="D110" s="17"/>
      <c r="E110" s="17"/>
      <c r="F110" s="17">
        <v>-58</v>
      </c>
      <c r="G110" s="17"/>
      <c r="H110" s="17"/>
      <c r="I110" s="17"/>
      <c r="J110" s="17"/>
      <c r="K110" s="17"/>
      <c r="L110" s="17"/>
      <c r="M110" s="17"/>
      <c r="N110" s="18" t="s">
        <v>4</v>
      </c>
      <c r="O110" s="17"/>
      <c r="P110" s="17"/>
    </row>
    <row r="111" spans="1:16" ht="12.75">
      <c r="A111" s="17"/>
      <c r="B111" s="17" t="s">
        <v>121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 t="s">
        <v>123</v>
      </c>
      <c r="O111" s="17"/>
      <c r="P111" s="17"/>
    </row>
    <row r="112" spans="1:16" ht="12.75">
      <c r="A112" s="17"/>
      <c r="B112" s="17" t="s">
        <v>122</v>
      </c>
      <c r="C112" s="17"/>
      <c r="D112" s="17"/>
      <c r="E112" s="17"/>
      <c r="F112" s="17">
        <v>-33</v>
      </c>
      <c r="G112" s="17"/>
      <c r="H112" s="17"/>
      <c r="I112" s="17"/>
      <c r="J112" s="17"/>
      <c r="K112" s="17"/>
      <c r="L112" s="17"/>
      <c r="M112" s="17"/>
      <c r="N112" s="18" t="s">
        <v>123</v>
      </c>
      <c r="O112" s="17"/>
      <c r="P112" s="17"/>
    </row>
    <row r="113" spans="1:1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7"/>
      <c r="P113" s="17"/>
    </row>
    <row r="114" spans="1:1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8"/>
      <c r="O114" s="17"/>
      <c r="P114" s="17"/>
    </row>
    <row r="115" spans="1:1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8"/>
      <c r="O115" s="17"/>
      <c r="P115" s="17"/>
    </row>
    <row r="116" spans="1:1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8"/>
      <c r="O116" s="17"/>
      <c r="P116" s="17"/>
    </row>
    <row r="117" spans="1:1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8"/>
      <c r="O117" s="17"/>
      <c r="P117" s="17"/>
    </row>
    <row r="118" spans="1:1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2:16" s="1" customFormat="1" ht="12.75">
      <c r="B119" s="1" t="s">
        <v>82</v>
      </c>
      <c r="E119" s="1">
        <f>AVERAGE(E61:E70)</f>
        <v>64.66666666666667</v>
      </c>
      <c r="F119" s="1">
        <f>AVERAGE(F61:F112)</f>
        <v>-40.08695652173913</v>
      </c>
      <c r="G119" s="1">
        <f>AVERAGE(G61:G110)</f>
        <v>-36</v>
      </c>
      <c r="H119" s="1">
        <f>AVERAGE(H71:H100)</f>
        <v>17</v>
      </c>
      <c r="M119" s="1">
        <f>AVERAGE(M61:M69)</f>
        <v>120.66666666666667</v>
      </c>
      <c r="N119" s="1">
        <f>AVERAGE(N61:N110)</f>
        <v>24.176470588235293</v>
      </c>
      <c r="P119" s="1">
        <f>AVERAGE(P61:P112)</f>
        <v>0.5833764378029197</v>
      </c>
    </row>
    <row r="120" spans="2:16" s="1" customFormat="1" ht="12.75">
      <c r="B120" s="1" t="s">
        <v>83</v>
      </c>
      <c r="E120" s="1">
        <f>STDEV(E61:E76)</f>
        <v>32.86842456421258</v>
      </c>
      <c r="F120" s="1">
        <f>STDEV(F61:F112)</f>
        <v>12.645204062044666</v>
      </c>
      <c r="G120" s="1">
        <f>STDEV(G61:G99)</f>
        <v>9.97268998087003</v>
      </c>
      <c r="H120" s="1">
        <f>STDEV(H75:H99)</f>
        <v>4.69041575982343</v>
      </c>
      <c r="M120" s="1">
        <f>STDEV(M61:M69)</f>
        <v>112.0951976372464</v>
      </c>
      <c r="N120" s="1">
        <f>STDEV(N61:N112)</f>
        <v>21.564540611028697</v>
      </c>
      <c r="P120" s="1">
        <f>STDEV(P61:P100)</f>
        <v>0.5513652701918199</v>
      </c>
    </row>
    <row r="121" spans="2:16" s="1" customFormat="1" ht="12.75">
      <c r="B121" s="1" t="s">
        <v>84</v>
      </c>
      <c r="E121" s="1">
        <f>E120/SQRT(5)</f>
        <v>14.699206327780646</v>
      </c>
      <c r="F121" s="1">
        <f>F120/SQRT(16)</f>
        <v>3.1613010155111665</v>
      </c>
      <c r="G121" s="1">
        <f>G120/SQRT(16)</f>
        <v>2.4931724952175074</v>
      </c>
      <c r="H121" s="1">
        <f>H120/SQRT(4)</f>
        <v>2.345207879911715</v>
      </c>
      <c r="M121" s="1">
        <f>M120/SQRT(3)</f>
        <v>64.71819253072852</v>
      </c>
      <c r="N121" s="1">
        <f>N120/SQRT(15)</f>
        <v>5.567940443675177</v>
      </c>
      <c r="P121" s="1">
        <f>P120/SQRT(14)</f>
        <v>0.1473585668588452</v>
      </c>
    </row>
    <row r="122" spans="1:1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6" spans="1:16" ht="23.25">
      <c r="A126" s="4"/>
      <c r="B126" s="14" t="s">
        <v>124</v>
      </c>
      <c r="C126" s="15"/>
      <c r="D126" s="21" t="s">
        <v>185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6" t="s">
        <v>31</v>
      </c>
      <c r="C128" s="16"/>
      <c r="D128" s="16"/>
      <c r="E128" s="16"/>
      <c r="F128" s="16" t="s">
        <v>2</v>
      </c>
      <c r="G128" s="16" t="s">
        <v>13</v>
      </c>
      <c r="H128" s="16" t="s">
        <v>12</v>
      </c>
      <c r="I128" s="16"/>
      <c r="J128" s="16"/>
      <c r="K128" s="16"/>
      <c r="L128" s="16"/>
      <c r="M128" s="16"/>
      <c r="N128" s="16" t="s">
        <v>125</v>
      </c>
      <c r="O128" s="16" t="s">
        <v>90</v>
      </c>
      <c r="P128" s="16" t="s">
        <v>92</v>
      </c>
    </row>
    <row r="129" spans="1:1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7"/>
      <c r="B130" s="17" t="s">
        <v>93</v>
      </c>
      <c r="C130" s="17"/>
      <c r="D130" s="17"/>
      <c r="E130" s="17"/>
      <c r="F130" s="17">
        <v>-58</v>
      </c>
      <c r="G130" s="17"/>
      <c r="H130" s="17"/>
      <c r="I130" s="17"/>
      <c r="J130" s="17"/>
      <c r="K130" s="17"/>
      <c r="L130" s="17"/>
      <c r="M130" s="17"/>
      <c r="N130" s="17">
        <v>1516</v>
      </c>
      <c r="O130" s="17">
        <v>25</v>
      </c>
      <c r="P130" s="17">
        <f>N130/O130</f>
        <v>60.64</v>
      </c>
    </row>
    <row r="131" spans="1:16" ht="12.75">
      <c r="A131" s="17"/>
      <c r="B131" s="17" t="s">
        <v>40</v>
      </c>
      <c r="C131" s="17"/>
      <c r="D131" s="17"/>
      <c r="E131" s="17"/>
      <c r="F131" s="17">
        <v>-40</v>
      </c>
      <c r="G131" s="17"/>
      <c r="H131" s="17"/>
      <c r="I131" s="17"/>
      <c r="J131" s="17"/>
      <c r="K131" s="17"/>
      <c r="L131" s="17"/>
      <c r="M131" s="17"/>
      <c r="N131" s="17">
        <v>1248</v>
      </c>
      <c r="O131" s="17">
        <v>40</v>
      </c>
      <c r="P131" s="17">
        <f aca="true" t="shared" si="1" ref="P131:P162">N131/O131</f>
        <v>31.2</v>
      </c>
    </row>
    <row r="132" spans="1:16" ht="12.75">
      <c r="A132" s="17"/>
      <c r="B132" s="17" t="s">
        <v>94</v>
      </c>
      <c r="C132" s="17"/>
      <c r="D132" s="17"/>
      <c r="E132" s="17"/>
      <c r="F132" s="17">
        <v>-33</v>
      </c>
      <c r="G132" s="17">
        <v>2</v>
      </c>
      <c r="H132" s="17">
        <v>109</v>
      </c>
      <c r="I132" s="17"/>
      <c r="J132" s="17"/>
      <c r="K132" s="17"/>
      <c r="L132" s="17"/>
      <c r="M132" s="17"/>
      <c r="N132" s="17">
        <v>537</v>
      </c>
      <c r="O132" s="17">
        <v>48</v>
      </c>
      <c r="P132" s="17">
        <f t="shared" si="1"/>
        <v>11.1875</v>
      </c>
    </row>
    <row r="133" spans="1:16" ht="12.75">
      <c r="A133" s="17"/>
      <c r="B133" s="17" t="s">
        <v>95</v>
      </c>
      <c r="C133" s="17"/>
      <c r="D133" s="17"/>
      <c r="E133" s="17"/>
      <c r="F133" s="17">
        <v>-40</v>
      </c>
      <c r="G133" s="17"/>
      <c r="H133" s="17"/>
      <c r="I133" s="17"/>
      <c r="J133" s="17"/>
      <c r="K133" s="17"/>
      <c r="L133" s="17"/>
      <c r="M133" s="17"/>
      <c r="N133" s="17">
        <v>2727</v>
      </c>
      <c r="O133" s="17">
        <v>60</v>
      </c>
      <c r="P133" s="17">
        <f t="shared" si="1"/>
        <v>45.45</v>
      </c>
    </row>
    <row r="134" spans="1:16" ht="12.75">
      <c r="A134" s="17"/>
      <c r="B134" s="17" t="s">
        <v>126</v>
      </c>
      <c r="C134" s="17"/>
      <c r="D134" s="17"/>
      <c r="E134" s="17"/>
      <c r="F134" s="17">
        <v>-34</v>
      </c>
      <c r="G134" s="17">
        <v>-2</v>
      </c>
      <c r="H134" s="17">
        <v>94</v>
      </c>
      <c r="I134" s="17"/>
      <c r="J134" s="17"/>
      <c r="K134" s="17"/>
      <c r="L134" s="17"/>
      <c r="M134" s="17"/>
      <c r="N134" s="17">
        <v>828</v>
      </c>
      <c r="O134" s="17">
        <v>39</v>
      </c>
      <c r="P134" s="17">
        <f t="shared" si="1"/>
        <v>21.23076923076923</v>
      </c>
    </row>
    <row r="135" spans="1:16" ht="12.75">
      <c r="A135" s="17"/>
      <c r="B135" s="17" t="s">
        <v>127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>
        <v>885</v>
      </c>
      <c r="O135" s="17">
        <v>40</v>
      </c>
      <c r="P135" s="17">
        <f t="shared" si="1"/>
        <v>22.125</v>
      </c>
    </row>
    <row r="136" spans="1:16" ht="12.75">
      <c r="A136" s="17"/>
      <c r="B136" s="17" t="s">
        <v>128</v>
      </c>
      <c r="C136" s="17"/>
      <c r="D136" s="17"/>
      <c r="E136" s="17"/>
      <c r="F136" s="17">
        <v>-32</v>
      </c>
      <c r="G136" s="17"/>
      <c r="H136" s="17"/>
      <c r="I136" s="17"/>
      <c r="J136" s="17"/>
      <c r="K136" s="17"/>
      <c r="L136" s="17"/>
      <c r="M136" s="17"/>
      <c r="N136" s="17">
        <v>2092</v>
      </c>
      <c r="O136" s="17">
        <v>40</v>
      </c>
      <c r="P136" s="17">
        <f t="shared" si="1"/>
        <v>52.3</v>
      </c>
    </row>
    <row r="137" spans="1:16" ht="12.75">
      <c r="A137" s="17"/>
      <c r="B137" s="17" t="s">
        <v>129</v>
      </c>
      <c r="C137" s="17"/>
      <c r="D137" s="17"/>
      <c r="E137" s="17"/>
      <c r="F137" s="17">
        <v>-29</v>
      </c>
      <c r="G137" s="17"/>
      <c r="H137" s="17"/>
      <c r="I137" s="17"/>
      <c r="J137" s="17"/>
      <c r="K137" s="17"/>
      <c r="L137" s="17"/>
      <c r="M137" s="17"/>
      <c r="N137" s="17">
        <v>1053</v>
      </c>
      <c r="O137" s="17">
        <v>24</v>
      </c>
      <c r="P137" s="17">
        <f t="shared" si="1"/>
        <v>43.875</v>
      </c>
    </row>
    <row r="138" spans="1:16" ht="12.75">
      <c r="A138" s="17"/>
      <c r="B138" s="17" t="s">
        <v>130</v>
      </c>
      <c r="C138" s="17"/>
      <c r="D138" s="17"/>
      <c r="E138" s="17"/>
      <c r="F138" s="17">
        <v>-29</v>
      </c>
      <c r="G138" s="17">
        <v>9</v>
      </c>
      <c r="H138" s="17">
        <v>131</v>
      </c>
      <c r="I138" s="17"/>
      <c r="J138" s="17"/>
      <c r="K138" s="17"/>
      <c r="L138" s="17"/>
      <c r="M138" s="17"/>
      <c r="N138" s="17">
        <v>605</v>
      </c>
      <c r="O138" s="17">
        <v>25</v>
      </c>
      <c r="P138" s="17">
        <f t="shared" si="1"/>
        <v>24.2</v>
      </c>
    </row>
    <row r="139" spans="1:16" ht="12.75">
      <c r="A139" s="17"/>
      <c r="B139" s="17" t="s">
        <v>131</v>
      </c>
      <c r="C139" s="17"/>
      <c r="D139" s="17"/>
      <c r="E139" s="17"/>
      <c r="F139" s="17">
        <v>-43</v>
      </c>
      <c r="G139" s="17"/>
      <c r="H139" s="17"/>
      <c r="I139" s="17"/>
      <c r="J139" s="17"/>
      <c r="K139" s="17"/>
      <c r="L139" s="17"/>
      <c r="M139" s="17"/>
      <c r="N139" s="17">
        <v>512</v>
      </c>
      <c r="O139" s="17">
        <v>63</v>
      </c>
      <c r="P139" s="17">
        <f t="shared" si="1"/>
        <v>8.126984126984127</v>
      </c>
    </row>
    <row r="140" spans="1:16" ht="12.75">
      <c r="A140" s="17"/>
      <c r="B140" s="17" t="s">
        <v>41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>
        <v>3349</v>
      </c>
      <c r="O140" s="17">
        <v>59</v>
      </c>
      <c r="P140" s="17">
        <f t="shared" si="1"/>
        <v>56.76271186440678</v>
      </c>
    </row>
    <row r="141" spans="1:16" ht="12.75">
      <c r="A141" s="17"/>
      <c r="B141" s="17" t="s">
        <v>42</v>
      </c>
      <c r="C141" s="17"/>
      <c r="D141" s="17"/>
      <c r="E141" s="17"/>
      <c r="F141" s="17">
        <v>-40</v>
      </c>
      <c r="G141" s="17"/>
      <c r="H141" s="17"/>
      <c r="I141" s="17"/>
      <c r="J141" s="17"/>
      <c r="K141" s="17"/>
      <c r="L141" s="17"/>
      <c r="M141" s="17"/>
      <c r="N141" s="17">
        <v>1630</v>
      </c>
      <c r="O141" s="17">
        <v>78</v>
      </c>
      <c r="P141" s="17">
        <f t="shared" si="1"/>
        <v>20.897435897435898</v>
      </c>
    </row>
    <row r="142" spans="1:16" ht="12.75">
      <c r="A142" s="17"/>
      <c r="B142" s="17" t="s">
        <v>43</v>
      </c>
      <c r="C142" s="17"/>
      <c r="D142" s="17"/>
      <c r="E142" s="17"/>
      <c r="F142" s="17">
        <v>-26</v>
      </c>
      <c r="G142" s="17"/>
      <c r="H142" s="17"/>
      <c r="I142" s="17"/>
      <c r="J142" s="17"/>
      <c r="K142" s="17"/>
      <c r="L142" s="17"/>
      <c r="M142" s="17"/>
      <c r="N142" s="17">
        <v>1300</v>
      </c>
      <c r="O142" s="17">
        <v>53</v>
      </c>
      <c r="P142" s="17">
        <f t="shared" si="1"/>
        <v>24.528301886792452</v>
      </c>
    </row>
    <row r="143" spans="1:16" ht="12.75">
      <c r="A143" s="17"/>
      <c r="B143" s="17" t="s">
        <v>44</v>
      </c>
      <c r="C143" s="17"/>
      <c r="D143" s="17"/>
      <c r="E143" s="17"/>
      <c r="F143" s="17">
        <v>-27</v>
      </c>
      <c r="G143" s="17"/>
      <c r="H143" s="17"/>
      <c r="I143" s="17"/>
      <c r="J143" s="17"/>
      <c r="K143" s="17"/>
      <c r="L143" s="17"/>
      <c r="M143" s="17"/>
      <c r="N143" s="17">
        <v>845</v>
      </c>
      <c r="O143" s="17">
        <v>24</v>
      </c>
      <c r="P143" s="17">
        <f t="shared" si="1"/>
        <v>35.208333333333336</v>
      </c>
    </row>
    <row r="144" spans="1:16" ht="12.75">
      <c r="A144" s="17"/>
      <c r="B144" s="17" t="s">
        <v>45</v>
      </c>
      <c r="C144" s="17"/>
      <c r="D144" s="17"/>
      <c r="E144" s="17"/>
      <c r="F144" s="17">
        <v>-30</v>
      </c>
      <c r="G144" s="17"/>
      <c r="H144" s="17"/>
      <c r="I144" s="17"/>
      <c r="J144" s="17"/>
      <c r="K144" s="17"/>
      <c r="L144" s="17"/>
      <c r="M144" s="17"/>
      <c r="N144" s="17">
        <v>120</v>
      </c>
      <c r="O144" s="17">
        <v>27</v>
      </c>
      <c r="P144" s="17">
        <f t="shared" si="1"/>
        <v>4.444444444444445</v>
      </c>
    </row>
    <row r="145" spans="1:16" ht="12.75">
      <c r="A145" s="17"/>
      <c r="B145" s="17" t="s">
        <v>46</v>
      </c>
      <c r="C145" s="17"/>
      <c r="D145" s="17"/>
      <c r="E145" s="17"/>
      <c r="F145" s="17">
        <v>-38</v>
      </c>
      <c r="G145" s="17">
        <v>-2</v>
      </c>
      <c r="H145" s="17">
        <v>95</v>
      </c>
      <c r="I145" s="17"/>
      <c r="J145" s="17"/>
      <c r="K145" s="17"/>
      <c r="L145" s="17"/>
      <c r="M145" s="17"/>
      <c r="N145" s="17">
        <v>334</v>
      </c>
      <c r="O145" s="17">
        <v>30</v>
      </c>
      <c r="P145" s="17">
        <f t="shared" si="1"/>
        <v>11.133333333333333</v>
      </c>
    </row>
    <row r="146" spans="1:16" ht="12.75">
      <c r="A146" s="17"/>
      <c r="B146" s="17" t="s">
        <v>96</v>
      </c>
      <c r="C146" s="17"/>
      <c r="D146" s="17"/>
      <c r="E146" s="17"/>
      <c r="F146" s="17">
        <v>-34</v>
      </c>
      <c r="G146" s="17"/>
      <c r="H146" s="17"/>
      <c r="I146" s="17"/>
      <c r="J146" s="17"/>
      <c r="K146" s="17"/>
      <c r="L146" s="17"/>
      <c r="M146" s="17"/>
      <c r="N146" s="17">
        <v>911</v>
      </c>
      <c r="O146" s="17">
        <v>87</v>
      </c>
      <c r="P146" s="17">
        <f t="shared" si="1"/>
        <v>10.471264367816092</v>
      </c>
    </row>
    <row r="147" spans="1:16" ht="12.75">
      <c r="A147" s="17"/>
      <c r="B147" s="17" t="s">
        <v>47</v>
      </c>
      <c r="C147" s="17"/>
      <c r="D147" s="17"/>
      <c r="E147" s="17"/>
      <c r="F147" s="17">
        <v>-39</v>
      </c>
      <c r="G147" s="17"/>
      <c r="H147" s="17"/>
      <c r="I147" s="17"/>
      <c r="J147" s="17"/>
      <c r="K147" s="17"/>
      <c r="L147" s="17"/>
      <c r="M147" s="17"/>
      <c r="N147" s="17">
        <v>105</v>
      </c>
      <c r="O147" s="17">
        <v>54</v>
      </c>
      <c r="P147" s="17">
        <f t="shared" si="1"/>
        <v>1.9444444444444444</v>
      </c>
    </row>
    <row r="148" spans="1:16" ht="12.75">
      <c r="A148" s="17"/>
      <c r="B148" s="17" t="s">
        <v>100</v>
      </c>
      <c r="C148" s="17"/>
      <c r="D148" s="17"/>
      <c r="E148" s="17"/>
      <c r="F148" s="17">
        <v>-30</v>
      </c>
      <c r="G148" s="17"/>
      <c r="H148" s="17"/>
      <c r="I148" s="17"/>
      <c r="J148" s="17"/>
      <c r="K148" s="17"/>
      <c r="L148" s="17"/>
      <c r="M148" s="17"/>
      <c r="N148" s="17">
        <v>345</v>
      </c>
      <c r="O148" s="17">
        <v>47</v>
      </c>
      <c r="P148" s="17">
        <f t="shared" si="1"/>
        <v>7.340425531914893</v>
      </c>
    </row>
    <row r="149" spans="1:16" ht="12.75">
      <c r="A149" s="17"/>
      <c r="B149" s="17" t="s">
        <v>101</v>
      </c>
      <c r="C149" s="17"/>
      <c r="D149" s="17"/>
      <c r="E149" s="17"/>
      <c r="F149" s="17">
        <v>-27</v>
      </c>
      <c r="G149" s="17"/>
      <c r="H149" s="17"/>
      <c r="I149" s="17"/>
      <c r="J149" s="17"/>
      <c r="K149" s="17"/>
      <c r="L149" s="17"/>
      <c r="M149" s="17"/>
      <c r="N149" s="17">
        <v>185</v>
      </c>
      <c r="O149" s="17">
        <v>32</v>
      </c>
      <c r="P149" s="17">
        <f t="shared" si="1"/>
        <v>5.78125</v>
      </c>
    </row>
    <row r="150" spans="1:16" ht="12.75">
      <c r="A150" s="17"/>
      <c r="B150" s="17" t="s">
        <v>102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>
        <v>738</v>
      </c>
      <c r="O150" s="17">
        <v>36</v>
      </c>
      <c r="P150" s="17">
        <f t="shared" si="1"/>
        <v>20.5</v>
      </c>
    </row>
    <row r="151" spans="1:16" ht="12.75">
      <c r="A151" s="17"/>
      <c r="B151" s="17" t="s">
        <v>103</v>
      </c>
      <c r="C151" s="17"/>
      <c r="D151" s="17"/>
      <c r="E151" s="17"/>
      <c r="F151" s="17">
        <v>-52</v>
      </c>
      <c r="G151" s="17"/>
      <c r="H151" s="17"/>
      <c r="I151" s="17"/>
      <c r="J151" s="17"/>
      <c r="K151" s="17"/>
      <c r="L151" s="17"/>
      <c r="M151" s="17"/>
      <c r="N151" s="17">
        <v>1550</v>
      </c>
      <c r="O151" s="17">
        <v>63</v>
      </c>
      <c r="P151" s="17">
        <f t="shared" si="1"/>
        <v>24.603174603174605</v>
      </c>
    </row>
    <row r="152" spans="1:16" ht="12.75">
      <c r="A152" s="17"/>
      <c r="B152" s="17" t="s">
        <v>104</v>
      </c>
      <c r="C152" s="17"/>
      <c r="D152" s="17"/>
      <c r="E152" s="17"/>
      <c r="F152" s="17">
        <v>-23</v>
      </c>
      <c r="G152" s="17"/>
      <c r="H152" s="17"/>
      <c r="I152" s="17"/>
      <c r="J152" s="17"/>
      <c r="K152" s="17"/>
      <c r="L152" s="17"/>
      <c r="M152" s="17"/>
      <c r="N152" s="17">
        <v>892</v>
      </c>
      <c r="O152" s="17">
        <v>68</v>
      </c>
      <c r="P152" s="17">
        <f t="shared" si="1"/>
        <v>13.117647058823529</v>
      </c>
    </row>
    <row r="153" spans="1:16" ht="12.75">
      <c r="A153" s="17"/>
      <c r="B153" s="17" t="s">
        <v>105</v>
      </c>
      <c r="C153" s="17"/>
      <c r="D153" s="17"/>
      <c r="E153" s="17"/>
      <c r="F153" s="17">
        <v>-33</v>
      </c>
      <c r="G153" s="17"/>
      <c r="H153" s="17"/>
      <c r="I153" s="17"/>
      <c r="J153" s="17"/>
      <c r="K153" s="17"/>
      <c r="L153" s="17"/>
      <c r="M153" s="17"/>
      <c r="N153" s="17">
        <v>378</v>
      </c>
      <c r="O153" s="17">
        <v>36</v>
      </c>
      <c r="P153" s="17">
        <f t="shared" si="1"/>
        <v>10.5</v>
      </c>
    </row>
    <row r="154" spans="1:16" ht="12.75">
      <c r="A154" s="17"/>
      <c r="B154" s="17" t="s">
        <v>106</v>
      </c>
      <c r="C154" s="17"/>
      <c r="D154" s="17"/>
      <c r="E154" s="17"/>
      <c r="F154" s="17">
        <v>-32</v>
      </c>
      <c r="G154" s="17">
        <v>-2</v>
      </c>
      <c r="H154" s="17">
        <v>94</v>
      </c>
      <c r="I154" s="17"/>
      <c r="J154" s="17"/>
      <c r="K154" s="17"/>
      <c r="L154" s="17"/>
      <c r="M154" s="17"/>
      <c r="N154" s="17">
        <v>262</v>
      </c>
      <c r="O154" s="17">
        <v>36</v>
      </c>
      <c r="P154" s="17">
        <f t="shared" si="1"/>
        <v>7.277777777777778</v>
      </c>
    </row>
    <row r="155" spans="1:16" ht="12.75">
      <c r="A155" s="17"/>
      <c r="B155" s="17" t="s">
        <v>107</v>
      </c>
      <c r="C155" s="17"/>
      <c r="D155" s="17"/>
      <c r="E155" s="17"/>
      <c r="F155" s="17">
        <v>-29</v>
      </c>
      <c r="G155" s="17"/>
      <c r="H155" s="17"/>
      <c r="I155" s="17"/>
      <c r="J155" s="17"/>
      <c r="K155" s="17"/>
      <c r="L155" s="17"/>
      <c r="M155" s="17"/>
      <c r="N155" s="17">
        <v>196</v>
      </c>
      <c r="O155" s="17">
        <v>69</v>
      </c>
      <c r="P155" s="17">
        <f t="shared" si="1"/>
        <v>2.8405797101449277</v>
      </c>
    </row>
    <row r="156" spans="1:16" ht="12.75">
      <c r="A156" s="17"/>
      <c r="B156" s="17" t="s">
        <v>132</v>
      </c>
      <c r="C156" s="17"/>
      <c r="D156" s="17"/>
      <c r="E156" s="17"/>
      <c r="F156" s="17">
        <v>-71</v>
      </c>
      <c r="G156" s="17"/>
      <c r="H156" s="17"/>
      <c r="I156" s="17"/>
      <c r="J156" s="17"/>
      <c r="K156" s="17"/>
      <c r="L156" s="17"/>
      <c r="M156" s="17"/>
      <c r="N156" s="17">
        <v>1076</v>
      </c>
      <c r="O156" s="17">
        <v>44</v>
      </c>
      <c r="P156" s="17">
        <f t="shared" si="1"/>
        <v>24.454545454545453</v>
      </c>
    </row>
    <row r="157" spans="1:16" ht="12.75">
      <c r="A157" s="17"/>
      <c r="B157" s="17" t="s">
        <v>108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>
        <v>316</v>
      </c>
      <c r="O157" s="17">
        <v>33</v>
      </c>
      <c r="P157" s="17">
        <f t="shared" si="1"/>
        <v>9.575757575757576</v>
      </c>
    </row>
    <row r="158" spans="1:16" ht="12.75">
      <c r="A158" s="17"/>
      <c r="B158" s="17" t="s">
        <v>109</v>
      </c>
      <c r="C158" s="17"/>
      <c r="D158" s="17"/>
      <c r="E158" s="17"/>
      <c r="F158" s="17">
        <v>-35</v>
      </c>
      <c r="G158" s="17">
        <v>13</v>
      </c>
      <c r="H158" s="17">
        <v>137</v>
      </c>
      <c r="I158" s="17"/>
      <c r="J158" s="17"/>
      <c r="K158" s="17"/>
      <c r="L158" s="17"/>
      <c r="M158" s="17"/>
      <c r="N158" s="17">
        <v>980</v>
      </c>
      <c r="O158" s="17">
        <v>26</v>
      </c>
      <c r="P158" s="17">
        <f t="shared" si="1"/>
        <v>37.69230769230769</v>
      </c>
    </row>
    <row r="159" spans="1:16" ht="12.75">
      <c r="A159" s="17"/>
      <c r="B159" s="17" t="s">
        <v>110</v>
      </c>
      <c r="C159" s="17"/>
      <c r="D159" s="17"/>
      <c r="E159" s="17"/>
      <c r="F159" s="17">
        <v>-48</v>
      </c>
      <c r="G159" s="17"/>
      <c r="H159" s="17"/>
      <c r="I159" s="17"/>
      <c r="J159" s="17"/>
      <c r="K159" s="17"/>
      <c r="L159" s="17"/>
      <c r="M159" s="17"/>
      <c r="N159" s="17">
        <v>541</v>
      </c>
      <c r="O159" s="17">
        <v>79</v>
      </c>
      <c r="P159" s="17">
        <f t="shared" si="1"/>
        <v>6.848101265822785</v>
      </c>
    </row>
    <row r="160" spans="1:16" ht="12.75">
      <c r="A160" s="17"/>
      <c r="B160" s="17" t="s">
        <v>111</v>
      </c>
      <c r="C160" s="17"/>
      <c r="D160" s="17"/>
      <c r="E160" s="17"/>
      <c r="F160" s="17">
        <v>-38</v>
      </c>
      <c r="G160" s="17">
        <v>-6</v>
      </c>
      <c r="H160" s="17">
        <v>84</v>
      </c>
      <c r="I160" s="17"/>
      <c r="J160" s="17"/>
      <c r="K160" s="17"/>
      <c r="L160" s="17"/>
      <c r="M160" s="17"/>
      <c r="N160" s="17">
        <v>475</v>
      </c>
      <c r="O160" s="17">
        <v>61</v>
      </c>
      <c r="P160" s="17">
        <f t="shared" si="1"/>
        <v>7.786885245901639</v>
      </c>
    </row>
    <row r="161" spans="1:16" ht="12.75">
      <c r="A161" s="17"/>
      <c r="B161" s="17" t="s">
        <v>112</v>
      </c>
      <c r="C161" s="17"/>
      <c r="D161" s="17"/>
      <c r="E161" s="17"/>
      <c r="F161" s="17">
        <v>-40</v>
      </c>
      <c r="G161" s="17"/>
      <c r="H161" s="17"/>
      <c r="I161" s="17"/>
      <c r="J161" s="17"/>
      <c r="K161" s="17"/>
      <c r="L161" s="17"/>
      <c r="M161" s="17"/>
      <c r="N161" s="17">
        <v>596</v>
      </c>
      <c r="O161" s="17">
        <v>18</v>
      </c>
      <c r="P161" s="17">
        <f t="shared" si="1"/>
        <v>33.111111111111114</v>
      </c>
    </row>
    <row r="162" spans="1:16" ht="12.75">
      <c r="A162" s="17"/>
      <c r="B162" s="17" t="s">
        <v>113</v>
      </c>
      <c r="C162" s="17"/>
      <c r="D162" s="17"/>
      <c r="E162" s="17"/>
      <c r="F162" s="17">
        <v>-27</v>
      </c>
      <c r="G162" s="17"/>
      <c r="H162" s="17"/>
      <c r="I162" s="17"/>
      <c r="J162" s="17"/>
      <c r="K162" s="17"/>
      <c r="L162" s="17"/>
      <c r="M162" s="17"/>
      <c r="N162" s="17">
        <v>1590</v>
      </c>
      <c r="O162" s="17">
        <v>25</v>
      </c>
      <c r="P162" s="17">
        <f t="shared" si="1"/>
        <v>63.6</v>
      </c>
    </row>
    <row r="163" spans="1:1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2:16" s="1" customFormat="1" ht="12.75">
      <c r="B164" s="1" t="s">
        <v>82</v>
      </c>
      <c r="F164" s="1">
        <f>AVERAGE(F129:F163)</f>
        <v>-36.44827586206897</v>
      </c>
      <c r="G164" s="1">
        <f>AVERAGE(G129:G163)</f>
        <v>1.7142857142857142</v>
      </c>
      <c r="H164" s="1">
        <f>AVERAGE(H131:H162)</f>
        <v>106.28571428571429</v>
      </c>
      <c r="N164" s="1">
        <f>AVERAGE(N129:N162)</f>
        <v>930.8181818181819</v>
      </c>
      <c r="O164" s="1">
        <f>AVERAGE(O129:O163)</f>
        <v>45.121212121212125</v>
      </c>
      <c r="P164" s="1">
        <f>AVERAGE(P129:P162)</f>
        <v>23.053184422940678</v>
      </c>
    </row>
    <row r="165" spans="2:16" s="1" customFormat="1" ht="12.75">
      <c r="B165" s="1" t="s">
        <v>83</v>
      </c>
      <c r="F165" s="1">
        <f>STDEV(F129:F139)</f>
        <v>9.15302014516399</v>
      </c>
      <c r="G165" s="1">
        <f>STDEV(G131:G140)</f>
        <v>5.5677643628300215</v>
      </c>
      <c r="H165" s="1">
        <f>STDEV(H130:H161)</f>
        <v>20.361027198337208</v>
      </c>
      <c r="N165" s="1">
        <f>STDEV(N129:N162)</f>
        <v>741.2036433458021</v>
      </c>
      <c r="O165" s="1">
        <f>STDEV(O129:O162)</f>
        <v>18.528285092928826</v>
      </c>
      <c r="P165" s="1">
        <f>STDEV(P129:P162)</f>
        <v>17.790921964939457</v>
      </c>
    </row>
    <row r="166" spans="2:16" s="1" customFormat="1" ht="12.75">
      <c r="B166" s="1" t="s">
        <v>84</v>
      </c>
      <c r="F166" s="1">
        <f>F165/SQRT(20)</f>
        <v>2.0466775244011677</v>
      </c>
      <c r="G166" s="1">
        <f>G165/SQRT(20)</f>
        <v>1.2449899597988732</v>
      </c>
      <c r="H166" s="1">
        <f>H165/SQRT(7)</f>
        <v>7.695744914946065</v>
      </c>
      <c r="N166" s="1">
        <f>N165/SQRT(32)</f>
        <v>131.02753061249797</v>
      </c>
      <c r="O166" s="1">
        <f>O165/SQRT(32)</f>
        <v>3.2753690082418982</v>
      </c>
      <c r="P166" s="1">
        <f>P165/SQRT(32)</f>
        <v>3.1450203912423467</v>
      </c>
    </row>
    <row r="169" ht="23.25">
      <c r="B169" s="8"/>
    </row>
    <row r="170" ht="23.25">
      <c r="B170" s="8"/>
    </row>
    <row r="172" spans="1:16" ht="23.25">
      <c r="A172" s="4"/>
      <c r="B172" s="14" t="s">
        <v>133</v>
      </c>
      <c r="C172" s="15"/>
      <c r="D172" s="21" t="s">
        <v>186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6" t="s">
        <v>31</v>
      </c>
      <c r="C174" s="16"/>
      <c r="D174" s="16"/>
      <c r="E174" s="16"/>
      <c r="F174" s="16" t="s">
        <v>2</v>
      </c>
      <c r="G174" s="16" t="s">
        <v>13</v>
      </c>
      <c r="H174" s="16" t="s">
        <v>12</v>
      </c>
      <c r="I174" s="16"/>
      <c r="J174" s="16"/>
      <c r="K174" s="16"/>
      <c r="L174" s="16"/>
      <c r="M174" s="16"/>
      <c r="N174" s="16" t="s">
        <v>125</v>
      </c>
      <c r="O174" s="16" t="s">
        <v>90</v>
      </c>
      <c r="P174" s="16" t="s">
        <v>92</v>
      </c>
    </row>
    <row r="175" spans="1:1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7"/>
      <c r="B176" s="17" t="s">
        <v>93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>
        <v>3736</v>
      </c>
      <c r="O176" s="17">
        <v>59</v>
      </c>
      <c r="P176" s="17">
        <f>N176/O176</f>
        <v>63.32203389830509</v>
      </c>
    </row>
    <row r="177" spans="1:16" ht="12.75">
      <c r="A177" s="17"/>
      <c r="B177" s="17" t="s">
        <v>40</v>
      </c>
      <c r="C177" s="17"/>
      <c r="D177" s="17"/>
      <c r="E177" s="17"/>
      <c r="F177" s="17">
        <v>-32</v>
      </c>
      <c r="G177" s="17">
        <v>2</v>
      </c>
      <c r="H177" s="17">
        <v>106</v>
      </c>
      <c r="I177" s="17"/>
      <c r="J177" s="17"/>
      <c r="K177" s="17"/>
      <c r="L177" s="17"/>
      <c r="M177" s="17"/>
      <c r="N177" s="17">
        <v>2793</v>
      </c>
      <c r="O177" s="17">
        <v>78</v>
      </c>
      <c r="P177" s="17">
        <f aca="true" t="shared" si="2" ref="P177:P198">N177/O177</f>
        <v>35.80769230769231</v>
      </c>
    </row>
    <row r="178" spans="1:16" ht="12.75">
      <c r="A178" s="17"/>
      <c r="B178" s="17" t="s">
        <v>94</v>
      </c>
      <c r="C178" s="17"/>
      <c r="D178" s="17"/>
      <c r="E178" s="17"/>
      <c r="F178" s="17">
        <v>-26</v>
      </c>
      <c r="G178" s="17">
        <v>0</v>
      </c>
      <c r="H178" s="17">
        <v>100</v>
      </c>
      <c r="I178" s="17"/>
      <c r="J178" s="17"/>
      <c r="K178" s="17"/>
      <c r="L178" s="17"/>
      <c r="M178" s="17"/>
      <c r="N178" s="17">
        <v>1382</v>
      </c>
      <c r="O178" s="17">
        <v>53</v>
      </c>
      <c r="P178" s="17">
        <f t="shared" si="2"/>
        <v>26.07547169811321</v>
      </c>
    </row>
    <row r="179" spans="1:16" ht="12.75">
      <c r="A179" s="17"/>
      <c r="B179" s="17" t="s">
        <v>95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1576</v>
      </c>
      <c r="O179" s="17">
        <v>27</v>
      </c>
      <c r="P179" s="17">
        <f t="shared" si="2"/>
        <v>58.370370370370374</v>
      </c>
    </row>
    <row r="180" spans="1:16" ht="12.75">
      <c r="A180" s="17"/>
      <c r="B180" s="17" t="s">
        <v>126</v>
      </c>
      <c r="C180" s="17"/>
      <c r="D180" s="17"/>
      <c r="E180" s="17"/>
      <c r="F180" s="17">
        <v>-27</v>
      </c>
      <c r="G180" s="17"/>
      <c r="H180" s="17"/>
      <c r="I180" s="17"/>
      <c r="J180" s="17"/>
      <c r="K180" s="17"/>
      <c r="L180" s="17"/>
      <c r="M180" s="17"/>
      <c r="N180" s="17">
        <v>1017</v>
      </c>
      <c r="O180" s="17">
        <v>24</v>
      </c>
      <c r="P180" s="17">
        <f t="shared" si="2"/>
        <v>42.375</v>
      </c>
    </row>
    <row r="181" spans="1:16" ht="12.75">
      <c r="A181" s="17"/>
      <c r="B181" s="17" t="s">
        <v>127</v>
      </c>
      <c r="C181" s="17"/>
      <c r="D181" s="17"/>
      <c r="E181" s="17"/>
      <c r="F181" s="17">
        <v>-30</v>
      </c>
      <c r="G181" s="17">
        <v>-3</v>
      </c>
      <c r="H181" s="17">
        <v>90</v>
      </c>
      <c r="I181" s="17"/>
      <c r="J181" s="17"/>
      <c r="K181" s="17"/>
      <c r="L181" s="17"/>
      <c r="M181" s="17"/>
      <c r="N181" s="17">
        <v>229</v>
      </c>
      <c r="O181" s="17">
        <v>27</v>
      </c>
      <c r="P181" s="17">
        <f t="shared" si="2"/>
        <v>8.481481481481481</v>
      </c>
    </row>
    <row r="182" spans="1:16" ht="12.75">
      <c r="A182" s="17"/>
      <c r="B182" s="17" t="s">
        <v>128</v>
      </c>
      <c r="C182" s="17"/>
      <c r="D182" s="17"/>
      <c r="E182" s="17"/>
      <c r="F182" s="17">
        <v>-38</v>
      </c>
      <c r="G182" s="17">
        <v>-3</v>
      </c>
      <c r="H182" s="17">
        <v>92</v>
      </c>
      <c r="I182" s="17"/>
      <c r="J182" s="17"/>
      <c r="K182" s="17"/>
      <c r="L182" s="17"/>
      <c r="M182" s="17"/>
      <c r="N182" s="17">
        <v>470</v>
      </c>
      <c r="O182" s="17">
        <v>30</v>
      </c>
      <c r="P182" s="17">
        <f t="shared" si="2"/>
        <v>15.666666666666666</v>
      </c>
    </row>
    <row r="183" spans="1:16" ht="12.75">
      <c r="A183" s="17"/>
      <c r="B183" s="17" t="s">
        <v>129</v>
      </c>
      <c r="C183" s="17"/>
      <c r="D183" s="17"/>
      <c r="E183" s="17"/>
      <c r="F183" s="17">
        <v>-34</v>
      </c>
      <c r="G183" s="17"/>
      <c r="H183" s="17"/>
      <c r="I183" s="17"/>
      <c r="J183" s="17"/>
      <c r="K183" s="17"/>
      <c r="L183" s="17"/>
      <c r="M183" s="17"/>
      <c r="N183" s="17">
        <v>1419</v>
      </c>
      <c r="O183" s="17">
        <v>87</v>
      </c>
      <c r="P183" s="17">
        <f t="shared" si="2"/>
        <v>16.310344827586206</v>
      </c>
    </row>
    <row r="184" spans="1:16" ht="12.75">
      <c r="A184" s="17"/>
      <c r="B184" s="17" t="s">
        <v>41</v>
      </c>
      <c r="C184" s="17"/>
      <c r="D184" s="17"/>
      <c r="E184" s="17"/>
      <c r="F184" s="17">
        <v>-34</v>
      </c>
      <c r="G184" s="17">
        <v>-15</v>
      </c>
      <c r="H184" s="17">
        <v>56</v>
      </c>
      <c r="I184" s="17"/>
      <c r="J184" s="17"/>
      <c r="K184" s="17"/>
      <c r="L184" s="17"/>
      <c r="M184" s="17"/>
      <c r="N184" s="17">
        <v>123</v>
      </c>
      <c r="O184" s="17">
        <v>54</v>
      </c>
      <c r="P184" s="17">
        <f t="shared" si="2"/>
        <v>2.2777777777777777</v>
      </c>
    </row>
    <row r="185" spans="1:16" ht="12.75">
      <c r="A185" s="17"/>
      <c r="B185" s="17" t="s">
        <v>42</v>
      </c>
      <c r="C185" s="17"/>
      <c r="D185" s="17"/>
      <c r="E185" s="17"/>
      <c r="F185" s="17">
        <v>-30</v>
      </c>
      <c r="G185" s="17"/>
      <c r="H185" s="17"/>
      <c r="I185" s="17"/>
      <c r="J185" s="17"/>
      <c r="K185" s="17"/>
      <c r="L185" s="17"/>
      <c r="M185" s="17"/>
      <c r="N185" s="17">
        <v>548</v>
      </c>
      <c r="O185" s="17">
        <v>47</v>
      </c>
      <c r="P185" s="17">
        <f t="shared" si="2"/>
        <v>11.659574468085106</v>
      </c>
    </row>
    <row r="186" spans="1:16" ht="12.75">
      <c r="A186" s="17"/>
      <c r="B186" s="17" t="s">
        <v>43</v>
      </c>
      <c r="C186" s="17"/>
      <c r="D186" s="17"/>
      <c r="E186" s="17"/>
      <c r="F186" s="17">
        <v>-27</v>
      </c>
      <c r="G186" s="17"/>
      <c r="H186" s="17"/>
      <c r="I186" s="17"/>
      <c r="J186" s="17"/>
      <c r="K186" s="17"/>
      <c r="L186" s="17"/>
      <c r="M186" s="17"/>
      <c r="N186" s="17">
        <v>245</v>
      </c>
      <c r="O186" s="17">
        <v>32</v>
      </c>
      <c r="P186" s="17">
        <f t="shared" si="2"/>
        <v>7.65625</v>
      </c>
    </row>
    <row r="187" spans="1:16" ht="12.75">
      <c r="A187" s="17"/>
      <c r="B187" s="17" t="s">
        <v>44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>
        <v>993</v>
      </c>
      <c r="O187" s="17">
        <v>36</v>
      </c>
      <c r="P187" s="17">
        <f t="shared" si="2"/>
        <v>27.583333333333332</v>
      </c>
    </row>
    <row r="188" spans="1:16" ht="12.75">
      <c r="A188" s="17"/>
      <c r="B188" s="17" t="s">
        <v>45</v>
      </c>
      <c r="C188" s="17"/>
      <c r="D188" s="17"/>
      <c r="E188" s="17"/>
      <c r="F188" s="17">
        <v>-52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7"/>
      <c r="B189" s="17" t="s">
        <v>46</v>
      </c>
      <c r="C189" s="17"/>
      <c r="D189" s="17"/>
      <c r="E189" s="17"/>
      <c r="F189" s="17">
        <v>-23</v>
      </c>
      <c r="G189" s="17"/>
      <c r="H189" s="17"/>
      <c r="I189" s="17"/>
      <c r="J189" s="17"/>
      <c r="K189" s="17"/>
      <c r="L189" s="17"/>
      <c r="M189" s="17"/>
      <c r="N189" s="17">
        <v>1146</v>
      </c>
      <c r="O189" s="17">
        <v>68</v>
      </c>
      <c r="P189" s="17">
        <f t="shared" si="2"/>
        <v>16.852941176470587</v>
      </c>
    </row>
    <row r="190" spans="1:16" ht="12.75">
      <c r="A190" s="17"/>
      <c r="B190" s="17" t="s">
        <v>96</v>
      </c>
      <c r="C190" s="17"/>
      <c r="D190" s="17"/>
      <c r="E190" s="17"/>
      <c r="F190" s="17">
        <v>-33</v>
      </c>
      <c r="G190" s="17"/>
      <c r="H190" s="17"/>
      <c r="I190" s="17"/>
      <c r="J190" s="17"/>
      <c r="K190" s="17"/>
      <c r="L190" s="17"/>
      <c r="M190" s="17"/>
      <c r="N190" s="17">
        <v>770</v>
      </c>
      <c r="O190" s="17">
        <v>36</v>
      </c>
      <c r="P190" s="17">
        <f t="shared" si="2"/>
        <v>21.38888888888889</v>
      </c>
    </row>
    <row r="191" spans="1:16" ht="12.75">
      <c r="A191" s="17"/>
      <c r="B191" s="17" t="s">
        <v>97</v>
      </c>
      <c r="C191" s="17"/>
      <c r="D191" s="17"/>
      <c r="E191" s="17"/>
      <c r="F191" s="17">
        <v>-37</v>
      </c>
      <c r="G191" s="17">
        <v>2</v>
      </c>
      <c r="H191" s="17">
        <v>105</v>
      </c>
      <c r="I191" s="17"/>
      <c r="J191" s="17"/>
      <c r="K191" s="17"/>
      <c r="L191" s="17"/>
      <c r="M191" s="17"/>
      <c r="N191" s="17">
        <v>916</v>
      </c>
      <c r="O191" s="17">
        <v>36</v>
      </c>
      <c r="P191" s="17">
        <f t="shared" si="2"/>
        <v>25.444444444444443</v>
      </c>
    </row>
    <row r="192" spans="1:16" ht="12.75">
      <c r="A192" s="17"/>
      <c r="B192" s="17" t="s">
        <v>98</v>
      </c>
      <c r="C192" s="17"/>
      <c r="D192" s="17"/>
      <c r="E192" s="17"/>
      <c r="F192" s="17">
        <v>-29</v>
      </c>
      <c r="G192" s="17"/>
      <c r="H192" s="17"/>
      <c r="I192" s="17"/>
      <c r="J192" s="17"/>
      <c r="K192" s="17"/>
      <c r="L192" s="17"/>
      <c r="M192" s="17"/>
      <c r="N192" s="17">
        <v>333</v>
      </c>
      <c r="O192" s="17">
        <v>69</v>
      </c>
      <c r="P192" s="17">
        <f t="shared" si="2"/>
        <v>4.826086956521739</v>
      </c>
    </row>
    <row r="193" spans="1:16" ht="12.75">
      <c r="A193" s="17"/>
      <c r="B193" s="17" t="s">
        <v>47</v>
      </c>
      <c r="C193" s="17"/>
      <c r="D193" s="17"/>
      <c r="E193" s="17"/>
      <c r="F193" s="17">
        <v>-71</v>
      </c>
      <c r="G193" s="17"/>
      <c r="H193" s="17"/>
      <c r="I193" s="17"/>
      <c r="J193" s="17"/>
      <c r="K193" s="17"/>
      <c r="L193" s="17"/>
      <c r="M193" s="17"/>
      <c r="N193" s="17">
        <v>1027</v>
      </c>
      <c r="O193" s="17">
        <v>44</v>
      </c>
      <c r="P193" s="17">
        <f t="shared" si="2"/>
        <v>23.34090909090909</v>
      </c>
    </row>
    <row r="194" spans="1:16" ht="12.75">
      <c r="A194" s="17"/>
      <c r="B194" s="17" t="s">
        <v>100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>
        <v>295</v>
      </c>
      <c r="O194" s="17">
        <v>33</v>
      </c>
      <c r="P194" s="17">
        <f t="shared" si="2"/>
        <v>8.93939393939394</v>
      </c>
    </row>
    <row r="195" spans="1:16" ht="12.75">
      <c r="A195" s="17"/>
      <c r="B195" s="17" t="s">
        <v>101</v>
      </c>
      <c r="C195" s="17"/>
      <c r="D195" s="17"/>
      <c r="E195" s="17"/>
      <c r="F195" s="17">
        <v>-35</v>
      </c>
      <c r="G195" s="17">
        <v>8</v>
      </c>
      <c r="H195" s="17">
        <v>122</v>
      </c>
      <c r="I195" s="17"/>
      <c r="J195" s="17"/>
      <c r="K195" s="17"/>
      <c r="L195" s="17"/>
      <c r="M195" s="17"/>
      <c r="N195" s="17">
        <v>850</v>
      </c>
      <c r="O195" s="17">
        <v>26</v>
      </c>
      <c r="P195" s="17">
        <f t="shared" si="2"/>
        <v>32.69230769230769</v>
      </c>
    </row>
    <row r="196" spans="1:16" ht="12.75">
      <c r="A196" s="17"/>
      <c r="B196" s="17" t="s">
        <v>102</v>
      </c>
      <c r="C196" s="17"/>
      <c r="D196" s="17"/>
      <c r="E196" s="17"/>
      <c r="F196" s="17">
        <v>-48</v>
      </c>
      <c r="G196" s="17"/>
      <c r="H196" s="17"/>
      <c r="I196" s="17"/>
      <c r="J196" s="17"/>
      <c r="K196" s="17"/>
      <c r="L196" s="17"/>
      <c r="M196" s="17"/>
      <c r="N196" s="17">
        <v>777</v>
      </c>
      <c r="O196" s="17">
        <v>79</v>
      </c>
      <c r="P196" s="17">
        <f t="shared" si="2"/>
        <v>9.835443037974683</v>
      </c>
    </row>
    <row r="197" spans="1:16" ht="12.75">
      <c r="A197" s="17"/>
      <c r="B197" s="17" t="s">
        <v>103</v>
      </c>
      <c r="C197" s="17"/>
      <c r="D197" s="17"/>
      <c r="E197" s="17"/>
      <c r="F197" s="17">
        <v>-43</v>
      </c>
      <c r="G197" s="17">
        <v>-7</v>
      </c>
      <c r="H197" s="17">
        <v>84</v>
      </c>
      <c r="I197" s="17"/>
      <c r="J197" s="17"/>
      <c r="K197" s="17"/>
      <c r="L197" s="17"/>
      <c r="M197" s="17"/>
      <c r="N197" s="17">
        <v>558</v>
      </c>
      <c r="O197" s="17">
        <v>61</v>
      </c>
      <c r="P197" s="17">
        <f t="shared" si="2"/>
        <v>9.147540983606557</v>
      </c>
    </row>
    <row r="198" spans="1:16" ht="12.75">
      <c r="A198" s="17"/>
      <c r="B198" s="17" t="s">
        <v>104</v>
      </c>
      <c r="C198" s="17"/>
      <c r="D198" s="17"/>
      <c r="E198" s="17"/>
      <c r="F198" s="17">
        <v>-27</v>
      </c>
      <c r="G198" s="17"/>
      <c r="H198" s="17"/>
      <c r="I198" s="17"/>
      <c r="J198" s="17"/>
      <c r="K198" s="17"/>
      <c r="L198" s="17"/>
      <c r="M198" s="17"/>
      <c r="N198" s="17">
        <v>1257</v>
      </c>
      <c r="O198" s="17">
        <v>25</v>
      </c>
      <c r="P198" s="17">
        <f t="shared" si="2"/>
        <v>50.28</v>
      </c>
    </row>
    <row r="199" spans="1:16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2:16" s="1" customFormat="1" ht="12.75">
      <c r="B201" s="1" t="s">
        <v>82</v>
      </c>
      <c r="F201" s="1">
        <f>AVERAGE(F175:F200)</f>
        <v>-35.578947368421055</v>
      </c>
      <c r="G201" s="1">
        <f>AVERAGE(G175:G199)</f>
        <v>-2</v>
      </c>
      <c r="H201" s="1">
        <f>AVERAGE(H177:H198)</f>
        <v>94.375</v>
      </c>
      <c r="N201" s="1">
        <f>AVERAGE(N175:N198)</f>
        <v>1020.9090909090909</v>
      </c>
      <c r="O201" s="1">
        <f>AVERAGE(O175:O199)</f>
        <v>46.86363636363637</v>
      </c>
      <c r="P201" s="1">
        <f>AVERAGE(P175:P198)</f>
        <v>23.56063422908769</v>
      </c>
    </row>
    <row r="202" spans="2:16" s="1" customFormat="1" ht="12.75">
      <c r="B202" s="1" t="s">
        <v>83</v>
      </c>
      <c r="F202" s="1">
        <f>STDEV(F175:F198)</f>
        <v>11.408163692304273</v>
      </c>
      <c r="G202" s="1">
        <f>STDEV(G177:G186)</f>
        <v>6.610597552415364</v>
      </c>
      <c r="H202" s="1">
        <f>STDEV(H176:H198)</f>
        <v>19.4491094177306</v>
      </c>
      <c r="N202" s="1">
        <f>STDEV(N175:N198)</f>
        <v>848.5528806986582</v>
      </c>
      <c r="O202" s="1">
        <f>STDEV(O175:O198)</f>
        <v>19.845343593338526</v>
      </c>
      <c r="P202" s="1">
        <f>STDEV(P175:P198)</f>
        <v>17.34862629226808</v>
      </c>
    </row>
    <row r="203" spans="2:16" s="1" customFormat="1" ht="12.75">
      <c r="B203" s="1" t="s">
        <v>84</v>
      </c>
      <c r="F203" s="1">
        <f>F202/SQRT(20)</f>
        <v>2.5509429514437345</v>
      </c>
      <c r="G203" s="1">
        <f>G202/SQRT(20)</f>
        <v>1.4781745499094483</v>
      </c>
      <c r="H203" s="1">
        <f>H202/SQRT(8)</f>
        <v>6.876298578658226</v>
      </c>
      <c r="N203" s="1">
        <f>N202/SQRT(22)</f>
        <v>180.91208203057076</v>
      </c>
      <c r="O203" s="1">
        <f>O202/SQRT(22)</f>
        <v>4.231041470422998</v>
      </c>
      <c r="P203" s="1">
        <f>P202/SQRT(22)</f>
        <v>3.698739553297332</v>
      </c>
    </row>
    <row r="204" spans="1:16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7" ht="23.25">
      <c r="B207" s="8"/>
    </row>
    <row r="208" ht="23.25">
      <c r="B208" s="8"/>
    </row>
    <row r="209" spans="2:5" ht="23.25">
      <c r="B209" s="5" t="s">
        <v>134</v>
      </c>
      <c r="E209" s="21" t="s">
        <v>187</v>
      </c>
    </row>
    <row r="210" ht="23.25">
      <c r="B210" s="8"/>
    </row>
    <row r="211" spans="2:8" ht="12.75">
      <c r="B211" s="1" t="s">
        <v>31</v>
      </c>
      <c r="C211" s="1" t="s">
        <v>135</v>
      </c>
      <c r="D211" s="1" t="s">
        <v>90</v>
      </c>
      <c r="E211" s="1" t="s">
        <v>92</v>
      </c>
      <c r="F211" s="1" t="s">
        <v>136</v>
      </c>
      <c r="G211" s="1" t="s">
        <v>90</v>
      </c>
      <c r="H211" s="1" t="s">
        <v>92</v>
      </c>
    </row>
    <row r="212" s="4" customFormat="1" ht="12.75"/>
    <row r="213" spans="2:10" s="4" customFormat="1" ht="20.25">
      <c r="B213" s="4" t="s">
        <v>93</v>
      </c>
      <c r="C213" s="4">
        <v>7</v>
      </c>
      <c r="D213" s="4">
        <v>21</v>
      </c>
      <c r="E213" s="4">
        <f>C213/D213</f>
        <v>0.3333333333333333</v>
      </c>
      <c r="F213" s="4">
        <v>6</v>
      </c>
      <c r="G213" s="4">
        <v>21</v>
      </c>
      <c r="H213" s="4">
        <f>F213/G213</f>
        <v>0.2857142857142857</v>
      </c>
      <c r="J213" s="13"/>
    </row>
    <row r="214" spans="2:10" s="4" customFormat="1" ht="20.25">
      <c r="B214" s="4" t="s">
        <v>40</v>
      </c>
      <c r="C214" s="4">
        <v>0</v>
      </c>
      <c r="D214" s="4">
        <v>28</v>
      </c>
      <c r="F214" s="4">
        <v>0</v>
      </c>
      <c r="G214" s="4">
        <v>28</v>
      </c>
      <c r="J214" s="13"/>
    </row>
    <row r="215" spans="2:7" s="4" customFormat="1" ht="12.75">
      <c r="B215" s="4" t="s">
        <v>94</v>
      </c>
      <c r="C215" s="4">
        <v>0</v>
      </c>
      <c r="D215" s="4">
        <v>18</v>
      </c>
      <c r="F215" s="4">
        <v>0</v>
      </c>
      <c r="G215" s="4">
        <v>18</v>
      </c>
    </row>
    <row r="216" spans="2:7" s="4" customFormat="1" ht="12.75">
      <c r="B216" s="4" t="s">
        <v>95</v>
      </c>
      <c r="C216" s="4">
        <v>0</v>
      </c>
      <c r="D216" s="4">
        <v>22</v>
      </c>
      <c r="F216" s="4">
        <v>0</v>
      </c>
      <c r="G216" s="4">
        <v>22</v>
      </c>
    </row>
    <row r="217" spans="2:8" s="4" customFormat="1" ht="12.75">
      <c r="B217" s="4" t="s">
        <v>126</v>
      </c>
      <c r="C217" s="4">
        <v>15</v>
      </c>
      <c r="D217" s="4">
        <v>34</v>
      </c>
      <c r="E217" s="4">
        <f>C217/D217</f>
        <v>0.4411764705882353</v>
      </c>
      <c r="F217" s="4">
        <v>17</v>
      </c>
      <c r="G217" s="4">
        <v>34</v>
      </c>
      <c r="H217" s="4">
        <f>F217/G217</f>
        <v>0.5</v>
      </c>
    </row>
    <row r="218" spans="2:7" s="4" customFormat="1" ht="12.75">
      <c r="B218" s="4" t="s">
        <v>127</v>
      </c>
      <c r="C218" s="4">
        <v>0</v>
      </c>
      <c r="D218" s="4">
        <v>32</v>
      </c>
      <c r="F218" s="4">
        <v>0</v>
      </c>
      <c r="G218" s="4">
        <v>32</v>
      </c>
    </row>
    <row r="219" spans="2:8" s="4" customFormat="1" ht="12.75">
      <c r="B219" s="4" t="s">
        <v>128</v>
      </c>
      <c r="C219" s="4">
        <v>0</v>
      </c>
      <c r="D219" s="4">
        <v>32</v>
      </c>
      <c r="F219" s="4">
        <v>10</v>
      </c>
      <c r="G219" s="4">
        <v>32</v>
      </c>
      <c r="H219" s="4">
        <f>F219/G219</f>
        <v>0.3125</v>
      </c>
    </row>
    <row r="220" spans="2:8" s="4" customFormat="1" ht="12.75">
      <c r="B220" s="4" t="s">
        <v>129</v>
      </c>
      <c r="C220" s="4">
        <v>6</v>
      </c>
      <c r="D220" s="4">
        <v>30</v>
      </c>
      <c r="E220" s="4">
        <f>C220/D220</f>
        <v>0.2</v>
      </c>
      <c r="F220" s="4">
        <v>7</v>
      </c>
      <c r="G220" s="4">
        <v>30</v>
      </c>
      <c r="H220" s="4">
        <f>F220/G220</f>
        <v>0.23333333333333334</v>
      </c>
    </row>
    <row r="221" spans="2:7" s="4" customFormat="1" ht="12.75">
      <c r="B221" s="4" t="s">
        <v>130</v>
      </c>
      <c r="C221" s="4">
        <v>0</v>
      </c>
      <c r="D221" s="4">
        <v>26</v>
      </c>
      <c r="F221" s="4">
        <v>0</v>
      </c>
      <c r="G221" s="4">
        <v>26</v>
      </c>
    </row>
    <row r="222" spans="2:7" s="4" customFormat="1" ht="12.75">
      <c r="B222" s="4" t="s">
        <v>131</v>
      </c>
      <c r="C222" s="4">
        <v>0</v>
      </c>
      <c r="D222" s="4">
        <v>25</v>
      </c>
      <c r="F222" s="4">
        <v>0</v>
      </c>
      <c r="G222" s="4">
        <v>25</v>
      </c>
    </row>
    <row r="223" spans="2:8" s="4" customFormat="1" ht="12.75">
      <c r="B223" s="4" t="s">
        <v>137</v>
      </c>
      <c r="C223" s="4">
        <v>5</v>
      </c>
      <c r="D223" s="4">
        <v>23</v>
      </c>
      <c r="E223" s="4">
        <f>C223/D223</f>
        <v>0.21739130434782608</v>
      </c>
      <c r="F223" s="4">
        <v>7</v>
      </c>
      <c r="G223" s="4">
        <v>23</v>
      </c>
      <c r="H223" s="4">
        <f>F223/G223</f>
        <v>0.30434782608695654</v>
      </c>
    </row>
    <row r="224" spans="2:7" s="4" customFormat="1" ht="12.75">
      <c r="B224" s="4" t="s">
        <v>138</v>
      </c>
      <c r="C224" s="4">
        <v>0</v>
      </c>
      <c r="D224" s="4">
        <v>23</v>
      </c>
      <c r="F224" s="4">
        <v>0</v>
      </c>
      <c r="G224" s="4">
        <v>23</v>
      </c>
    </row>
    <row r="225" spans="2:7" s="4" customFormat="1" ht="12.75">
      <c r="B225" s="4" t="s">
        <v>139</v>
      </c>
      <c r="C225" s="4">
        <v>0</v>
      </c>
      <c r="D225" s="4">
        <v>23</v>
      </c>
      <c r="F225" s="4">
        <v>0</v>
      </c>
      <c r="G225" s="4">
        <v>23</v>
      </c>
    </row>
    <row r="226" spans="2:8" s="4" customFormat="1" ht="12.75">
      <c r="B226" s="4" t="s">
        <v>140</v>
      </c>
      <c r="C226" s="4">
        <v>10</v>
      </c>
      <c r="D226" s="4">
        <v>19</v>
      </c>
      <c r="E226" s="4">
        <f>C226/D226</f>
        <v>0.5263157894736842</v>
      </c>
      <c r="F226" s="4">
        <v>23</v>
      </c>
      <c r="G226" s="4">
        <v>19</v>
      </c>
      <c r="H226" s="4">
        <f>F226/G226</f>
        <v>1.2105263157894737</v>
      </c>
    </row>
    <row r="227" spans="2:7" s="4" customFormat="1" ht="12.75">
      <c r="B227" s="4" t="s">
        <v>141</v>
      </c>
      <c r="C227" s="4">
        <v>0</v>
      </c>
      <c r="D227" s="4">
        <v>21</v>
      </c>
      <c r="F227" s="4">
        <v>0</v>
      </c>
      <c r="G227" s="4">
        <v>21</v>
      </c>
    </row>
    <row r="228" spans="2:7" s="4" customFormat="1" ht="12.75">
      <c r="B228" s="4" t="s">
        <v>142</v>
      </c>
      <c r="C228" s="4">
        <v>0</v>
      </c>
      <c r="D228" s="4">
        <v>52</v>
      </c>
      <c r="F228" s="4">
        <v>0</v>
      </c>
      <c r="G228" s="4">
        <v>52</v>
      </c>
    </row>
    <row r="229" s="4" customFormat="1" ht="12.75"/>
    <row r="230" s="4" customFormat="1" ht="12.75"/>
    <row r="231" spans="2:8" s="1" customFormat="1" ht="12.75">
      <c r="B231" s="1" t="s">
        <v>82</v>
      </c>
      <c r="C231" s="1">
        <f>AVERAGE(C213,C217,C220,C223,C226)</f>
        <v>8.6</v>
      </c>
      <c r="D231" s="1">
        <f>AVERAGE(D205:D229)</f>
        <v>26.8125</v>
      </c>
      <c r="E231" s="1">
        <f>AVERAGE(E207:E228)</f>
        <v>0.3436433795486158</v>
      </c>
      <c r="F231" s="1">
        <f>AVERAGE(F213,F217,F219,F220,F223,F226)</f>
        <v>11.666666666666666</v>
      </c>
      <c r="G231" s="1">
        <f>AVERAGE(G207:G228)</f>
        <v>26.8125</v>
      </c>
      <c r="H231" s="1">
        <f>AVERAGE(H207:H228)</f>
        <v>0.4744036268206749</v>
      </c>
    </row>
    <row r="232" spans="2:8" s="1" customFormat="1" ht="12.75">
      <c r="B232" s="1" t="s">
        <v>83</v>
      </c>
      <c r="C232" s="1">
        <f>STDEV(C213,C217,C220,C223,C226)</f>
        <v>4.03732584763727</v>
      </c>
      <c r="D232" s="1">
        <f>STDEV(D207:D216)</f>
        <v>4.193248541803041</v>
      </c>
      <c r="E232" s="1">
        <f>STDEV(E206:E228)</f>
        <v>0.14103299013811416</v>
      </c>
      <c r="F232" s="1">
        <f>STDEV(F213,F217,F219,F220,F223,F226)</f>
        <v>6.8605150438335665</v>
      </c>
      <c r="G232" s="1">
        <f>STDEV(G206:G228)</f>
        <v>8.280247580839598</v>
      </c>
      <c r="H232" s="1">
        <f>STDEV(H206:H228)</f>
        <v>0.3718553754148784</v>
      </c>
    </row>
    <row r="233" spans="2:8" s="1" customFormat="1" ht="12.75">
      <c r="B233" s="1" t="s">
        <v>84</v>
      </c>
      <c r="C233" s="1">
        <f>C232/SQRT(5)</f>
        <v>1.8055470085267786</v>
      </c>
      <c r="D233" s="1">
        <f>D232/SQRT(20)</f>
        <v>0.9376388786023468</v>
      </c>
      <c r="E233" s="1">
        <f>E232/SQRT(8)</f>
        <v>0.049862691848838</v>
      </c>
      <c r="F233" s="1">
        <f>F232/SQRT(6)</f>
        <v>2.800793538346668</v>
      </c>
      <c r="G233" s="1">
        <f>G232/SQRT(8)</f>
        <v>2.9275096071575923</v>
      </c>
      <c r="H233" s="1">
        <f>H232/SQRT(8)</f>
        <v>0.13147072878826493</v>
      </c>
    </row>
    <row r="234" s="4" customFormat="1" ht="12.75"/>
    <row r="235" s="4" customFormat="1" ht="12.75"/>
    <row r="236" s="4" customFormat="1" ht="12.75"/>
    <row r="237" s="4" customFormat="1" ht="12.75"/>
    <row r="240" spans="1:8" ht="23.25">
      <c r="A240" s="4"/>
      <c r="B240" s="14" t="s">
        <v>143</v>
      </c>
      <c r="C240" s="15"/>
      <c r="D240" s="15"/>
      <c r="E240" s="15"/>
      <c r="F240" s="15"/>
      <c r="G240" s="15"/>
      <c r="H240" s="15"/>
    </row>
    <row r="241" spans="1:8" ht="12.75">
      <c r="A241" s="15"/>
      <c r="B241" s="15"/>
      <c r="C241" s="15"/>
      <c r="D241" s="15"/>
      <c r="E241" s="15"/>
      <c r="F241" s="15"/>
      <c r="G241" s="15"/>
      <c r="H241" s="15"/>
    </row>
    <row r="242" spans="1:16" ht="12.75">
      <c r="A242" s="15"/>
      <c r="B242" s="16" t="s">
        <v>31</v>
      </c>
      <c r="C242" s="16" t="s">
        <v>0</v>
      </c>
      <c r="D242" s="16" t="s">
        <v>144</v>
      </c>
      <c r="E242" s="16" t="s">
        <v>1</v>
      </c>
      <c r="F242" s="16" t="s">
        <v>2</v>
      </c>
      <c r="G242" s="16" t="s">
        <v>18</v>
      </c>
      <c r="H242" s="16" t="s">
        <v>21</v>
      </c>
      <c r="I242" s="1"/>
      <c r="J242" s="1"/>
      <c r="K242" s="1"/>
      <c r="L242" s="1"/>
      <c r="M242" s="1"/>
      <c r="N242" s="1"/>
      <c r="O242" s="1"/>
      <c r="P242" s="1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 t="s">
        <v>93</v>
      </c>
      <c r="C244" s="17">
        <v>0.57</v>
      </c>
      <c r="D244" s="17">
        <v>2.8</v>
      </c>
      <c r="E244" s="17">
        <v>391</v>
      </c>
      <c r="F244" s="17">
        <v>-35</v>
      </c>
      <c r="G244" s="17">
        <v>-35</v>
      </c>
      <c r="H244" s="17"/>
    </row>
    <row r="245" spans="1:8" ht="12.75">
      <c r="A245" s="17"/>
      <c r="B245" s="17" t="s">
        <v>40</v>
      </c>
      <c r="C245" s="17"/>
      <c r="D245" s="17"/>
      <c r="E245" s="17"/>
      <c r="F245" s="17">
        <v>-53</v>
      </c>
      <c r="G245" s="17">
        <v>-48</v>
      </c>
      <c r="H245" s="17">
        <v>9</v>
      </c>
    </row>
    <row r="246" spans="1:8" ht="12.75">
      <c r="A246" s="17"/>
      <c r="B246" s="17" t="s">
        <v>94</v>
      </c>
      <c r="C246" s="17">
        <v>0.64</v>
      </c>
      <c r="D246" s="17">
        <v>0.63</v>
      </c>
      <c r="E246" s="17"/>
      <c r="F246" s="17">
        <v>-43</v>
      </c>
      <c r="G246" s="17">
        <v>-43</v>
      </c>
      <c r="H246" s="17"/>
    </row>
    <row r="247" spans="1:8" ht="12.75">
      <c r="A247" s="17"/>
      <c r="B247" s="17" t="s">
        <v>95</v>
      </c>
      <c r="C247" s="17"/>
      <c r="D247" s="17"/>
      <c r="E247" s="17"/>
      <c r="F247" s="17">
        <v>-26</v>
      </c>
      <c r="G247" s="17">
        <v>-18</v>
      </c>
      <c r="H247" s="17">
        <v>30</v>
      </c>
    </row>
    <row r="248" spans="1:8" ht="12.75">
      <c r="A248" s="17"/>
      <c r="B248" s="17" t="s">
        <v>126</v>
      </c>
      <c r="C248" s="17">
        <v>0.25</v>
      </c>
      <c r="D248" s="17">
        <v>0.3</v>
      </c>
      <c r="E248" s="17">
        <v>20</v>
      </c>
      <c r="F248" s="17">
        <v>-30</v>
      </c>
      <c r="G248" s="17">
        <v>-24</v>
      </c>
      <c r="H248" s="17">
        <v>20</v>
      </c>
    </row>
    <row r="249" spans="1:8" ht="12.75">
      <c r="A249" s="17"/>
      <c r="B249" s="17" t="s">
        <v>41</v>
      </c>
      <c r="C249" s="17">
        <v>0.37</v>
      </c>
      <c r="D249" s="17"/>
      <c r="E249" s="17"/>
      <c r="F249" s="17">
        <v>-28</v>
      </c>
      <c r="G249" s="17">
        <v>-28</v>
      </c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2:8" s="1" customFormat="1" ht="12.75">
      <c r="B253" s="1" t="s">
        <v>82</v>
      </c>
      <c r="E253" s="1">
        <f>AVERAGE(E243:E252)</f>
        <v>205.5</v>
      </c>
      <c r="F253" s="1">
        <f>AVERAGE(F243:F252)</f>
        <v>-35.833333333333336</v>
      </c>
      <c r="G253" s="1">
        <f>AVERAGE(G243:G251)</f>
        <v>-32.666666666666664</v>
      </c>
      <c r="H253" s="1">
        <f>AVERAGE(H245:H249)</f>
        <v>19.666666666666668</v>
      </c>
    </row>
    <row r="254" spans="2:8" s="1" customFormat="1" ht="12.75">
      <c r="B254" s="1" t="s">
        <v>83</v>
      </c>
      <c r="E254" s="1">
        <f>STDEV(E207:E248)</f>
        <v>123.01943227331992</v>
      </c>
      <c r="F254" s="1">
        <f>STDEV(F243:F249)</f>
        <v>10.38107252005623</v>
      </c>
      <c r="G254" s="1">
        <f>STDEV(G244:G249)</f>
        <v>11.483321238503546</v>
      </c>
      <c r="H254" s="1">
        <f>STDEV(H244:H249)</f>
        <v>10.503967504392488</v>
      </c>
    </row>
    <row r="255" spans="2:8" s="1" customFormat="1" ht="12.75">
      <c r="B255" s="1" t="s">
        <v>84</v>
      </c>
      <c r="E255" s="1">
        <f>E254/SQRT(20)</f>
        <v>27.50798131165748</v>
      </c>
      <c r="F255" s="1">
        <f>F254/SQRT(20)</f>
        <v>2.321278383420078</v>
      </c>
      <c r="G255" s="1">
        <f>G254/SQRT(20)</f>
        <v>2.5677486896761</v>
      </c>
      <c r="H255" s="1">
        <f>H254/SQRT(20)</f>
        <v>2.348758537327042</v>
      </c>
    </row>
    <row r="259" spans="2:6" ht="23.25">
      <c r="B259" s="5" t="s">
        <v>145</v>
      </c>
      <c r="F259" s="21" t="s">
        <v>188</v>
      </c>
    </row>
    <row r="261" spans="2:16" ht="12.75">
      <c r="B261" s="1" t="s">
        <v>31</v>
      </c>
      <c r="C261" s="1" t="s">
        <v>0</v>
      </c>
      <c r="D261" s="1" t="s">
        <v>25</v>
      </c>
      <c r="E261" s="1" t="s">
        <v>1</v>
      </c>
      <c r="F261" s="1" t="s">
        <v>2</v>
      </c>
      <c r="G261" s="1" t="s">
        <v>23</v>
      </c>
      <c r="H261" s="1" t="s">
        <v>24</v>
      </c>
      <c r="I261" s="1"/>
      <c r="J261" s="1"/>
      <c r="K261" s="1"/>
      <c r="L261" s="1"/>
      <c r="M261" s="1"/>
      <c r="N261" s="1"/>
      <c r="O261" s="1"/>
      <c r="P261" s="1"/>
    </row>
    <row r="263" spans="2:8" ht="12.75">
      <c r="B263" t="s">
        <v>93</v>
      </c>
      <c r="E263" s="4"/>
      <c r="F263">
        <v>-48</v>
      </c>
      <c r="G263">
        <v>-39</v>
      </c>
      <c r="H263" s="4">
        <v>19</v>
      </c>
    </row>
    <row r="264" spans="2:8" ht="12.75">
      <c r="B264" t="s">
        <v>40</v>
      </c>
      <c r="C264">
        <v>0.64</v>
      </c>
      <c r="D264">
        <v>0.57</v>
      </c>
      <c r="E264" s="4">
        <v>11</v>
      </c>
      <c r="F264">
        <v>-44</v>
      </c>
      <c r="G264">
        <v>-48</v>
      </c>
      <c r="H264" s="4">
        <v>9</v>
      </c>
    </row>
    <row r="265" spans="3:8" ht="12.75">
      <c r="C265">
        <v>0.8</v>
      </c>
      <c r="D265">
        <v>0.84</v>
      </c>
      <c r="E265" s="4"/>
      <c r="F265">
        <v>-44</v>
      </c>
      <c r="G265">
        <v>-44</v>
      </c>
      <c r="H265" s="4"/>
    </row>
    <row r="266" spans="2:8" ht="12.75">
      <c r="B266" s="9" t="s">
        <v>94</v>
      </c>
      <c r="E266" s="4"/>
      <c r="F266">
        <v>-26</v>
      </c>
      <c r="G266">
        <v>-18</v>
      </c>
      <c r="H266" s="4">
        <v>31</v>
      </c>
    </row>
    <row r="267" spans="2:8" ht="12.75">
      <c r="B267" s="9" t="s">
        <v>95</v>
      </c>
      <c r="C267">
        <v>0.25</v>
      </c>
      <c r="D267">
        <v>0.44</v>
      </c>
      <c r="E267" s="4">
        <v>76</v>
      </c>
      <c r="F267">
        <v>-30</v>
      </c>
      <c r="G267">
        <v>-24</v>
      </c>
      <c r="H267" s="4">
        <v>20</v>
      </c>
    </row>
    <row r="268" spans="2:8" ht="12.75">
      <c r="B268" s="9" t="s">
        <v>41</v>
      </c>
      <c r="C268">
        <v>0.42</v>
      </c>
      <c r="D268">
        <v>0.46</v>
      </c>
      <c r="E268" s="4"/>
      <c r="H268" s="2"/>
    </row>
    <row r="269" spans="2:8" ht="12.75">
      <c r="B269" s="9" t="s">
        <v>42</v>
      </c>
      <c r="C269">
        <v>4</v>
      </c>
      <c r="D269">
        <v>0.48</v>
      </c>
      <c r="E269" s="4">
        <v>88</v>
      </c>
      <c r="F269">
        <v>-28</v>
      </c>
      <c r="G269">
        <v>-28</v>
      </c>
      <c r="H269" s="2"/>
    </row>
    <row r="270" spans="2:8" ht="12.75">
      <c r="B270" s="9" t="s">
        <v>43</v>
      </c>
      <c r="C270">
        <v>1.85</v>
      </c>
      <c r="D270">
        <v>1.2</v>
      </c>
      <c r="E270" s="4">
        <v>35</v>
      </c>
      <c r="H270" s="2"/>
    </row>
    <row r="271" ht="12.75">
      <c r="H271" s="2"/>
    </row>
    <row r="272" ht="12.75">
      <c r="H272" s="2"/>
    </row>
    <row r="274" spans="2:8" s="1" customFormat="1" ht="12.75">
      <c r="B274" s="1" t="s">
        <v>82</v>
      </c>
      <c r="E274" s="1">
        <f>AVERAGE(E263:E273)</f>
        <v>52.5</v>
      </c>
      <c r="F274" s="1">
        <f>AVERAGE(F262:F273)</f>
        <v>-36.666666666666664</v>
      </c>
      <c r="G274" s="1">
        <f>AVERAGE(G262:G272)</f>
        <v>-33.5</v>
      </c>
      <c r="H274" s="1">
        <f>AVERAGE(H263:H267)</f>
        <v>19.75</v>
      </c>
    </row>
    <row r="275" spans="2:8" s="1" customFormat="1" ht="12.75">
      <c r="B275" s="1" t="s">
        <v>83</v>
      </c>
      <c r="E275" s="1">
        <f>STDEV(E256:E267)</f>
        <v>45.96194077712559</v>
      </c>
      <c r="F275" s="1">
        <f>STDEV(F262:F269)</f>
        <v>9.68848113311197</v>
      </c>
      <c r="G275" s="1">
        <f>STDEV(G262:G269)</f>
        <v>11.92895636675732</v>
      </c>
      <c r="H275" s="1">
        <f>STDEV(H263:H268)</f>
        <v>8.99536917900909</v>
      </c>
    </row>
    <row r="276" spans="2:8" s="1" customFormat="1" ht="12.75">
      <c r="B276" s="1" t="s">
        <v>84</v>
      </c>
      <c r="E276" s="1">
        <f>E275/SQRT(20)</f>
        <v>10.277402395547233</v>
      </c>
      <c r="F276" s="1">
        <f>F275/SQRT(20)</f>
        <v>2.1664102412362554</v>
      </c>
      <c r="G276" s="1">
        <f>G275/SQRT(20)</f>
        <v>2.667395733669828</v>
      </c>
      <c r="H276" s="1">
        <f>H275/SQRT(20)</f>
        <v>2.01142569669708</v>
      </c>
    </row>
    <row r="280" spans="2:20" ht="23.25">
      <c r="B280" s="5" t="s">
        <v>146</v>
      </c>
      <c r="C280" s="12"/>
      <c r="D280" s="12"/>
      <c r="E280" s="21" t="s">
        <v>188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ht="12.75">
      <c r="B282" s="1" t="s">
        <v>31</v>
      </c>
      <c r="C282" s="1" t="s">
        <v>0</v>
      </c>
      <c r="D282" s="1" t="s">
        <v>147</v>
      </c>
      <c r="E282" s="1" t="s">
        <v>1</v>
      </c>
      <c r="F282" s="1" t="s">
        <v>2</v>
      </c>
      <c r="G282" s="1" t="s">
        <v>19</v>
      </c>
      <c r="H282" s="1" t="s">
        <v>20</v>
      </c>
      <c r="I282" s="1"/>
      <c r="J282" s="1" t="s">
        <v>148</v>
      </c>
      <c r="K282" s="1"/>
      <c r="L282" s="1"/>
      <c r="M282" s="1"/>
      <c r="N282" s="1" t="s">
        <v>149</v>
      </c>
      <c r="O282" s="1"/>
      <c r="P282" s="1"/>
      <c r="Q282" s="1" t="s">
        <v>150</v>
      </c>
      <c r="R282" s="12"/>
      <c r="S282" s="12"/>
      <c r="T282" s="12"/>
    </row>
    <row r="283" spans="2:20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ht="12.75">
      <c r="B284" s="12" t="s">
        <v>93</v>
      </c>
      <c r="C284" s="12">
        <v>0.45</v>
      </c>
      <c r="D284" s="12">
        <v>0.6</v>
      </c>
      <c r="E284" s="12">
        <v>33</v>
      </c>
      <c r="F284" s="12">
        <v>-39</v>
      </c>
      <c r="G284" s="12">
        <v>-39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ht="12.75">
      <c r="B285" s="12" t="s">
        <v>40</v>
      </c>
      <c r="C285" s="12"/>
      <c r="D285" s="12"/>
      <c r="E285" s="12"/>
      <c r="F285" s="12">
        <v>-30</v>
      </c>
      <c r="G285" s="12">
        <v>-20</v>
      </c>
      <c r="H285" s="12">
        <v>33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ht="12.75">
      <c r="B286" s="12" t="s">
        <v>94</v>
      </c>
      <c r="C286" s="12"/>
      <c r="D286" s="12"/>
      <c r="E286" s="12"/>
      <c r="F286" s="12">
        <v>-60</v>
      </c>
      <c r="G286" s="12">
        <v>-56</v>
      </c>
      <c r="H286" s="12">
        <v>7</v>
      </c>
      <c r="I286" s="12"/>
      <c r="J286" s="12">
        <v>3</v>
      </c>
      <c r="K286" s="12"/>
      <c r="L286" s="12"/>
      <c r="M286" s="12"/>
      <c r="N286" s="12">
        <v>32</v>
      </c>
      <c r="O286" s="12"/>
      <c r="P286" s="12"/>
      <c r="Q286" s="12">
        <v>7</v>
      </c>
      <c r="R286" s="12"/>
      <c r="S286" s="12"/>
      <c r="T286" s="12"/>
    </row>
    <row r="287" spans="2:20" ht="12.75">
      <c r="B287" s="12" t="s">
        <v>95</v>
      </c>
      <c r="C287" s="12"/>
      <c r="D287" s="12"/>
      <c r="E287" s="12"/>
      <c r="F287" s="12"/>
      <c r="G287" s="12"/>
      <c r="H287" s="12" t="s">
        <v>151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ht="12.75">
      <c r="B288" s="12" t="s">
        <v>41</v>
      </c>
      <c r="C288" s="12"/>
      <c r="D288" s="12"/>
      <c r="E288" s="12"/>
      <c r="F288" s="12"/>
      <c r="G288" s="12"/>
      <c r="H288" s="12">
        <v>17</v>
      </c>
      <c r="I288" s="12"/>
      <c r="J288" s="12">
        <v>0</v>
      </c>
      <c r="K288" s="12"/>
      <c r="L288" s="12"/>
      <c r="M288" s="12"/>
      <c r="N288" s="12">
        <v>55</v>
      </c>
      <c r="O288" s="12"/>
      <c r="P288" s="12"/>
      <c r="Q288" s="12"/>
      <c r="R288" s="12"/>
      <c r="S288" s="12"/>
      <c r="T288" s="12"/>
    </row>
    <row r="289" spans="2:20" ht="12.75">
      <c r="B289" s="12" t="s">
        <v>42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>
        <v>44</v>
      </c>
      <c r="O289" s="12"/>
      <c r="P289" s="12"/>
      <c r="Q289" s="12"/>
      <c r="R289" s="12"/>
      <c r="S289" s="12"/>
      <c r="T289" s="12"/>
    </row>
    <row r="290" spans="2:20" ht="12.75">
      <c r="B290" s="12" t="s">
        <v>43</v>
      </c>
      <c r="C290" s="12">
        <v>1.85</v>
      </c>
      <c r="D290" s="12">
        <v>2.58</v>
      </c>
      <c r="E290" s="12">
        <v>39</v>
      </c>
      <c r="F290" s="12"/>
      <c r="G290" s="12"/>
      <c r="H290" s="12" t="s">
        <v>151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ht="12.75">
      <c r="B291" s="12" t="s">
        <v>44</v>
      </c>
      <c r="C291" s="12"/>
      <c r="D291" s="12"/>
      <c r="E291" s="12"/>
      <c r="F291" s="12"/>
      <c r="G291" s="12"/>
      <c r="H291" s="12" t="s">
        <v>22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ht="12.75">
      <c r="B292" s="12" t="s">
        <v>45</v>
      </c>
      <c r="C292" s="12"/>
      <c r="D292" s="12"/>
      <c r="E292" s="12"/>
      <c r="F292" s="12"/>
      <c r="G292" s="12"/>
      <c r="H292" s="12" t="s">
        <v>4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ht="12.75">
      <c r="B293" s="12" t="s">
        <v>47</v>
      </c>
      <c r="C293" s="12"/>
      <c r="D293" s="12"/>
      <c r="E293" s="12"/>
      <c r="F293" s="12"/>
      <c r="G293" s="12"/>
      <c r="H293" s="12" t="s">
        <v>22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ht="12.75">
      <c r="B294" s="12" t="s">
        <v>100</v>
      </c>
      <c r="C294" s="12"/>
      <c r="D294" s="12"/>
      <c r="E294" s="12"/>
      <c r="F294" s="12"/>
      <c r="G294" s="12"/>
      <c r="H294" s="12" t="s">
        <v>151</v>
      </c>
      <c r="I294" s="12"/>
      <c r="J294" s="12"/>
      <c r="K294" s="12"/>
      <c r="L294" s="12"/>
      <c r="M294" s="12"/>
      <c r="N294" s="12">
        <v>6</v>
      </c>
      <c r="O294" s="12"/>
      <c r="P294" s="12"/>
      <c r="Q294" s="12"/>
      <c r="R294" s="12"/>
      <c r="S294" s="12"/>
      <c r="T294" s="12"/>
    </row>
    <row r="295" spans="2:20" ht="12.75">
      <c r="B295" s="12" t="s">
        <v>101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>
        <v>10</v>
      </c>
      <c r="O295" s="12"/>
      <c r="P295" s="12"/>
      <c r="Q295" s="12"/>
      <c r="R295" s="12"/>
      <c r="S295" s="12"/>
      <c r="T295" s="12"/>
    </row>
    <row r="296" spans="2:20" ht="12.75">
      <c r="B296" s="12" t="s">
        <v>102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>
        <v>4</v>
      </c>
      <c r="O296" s="12"/>
      <c r="P296" s="12"/>
      <c r="Q296" s="12"/>
      <c r="R296" s="12"/>
      <c r="S296" s="12"/>
      <c r="T296" s="12"/>
    </row>
    <row r="297" spans="2:20" ht="12.75">
      <c r="B297" s="12" t="s">
        <v>103</v>
      </c>
      <c r="C297" s="12"/>
      <c r="D297" s="12"/>
      <c r="E297" s="12"/>
      <c r="F297" s="12"/>
      <c r="G297" s="12"/>
      <c r="H297" s="12" t="s">
        <v>22</v>
      </c>
      <c r="I297" s="12"/>
      <c r="J297" s="12"/>
      <c r="K297" s="12"/>
      <c r="L297" s="12"/>
      <c r="M297" s="12"/>
      <c r="N297" s="12">
        <v>5</v>
      </c>
      <c r="O297" s="12"/>
      <c r="P297" s="12"/>
      <c r="Q297" s="12"/>
      <c r="R297" s="12"/>
      <c r="S297" s="12"/>
      <c r="T297" s="12"/>
    </row>
    <row r="298" spans="2:20" ht="12.75">
      <c r="B298" s="12" t="s">
        <v>132</v>
      </c>
      <c r="C298" s="12"/>
      <c r="D298" s="12"/>
      <c r="E298" s="12"/>
      <c r="F298" s="12"/>
      <c r="G298" s="12"/>
      <c r="H298" s="12">
        <v>30</v>
      </c>
      <c r="I298" s="12"/>
      <c r="J298" s="12">
        <v>8</v>
      </c>
      <c r="K298" s="12"/>
      <c r="L298" s="12"/>
      <c r="M298" s="12"/>
      <c r="N298" s="12">
        <v>227</v>
      </c>
      <c r="O298" s="12"/>
      <c r="P298" s="12"/>
      <c r="Q298" s="12">
        <v>38</v>
      </c>
      <c r="R298" s="12"/>
      <c r="S298" s="12"/>
      <c r="T298" s="12"/>
    </row>
    <row r="299" spans="2:20" ht="12.75">
      <c r="B299" s="12" t="s">
        <v>108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>
        <v>29</v>
      </c>
      <c r="O299" s="12"/>
      <c r="P299" s="12"/>
      <c r="Q299" s="12">
        <v>8</v>
      </c>
      <c r="R299" s="12"/>
      <c r="S299" s="12"/>
      <c r="T299" s="12"/>
    </row>
    <row r="300" spans="2:20" ht="12.75">
      <c r="B300" s="12" t="s">
        <v>109</v>
      </c>
      <c r="C300" s="12"/>
      <c r="D300" s="12"/>
      <c r="E300" s="12"/>
      <c r="F300" s="12"/>
      <c r="G300" s="12"/>
      <c r="H300" s="12">
        <v>46</v>
      </c>
      <c r="I300" s="12"/>
      <c r="J300" s="12">
        <v>7</v>
      </c>
      <c r="K300" s="12"/>
      <c r="L300" s="12"/>
      <c r="M300" s="12"/>
      <c r="N300" s="12">
        <v>10</v>
      </c>
      <c r="O300" s="12"/>
      <c r="P300" s="12"/>
      <c r="Q300" s="12">
        <v>0</v>
      </c>
      <c r="R300" s="12"/>
      <c r="S300" s="12"/>
      <c r="T300" s="12"/>
    </row>
    <row r="301" spans="2:20" ht="12.75">
      <c r="B301" s="12" t="s">
        <v>110</v>
      </c>
      <c r="C301" s="12"/>
      <c r="D301" s="12"/>
      <c r="E301" s="12"/>
      <c r="F301" s="12"/>
      <c r="G301" s="12"/>
      <c r="H301" s="12">
        <v>11</v>
      </c>
      <c r="I301" s="12"/>
      <c r="J301" s="12">
        <v>4</v>
      </c>
      <c r="K301" s="12"/>
      <c r="L301" s="12"/>
      <c r="M301" s="12"/>
      <c r="N301" s="12">
        <v>31</v>
      </c>
      <c r="O301" s="12"/>
      <c r="P301" s="12"/>
      <c r="Q301" s="12">
        <v>0</v>
      </c>
      <c r="R301" s="12"/>
      <c r="S301" s="12"/>
      <c r="T301" s="12"/>
    </row>
    <row r="302" spans="2:20" ht="12.75">
      <c r="B302" s="12" t="s">
        <v>111</v>
      </c>
      <c r="C302" s="12"/>
      <c r="D302" s="12"/>
      <c r="E302" s="12"/>
      <c r="F302" s="12"/>
      <c r="G302" s="12"/>
      <c r="H302" s="12" t="s">
        <v>22</v>
      </c>
      <c r="I302" s="12"/>
      <c r="J302" s="12"/>
      <c r="K302" s="12"/>
      <c r="L302" s="12"/>
      <c r="M302" s="12"/>
      <c r="N302" s="12">
        <v>5</v>
      </c>
      <c r="O302" s="12"/>
      <c r="P302" s="12"/>
      <c r="Q302" s="12"/>
      <c r="R302" s="12"/>
      <c r="S302" s="12"/>
      <c r="T302" s="12"/>
    </row>
    <row r="303" spans="2:20" ht="12.75">
      <c r="B303" s="12" t="s">
        <v>112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>
        <v>224</v>
      </c>
      <c r="O303" s="12"/>
      <c r="P303" s="12"/>
      <c r="Q303" s="12">
        <v>120</v>
      </c>
      <c r="R303" s="12"/>
      <c r="S303" s="12"/>
      <c r="T303" s="12"/>
    </row>
    <row r="304" spans="2:20" ht="12.75">
      <c r="B304" s="12" t="s">
        <v>113</v>
      </c>
      <c r="C304" s="12"/>
      <c r="D304" s="12"/>
      <c r="E304" s="12"/>
      <c r="F304" s="12"/>
      <c r="G304" s="12"/>
      <c r="H304" s="12" t="s">
        <v>22</v>
      </c>
      <c r="I304" s="12"/>
      <c r="J304" s="12"/>
      <c r="K304" s="12"/>
      <c r="L304" s="12"/>
      <c r="M304" s="12"/>
      <c r="N304" s="12">
        <v>66</v>
      </c>
      <c r="O304" s="12"/>
      <c r="P304" s="12"/>
      <c r="Q304" s="12">
        <v>25</v>
      </c>
      <c r="R304" s="12"/>
      <c r="S304" s="12"/>
      <c r="T304" s="12"/>
    </row>
    <row r="305" spans="2:20" ht="12.75">
      <c r="B305" s="12" t="s">
        <v>114</v>
      </c>
      <c r="C305" s="12"/>
      <c r="D305" s="12"/>
      <c r="E305" s="12"/>
      <c r="F305" s="12"/>
      <c r="G305" s="12"/>
      <c r="H305" s="12">
        <v>24</v>
      </c>
      <c r="I305" s="12"/>
      <c r="J305" s="12"/>
      <c r="K305" s="12"/>
      <c r="L305" s="12"/>
      <c r="M305" s="12"/>
      <c r="N305" s="12">
        <v>16</v>
      </c>
      <c r="O305" s="12"/>
      <c r="P305" s="12"/>
      <c r="Q305" s="12"/>
      <c r="R305" s="12"/>
      <c r="S305" s="12"/>
      <c r="T305" s="12"/>
    </row>
    <row r="306" spans="2:20" ht="12.75">
      <c r="B306" s="12" t="s">
        <v>49</v>
      </c>
      <c r="C306" s="12"/>
      <c r="D306" s="12"/>
      <c r="E306" s="12"/>
      <c r="F306" s="12"/>
      <c r="G306" s="12"/>
      <c r="H306" s="12" t="s">
        <v>4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ht="12.75">
      <c r="B307" s="12" t="s">
        <v>50</v>
      </c>
      <c r="C307" s="12"/>
      <c r="D307" s="12"/>
      <c r="E307" s="12"/>
      <c r="F307" s="12"/>
      <c r="G307" s="12"/>
      <c r="H307" s="12" t="s">
        <v>22</v>
      </c>
      <c r="I307" s="12"/>
      <c r="J307" s="12"/>
      <c r="K307" s="12"/>
      <c r="L307" s="12"/>
      <c r="M307" s="12"/>
      <c r="N307" s="12">
        <v>9</v>
      </c>
      <c r="O307" s="12"/>
      <c r="P307" s="12"/>
      <c r="Q307" s="12"/>
      <c r="R307" s="12"/>
      <c r="S307" s="12"/>
      <c r="T307" s="12"/>
    </row>
    <row r="308" spans="2:20" ht="12.75">
      <c r="B308" s="12" t="s">
        <v>51</v>
      </c>
      <c r="C308" s="12"/>
      <c r="D308" s="12"/>
      <c r="E308" s="12"/>
      <c r="F308" s="12"/>
      <c r="G308" s="12"/>
      <c r="H308" s="12">
        <v>48</v>
      </c>
      <c r="I308" s="12"/>
      <c r="J308" s="12">
        <v>32</v>
      </c>
      <c r="K308" s="12"/>
      <c r="L308" s="12"/>
      <c r="M308" s="12"/>
      <c r="N308" s="12">
        <v>48</v>
      </c>
      <c r="O308" s="12"/>
      <c r="P308" s="12"/>
      <c r="Q308" s="12">
        <v>35</v>
      </c>
      <c r="R308" s="12"/>
      <c r="S308" s="12"/>
      <c r="T308" s="12"/>
    </row>
    <row r="309" spans="2:20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17" s="1" customFormat="1" ht="12.75">
      <c r="B316" s="1" t="s">
        <v>82</v>
      </c>
      <c r="E316" s="1">
        <f>AVERAGE(E284:E315)</f>
        <v>36</v>
      </c>
      <c r="F316" s="1">
        <f>AVERAGE(F283:F315)</f>
        <v>-43</v>
      </c>
      <c r="G316" s="1">
        <f>AVERAGE(G284:G287)</f>
        <v>-38.333333333333336</v>
      </c>
      <c r="H316" s="1">
        <f>AVERAGE(H283:H309)</f>
        <v>27</v>
      </c>
      <c r="N316" s="1">
        <f>AVERAGE(N284:N313)</f>
        <v>48.294117647058826</v>
      </c>
      <c r="Q316" s="1">
        <f>AVERAGE(Q283:Q313)</f>
        <v>29.125</v>
      </c>
    </row>
    <row r="317" spans="2:17" s="1" customFormat="1" ht="12.75">
      <c r="B317" s="1" t="s">
        <v>83</v>
      </c>
      <c r="E317" s="1">
        <f>STDEV(E283:E294)</f>
        <v>4.242640687119285</v>
      </c>
      <c r="F317" s="1">
        <f>STDEV(F284:F288)</f>
        <v>15.394804318340652</v>
      </c>
      <c r="G317" s="1">
        <f>STDEV(G284:G287)</f>
        <v>18.009256878986804</v>
      </c>
      <c r="H317" s="1">
        <f>STDEV(H283:H313)</f>
        <v>15.175167685588</v>
      </c>
      <c r="N317" s="1">
        <f>STDEV(N283:N309)</f>
        <v>69.43590993308356</v>
      </c>
      <c r="Q317" s="1">
        <f>STDEV(Q283:Q309)</f>
        <v>39.67884466924049</v>
      </c>
    </row>
    <row r="318" spans="2:17" s="1" customFormat="1" ht="12.75">
      <c r="B318" s="1" t="s">
        <v>84</v>
      </c>
      <c r="E318" s="1">
        <f>E317/SQRT(20)</f>
        <v>0.9486832980505137</v>
      </c>
      <c r="F318" s="1">
        <f>F317/SQRT(20)</f>
        <v>3.442382895611701</v>
      </c>
      <c r="G318" s="1">
        <f>G317/SQRT(20)</f>
        <v>4.026992260567019</v>
      </c>
      <c r="H318" s="1">
        <f>H317/SQRT(8)</f>
        <v>5.365231988061121</v>
      </c>
      <c r="N318" s="1">
        <f>N317/SQRT(17)</f>
        <v>16.840681815586944</v>
      </c>
      <c r="Q318" s="1">
        <f>Q317/SQRT(17)</f>
        <v>9.623533392573812</v>
      </c>
    </row>
    <row r="321" ht="23.25">
      <c r="B321" s="8"/>
    </row>
    <row r="324" spans="1:16" ht="23.25">
      <c r="A324" s="4"/>
      <c r="B324" s="14" t="s">
        <v>152</v>
      </c>
      <c r="C324" s="15"/>
      <c r="D324" s="15"/>
      <c r="E324" s="21" t="s">
        <v>189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>
      <c r="A326" s="15"/>
      <c r="B326" s="16" t="s">
        <v>31</v>
      </c>
      <c r="C326" s="16" t="s">
        <v>0</v>
      </c>
      <c r="D326" s="16" t="s">
        <v>153</v>
      </c>
      <c r="E326" s="16" t="s">
        <v>1</v>
      </c>
      <c r="F326" s="16" t="s">
        <v>2</v>
      </c>
      <c r="G326" s="16" t="s">
        <v>154</v>
      </c>
      <c r="H326" s="16" t="s">
        <v>155</v>
      </c>
      <c r="I326" s="16"/>
      <c r="J326" s="16"/>
      <c r="K326" s="16"/>
      <c r="L326" s="16"/>
      <c r="M326" s="16"/>
      <c r="N326" s="16" t="s">
        <v>156</v>
      </c>
      <c r="O326" s="16" t="s">
        <v>90</v>
      </c>
      <c r="P326" s="16" t="s">
        <v>92</v>
      </c>
    </row>
    <row r="327" spans="1:16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2.75">
      <c r="A328" s="17"/>
      <c r="B328" s="18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ht="12.75">
      <c r="A329" s="17"/>
      <c r="B329" s="18" t="s">
        <v>93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 t="s">
        <v>4</v>
      </c>
      <c r="O329" s="17"/>
      <c r="P329" s="17"/>
    </row>
    <row r="330" spans="1:16" ht="12.75">
      <c r="A330" s="17"/>
      <c r="B330" s="18" t="s">
        <v>40</v>
      </c>
      <c r="C330" s="17"/>
      <c r="D330" s="17"/>
      <c r="E330" s="17"/>
      <c r="F330" s="17"/>
      <c r="G330" s="17"/>
      <c r="H330" s="17" t="s">
        <v>151</v>
      </c>
      <c r="I330" s="17"/>
      <c r="J330" s="17"/>
      <c r="K330" s="17"/>
      <c r="L330" s="17"/>
      <c r="M330" s="17"/>
      <c r="N330" s="17">
        <v>5</v>
      </c>
      <c r="O330" s="17">
        <v>107</v>
      </c>
      <c r="P330" s="17">
        <f>N330/O330</f>
        <v>0.04672897196261682</v>
      </c>
    </row>
    <row r="331" spans="1:16" ht="12.75">
      <c r="A331" s="17"/>
      <c r="B331" s="18" t="s">
        <v>94</v>
      </c>
      <c r="C331" s="17"/>
      <c r="D331" s="17"/>
      <c r="E331" s="17"/>
      <c r="F331" s="18"/>
      <c r="G331" s="18"/>
      <c r="H331" s="18" t="s">
        <v>151</v>
      </c>
      <c r="I331" s="17"/>
      <c r="J331" s="17"/>
      <c r="K331" s="17"/>
      <c r="L331" s="17"/>
      <c r="M331" s="17"/>
      <c r="N331" s="17" t="s">
        <v>4</v>
      </c>
      <c r="O331" s="17"/>
      <c r="P331" s="17"/>
    </row>
    <row r="332" spans="1:16" ht="12.75">
      <c r="A332" s="17"/>
      <c r="B332" s="18" t="s">
        <v>95</v>
      </c>
      <c r="C332" s="17"/>
      <c r="D332" s="17"/>
      <c r="E332" s="17"/>
      <c r="F332" s="18"/>
      <c r="G332" s="18"/>
      <c r="H332" s="18"/>
      <c r="I332" s="17"/>
      <c r="J332" s="17"/>
      <c r="K332" s="17"/>
      <c r="L332" s="17"/>
      <c r="M332" s="17"/>
      <c r="N332" s="17">
        <v>21</v>
      </c>
      <c r="O332" s="17">
        <v>39</v>
      </c>
      <c r="P332" s="17">
        <f>N332/O332</f>
        <v>0.5384615384615384</v>
      </c>
    </row>
    <row r="333" spans="1:16" ht="12.75">
      <c r="A333" s="17"/>
      <c r="B333" s="18" t="s">
        <v>41</v>
      </c>
      <c r="C333" s="17"/>
      <c r="D333" s="17"/>
      <c r="E333" s="17"/>
      <c r="F333" s="18">
        <v>-30</v>
      </c>
      <c r="G333" s="22">
        <v>-28.5</v>
      </c>
      <c r="H333" s="18">
        <v>5</v>
      </c>
      <c r="I333" s="17"/>
      <c r="J333" s="17"/>
      <c r="K333" s="17"/>
      <c r="L333" s="17"/>
      <c r="M333" s="17"/>
      <c r="N333" s="17">
        <v>5</v>
      </c>
      <c r="O333" s="17">
        <v>36</v>
      </c>
      <c r="P333" s="17">
        <f>N333/O333</f>
        <v>0.1388888888888889</v>
      </c>
    </row>
    <row r="334" spans="1:16" ht="12.75">
      <c r="A334" s="17"/>
      <c r="B334" s="18" t="s">
        <v>42</v>
      </c>
      <c r="C334" s="17">
        <v>2</v>
      </c>
      <c r="D334" s="17" t="s">
        <v>26</v>
      </c>
      <c r="E334" s="17"/>
      <c r="F334" s="18">
        <v>-30</v>
      </c>
      <c r="G334" s="22">
        <v>-27</v>
      </c>
      <c r="H334" s="18">
        <v>10</v>
      </c>
      <c r="I334" s="17"/>
      <c r="J334" s="17"/>
      <c r="K334" s="17"/>
      <c r="L334" s="17"/>
      <c r="M334" s="17"/>
      <c r="N334" s="17" t="s">
        <v>4</v>
      </c>
      <c r="O334" s="17"/>
      <c r="P334" s="17"/>
    </row>
    <row r="335" spans="1:16" s="11" customFormat="1" ht="12.75">
      <c r="A335" s="17"/>
      <c r="B335" s="18" t="s">
        <v>43</v>
      </c>
      <c r="C335" s="17"/>
      <c r="D335" s="17"/>
      <c r="E335" s="17"/>
      <c r="F335" s="18"/>
      <c r="G335" s="22"/>
      <c r="H335" s="18" t="s">
        <v>4</v>
      </c>
      <c r="I335" s="17"/>
      <c r="J335" s="17"/>
      <c r="K335" s="17"/>
      <c r="L335" s="17"/>
      <c r="M335" s="17"/>
      <c r="N335" s="17" t="s">
        <v>4</v>
      </c>
      <c r="O335" s="17"/>
      <c r="P335" s="17"/>
    </row>
    <row r="336" spans="1:16" ht="12.75">
      <c r="A336" s="17"/>
      <c r="B336" s="18" t="s">
        <v>44</v>
      </c>
      <c r="C336" s="17"/>
      <c r="D336" s="17"/>
      <c r="E336" s="17"/>
      <c r="F336" s="22">
        <v>-59</v>
      </c>
      <c r="G336" s="9">
        <v>-56</v>
      </c>
      <c r="H336" s="22">
        <v>3</v>
      </c>
      <c r="I336" s="17"/>
      <c r="J336" s="17"/>
      <c r="K336" s="17"/>
      <c r="L336" s="17"/>
      <c r="M336" s="17"/>
      <c r="N336" s="17"/>
      <c r="O336" s="17"/>
      <c r="P336" s="17"/>
    </row>
    <row r="337" spans="1:16" ht="12.75">
      <c r="A337" s="17"/>
      <c r="B337" s="18" t="s">
        <v>45</v>
      </c>
      <c r="C337" s="17"/>
      <c r="D337" s="17"/>
      <c r="E337" s="17"/>
      <c r="F337" s="22">
        <v>-60</v>
      </c>
      <c r="G337" s="9">
        <v>-58</v>
      </c>
      <c r="H337" s="22">
        <v>3</v>
      </c>
      <c r="I337" s="17"/>
      <c r="J337" s="17"/>
      <c r="K337" s="17"/>
      <c r="L337" s="17"/>
      <c r="M337" s="17"/>
      <c r="N337" s="17"/>
      <c r="O337" s="17"/>
      <c r="P337" s="17"/>
    </row>
    <row r="338" spans="1:16" ht="12.75">
      <c r="A338" s="17"/>
      <c r="B338" s="18" t="s">
        <v>46</v>
      </c>
      <c r="C338" s="17"/>
      <c r="D338" s="17"/>
      <c r="E338" s="17"/>
      <c r="F338" s="22">
        <v>-61</v>
      </c>
      <c r="G338" s="9">
        <v>-44</v>
      </c>
      <c r="H338" s="22">
        <v>20</v>
      </c>
      <c r="I338" s="17"/>
      <c r="J338" s="17"/>
      <c r="K338" s="17"/>
      <c r="L338" s="17"/>
      <c r="M338" s="17"/>
      <c r="N338" s="17">
        <v>13</v>
      </c>
      <c r="O338" s="17">
        <v>64</v>
      </c>
      <c r="P338" s="17">
        <f>N338/O338</f>
        <v>0.203125</v>
      </c>
    </row>
    <row r="339" spans="1:16" ht="12.75">
      <c r="A339" s="17"/>
      <c r="B339" s="18" t="s">
        <v>47</v>
      </c>
      <c r="C339" s="17"/>
      <c r="D339" s="17"/>
      <c r="E339" s="17"/>
      <c r="F339" s="18"/>
      <c r="G339" s="22"/>
      <c r="H339" s="18"/>
      <c r="I339" s="17"/>
      <c r="J339" s="17"/>
      <c r="K339" s="17"/>
      <c r="L339" s="17"/>
      <c r="M339" s="17"/>
      <c r="N339" s="17">
        <v>24</v>
      </c>
      <c r="O339" s="17"/>
      <c r="P339" s="17"/>
    </row>
    <row r="340" spans="1:16" ht="12.75">
      <c r="A340" s="17"/>
      <c r="B340" s="18" t="s">
        <v>100</v>
      </c>
      <c r="C340" s="17"/>
      <c r="D340" s="17"/>
      <c r="E340" s="17"/>
      <c r="F340" s="18"/>
      <c r="G340" s="22"/>
      <c r="H340" s="18"/>
      <c r="I340" s="17"/>
      <c r="J340" s="17"/>
      <c r="K340" s="17"/>
      <c r="L340" s="17"/>
      <c r="M340" s="17"/>
      <c r="N340" s="17" t="s">
        <v>4</v>
      </c>
      <c r="O340" s="17"/>
      <c r="P340" s="17"/>
    </row>
    <row r="341" spans="1:16" ht="12.75">
      <c r="A341" s="17"/>
      <c r="B341" s="18" t="s">
        <v>101</v>
      </c>
      <c r="C341" s="17"/>
      <c r="D341" s="17"/>
      <c r="E341" s="17"/>
      <c r="F341" s="18"/>
      <c r="G341" s="22"/>
      <c r="H341" s="18"/>
      <c r="I341" s="17"/>
      <c r="J341" s="17"/>
      <c r="K341" s="17"/>
      <c r="L341" s="17"/>
      <c r="M341" s="17"/>
      <c r="N341" s="17" t="s">
        <v>17</v>
      </c>
      <c r="O341" s="17"/>
      <c r="P341" s="17"/>
    </row>
    <row r="342" spans="1:16" ht="12.75">
      <c r="A342" s="17"/>
      <c r="B342" s="18" t="s">
        <v>102</v>
      </c>
      <c r="C342" s="17"/>
      <c r="D342" s="17"/>
      <c r="E342" s="17"/>
      <c r="F342" s="18"/>
      <c r="G342" s="22"/>
      <c r="H342" s="18" t="s">
        <v>4</v>
      </c>
      <c r="I342" s="17"/>
      <c r="J342" s="17"/>
      <c r="K342" s="17"/>
      <c r="L342" s="17"/>
      <c r="M342" s="17"/>
      <c r="N342" s="17" t="s">
        <v>4</v>
      </c>
      <c r="O342" s="17"/>
      <c r="P342" s="17"/>
    </row>
    <row r="343" spans="1:16" ht="12.75">
      <c r="A343" s="17"/>
      <c r="B343" s="18" t="s">
        <v>132</v>
      </c>
      <c r="C343" s="17"/>
      <c r="D343" s="17"/>
      <c r="E343" s="17"/>
      <c r="F343" s="18">
        <v>-42</v>
      </c>
      <c r="G343" s="22">
        <v>-26.46</v>
      </c>
      <c r="H343" s="18">
        <v>37</v>
      </c>
      <c r="I343" s="17"/>
      <c r="J343" s="17"/>
      <c r="K343" s="17"/>
      <c r="L343" s="17"/>
      <c r="M343" s="17"/>
      <c r="N343" s="17">
        <v>19</v>
      </c>
      <c r="O343" s="17">
        <v>32</v>
      </c>
      <c r="P343" s="17">
        <f>N343/O343</f>
        <v>0.59375</v>
      </c>
    </row>
    <row r="344" spans="1:16" ht="12.75">
      <c r="A344" s="17"/>
      <c r="B344" s="18" t="s">
        <v>108</v>
      </c>
      <c r="C344" s="17"/>
      <c r="D344" s="17"/>
      <c r="E344" s="17"/>
      <c r="F344" s="18">
        <v>-51</v>
      </c>
      <c r="G344" s="22">
        <v>-36.72</v>
      </c>
      <c r="H344" s="18">
        <v>28</v>
      </c>
      <c r="I344" s="17"/>
      <c r="J344" s="17"/>
      <c r="K344" s="17"/>
      <c r="L344" s="17"/>
      <c r="M344" s="17"/>
      <c r="N344" s="17">
        <v>10</v>
      </c>
      <c r="O344" s="17">
        <v>55</v>
      </c>
      <c r="P344" s="17">
        <f>N344/O344</f>
        <v>0.18181818181818182</v>
      </c>
    </row>
    <row r="345" spans="1:16" ht="12.75">
      <c r="A345" s="17"/>
      <c r="B345" s="18" t="s">
        <v>109</v>
      </c>
      <c r="C345" s="17"/>
      <c r="D345" s="17"/>
      <c r="E345" s="17"/>
      <c r="F345" s="18"/>
      <c r="G345" s="22"/>
      <c r="H345" s="18" t="s">
        <v>22</v>
      </c>
      <c r="I345" s="17"/>
      <c r="J345" s="17"/>
      <c r="K345" s="17"/>
      <c r="L345" s="17"/>
      <c r="M345" s="17"/>
      <c r="N345" s="17" t="s">
        <v>4</v>
      </c>
      <c r="O345" s="17"/>
      <c r="P345" s="17"/>
    </row>
    <row r="346" spans="1:16" ht="12.75">
      <c r="A346" s="17"/>
      <c r="B346" s="18" t="s">
        <v>110</v>
      </c>
      <c r="C346" s="17">
        <v>1.64</v>
      </c>
      <c r="D346" s="17" t="s">
        <v>27</v>
      </c>
      <c r="E346" s="17">
        <v>92</v>
      </c>
      <c r="F346" s="18"/>
      <c r="G346" s="22"/>
      <c r="H346" s="18">
        <v>34</v>
      </c>
      <c r="I346" s="17"/>
      <c r="J346" s="17"/>
      <c r="K346" s="17"/>
      <c r="L346" s="17"/>
      <c r="M346" s="17"/>
      <c r="N346" s="17">
        <v>15</v>
      </c>
      <c r="O346" s="17">
        <v>51</v>
      </c>
      <c r="P346" s="17"/>
    </row>
    <row r="347" spans="1:16" ht="12.75">
      <c r="A347" s="17"/>
      <c r="B347" s="18" t="s">
        <v>49</v>
      </c>
      <c r="C347" s="17"/>
      <c r="D347" s="17"/>
      <c r="E347" s="17"/>
      <c r="F347" s="18"/>
      <c r="G347" s="22"/>
      <c r="H347" s="18" t="s">
        <v>22</v>
      </c>
      <c r="I347" s="17"/>
      <c r="J347" s="17"/>
      <c r="K347" s="17"/>
      <c r="L347" s="17"/>
      <c r="M347" s="17"/>
      <c r="N347" s="17" t="s">
        <v>4</v>
      </c>
      <c r="O347" s="17"/>
      <c r="P347" s="17"/>
    </row>
    <row r="348" spans="1:16" ht="12.75">
      <c r="A348" s="17"/>
      <c r="B348" s="18" t="s">
        <v>50</v>
      </c>
      <c r="C348" s="17"/>
      <c r="D348" s="17"/>
      <c r="E348" s="17"/>
      <c r="F348" s="18">
        <v>-57</v>
      </c>
      <c r="G348" s="22">
        <v>-18.24</v>
      </c>
      <c r="H348" s="18">
        <v>68</v>
      </c>
      <c r="I348" s="17"/>
      <c r="J348" s="17"/>
      <c r="K348" s="17"/>
      <c r="L348" s="17"/>
      <c r="M348" s="17"/>
      <c r="N348" s="17">
        <v>15</v>
      </c>
      <c r="O348" s="17">
        <v>27</v>
      </c>
      <c r="P348" s="17">
        <f>N348/O348</f>
        <v>0.5555555555555556</v>
      </c>
    </row>
    <row r="349" spans="1:16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2:16" s="1" customFormat="1" ht="12.75">
      <c r="B351" s="1" t="s">
        <v>82</v>
      </c>
      <c r="E351" s="1">
        <f>AVERAGE(E328:E350)</f>
        <v>92</v>
      </c>
      <c r="F351" s="23">
        <f>AVERAGE(F333:F348)</f>
        <v>-48.75</v>
      </c>
      <c r="G351" s="24">
        <f>AVERAGE(G333:G348)</f>
        <v>-36.865</v>
      </c>
      <c r="H351" s="1">
        <f>AVERAGE(H328:H348)</f>
        <v>23.11111111111111</v>
      </c>
      <c r="N351" s="1">
        <f>AVERAGE(N328:N348)</f>
        <v>14.11111111111111</v>
      </c>
      <c r="O351" s="1">
        <f>AVERAGE(O327:O348)</f>
        <v>51.375</v>
      </c>
      <c r="P351" s="1">
        <f>AVERAGE(P327:P339)</f>
        <v>0.23180109982826103</v>
      </c>
    </row>
    <row r="352" spans="2:14" s="1" customFormat="1" ht="12.75">
      <c r="B352" s="1" t="s">
        <v>83</v>
      </c>
      <c r="F352" s="23">
        <f>STDEV(F327:F348)</f>
        <v>13.112153577066255</v>
      </c>
      <c r="G352" s="23">
        <f>STDEV(G327:G348)</f>
        <v>14.57106624199379</v>
      </c>
      <c r="H352" s="1">
        <f>STDEV(H330:H348)</f>
        <v>21.415207472987767</v>
      </c>
      <c r="N352" s="1">
        <f>STDEV(N328:N349)</f>
        <v>6.660413734229362</v>
      </c>
    </row>
    <row r="353" spans="2:14" s="1" customFormat="1" ht="12.75">
      <c r="B353" s="1" t="s">
        <v>84</v>
      </c>
      <c r="F353" s="23">
        <f>F352/SQRT(8)</f>
        <v>4.6358463551514975</v>
      </c>
      <c r="G353" s="23">
        <f>G352/SQRT(8)</f>
        <v>5.151649874416096</v>
      </c>
      <c r="H353" s="1">
        <f>H352/SQRT(9)</f>
        <v>7.138402490995922</v>
      </c>
      <c r="N353" s="1">
        <f>N352/SQRT(9)</f>
        <v>2.2201379114097874</v>
      </c>
    </row>
    <row r="354" spans="1:16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6" ht="23.25">
      <c r="B356" s="8"/>
    </row>
    <row r="360" spans="2:6" ht="23.25">
      <c r="B360" s="5" t="s">
        <v>163</v>
      </c>
      <c r="F360" s="21" t="s">
        <v>190</v>
      </c>
    </row>
    <row r="362" spans="2:8" ht="12.75">
      <c r="B362" s="1" t="s">
        <v>31</v>
      </c>
      <c r="C362" s="1" t="s">
        <v>28</v>
      </c>
      <c r="D362" s="1" t="s">
        <v>167</v>
      </c>
      <c r="E362" s="1" t="s">
        <v>168</v>
      </c>
      <c r="F362" s="1" t="s">
        <v>157</v>
      </c>
      <c r="G362" s="1"/>
      <c r="H362" s="1" t="s">
        <v>158</v>
      </c>
    </row>
    <row r="364" spans="2:8" ht="12.75">
      <c r="B364" s="4" t="s">
        <v>93</v>
      </c>
      <c r="C364" s="4">
        <v>30</v>
      </c>
      <c r="D364" s="4">
        <v>16</v>
      </c>
      <c r="E364" s="4">
        <v>8</v>
      </c>
      <c r="F364" s="4">
        <v>224</v>
      </c>
      <c r="G364" s="4"/>
      <c r="H364" s="4" t="s">
        <v>123</v>
      </c>
    </row>
    <row r="365" spans="2:8" ht="12.75">
      <c r="B365" s="4" t="s">
        <v>40</v>
      </c>
      <c r="C365" s="4">
        <v>29</v>
      </c>
      <c r="D365" s="4">
        <v>4</v>
      </c>
      <c r="E365" s="4">
        <v>7</v>
      </c>
      <c r="F365" s="4">
        <v>495</v>
      </c>
      <c r="G365" s="4"/>
      <c r="H365" s="4" t="s">
        <v>123</v>
      </c>
    </row>
    <row r="366" spans="2:8" ht="12.75">
      <c r="B366" s="4" t="s">
        <v>94</v>
      </c>
      <c r="C366">
        <v>35</v>
      </c>
      <c r="D366">
        <v>0</v>
      </c>
      <c r="E366">
        <v>0</v>
      </c>
      <c r="F366">
        <v>1036</v>
      </c>
      <c r="H366" s="2"/>
    </row>
    <row r="367" spans="2:6" ht="12.75">
      <c r="B367" s="4" t="s">
        <v>95</v>
      </c>
      <c r="C367">
        <v>49</v>
      </c>
      <c r="D367">
        <v>0</v>
      </c>
      <c r="E367">
        <v>0</v>
      </c>
      <c r="F367">
        <v>360</v>
      </c>
    </row>
    <row r="368" spans="2:6" ht="12.75">
      <c r="B368" s="4" t="s">
        <v>126</v>
      </c>
      <c r="C368">
        <v>23</v>
      </c>
      <c r="D368">
        <v>0</v>
      </c>
      <c r="E368">
        <v>0</v>
      </c>
      <c r="F368">
        <v>287</v>
      </c>
    </row>
    <row r="369" spans="2:6" ht="12.75">
      <c r="B369" s="4" t="s">
        <v>127</v>
      </c>
      <c r="C369">
        <v>28</v>
      </c>
      <c r="D369">
        <v>0</v>
      </c>
      <c r="E369">
        <v>0</v>
      </c>
      <c r="F369">
        <v>150</v>
      </c>
    </row>
    <row r="370" spans="2:6" ht="12.75">
      <c r="B370" s="4" t="s">
        <v>128</v>
      </c>
      <c r="C370">
        <v>43</v>
      </c>
      <c r="D370">
        <v>4</v>
      </c>
      <c r="E370">
        <v>8</v>
      </c>
      <c r="F370">
        <v>88</v>
      </c>
    </row>
    <row r="371" spans="2:6" ht="12.75">
      <c r="B371" s="7" t="s">
        <v>41</v>
      </c>
      <c r="C371">
        <v>39</v>
      </c>
      <c r="D371">
        <v>0</v>
      </c>
      <c r="E371">
        <v>0</v>
      </c>
      <c r="F371">
        <v>263</v>
      </c>
    </row>
    <row r="374" spans="2:6" ht="23.25">
      <c r="B374" s="5" t="s">
        <v>159</v>
      </c>
      <c r="F374" s="21" t="s">
        <v>188</v>
      </c>
    </row>
    <row r="376" spans="2:13" ht="12.75">
      <c r="B376" s="1" t="s">
        <v>31</v>
      </c>
      <c r="C376" s="1" t="s">
        <v>149</v>
      </c>
      <c r="D376" s="1" t="s">
        <v>90</v>
      </c>
      <c r="E376" s="1" t="s">
        <v>92</v>
      </c>
      <c r="F376" s="1" t="s">
        <v>160</v>
      </c>
      <c r="G376" s="1" t="s">
        <v>161</v>
      </c>
      <c r="H376" s="1" t="s">
        <v>0</v>
      </c>
      <c r="I376" s="1" t="s">
        <v>147</v>
      </c>
      <c r="J376" s="1" t="s">
        <v>29</v>
      </c>
      <c r="K376" s="1" t="s">
        <v>162</v>
      </c>
      <c r="L376" s="1"/>
      <c r="M376" s="1"/>
    </row>
    <row r="378" spans="2:10" ht="12.75">
      <c r="B378" t="s">
        <v>93</v>
      </c>
      <c r="C378">
        <v>23</v>
      </c>
      <c r="D378">
        <v>48</v>
      </c>
      <c r="E378">
        <f aca="true" t="shared" si="3" ref="E378:E383">C378/D378</f>
        <v>0.4791666666666667</v>
      </c>
      <c r="H378" s="2"/>
      <c r="J378" s="2"/>
    </row>
    <row r="379" spans="2:10" ht="12.75">
      <c r="B379" t="s">
        <v>40</v>
      </c>
      <c r="C379">
        <v>8</v>
      </c>
      <c r="D379">
        <v>43</v>
      </c>
      <c r="E379">
        <f t="shared" si="3"/>
        <v>0.18604651162790697</v>
      </c>
      <c r="H379" s="2"/>
      <c r="J379" s="2"/>
    </row>
    <row r="380" spans="2:10" ht="12.75">
      <c r="B380" t="s">
        <v>94</v>
      </c>
      <c r="C380">
        <v>4</v>
      </c>
      <c r="D380">
        <v>43</v>
      </c>
      <c r="E380">
        <f t="shared" si="3"/>
        <v>0.09302325581395349</v>
      </c>
      <c r="F380">
        <v>3</v>
      </c>
      <c r="H380" s="2"/>
      <c r="J380" s="2"/>
    </row>
    <row r="381" spans="2:7" ht="12.75">
      <c r="B381" t="s">
        <v>95</v>
      </c>
      <c r="C381">
        <v>12</v>
      </c>
      <c r="D381">
        <v>38</v>
      </c>
      <c r="E381">
        <f t="shared" si="3"/>
        <v>0.3157894736842105</v>
      </c>
      <c r="F381">
        <v>15</v>
      </c>
      <c r="G381">
        <v>0</v>
      </c>
    </row>
    <row r="382" spans="2:7" ht="12.75">
      <c r="B382" s="4" t="s">
        <v>41</v>
      </c>
      <c r="C382">
        <v>9</v>
      </c>
      <c r="D382">
        <v>35</v>
      </c>
      <c r="E382">
        <f t="shared" si="3"/>
        <v>0.2571428571428571</v>
      </c>
      <c r="F382">
        <v>8</v>
      </c>
      <c r="G382">
        <v>0</v>
      </c>
    </row>
    <row r="383" spans="2:7" ht="12.75">
      <c r="B383" s="4" t="s">
        <v>42</v>
      </c>
      <c r="C383">
        <v>4</v>
      </c>
      <c r="D383">
        <v>32</v>
      </c>
      <c r="E383">
        <f t="shared" si="3"/>
        <v>0.125</v>
      </c>
      <c r="F383">
        <v>0</v>
      </c>
      <c r="G383">
        <v>0</v>
      </c>
    </row>
    <row r="384" spans="2:11" ht="12.75">
      <c r="B384" s="4" t="s">
        <v>43</v>
      </c>
      <c r="H384">
        <v>0.24</v>
      </c>
      <c r="I384">
        <v>0.93</v>
      </c>
      <c r="J384">
        <v>0.72</v>
      </c>
      <c r="K384">
        <v>0.22</v>
      </c>
    </row>
    <row r="385" spans="2:11" ht="12.75">
      <c r="B385" s="4" t="s">
        <v>44</v>
      </c>
      <c r="H385">
        <v>0.15</v>
      </c>
      <c r="I385">
        <v>0.54</v>
      </c>
      <c r="J385">
        <v>0.45</v>
      </c>
      <c r="K385">
        <v>0.15</v>
      </c>
    </row>
    <row r="388" spans="2:6" ht="23.25">
      <c r="B388" s="5" t="s">
        <v>164</v>
      </c>
      <c r="F388" s="21" t="s">
        <v>191</v>
      </c>
    </row>
    <row r="390" spans="2:8" ht="12.75">
      <c r="B390" s="1" t="s">
        <v>31</v>
      </c>
      <c r="C390" s="1" t="s">
        <v>28</v>
      </c>
      <c r="D390" s="1" t="s">
        <v>169</v>
      </c>
      <c r="E390" s="1" t="s">
        <v>170</v>
      </c>
      <c r="F390" s="1" t="s">
        <v>171</v>
      </c>
      <c r="G390" s="1" t="s">
        <v>172</v>
      </c>
      <c r="H390" s="1"/>
    </row>
    <row r="392" spans="2:8" ht="12.75">
      <c r="B392" t="s">
        <v>93</v>
      </c>
      <c r="C392">
        <v>23</v>
      </c>
      <c r="D392">
        <v>23</v>
      </c>
      <c r="E392" s="4">
        <v>0</v>
      </c>
      <c r="F392">
        <v>0</v>
      </c>
      <c r="G392">
        <v>0</v>
      </c>
      <c r="H392" s="2"/>
    </row>
    <row r="393" spans="2:9" ht="20.25">
      <c r="B393" t="s">
        <v>40</v>
      </c>
      <c r="C393">
        <v>19</v>
      </c>
      <c r="D393">
        <v>35</v>
      </c>
      <c r="E393" s="4">
        <v>0</v>
      </c>
      <c r="F393">
        <v>0</v>
      </c>
      <c r="G393">
        <v>0</v>
      </c>
      <c r="H393" s="3"/>
      <c r="I393" s="13"/>
    </row>
    <row r="394" spans="2:9" ht="20.25">
      <c r="B394" t="s">
        <v>94</v>
      </c>
      <c r="C394">
        <v>26</v>
      </c>
      <c r="D394">
        <v>27</v>
      </c>
      <c r="E394">
        <v>0</v>
      </c>
      <c r="F394">
        <v>0</v>
      </c>
      <c r="G394">
        <v>0</v>
      </c>
      <c r="H394" s="2"/>
      <c r="I394" s="13"/>
    </row>
    <row r="395" spans="2:9" ht="20.25">
      <c r="B395" t="s">
        <v>95</v>
      </c>
      <c r="C395">
        <v>15</v>
      </c>
      <c r="D395">
        <v>193</v>
      </c>
      <c r="E395">
        <v>0</v>
      </c>
      <c r="F395">
        <v>0</v>
      </c>
      <c r="G395">
        <v>0</v>
      </c>
      <c r="H395" s="2"/>
      <c r="I395" s="13"/>
    </row>
    <row r="396" spans="2:9" ht="20.25">
      <c r="B396" t="s">
        <v>126</v>
      </c>
      <c r="C396">
        <v>26</v>
      </c>
      <c r="D396">
        <v>43</v>
      </c>
      <c r="E396" s="4">
        <v>0</v>
      </c>
      <c r="F396">
        <v>0</v>
      </c>
      <c r="G396">
        <v>0</v>
      </c>
      <c r="H396" s="2"/>
      <c r="I396" s="13"/>
    </row>
    <row r="397" spans="2:8" ht="12.75">
      <c r="B397" t="s">
        <v>127</v>
      </c>
      <c r="C397">
        <v>21</v>
      </c>
      <c r="D397">
        <v>52</v>
      </c>
      <c r="E397" s="4">
        <v>0</v>
      </c>
      <c r="F397">
        <v>2</v>
      </c>
      <c r="G397">
        <v>0</v>
      </c>
      <c r="H397" s="2"/>
    </row>
    <row r="398" spans="2:8" ht="12.75">
      <c r="B398" t="s">
        <v>128</v>
      </c>
      <c r="C398">
        <v>20</v>
      </c>
      <c r="D398">
        <v>42</v>
      </c>
      <c r="E398" s="4">
        <v>4</v>
      </c>
      <c r="F398">
        <v>2</v>
      </c>
      <c r="G398">
        <v>0</v>
      </c>
      <c r="H398" s="2"/>
    </row>
    <row r="399" spans="2:8" ht="12.75">
      <c r="B399" s="7" t="s">
        <v>41</v>
      </c>
      <c r="C399">
        <v>26</v>
      </c>
      <c r="D399">
        <v>50</v>
      </c>
      <c r="E399" s="4"/>
      <c r="H399" s="2"/>
    </row>
    <row r="400" spans="2:8" ht="12.75">
      <c r="B400" s="7" t="s">
        <v>42</v>
      </c>
      <c r="C400">
        <v>20</v>
      </c>
      <c r="D400">
        <v>16</v>
      </c>
      <c r="E400" s="4">
        <v>0</v>
      </c>
      <c r="F400">
        <v>0</v>
      </c>
      <c r="G400">
        <v>0</v>
      </c>
      <c r="H400" s="2"/>
    </row>
    <row r="401" spans="2:8" ht="12.75">
      <c r="B401" s="7" t="s">
        <v>43</v>
      </c>
      <c r="C401">
        <v>16</v>
      </c>
      <c r="D401">
        <v>7</v>
      </c>
      <c r="E401">
        <v>0</v>
      </c>
      <c r="F401">
        <v>0</v>
      </c>
      <c r="G401">
        <v>0</v>
      </c>
      <c r="H401" s="4"/>
    </row>
    <row r="402" spans="2:8" ht="12.75">
      <c r="B402" s="7" t="s">
        <v>44</v>
      </c>
      <c r="C402">
        <v>18</v>
      </c>
      <c r="D402">
        <v>12</v>
      </c>
      <c r="E402">
        <v>0</v>
      </c>
      <c r="H402" s="4"/>
    </row>
    <row r="403" spans="2:8" ht="12.75">
      <c r="B403" s="7" t="s">
        <v>45</v>
      </c>
      <c r="C403">
        <v>20</v>
      </c>
      <c r="D403">
        <v>28</v>
      </c>
      <c r="E403">
        <v>0</v>
      </c>
      <c r="F403">
        <v>0</v>
      </c>
      <c r="G403">
        <v>0</v>
      </c>
      <c r="H403" s="2"/>
    </row>
    <row r="404" spans="2:8" ht="12.75">
      <c r="B404" s="7" t="s">
        <v>46</v>
      </c>
      <c r="C404">
        <v>25</v>
      </c>
      <c r="D404">
        <v>56</v>
      </c>
      <c r="E404">
        <v>8</v>
      </c>
      <c r="F404">
        <v>0</v>
      </c>
      <c r="G404">
        <v>0</v>
      </c>
      <c r="H404" s="2"/>
    </row>
    <row r="405" spans="2:8" ht="12.75">
      <c r="B405" s="7" t="s">
        <v>96</v>
      </c>
      <c r="C405">
        <v>24</v>
      </c>
      <c r="D405">
        <v>27</v>
      </c>
      <c r="E405">
        <v>0</v>
      </c>
      <c r="F405">
        <v>0</v>
      </c>
      <c r="G405">
        <v>0</v>
      </c>
      <c r="H405" s="2"/>
    </row>
    <row r="406" spans="2:8" ht="12.75">
      <c r="B406" s="10"/>
      <c r="C406" s="4"/>
      <c r="D406" s="4"/>
      <c r="E406" s="4"/>
      <c r="F406" s="4"/>
      <c r="G406" s="4"/>
      <c r="H406" s="4"/>
    </row>
    <row r="408" spans="2:7" s="1" customFormat="1" ht="12.75">
      <c r="B408" s="1" t="s">
        <v>82</v>
      </c>
      <c r="D408" s="1">
        <f>AVERAGE(D392:D407)</f>
        <v>43.642857142857146</v>
      </c>
      <c r="E408" s="1">
        <f>AVERAGE(E398,E404)</f>
        <v>6</v>
      </c>
      <c r="F408" s="1">
        <f>AVERAGE(F397,F398)</f>
        <v>2</v>
      </c>
      <c r="G408" s="1">
        <f>AVERAGE(G391:G406)</f>
        <v>0</v>
      </c>
    </row>
    <row r="409" spans="2:4" s="1" customFormat="1" ht="12.75">
      <c r="B409" s="1" t="s">
        <v>83</v>
      </c>
      <c r="D409" s="1">
        <f>STDEV(D392:D405)</f>
        <v>45.55741456643498</v>
      </c>
    </row>
    <row r="410" spans="2:4" s="1" customFormat="1" ht="12.75">
      <c r="B410" s="1" t="s">
        <v>84</v>
      </c>
      <c r="D410" s="1">
        <f>D409/SQRT(14)</f>
        <v>12.175731195344586</v>
      </c>
    </row>
    <row r="413" spans="2:5" ht="23.25">
      <c r="B413" s="5" t="s">
        <v>177</v>
      </c>
      <c r="E413" s="21" t="s">
        <v>192</v>
      </c>
    </row>
    <row r="415" spans="2:7" ht="12.75">
      <c r="B415" s="1" t="s">
        <v>31</v>
      </c>
      <c r="C415" s="1" t="s">
        <v>28</v>
      </c>
      <c r="D415" s="1" t="s">
        <v>174</v>
      </c>
      <c r="E415" s="1" t="s">
        <v>175</v>
      </c>
      <c r="F415" s="1" t="s">
        <v>171</v>
      </c>
      <c r="G415" s="1"/>
    </row>
    <row r="417" spans="2:6" ht="12.75">
      <c r="B417" t="s">
        <v>93</v>
      </c>
      <c r="C417">
        <v>31</v>
      </c>
      <c r="D417" s="19">
        <v>101</v>
      </c>
      <c r="E417" s="20">
        <v>0</v>
      </c>
      <c r="F417" s="20">
        <v>0</v>
      </c>
    </row>
    <row r="418" spans="2:6" ht="12.75">
      <c r="B418" t="s">
        <v>40</v>
      </c>
      <c r="C418">
        <v>42</v>
      </c>
      <c r="D418" s="19">
        <v>98</v>
      </c>
      <c r="E418" s="20">
        <v>0</v>
      </c>
      <c r="F418" s="19">
        <v>0</v>
      </c>
    </row>
    <row r="419" spans="2:6" ht="12.75">
      <c r="B419" t="s">
        <v>94</v>
      </c>
      <c r="C419">
        <v>50</v>
      </c>
      <c r="D419" s="19">
        <v>26</v>
      </c>
      <c r="E419" s="19">
        <v>0</v>
      </c>
      <c r="F419" s="19">
        <v>0</v>
      </c>
    </row>
    <row r="420" spans="2:6" ht="12.75">
      <c r="B420" t="s">
        <v>95</v>
      </c>
      <c r="C420">
        <v>46</v>
      </c>
      <c r="D420" s="19">
        <v>42</v>
      </c>
      <c r="E420" s="19">
        <v>0</v>
      </c>
      <c r="F420" s="19">
        <v>21</v>
      </c>
    </row>
    <row r="421" spans="2:6" ht="12.75">
      <c r="B421" t="s">
        <v>126</v>
      </c>
      <c r="C421">
        <v>23</v>
      </c>
      <c r="D421" s="19">
        <v>129</v>
      </c>
      <c r="E421" s="20">
        <v>0</v>
      </c>
      <c r="F421" s="20">
        <v>0</v>
      </c>
    </row>
    <row r="422" spans="2:6" ht="12.75">
      <c r="B422" t="s">
        <v>127</v>
      </c>
      <c r="D422" s="19">
        <v>35</v>
      </c>
      <c r="E422" s="20">
        <v>0</v>
      </c>
      <c r="F422" s="20">
        <v>0</v>
      </c>
    </row>
    <row r="423" spans="2:6" ht="12.75">
      <c r="B423" s="7" t="s">
        <v>41</v>
      </c>
      <c r="D423" s="19">
        <v>554</v>
      </c>
      <c r="E423" s="20">
        <v>0</v>
      </c>
      <c r="F423" s="20">
        <v>128</v>
      </c>
    </row>
    <row r="424" spans="2:6" ht="12.75">
      <c r="B424" s="7" t="s">
        <v>42</v>
      </c>
      <c r="C424">
        <v>29</v>
      </c>
      <c r="D424" s="19" t="s">
        <v>176</v>
      </c>
      <c r="E424" s="20" t="s">
        <v>176</v>
      </c>
      <c r="F424" s="20" t="s">
        <v>176</v>
      </c>
    </row>
    <row r="425" spans="2:6" ht="12.75">
      <c r="B425" s="7" t="s">
        <v>43</v>
      </c>
      <c r="C425">
        <v>40</v>
      </c>
      <c r="D425" s="19">
        <v>123</v>
      </c>
      <c r="E425" s="20">
        <v>0</v>
      </c>
      <c r="F425" s="20">
        <v>0</v>
      </c>
    </row>
    <row r="426" spans="2:6" ht="12.75">
      <c r="B426" s="7" t="s">
        <v>44</v>
      </c>
      <c r="C426">
        <v>27</v>
      </c>
      <c r="D426" s="19" t="s">
        <v>176</v>
      </c>
      <c r="E426" s="20" t="s">
        <v>176</v>
      </c>
      <c r="F426" s="20" t="s">
        <v>176</v>
      </c>
    </row>
    <row r="427" spans="2:6" ht="12.75">
      <c r="B427" s="7" t="s">
        <v>45</v>
      </c>
      <c r="C427">
        <v>15</v>
      </c>
      <c r="D427" s="19" t="s">
        <v>176</v>
      </c>
      <c r="E427" s="20" t="s">
        <v>176</v>
      </c>
      <c r="F427" s="20" t="s">
        <v>176</v>
      </c>
    </row>
    <row r="428" spans="2:6" ht="12.75">
      <c r="B428" s="7" t="s">
        <v>46</v>
      </c>
      <c r="C428">
        <v>38</v>
      </c>
      <c r="D428" s="19" t="s">
        <v>123</v>
      </c>
      <c r="E428" s="20">
        <v>0</v>
      </c>
      <c r="F428" s="20">
        <v>0</v>
      </c>
    </row>
    <row r="429" spans="2:6" ht="12.75">
      <c r="B429" s="7" t="s">
        <v>96</v>
      </c>
      <c r="C429">
        <v>55</v>
      </c>
      <c r="D429" s="19" t="s">
        <v>123</v>
      </c>
      <c r="E429" s="20">
        <v>0</v>
      </c>
      <c r="F429" s="20">
        <v>0</v>
      </c>
    </row>
    <row r="430" spans="2:6" ht="12.75">
      <c r="B430" s="7" t="s">
        <v>47</v>
      </c>
      <c r="C430">
        <v>21</v>
      </c>
      <c r="D430" s="19">
        <v>207</v>
      </c>
      <c r="E430" s="20">
        <v>0</v>
      </c>
      <c r="F430" s="20">
        <v>0</v>
      </c>
    </row>
    <row r="431" spans="2:6" ht="12.75">
      <c r="B431" s="7" t="s">
        <v>100</v>
      </c>
      <c r="C431">
        <v>14</v>
      </c>
      <c r="D431" s="19" t="s">
        <v>123</v>
      </c>
      <c r="E431" s="20">
        <v>0</v>
      </c>
      <c r="F431" s="20">
        <v>31</v>
      </c>
    </row>
    <row r="432" spans="2:6" ht="12.75">
      <c r="B432" s="7" t="s">
        <v>101</v>
      </c>
      <c r="C432">
        <v>21</v>
      </c>
      <c r="D432" s="19" t="s">
        <v>123</v>
      </c>
      <c r="E432" s="20">
        <v>0</v>
      </c>
      <c r="F432" s="20">
        <v>0</v>
      </c>
    </row>
    <row r="433" spans="2:6" ht="12.75">
      <c r="B433" s="7" t="s">
        <v>102</v>
      </c>
      <c r="C433">
        <v>29</v>
      </c>
      <c r="D433" s="19" t="s">
        <v>123</v>
      </c>
      <c r="E433" s="20">
        <v>0</v>
      </c>
      <c r="F433" s="20">
        <v>0</v>
      </c>
    </row>
    <row r="434" spans="2:6" ht="12.75">
      <c r="B434" s="7" t="s">
        <v>103</v>
      </c>
      <c r="C434">
        <v>20</v>
      </c>
      <c r="D434" s="19" t="s">
        <v>123</v>
      </c>
      <c r="E434" s="20">
        <v>0</v>
      </c>
      <c r="F434" s="20">
        <v>0</v>
      </c>
    </row>
    <row r="435" spans="2:6" ht="12.75">
      <c r="B435" s="7" t="s">
        <v>132</v>
      </c>
      <c r="C435">
        <v>34</v>
      </c>
      <c r="D435" s="19">
        <v>91</v>
      </c>
      <c r="E435" s="20"/>
      <c r="F435" s="20"/>
    </row>
    <row r="436" spans="2:6" ht="12.75">
      <c r="B436" s="7" t="s">
        <v>108</v>
      </c>
      <c r="C436">
        <v>40</v>
      </c>
      <c r="D436" s="19" t="s">
        <v>123</v>
      </c>
      <c r="E436" s="20">
        <v>0</v>
      </c>
      <c r="F436" s="20">
        <v>0</v>
      </c>
    </row>
    <row r="437" spans="2:6" ht="12.75">
      <c r="B437" s="7"/>
      <c r="D437" s="19"/>
      <c r="E437" s="20"/>
      <c r="F437" s="20"/>
    </row>
    <row r="438" ht="12.75">
      <c r="B438" s="7"/>
    </row>
    <row r="439" spans="2:7" ht="12.75">
      <c r="B439" s="10"/>
      <c r="C439" s="4"/>
      <c r="D439" s="4"/>
      <c r="E439" s="4"/>
      <c r="F439" s="4"/>
      <c r="G439" s="4"/>
    </row>
    <row r="441" spans="2:6" ht="12.75">
      <c r="B441" s="1"/>
      <c r="D441" s="1"/>
      <c r="E441" s="1"/>
      <c r="F441" s="1"/>
    </row>
    <row r="442" spans="2:6" ht="12.75">
      <c r="B442" s="1"/>
      <c r="D442" s="1"/>
      <c r="E442" s="1"/>
      <c r="F442" s="1"/>
    </row>
    <row r="443" spans="2:6" ht="12.75">
      <c r="B443" s="1"/>
      <c r="D443" s="1"/>
      <c r="E443" s="1"/>
      <c r="F443" s="1"/>
    </row>
    <row r="446" spans="2:6" ht="23.25">
      <c r="B446" s="5" t="s">
        <v>182</v>
      </c>
      <c r="F446" s="21" t="s">
        <v>193</v>
      </c>
    </row>
    <row r="448" spans="2:12" ht="12.75">
      <c r="B448" s="1" t="s">
        <v>173</v>
      </c>
      <c r="C448" s="1" t="s">
        <v>28</v>
      </c>
      <c r="D448" s="1" t="s">
        <v>174</v>
      </c>
      <c r="E448" s="1" t="s">
        <v>179</v>
      </c>
      <c r="F448" s="1" t="s">
        <v>178</v>
      </c>
      <c r="G448" s="1"/>
      <c r="H448" s="1" t="s">
        <v>180</v>
      </c>
      <c r="I448" s="1" t="s">
        <v>181</v>
      </c>
      <c r="J448" s="1" t="s">
        <v>178</v>
      </c>
      <c r="K448" s="1"/>
      <c r="L448" s="1"/>
    </row>
    <row r="450" spans="2:10" ht="12.75">
      <c r="B450" t="s">
        <v>93</v>
      </c>
      <c r="D450">
        <v>54</v>
      </c>
      <c r="E450" s="4">
        <v>6</v>
      </c>
      <c r="F450" s="4">
        <v>89</v>
      </c>
      <c r="G450" s="4"/>
      <c r="H450" s="4">
        <v>6</v>
      </c>
      <c r="I450" s="4">
        <v>10</v>
      </c>
      <c r="J450" s="4">
        <v>0</v>
      </c>
    </row>
    <row r="451" spans="2:6" ht="12.75">
      <c r="B451" t="s">
        <v>40</v>
      </c>
      <c r="D451">
        <v>15</v>
      </c>
      <c r="E451" s="4">
        <v>14</v>
      </c>
      <c r="F451">
        <v>7</v>
      </c>
    </row>
    <row r="452" spans="2:10" ht="12.75">
      <c r="B452" t="s">
        <v>94</v>
      </c>
      <c r="E452" s="4"/>
      <c r="H452">
        <v>11</v>
      </c>
      <c r="I452">
        <v>16</v>
      </c>
      <c r="J452">
        <v>0</v>
      </c>
    </row>
    <row r="453" spans="2:6" ht="12.75">
      <c r="B453" t="s">
        <v>95</v>
      </c>
      <c r="D453">
        <v>24</v>
      </c>
      <c r="E453">
        <v>24</v>
      </c>
      <c r="F453">
        <v>0</v>
      </c>
    </row>
    <row r="454" spans="2:6" ht="12.75">
      <c r="B454" t="s">
        <v>126</v>
      </c>
      <c r="D454">
        <v>23</v>
      </c>
      <c r="E454">
        <v>24</v>
      </c>
      <c r="F454">
        <v>0</v>
      </c>
    </row>
    <row r="455" spans="2:7" ht="12.75">
      <c r="B455" t="s">
        <v>127</v>
      </c>
      <c r="D455">
        <v>39</v>
      </c>
      <c r="E455" s="4">
        <v>40</v>
      </c>
      <c r="F455" s="4">
        <v>0</v>
      </c>
      <c r="G455" s="4"/>
    </row>
    <row r="456" spans="2:7" ht="12.75">
      <c r="B456" t="s">
        <v>128</v>
      </c>
      <c r="D456">
        <v>10</v>
      </c>
      <c r="E456" s="4">
        <v>3</v>
      </c>
      <c r="F456" s="4">
        <v>30</v>
      </c>
      <c r="G456" s="4"/>
    </row>
    <row r="457" spans="2:7" ht="12.75">
      <c r="B457" t="s">
        <v>129</v>
      </c>
      <c r="E457" s="4"/>
      <c r="F457" s="4"/>
      <c r="G457" s="4"/>
    </row>
    <row r="458" spans="2:6" ht="12.75">
      <c r="B458" t="s">
        <v>130</v>
      </c>
      <c r="E458" s="4"/>
      <c r="F458" s="4"/>
    </row>
    <row r="459" spans="2:6" ht="12.75">
      <c r="B459" t="s">
        <v>131</v>
      </c>
      <c r="E459" s="4"/>
      <c r="F459" s="4"/>
    </row>
    <row r="460" spans="2:6" ht="12.75">
      <c r="B460" s="7" t="s">
        <v>41</v>
      </c>
      <c r="E460" s="4"/>
      <c r="F460" s="4"/>
    </row>
    <row r="461" spans="2:6" ht="12.75">
      <c r="B461" s="7" t="s">
        <v>42</v>
      </c>
      <c r="D461">
        <v>10</v>
      </c>
      <c r="E461" s="4">
        <v>0</v>
      </c>
      <c r="F461" s="4">
        <v>100</v>
      </c>
    </row>
    <row r="462" spans="2:6" ht="12.75">
      <c r="B462" s="7" t="s">
        <v>43</v>
      </c>
      <c r="D462">
        <v>7</v>
      </c>
      <c r="E462" s="4">
        <v>7</v>
      </c>
      <c r="F462" s="4">
        <v>0</v>
      </c>
    </row>
    <row r="463" spans="2:6" ht="12.75">
      <c r="B463" s="7" t="s">
        <v>44</v>
      </c>
      <c r="D463">
        <v>14</v>
      </c>
      <c r="E463" s="4">
        <v>6</v>
      </c>
      <c r="F463" s="4">
        <v>67</v>
      </c>
    </row>
    <row r="464" spans="2:6" ht="12.75">
      <c r="B464" s="7" t="s">
        <v>45</v>
      </c>
      <c r="D464">
        <v>8</v>
      </c>
      <c r="E464" s="4">
        <v>8</v>
      </c>
      <c r="F464" s="4">
        <v>0</v>
      </c>
    </row>
    <row r="465" spans="2:6" ht="12.75">
      <c r="B465" s="7" t="s">
        <v>46</v>
      </c>
      <c r="D465">
        <v>10</v>
      </c>
      <c r="E465" s="4">
        <v>5</v>
      </c>
      <c r="F465" s="4">
        <v>50</v>
      </c>
    </row>
    <row r="466" spans="2:6" ht="12.75">
      <c r="B466" s="7"/>
      <c r="E466" s="4"/>
      <c r="F466" s="4"/>
    </row>
    <row r="467" ht="12.75">
      <c r="B467" s="1"/>
    </row>
    <row r="468" ht="12.75">
      <c r="B468" s="1"/>
    </row>
    <row r="469" ht="12.75">
      <c r="B469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BTBS-UNIMIB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2016</dc:creator>
  <cp:keywords/>
  <dc:description/>
  <cp:lastModifiedBy>Oem</cp:lastModifiedBy>
  <dcterms:created xsi:type="dcterms:W3CDTF">2017-05-17T06:47:53Z</dcterms:created>
  <dcterms:modified xsi:type="dcterms:W3CDTF">2019-09-03T09:12:57Z</dcterms:modified>
  <cp:category/>
  <cp:version/>
  <cp:contentType/>
  <cp:contentStatus/>
</cp:coreProperties>
</file>