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ryenz_Dell_7_29_2016\ARCOS_2017_projects\Ebuwa\PeerJ\Revision1b_Staff_10_17\"/>
    </mc:Choice>
  </mc:AlternateContent>
  <bookViews>
    <workbookView xWindow="0" yWindow="0" windowWidth="13185" windowHeight="9495" activeTab="2"/>
  </bookViews>
  <sheets>
    <sheet name="Zip_analyses" sheetId="2" r:id="rId1"/>
    <sheet name="Sheet1" sheetId="1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2" i="1" l="1"/>
  <c r="M91" i="1"/>
  <c r="S101" i="1"/>
  <c r="R92" i="1"/>
  <c r="R101" i="1"/>
  <c r="AA83" i="1"/>
  <c r="Z90" i="1"/>
  <c r="Z89" i="1"/>
  <c r="Z88" i="1"/>
  <c r="Z87" i="1"/>
  <c r="Z86" i="1"/>
  <c r="Z85" i="1"/>
  <c r="Z84" i="1"/>
  <c r="Z83" i="1"/>
  <c r="Z82" i="1"/>
  <c r="Z81" i="1"/>
  <c r="X91" i="1"/>
  <c r="X84" i="1"/>
  <c r="Z80" i="1"/>
  <c r="C18" i="3"/>
  <c r="AH65" i="1"/>
  <c r="AF65" i="1"/>
  <c r="J21" i="3"/>
  <c r="K21" i="3" s="1"/>
  <c r="H21" i="3"/>
  <c r="F21" i="3"/>
  <c r="E21" i="3"/>
  <c r="L18" i="1"/>
  <c r="M18" i="1" s="1"/>
  <c r="AD65" i="1"/>
  <c r="Z65" i="1"/>
  <c r="X65" i="1"/>
  <c r="J5" i="3"/>
  <c r="I5" i="3"/>
  <c r="G5" i="3"/>
  <c r="E5" i="3"/>
  <c r="W65" i="1"/>
  <c r="S65" i="1"/>
  <c r="L65" i="1"/>
  <c r="I65" i="1"/>
  <c r="F65" i="1"/>
  <c r="O65" i="1"/>
  <c r="T48" i="1"/>
  <c r="P48" i="1"/>
  <c r="L48" i="1"/>
  <c r="H48" i="1"/>
  <c r="D48" i="1"/>
  <c r="T34" i="1"/>
  <c r="P34" i="1"/>
  <c r="H34" i="1"/>
  <c r="L34" i="1"/>
  <c r="D34" i="1"/>
  <c r="I2" i="1"/>
  <c r="D18" i="3" l="1"/>
  <c r="E11" i="3"/>
  <c r="AE51" i="1"/>
  <c r="AH75" i="1"/>
  <c r="AH74" i="1"/>
  <c r="AH73" i="1"/>
  <c r="AH72" i="1"/>
  <c r="AH71" i="1"/>
  <c r="AH70" i="1"/>
  <c r="AH69" i="1"/>
  <c r="AH68" i="1"/>
  <c r="AH67" i="1"/>
  <c r="AH66" i="1"/>
  <c r="AH76" i="1"/>
  <c r="AF76" i="1"/>
  <c r="AF75" i="1"/>
  <c r="AF74" i="1"/>
  <c r="AF73" i="1"/>
  <c r="AF72" i="1"/>
  <c r="AF71" i="1"/>
  <c r="AF70" i="1"/>
  <c r="AF69" i="1"/>
  <c r="AF68" i="1"/>
  <c r="AF67" i="1"/>
  <c r="AF66" i="1"/>
  <c r="AD75" i="1"/>
  <c r="AD74" i="1"/>
  <c r="AD73" i="1"/>
  <c r="AD72" i="1"/>
  <c r="AD71" i="1"/>
  <c r="AD70" i="1"/>
  <c r="AD69" i="1"/>
  <c r="AD68" i="1"/>
  <c r="AD67" i="1"/>
  <c r="AD66" i="1"/>
  <c r="AD76" i="1"/>
  <c r="AA66" i="1"/>
  <c r="AA67" i="1"/>
  <c r="AA68" i="1"/>
  <c r="AA69" i="1"/>
  <c r="AA70" i="1"/>
  <c r="Z75" i="1"/>
  <c r="Z74" i="1"/>
  <c r="Z73" i="1"/>
  <c r="Z72" i="1"/>
  <c r="Z71" i="1"/>
  <c r="Z70" i="1"/>
  <c r="Z69" i="1"/>
  <c r="Z68" i="1"/>
  <c r="Z67" i="1"/>
  <c r="Z66" i="1"/>
  <c r="Z76" i="1"/>
  <c r="X76" i="1"/>
  <c r="X75" i="1"/>
  <c r="X74" i="1"/>
  <c r="X73" i="1"/>
  <c r="X72" i="1"/>
  <c r="X71" i="1"/>
  <c r="X70" i="1"/>
  <c r="X69" i="1"/>
  <c r="X68" i="1"/>
  <c r="X67" i="1"/>
  <c r="X66" i="1"/>
  <c r="S76" i="1"/>
  <c r="S75" i="1"/>
  <c r="S74" i="1"/>
  <c r="S73" i="1"/>
  <c r="S72" i="1"/>
  <c r="S71" i="1"/>
  <c r="S70" i="1"/>
  <c r="S69" i="1"/>
  <c r="S68" i="1"/>
  <c r="S67" i="1"/>
  <c r="S66" i="1"/>
  <c r="O76" i="1"/>
  <c r="O75" i="1"/>
  <c r="O74" i="1"/>
  <c r="O73" i="1"/>
  <c r="O72" i="1"/>
  <c r="O71" i="1"/>
  <c r="O70" i="1"/>
  <c r="O69" i="1"/>
  <c r="O68" i="1"/>
  <c r="O67" i="1"/>
  <c r="O66" i="1"/>
  <c r="I76" i="1"/>
  <c r="I75" i="1"/>
  <c r="I74" i="1"/>
  <c r="I73" i="1"/>
  <c r="I72" i="1"/>
  <c r="I71" i="1"/>
  <c r="I70" i="1"/>
  <c r="I69" i="1"/>
  <c r="I68" i="1"/>
  <c r="I67" i="1"/>
  <c r="I66" i="1"/>
  <c r="F76" i="1"/>
  <c r="F75" i="1"/>
  <c r="F74" i="1"/>
  <c r="F73" i="1"/>
  <c r="F72" i="1"/>
  <c r="F71" i="1"/>
  <c r="F70" i="1"/>
  <c r="F69" i="1"/>
  <c r="F68" i="1"/>
  <c r="F67" i="1"/>
  <c r="F66" i="1"/>
  <c r="L76" i="1"/>
  <c r="L75" i="1"/>
  <c r="L74" i="1"/>
  <c r="L73" i="1"/>
  <c r="L72" i="1"/>
  <c r="L71" i="1"/>
  <c r="L70" i="1"/>
  <c r="L69" i="1"/>
  <c r="L68" i="1"/>
  <c r="L67" i="1"/>
  <c r="L66" i="1"/>
  <c r="W76" i="1"/>
  <c r="W75" i="1"/>
  <c r="W74" i="1"/>
  <c r="W73" i="1"/>
  <c r="W72" i="1"/>
  <c r="W71" i="1"/>
  <c r="W70" i="1"/>
  <c r="W69" i="1"/>
  <c r="W68" i="1"/>
  <c r="W67" i="1"/>
  <c r="W66" i="1"/>
  <c r="C76" i="1"/>
  <c r="C75" i="1"/>
  <c r="C74" i="1"/>
  <c r="C73" i="1"/>
  <c r="C72" i="1"/>
  <c r="C71" i="1"/>
  <c r="C70" i="1"/>
  <c r="C69" i="1"/>
  <c r="C68" i="1"/>
  <c r="C67" i="1"/>
  <c r="C66" i="1"/>
  <c r="K22" i="3"/>
  <c r="J22" i="3"/>
  <c r="H22" i="3"/>
  <c r="G30" i="3"/>
  <c r="H30" i="3" s="1"/>
  <c r="J30" i="3" s="1"/>
  <c r="K30" i="3" s="1"/>
  <c r="G26" i="3"/>
  <c r="H26" i="3" s="1"/>
  <c r="J26" i="3" s="1"/>
  <c r="K26" i="3" s="1"/>
  <c r="G22" i="3"/>
  <c r="J6" i="3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I7" i="3"/>
  <c r="G16" i="3"/>
  <c r="G32" i="3" s="1"/>
  <c r="H32" i="3" s="1"/>
  <c r="J32" i="3" s="1"/>
  <c r="K32" i="3" s="1"/>
  <c r="G15" i="3"/>
  <c r="G31" i="3" s="1"/>
  <c r="H31" i="3" s="1"/>
  <c r="J31" i="3" s="1"/>
  <c r="K31" i="3" s="1"/>
  <c r="G14" i="3"/>
  <c r="G13" i="3"/>
  <c r="G29" i="3" s="1"/>
  <c r="H29" i="3" s="1"/>
  <c r="J29" i="3" s="1"/>
  <c r="K29" i="3" s="1"/>
  <c r="G12" i="3"/>
  <c r="G28" i="3" s="1"/>
  <c r="H28" i="3" s="1"/>
  <c r="J28" i="3" s="1"/>
  <c r="K28" i="3" s="1"/>
  <c r="G11" i="3"/>
  <c r="G27" i="3" s="1"/>
  <c r="H27" i="3" s="1"/>
  <c r="J27" i="3" s="1"/>
  <c r="K27" i="3" s="1"/>
  <c r="G10" i="3"/>
  <c r="G9" i="3"/>
  <c r="G25" i="3" s="1"/>
  <c r="H25" i="3" s="1"/>
  <c r="J25" i="3" s="1"/>
  <c r="K25" i="3" s="1"/>
  <c r="G8" i="3"/>
  <c r="J8" i="3" s="1"/>
  <c r="G7" i="3"/>
  <c r="J7" i="3" s="1"/>
  <c r="E16" i="3"/>
  <c r="I16" i="3" s="1"/>
  <c r="E15" i="3"/>
  <c r="I15" i="3" s="1"/>
  <c r="E14" i="3"/>
  <c r="I14" i="3" s="1"/>
  <c r="J14" i="3" s="1"/>
  <c r="E13" i="3"/>
  <c r="I13" i="3" s="1"/>
  <c r="J13" i="3" s="1"/>
  <c r="E12" i="3"/>
  <c r="I12" i="3" s="1"/>
  <c r="I11" i="3"/>
  <c r="E10" i="3"/>
  <c r="I10" i="3" s="1"/>
  <c r="J10" i="3" s="1"/>
  <c r="E9" i="3"/>
  <c r="I9" i="3" s="1"/>
  <c r="J9" i="3" s="1"/>
  <c r="E8" i="3"/>
  <c r="I8" i="3" s="1"/>
  <c r="E7" i="3"/>
  <c r="E22" i="3"/>
  <c r="F22" i="3" s="1"/>
  <c r="G6" i="3"/>
  <c r="E6" i="3"/>
  <c r="I6" i="3" s="1"/>
  <c r="G23" i="3" l="1"/>
  <c r="H23" i="3" s="1"/>
  <c r="J23" i="3" s="1"/>
  <c r="K23" i="3" s="1"/>
  <c r="J11" i="3"/>
  <c r="J15" i="3"/>
  <c r="G24" i="3"/>
  <c r="H24" i="3" s="1"/>
  <c r="J24" i="3" s="1"/>
  <c r="K24" i="3" s="1"/>
  <c r="J12" i="3"/>
  <c r="J16" i="3"/>
  <c r="F70" i="2"/>
  <c r="E67" i="2" l="1"/>
  <c r="E66" i="2"/>
  <c r="E65" i="2"/>
  <c r="E64" i="2"/>
  <c r="E63" i="2"/>
  <c r="E62" i="2"/>
  <c r="E61" i="2"/>
  <c r="E60" i="2"/>
  <c r="E59" i="2"/>
  <c r="E58" i="2"/>
  <c r="C68" i="2"/>
  <c r="AF52" i="2"/>
  <c r="AC52" i="2"/>
  <c r="Y52" i="2"/>
  <c r="V52" i="2"/>
  <c r="R52" i="2"/>
  <c r="J52" i="2"/>
  <c r="G52" i="2"/>
  <c r="D52" i="2"/>
  <c r="AH50" i="2" l="1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3" i="2"/>
  <c r="AH2" i="2"/>
  <c r="AF50" i="2"/>
  <c r="AF49" i="2"/>
  <c r="AF48" i="2"/>
  <c r="AF47" i="2"/>
  <c r="AF46" i="2"/>
  <c r="AF45" i="2"/>
  <c r="AF44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4" i="2"/>
  <c r="AF3" i="2"/>
  <c r="AF2" i="2"/>
  <c r="AD52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3" i="2"/>
  <c r="AC2" i="2"/>
  <c r="AA52" i="2"/>
  <c r="Z52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Y2" i="2"/>
  <c r="W52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V2" i="2"/>
  <c r="T52" i="2"/>
  <c r="S52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R2" i="2"/>
  <c r="P52" i="2"/>
  <c r="M50" i="2" l="1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K63" i="2"/>
  <c r="I64" i="2"/>
  <c r="K64" i="2" s="1"/>
  <c r="H52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E52" i="2"/>
  <c r="B52" i="2"/>
  <c r="M2" i="1" l="1"/>
  <c r="T59" i="1"/>
  <c r="T58" i="1"/>
  <c r="T57" i="1"/>
  <c r="T56" i="1"/>
  <c r="T55" i="1"/>
  <c r="T54" i="1"/>
  <c r="T53" i="1"/>
  <c r="T52" i="1"/>
  <c r="T51" i="1"/>
  <c r="T50" i="1"/>
  <c r="T49" i="1"/>
  <c r="P59" i="1"/>
  <c r="P58" i="1"/>
  <c r="P57" i="1"/>
  <c r="P56" i="1"/>
  <c r="P55" i="1"/>
  <c r="P54" i="1"/>
  <c r="P53" i="1"/>
  <c r="P52" i="1"/>
  <c r="P51" i="1"/>
  <c r="P50" i="1"/>
  <c r="P49" i="1"/>
  <c r="L59" i="1"/>
  <c r="L58" i="1"/>
  <c r="L57" i="1"/>
  <c r="L56" i="1"/>
  <c r="L55" i="1"/>
  <c r="L54" i="1"/>
  <c r="L53" i="1"/>
  <c r="L52" i="1"/>
  <c r="L51" i="1"/>
  <c r="L50" i="1"/>
  <c r="L49" i="1"/>
  <c r="H59" i="1"/>
  <c r="H58" i="1"/>
  <c r="H57" i="1"/>
  <c r="H56" i="1"/>
  <c r="H55" i="1"/>
  <c r="H54" i="1"/>
  <c r="H53" i="1"/>
  <c r="H52" i="1"/>
  <c r="H51" i="1"/>
  <c r="H50" i="1"/>
  <c r="H49" i="1"/>
  <c r="D59" i="1"/>
  <c r="D58" i="1"/>
  <c r="D57" i="1"/>
  <c r="D56" i="1"/>
  <c r="D55" i="1"/>
  <c r="D54" i="1"/>
  <c r="D53" i="1"/>
  <c r="D52" i="1"/>
  <c r="D51" i="1"/>
  <c r="D50" i="1"/>
  <c r="D49" i="1"/>
  <c r="T45" i="1"/>
  <c r="T44" i="1"/>
  <c r="T43" i="1"/>
  <c r="T42" i="1"/>
  <c r="T41" i="1"/>
  <c r="T40" i="1"/>
  <c r="T39" i="1"/>
  <c r="T38" i="1"/>
  <c r="T37" i="1"/>
  <c r="T36" i="1"/>
  <c r="T35" i="1"/>
  <c r="P45" i="1"/>
  <c r="P44" i="1"/>
  <c r="P43" i="1"/>
  <c r="P42" i="1"/>
  <c r="P41" i="1"/>
  <c r="P40" i="1"/>
  <c r="P39" i="1"/>
  <c r="P38" i="1"/>
  <c r="P37" i="1"/>
  <c r="P36" i="1"/>
  <c r="P35" i="1"/>
  <c r="L45" i="1"/>
  <c r="L44" i="1"/>
  <c r="L43" i="1"/>
  <c r="L42" i="1"/>
  <c r="L41" i="1"/>
  <c r="L40" i="1"/>
  <c r="L39" i="1"/>
  <c r="L38" i="1"/>
  <c r="L37" i="1"/>
  <c r="L36" i="1"/>
  <c r="L35" i="1"/>
  <c r="H45" i="1"/>
  <c r="H44" i="1"/>
  <c r="H43" i="1"/>
  <c r="H42" i="1"/>
  <c r="H41" i="1"/>
  <c r="H40" i="1"/>
  <c r="H39" i="1"/>
  <c r="H38" i="1"/>
  <c r="H37" i="1"/>
  <c r="H36" i="1"/>
  <c r="H35" i="1"/>
  <c r="D45" i="1"/>
  <c r="D44" i="1"/>
  <c r="D43" i="1"/>
  <c r="D42" i="1"/>
  <c r="D41" i="1"/>
  <c r="D40" i="1"/>
  <c r="D39" i="1"/>
  <c r="D38" i="1"/>
  <c r="D37" i="1"/>
  <c r="D36" i="1"/>
  <c r="D35" i="1"/>
  <c r="I29" i="1"/>
  <c r="I28" i="1"/>
  <c r="I25" i="1"/>
  <c r="I24" i="1"/>
  <c r="I21" i="1"/>
  <c r="I20" i="1"/>
  <c r="E28" i="1"/>
  <c r="E27" i="1"/>
  <c r="E24" i="1"/>
  <c r="E23" i="1"/>
  <c r="E20" i="1"/>
  <c r="G15" i="1"/>
  <c r="G13" i="1"/>
  <c r="G12" i="1"/>
  <c r="G11" i="1"/>
  <c r="G9" i="1"/>
  <c r="G8" i="1"/>
  <c r="G7" i="1"/>
  <c r="G5" i="1"/>
  <c r="G4" i="1"/>
  <c r="L29" i="1"/>
  <c r="M29" i="1" s="1"/>
  <c r="L26" i="1"/>
  <c r="M26" i="1" s="1"/>
  <c r="L25" i="1"/>
  <c r="M25" i="1" s="1"/>
  <c r="L22" i="1"/>
  <c r="M22" i="1" s="1"/>
  <c r="L21" i="1"/>
  <c r="M21" i="1" s="1"/>
  <c r="K29" i="1"/>
  <c r="K28" i="1"/>
  <c r="K27" i="1"/>
  <c r="K26" i="1"/>
  <c r="K25" i="1"/>
  <c r="K24" i="1"/>
  <c r="K23" i="1"/>
  <c r="K22" i="1"/>
  <c r="K21" i="1"/>
  <c r="K20" i="1"/>
  <c r="K19" i="1"/>
  <c r="J29" i="1"/>
  <c r="J28" i="1"/>
  <c r="L28" i="1" s="1"/>
  <c r="M28" i="1" s="1"/>
  <c r="J27" i="1"/>
  <c r="L27" i="1" s="1"/>
  <c r="M27" i="1" s="1"/>
  <c r="J26" i="1"/>
  <c r="J25" i="1"/>
  <c r="J24" i="1"/>
  <c r="L24" i="1" s="1"/>
  <c r="M24" i="1" s="1"/>
  <c r="J23" i="1"/>
  <c r="L23" i="1" s="1"/>
  <c r="M23" i="1" s="1"/>
  <c r="J22" i="1"/>
  <c r="J21" i="1"/>
  <c r="J20" i="1"/>
  <c r="L20" i="1" s="1"/>
  <c r="M20" i="1" s="1"/>
  <c r="J19" i="1"/>
  <c r="L19" i="1" s="1"/>
  <c r="M19" i="1" s="1"/>
  <c r="H29" i="1"/>
  <c r="H28" i="1"/>
  <c r="H27" i="1"/>
  <c r="I27" i="1" s="1"/>
  <c r="H26" i="1"/>
  <c r="I26" i="1" s="1"/>
  <c r="H25" i="1"/>
  <c r="H24" i="1"/>
  <c r="H23" i="1"/>
  <c r="I23" i="1" s="1"/>
  <c r="H22" i="1"/>
  <c r="I22" i="1" s="1"/>
  <c r="H21" i="1"/>
  <c r="H20" i="1"/>
  <c r="H19" i="1"/>
  <c r="I19" i="1" s="1"/>
  <c r="D29" i="1"/>
  <c r="E29" i="1" s="1"/>
  <c r="D28" i="1"/>
  <c r="D27" i="1"/>
  <c r="D26" i="1"/>
  <c r="E26" i="1" s="1"/>
  <c r="D25" i="1"/>
  <c r="E25" i="1" s="1"/>
  <c r="D24" i="1"/>
  <c r="D23" i="1"/>
  <c r="D22" i="1"/>
  <c r="E22" i="1" s="1"/>
  <c r="D21" i="1"/>
  <c r="E21" i="1" s="1"/>
  <c r="D20" i="1"/>
  <c r="D19" i="1"/>
  <c r="E19" i="1" s="1"/>
  <c r="F15" i="1"/>
  <c r="F14" i="1"/>
  <c r="G14" i="1" s="1"/>
  <c r="F13" i="1"/>
  <c r="F12" i="1"/>
  <c r="F11" i="1"/>
  <c r="F10" i="1"/>
  <c r="G10" i="1" s="1"/>
  <c r="F9" i="1"/>
  <c r="F8" i="1"/>
  <c r="F7" i="1"/>
  <c r="F6" i="1"/>
  <c r="G6" i="1" s="1"/>
  <c r="F5" i="1"/>
  <c r="F4" i="1"/>
</calcChain>
</file>

<file path=xl/sharedStrings.xml><?xml version="1.0" encoding="utf-8"?>
<sst xmlns="http://schemas.openxmlformats.org/spreadsheetml/2006/main" count="193" uniqueCount="100">
  <si>
    <t>Texas Population</t>
  </si>
  <si>
    <t>Population Grown</t>
  </si>
  <si>
    <t>https://www.census.gov/quickfacts/TX</t>
  </si>
  <si>
    <t>27.43 million</t>
  </si>
  <si>
    <t>https://www.google.com/search?q=Texas+population+2015&amp;rlz=1C1JZAP_enUS703US703&amp;oq=Texas+population+2015&amp;aqs=chrome..69i57.10902j0j4&amp;sourceid=chrome&amp;ie=UTF-8</t>
  </si>
  <si>
    <t>https://www.google.com/search?rlz=1C1JZAP_enUS703US703&amp;ei=m7OSWoKHMOWH5wKYxr2ACw&amp;q=Texas+population+2014&amp;oq=Texas+population+2014&amp;gs_l=psy-ab.3..0j0i22i30k1l9.4104.5942.0.7599.2.2.0.0.0.0.118.215.1j1.2.0....0...1.1.64.psy-ab..0.2.214...35i39k1j0i67k1.0._tq73tRdHIo</t>
  </si>
  <si>
    <t>https://www.google.com/search?rlz=1C1JZAP_enUS703US703&amp;ei=pLOSWrCOIsXl5gKJyY7IBA&amp;q=Texas+population+2013&amp;oq=Texas+population+2013&amp;gs_l=psy-ab.3..0j0i22i30k1l9.34493.38272.0.39526.4.3.1.0.0.0.122.325.1j2.3.0....0...1.1.64.psy-ab..0.4.347...35i39k1j0i67k1j0i20i264k1.0.6HqJYACUPZQ</t>
  </si>
  <si>
    <t>https://www.google.com/search?rlz=1C1JZAP_enUS703US703&amp;ei=zbOSWo2qE4fa5gLr1qm4Dg&amp;q=Texas+population+2012&amp;oq=Texas+population+2012&amp;gs_l=psy-ab.3..0j0i22i30k1l9.24627.25750.0.26276.2.2.0.0.0.0.112.206.1j1.2.0....0...1.1.64.psy-ab..0.2.205...35i39k1j0i67k1j0i20i264k1.0.qGsvi_x5yfM</t>
  </si>
  <si>
    <t>https://www.google.com/search?rlz=1C1JZAP_enUS703US703&amp;ei=6LOSWr6jOYa85gKuypywBg&amp;q=Texas+population+2011&amp;oq=Texas+population+2011&amp;gs_l=psy-ab.3..0j0i22i30k1l3.24568.24822.0.26193.2.2.0.0.0.0.125.231.0j2.2.0....0...1.1.64.psy-ab..0.2.230...35i39k1j0i67k1j0i20i264k1.0.1KEnZxhyXTM</t>
  </si>
  <si>
    <t>https://www.google.com/search?rlz=1C1JZAP_enUS703US703&amp;ei=H7SSWrvoDqPc5gL-gaS4AQ&amp;q=texas+population+2009&amp;oq=Texas+population+2009&amp;gs_l=psy-ab.1.0.0i22i30k1l2.72430.75062.0.80727.4.4.0.0.0.0.111.405.1j3.4.0....0...1.1.64.psy-ab..0.4.405...0j35i39k1j0i67k1j0i20i264k1.0.SJBLQyrYbIY</t>
  </si>
  <si>
    <t>https://www.google.com/search?rlz=1C1JZAP_enUS703US703&amp;ei=cbSSWqzYDMiB5wKUqr7YBA&amp;q=texas+population+2008&amp;oq=texas+population+2008&amp;gs_l=psy-ab.3..0i22i30k1.21449.23198.0.29202.2.2.0.0.0.0.112.210.1j1.2.0....0...1.1.64.psy-ab..0.2.210...0.0.mHfODtK9LNM</t>
  </si>
  <si>
    <t>https://www.google.com/search?rlz=1C1JZAP_enUS703US703&amp;ei=j7SSWr7hM8qK5wLJm6DICg&amp;q=texas+population+2007&amp;oq=texas+population+2007&amp;gs_l=psy-ab.3..0i22i30k1l3.21062.22611.0.23042.2.2.0.0.0.0.130.227.1j1.2.0....0...1.1.64.psy-ab..0.2.226...0j35i39k1.0.Du4c5xupusc</t>
  </si>
  <si>
    <t>https://www.google.com/search?rlz=1C1JZAP_enUS703US703&amp;ei=qLSSWt7OA-PO5gK1jIi4Cg&amp;q=texas+population+2006&amp;oq=texas+population+2006&amp;gs_l=psy-ab.3..0i22i30k1.22159.23753.0.24449.2.2.0.0.0.0.105.202.1j1.2.0....0...1.1.64.psy-ab..0.2.201...0j35i39k1.0.2sCrB_qrukY</t>
  </si>
  <si>
    <t>% change</t>
  </si>
  <si>
    <t>all</t>
  </si>
  <si>
    <t>Addiction</t>
  </si>
  <si>
    <t>Pain</t>
  </si>
  <si>
    <t>methadone</t>
  </si>
  <si>
    <t>buprenorphine</t>
  </si>
  <si>
    <t>hydromorphone</t>
  </si>
  <si>
    <t>oxymorphone</t>
  </si>
  <si>
    <t>fentanyl</t>
  </si>
  <si>
    <t>oxycodone</t>
  </si>
  <si>
    <t>morphine</t>
  </si>
  <si>
    <t>meperidine</t>
  </si>
  <si>
    <t>hydrocodone</t>
  </si>
  <si>
    <t>codeine</t>
  </si>
  <si>
    <t>Zip</t>
  </si>
  <si>
    <t>total (calc)</t>
  </si>
  <si>
    <t>Codeine</t>
  </si>
  <si>
    <t>total (reported)</t>
  </si>
  <si>
    <t>Conv</t>
  </si>
  <si>
    <t>Cod_MME</t>
  </si>
  <si>
    <t>bup_MME</t>
  </si>
  <si>
    <t>total</t>
  </si>
  <si>
    <t>NTP</t>
  </si>
  <si>
    <t>non-NTP</t>
  </si>
  <si>
    <t>Meth_MME</t>
  </si>
  <si>
    <t>MME OUD (bup + meth)</t>
  </si>
  <si>
    <t>Population</t>
  </si>
  <si>
    <t>OUD/Pop</t>
  </si>
  <si>
    <t>fent_MME</t>
  </si>
  <si>
    <t>hym_MME</t>
  </si>
  <si>
    <t>conv</t>
  </si>
  <si>
    <t>mep_MME</t>
  </si>
  <si>
    <t>https://www.pdftoexcel.com/</t>
  </si>
  <si>
    <t>OxyC_MME</t>
  </si>
  <si>
    <t>oxyMor</t>
  </si>
  <si>
    <t>oxyM_conv</t>
  </si>
  <si>
    <t>oxyM_MME</t>
  </si>
  <si>
    <t>Pain8_MME</t>
  </si>
  <si>
    <t>MME_Pain_Pop</t>
  </si>
  <si>
    <t>bup</t>
  </si>
  <si>
    <t>meth_10</t>
  </si>
  <si>
    <t>meth_NTP</t>
  </si>
  <si>
    <t>meth_non_NTP</t>
  </si>
  <si>
    <t>Methadone</t>
  </si>
  <si>
    <t>MME</t>
  </si>
  <si>
    <t>NTP conv</t>
  </si>
  <si>
    <t>pain conv</t>
  </si>
  <si>
    <t>pain</t>
  </si>
  <si>
    <t>Buprenorphine</t>
  </si>
  <si>
    <t>Bup_Conv</t>
  </si>
  <si>
    <t>grams</t>
  </si>
  <si>
    <t>Bup_MME_grams</t>
  </si>
  <si>
    <t>BUP_MME_kg</t>
  </si>
  <si>
    <t>Total_grams</t>
  </si>
  <si>
    <t>Entire US</t>
  </si>
  <si>
    <t>Ratio</t>
  </si>
  <si>
    <t>meth_MME_kg</t>
  </si>
  <si>
    <t>Total_OUD</t>
  </si>
  <si>
    <t>Percent_change</t>
  </si>
  <si>
    <t>Methadone_MME_g</t>
  </si>
  <si>
    <t>g</t>
  </si>
  <si>
    <t>mme</t>
  </si>
  <si>
    <t>MME_kg</t>
  </si>
  <si>
    <t>kg</t>
  </si>
  <si>
    <t>kg_MME</t>
  </si>
  <si>
    <t>Total 9</t>
  </si>
  <si>
    <t>peak</t>
  </si>
  <si>
    <t>% peak</t>
  </si>
  <si>
    <t>change v prior</t>
  </si>
  <si>
    <t>Percent of '06</t>
  </si>
  <si>
    <t>OUD</t>
  </si>
  <si>
    <t>Total_2</t>
  </si>
  <si>
    <t>Pain &amp; OUD</t>
  </si>
  <si>
    <t xml:space="preserve">MME total </t>
  </si>
  <si>
    <t>methadone (NTP): 31.64%</t>
  </si>
  <si>
    <t>fentanyl: 11.14%</t>
  </si>
  <si>
    <t>hydrocodone: 17.15%</t>
  </si>
  <si>
    <t>oxycodone: 12.81%</t>
  </si>
  <si>
    <t>methadone (pain): 7.90%</t>
  </si>
  <si>
    <t>buprenorphine: 6.79%</t>
  </si>
  <si>
    <t>morphine: 5.30%</t>
  </si>
  <si>
    <t>codeine: 3.88%</t>
  </si>
  <si>
    <t>hydromorphone: 2.46%</t>
  </si>
  <si>
    <t>oxymorphone: 0.89%</t>
  </si>
  <si>
    <t>meperidine: 0.03%</t>
  </si>
  <si>
    <t>next 3</t>
  </si>
  <si>
    <t xml:space="preserve">bup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</si>
</sst>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0" fillId="0" borderId="0" xfId="0" applyFont="1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4" fontId="0" fillId="0" borderId="0" xfId="0" applyNumberFormat="1"/>
    <xf numFmtId="3" fontId="0" fillId="0" borderId="0" xfId="0" applyNumberFormat="1"/>
    <xf numFmtId="0" fontId="0" fillId="0" borderId="0" xfId="0" applyFill="1"/>
    <xf numFmtId="4" fontId="0" fillId="0" borderId="0" xfId="0" applyNumberFormat="1" applyFill="1"/>
    <xf numFmtId="4" fontId="0" fillId="4" borderId="0" xfId="0" applyNumberFormat="1" applyFill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4" borderId="0" xfId="0" applyNumberFormat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43" fontId="0" fillId="5" borderId="0" xfId="1" applyFont="1" applyFill="1"/>
    <xf numFmtId="0" fontId="0" fillId="9" borderId="0" xfId="0" applyFill="1"/>
    <xf numFmtId="4" fontId="0" fillId="9" borderId="0" xfId="0" applyNumberFormat="1" applyFill="1"/>
    <xf numFmtId="3" fontId="0" fillId="9" borderId="0" xfId="0" applyNumberFormat="1" applyFill="1"/>
    <xf numFmtId="4" fontId="5" fillId="0" borderId="0" xfId="2" applyNumberFormat="1" applyFont="1"/>
    <xf numFmtId="1" fontId="5" fillId="0" borderId="0" xfId="2" applyNumberFormat="1" applyFont="1"/>
    <xf numFmtId="2" fontId="5" fillId="0" borderId="0" xfId="2" applyNumberFormat="1" applyFont="1"/>
    <xf numFmtId="4" fontId="5" fillId="0" borderId="0" xfId="2" applyNumberFormat="1" applyFont="1"/>
    <xf numFmtId="164" fontId="5" fillId="0" borderId="0" xfId="2" applyNumberFormat="1" applyFont="1"/>
    <xf numFmtId="4" fontId="5" fillId="4" borderId="0" xfId="2" applyNumberFormat="1" applyFont="1" applyFill="1"/>
    <xf numFmtId="0" fontId="0" fillId="10" borderId="0" xfId="0" applyFill="1"/>
    <xf numFmtId="2" fontId="5" fillId="0" borderId="0" xfId="2" applyNumberFormat="1" applyFont="1"/>
    <xf numFmtId="164" fontId="5" fillId="0" borderId="0" xfId="2" applyNumberFormat="1" applyFont="1"/>
    <xf numFmtId="4" fontId="5" fillId="0" borderId="0" xfId="2" applyNumberFormat="1" applyFont="1"/>
    <xf numFmtId="2" fontId="5" fillId="0" borderId="0" xfId="2" applyNumberFormat="1" applyFont="1"/>
    <xf numFmtId="4" fontId="5" fillId="0" borderId="0" xfId="2" applyNumberFormat="1" applyFont="1"/>
    <xf numFmtId="2" fontId="5" fillId="0" borderId="0" xfId="2" applyNumberFormat="1" applyFont="1"/>
    <xf numFmtId="4" fontId="5" fillId="0" borderId="0" xfId="2" applyNumberFormat="1" applyFont="1"/>
    <xf numFmtId="164" fontId="5" fillId="0" borderId="0" xfId="2" applyNumberFormat="1" applyFont="1"/>
    <xf numFmtId="0" fontId="0" fillId="8" borderId="0" xfId="0" applyFill="1"/>
    <xf numFmtId="0" fontId="3" fillId="10" borderId="0" xfId="0" applyFont="1" applyFill="1"/>
    <xf numFmtId="0" fontId="0" fillId="11" borderId="0" xfId="0" applyFill="1"/>
    <xf numFmtId="4" fontId="5" fillId="11" borderId="0" xfId="0" applyNumberFormat="1" applyFont="1" applyFill="1"/>
    <xf numFmtId="2" fontId="5" fillId="11" borderId="0" xfId="0" applyNumberFormat="1" applyFont="1" applyFill="1"/>
    <xf numFmtId="3" fontId="5" fillId="11" borderId="0" xfId="0" applyNumberFormat="1" applyFont="1" applyFill="1"/>
    <xf numFmtId="4" fontId="5" fillId="11" borderId="0" xfId="2" applyNumberFormat="1" applyFont="1" applyFill="1"/>
    <xf numFmtId="0" fontId="3" fillId="11" borderId="0" xfId="0" applyFont="1" applyFill="1"/>
    <xf numFmtId="2" fontId="5" fillId="11" borderId="0" xfId="2" applyNumberFormat="1" applyFont="1" applyFill="1"/>
    <xf numFmtId="4" fontId="0" fillId="11" borderId="0" xfId="0" applyNumberFormat="1" applyFill="1"/>
    <xf numFmtId="4" fontId="5" fillId="0" borderId="0" xfId="2" applyNumberFormat="1" applyFont="1"/>
    <xf numFmtId="2" fontId="5" fillId="0" borderId="0" xfId="2" applyNumberFormat="1" applyFont="1"/>
    <xf numFmtId="0" fontId="0" fillId="12" borderId="0" xfId="0" applyFill="1"/>
    <xf numFmtId="2" fontId="5" fillId="0" borderId="0" xfId="2" applyNumberFormat="1" applyFont="1"/>
    <xf numFmtId="4" fontId="5" fillId="0" borderId="0" xfId="2" applyNumberFormat="1" applyFont="1"/>
    <xf numFmtId="43" fontId="0" fillId="0" borderId="0" xfId="0" applyNumberFormat="1"/>
    <xf numFmtId="0" fontId="1" fillId="0" borderId="0" xfId="0" applyFont="1" applyAlignment="1">
      <alignment horizontal="center"/>
    </xf>
    <xf numFmtId="1" fontId="5" fillId="0" borderId="0" xfId="2" applyNumberFormat="1" applyFont="1"/>
    <xf numFmtId="4" fontId="5" fillId="0" borderId="0" xfId="2" applyNumberFormat="1" applyFont="1"/>
    <xf numFmtId="2" fontId="5" fillId="0" borderId="0" xfId="2" applyNumberFormat="1" applyFont="1"/>
    <xf numFmtId="164" fontId="5" fillId="0" borderId="0" xfId="2" applyNumberFormat="1" applyFont="1"/>
    <xf numFmtId="2" fontId="5" fillId="0" borderId="0" xfId="2" applyNumberFormat="1" applyFont="1"/>
    <xf numFmtId="0" fontId="0" fillId="13" borderId="0" xfId="0" applyFill="1"/>
    <xf numFmtId="43" fontId="0" fillId="13" borderId="0" xfId="0" applyNumberFormat="1" applyFill="1"/>
    <xf numFmtId="43" fontId="3" fillId="0" borderId="0" xfId="0" applyNumberFormat="1" applyFont="1"/>
    <xf numFmtId="43" fontId="0" fillId="0" borderId="0" xfId="1" applyFont="1"/>
    <xf numFmtId="43" fontId="0" fillId="16" borderId="0" xfId="1" applyFont="1" applyFill="1"/>
    <xf numFmtId="43" fontId="0" fillId="15" borderId="0" xfId="0" applyNumberFormat="1" applyFill="1"/>
    <xf numFmtId="43" fontId="0" fillId="19" borderId="0" xfId="0" applyNumberFormat="1" applyFill="1"/>
    <xf numFmtId="0" fontId="0" fillId="20" borderId="0" xfId="0" applyFill="1"/>
    <xf numFmtId="0" fontId="0" fillId="15" borderId="0" xfId="0" applyFill="1"/>
    <xf numFmtId="0" fontId="0" fillId="17" borderId="0" xfId="0" applyFill="1"/>
    <xf numFmtId="0" fontId="0" fillId="18" borderId="0" xfId="0" applyFill="1"/>
    <xf numFmtId="0" fontId="0" fillId="21" borderId="0" xfId="0" applyFill="1"/>
    <xf numFmtId="0" fontId="0" fillId="22" borderId="0" xfId="0" applyFill="1"/>
    <xf numFmtId="0" fontId="0" fillId="14" borderId="0" xfId="0" applyFill="1"/>
    <xf numFmtId="9" fontId="0" fillId="0" borderId="0" xfId="0" applyNumberFormat="1"/>
    <xf numFmtId="43" fontId="1" fillId="21" borderId="0" xfId="0" applyNumberFormat="1" applyFont="1" applyFill="1"/>
    <xf numFmtId="0" fontId="1" fillId="16" borderId="0" xfId="0" applyFont="1" applyFill="1"/>
    <xf numFmtId="43" fontId="1" fillId="0" borderId="0" xfId="0" applyNumberFormat="1" applyFont="1"/>
    <xf numFmtId="43" fontId="0" fillId="23" borderId="0" xfId="1" applyFont="1" applyFill="1"/>
    <xf numFmtId="0" fontId="1" fillId="3" borderId="0" xfId="0" applyFont="1" applyFill="1"/>
    <xf numFmtId="0" fontId="1" fillId="0" borderId="0" xfId="0" applyFont="1" applyFill="1"/>
    <xf numFmtId="43" fontId="0" fillId="15" borderId="0" xfId="1" applyFont="1" applyFill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11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topLeftCell="A51" workbookViewId="0">
      <selection activeCell="J52" sqref="J52"/>
    </sheetView>
  </sheetViews>
  <sheetFormatPr defaultRowHeight="15" x14ac:dyDescent="0.25"/>
  <cols>
    <col min="2" max="2" width="16.28515625" customWidth="1"/>
    <col min="3" max="3" width="10" customWidth="1"/>
    <col min="4" max="4" width="12.5703125" style="14" customWidth="1"/>
    <col min="5" max="5" width="20" style="11" customWidth="1"/>
    <col min="6" max="6" width="23.85546875" customWidth="1"/>
    <col min="7" max="7" width="9.140625" style="15"/>
    <col min="8" max="8" width="15.28515625" style="6" customWidth="1"/>
    <col min="9" max="9" width="12.42578125" customWidth="1"/>
    <col min="10" max="10" width="13.28515625" style="16" customWidth="1"/>
    <col min="11" max="11" width="21.7109375" style="52" customWidth="1"/>
    <col min="12" max="12" width="17" customWidth="1"/>
    <col min="18" max="18" width="13.140625" style="17" customWidth="1"/>
    <col min="19" max="19" width="13.5703125" customWidth="1"/>
    <col min="20" max="20" width="16" customWidth="1"/>
    <col min="21" max="21" width="18.5703125" customWidth="1"/>
    <col min="22" max="22" width="14.140625" style="36" customWidth="1"/>
    <col min="23" max="23" width="13.42578125" customWidth="1"/>
    <col min="25" max="25" width="12.140625" style="16" customWidth="1"/>
    <col min="26" max="26" width="11.28515625" style="38" customWidth="1"/>
    <col min="27" max="27" width="12.140625" customWidth="1"/>
    <col min="29" max="29" width="12.5703125" style="15" customWidth="1"/>
    <col min="30" max="30" width="14.42578125" customWidth="1"/>
    <col min="32" max="32" width="13.85546875" style="58" customWidth="1"/>
    <col min="34" max="34" width="11.5703125" bestFit="1" customWidth="1"/>
    <col min="35" max="35" width="12.85546875" customWidth="1"/>
    <col min="36" max="36" width="16.28515625" customWidth="1"/>
  </cols>
  <sheetData>
    <row r="1" spans="2:36" x14ac:dyDescent="0.25">
      <c r="B1" t="s">
        <v>29</v>
      </c>
      <c r="C1" t="s">
        <v>31</v>
      </c>
      <c r="D1" s="14" t="s">
        <v>32</v>
      </c>
      <c r="E1" s="11" t="s">
        <v>18</v>
      </c>
      <c r="F1" t="s">
        <v>31</v>
      </c>
      <c r="G1" s="15" t="s">
        <v>33</v>
      </c>
      <c r="H1" s="6" t="s">
        <v>17</v>
      </c>
      <c r="I1" t="s">
        <v>31</v>
      </c>
      <c r="J1" s="16" t="s">
        <v>37</v>
      </c>
      <c r="K1" s="52" t="s">
        <v>38</v>
      </c>
      <c r="L1" s="2" t="s">
        <v>39</v>
      </c>
      <c r="M1" t="s">
        <v>40</v>
      </c>
      <c r="O1" t="s">
        <v>27</v>
      </c>
      <c r="P1" t="s">
        <v>21</v>
      </c>
      <c r="Q1" t="s">
        <v>31</v>
      </c>
      <c r="R1" s="17" t="s">
        <v>41</v>
      </c>
      <c r="S1" s="18" t="s">
        <v>25</v>
      </c>
      <c r="T1" t="s">
        <v>19</v>
      </c>
      <c r="U1" t="s">
        <v>31</v>
      </c>
      <c r="V1" s="36" t="s">
        <v>42</v>
      </c>
      <c r="W1" t="s">
        <v>24</v>
      </c>
      <c r="X1" t="s">
        <v>43</v>
      </c>
      <c r="Y1" s="16" t="s">
        <v>44</v>
      </c>
      <c r="Z1" s="38" t="s">
        <v>23</v>
      </c>
      <c r="AA1" t="s">
        <v>22</v>
      </c>
      <c r="AB1" t="s">
        <v>43</v>
      </c>
      <c r="AC1" s="15" t="s">
        <v>46</v>
      </c>
      <c r="AD1" t="s">
        <v>47</v>
      </c>
      <c r="AE1" t="s">
        <v>48</v>
      </c>
      <c r="AF1" s="58" t="s">
        <v>49</v>
      </c>
      <c r="AG1" t="s">
        <v>27</v>
      </c>
      <c r="AH1" t="s">
        <v>50</v>
      </c>
      <c r="AI1" t="s">
        <v>39</v>
      </c>
      <c r="AJ1" t="s">
        <v>51</v>
      </c>
    </row>
    <row r="2" spans="2:36" x14ac:dyDescent="0.25">
      <c r="B2" s="6">
        <v>268479.64</v>
      </c>
      <c r="C2">
        <v>0.15</v>
      </c>
      <c r="D2" s="14">
        <f>B2*C2</f>
        <v>40271.946000000004</v>
      </c>
      <c r="E2" s="12">
        <v>10161.83</v>
      </c>
      <c r="F2" s="6">
        <v>10</v>
      </c>
      <c r="G2" s="15">
        <f>E2*F2</f>
        <v>101618.3</v>
      </c>
      <c r="H2" s="6">
        <v>31493.7</v>
      </c>
      <c r="I2">
        <v>10</v>
      </c>
      <c r="J2" s="16">
        <f>H2*I2</f>
        <v>314937</v>
      </c>
      <c r="K2" s="52">
        <f>G2+J2</f>
        <v>416555.3</v>
      </c>
      <c r="M2" t="e">
        <f>K2/L2</f>
        <v>#DIV/0!</v>
      </c>
      <c r="O2">
        <v>750</v>
      </c>
      <c r="P2" s="6">
        <v>2405.6999999999998</v>
      </c>
      <c r="Q2">
        <v>75</v>
      </c>
      <c r="R2" s="17">
        <f>P2*Q2</f>
        <v>180427.5</v>
      </c>
      <c r="S2" s="19">
        <v>234257.33</v>
      </c>
      <c r="T2" s="21">
        <v>10747.28</v>
      </c>
      <c r="U2">
        <v>4</v>
      </c>
      <c r="V2" s="36">
        <f>T2*U2</f>
        <v>42989.120000000003</v>
      </c>
      <c r="W2" s="30">
        <v>3508.4</v>
      </c>
      <c r="X2">
        <v>0.1</v>
      </c>
      <c r="Y2" s="16">
        <f>W2*X2</f>
        <v>350.84000000000003</v>
      </c>
      <c r="Z2" s="39">
        <v>74233.570000000007</v>
      </c>
      <c r="AA2" s="46">
        <v>153884.42000000001</v>
      </c>
      <c r="AB2">
        <v>1.5</v>
      </c>
      <c r="AC2" s="15">
        <f>AA2*AB2</f>
        <v>230826.63</v>
      </c>
      <c r="AD2" s="54">
        <v>7403.77</v>
      </c>
      <c r="AE2" s="51">
        <v>3</v>
      </c>
      <c r="AF2" s="59">
        <f>AD2*AE2</f>
        <v>22211.31</v>
      </c>
      <c r="AG2">
        <v>750</v>
      </c>
      <c r="AH2" s="51">
        <f>SUM(D2+R2+S2+V2+Y2+Z2+AC2+AF2)</f>
        <v>825568.24600000004</v>
      </c>
    </row>
    <row r="3" spans="2:36" x14ac:dyDescent="0.25">
      <c r="B3" s="6">
        <v>123863.55</v>
      </c>
      <c r="C3">
        <v>0.15</v>
      </c>
      <c r="D3" s="14">
        <f t="shared" ref="D3:D50" si="0">B3*C3</f>
        <v>18579.532500000001</v>
      </c>
      <c r="E3" s="12">
        <v>2986.39</v>
      </c>
      <c r="F3" s="6">
        <v>10</v>
      </c>
      <c r="G3" s="15">
        <f t="shared" ref="G3:G50" si="1">E3*F3</f>
        <v>29863.899999999998</v>
      </c>
      <c r="H3" s="6">
        <v>5312.99</v>
      </c>
      <c r="I3">
        <v>10</v>
      </c>
      <c r="J3" s="16">
        <f t="shared" ref="J3:J50" si="2">H3*I3</f>
        <v>53129.899999999994</v>
      </c>
      <c r="K3" s="52">
        <f t="shared" ref="K3:K50" si="3">G3+J3</f>
        <v>82993.799999999988</v>
      </c>
      <c r="M3" t="e">
        <f t="shared" ref="M3:M50" si="4">K3/L3</f>
        <v>#DIV/0!</v>
      </c>
      <c r="O3">
        <v>751</v>
      </c>
      <c r="P3">
        <v>613.54</v>
      </c>
      <c r="Q3">
        <v>75</v>
      </c>
      <c r="R3" s="17">
        <f t="shared" ref="R3:R50" si="5">P3*Q3</f>
        <v>46015.5</v>
      </c>
      <c r="S3" s="20">
        <v>96352</v>
      </c>
      <c r="T3" s="24">
        <v>2054.96</v>
      </c>
      <c r="U3">
        <v>4</v>
      </c>
      <c r="V3" s="36">
        <f t="shared" ref="V3:V50" si="6">T3*U3</f>
        <v>8219.84</v>
      </c>
      <c r="W3" s="28">
        <v>723.51</v>
      </c>
      <c r="X3">
        <v>0.1</v>
      </c>
      <c r="Y3" s="16">
        <f t="shared" ref="Y3:Y50" si="7">W3*X3</f>
        <v>72.350999999999999</v>
      </c>
      <c r="Z3" s="39">
        <v>22016.77</v>
      </c>
      <c r="AA3" s="46">
        <v>34696.269999999997</v>
      </c>
      <c r="AB3">
        <v>1.5</v>
      </c>
      <c r="AC3" s="15">
        <f t="shared" ref="AC3:AC50" si="8">AA3*AB3</f>
        <v>52044.404999999999</v>
      </c>
      <c r="AD3" s="54">
        <v>1304.7</v>
      </c>
      <c r="AE3" s="51">
        <v>3</v>
      </c>
      <c r="AF3" s="59">
        <f t="shared" ref="AF3:AF50" si="9">AD3*AE3</f>
        <v>3914.1000000000004</v>
      </c>
      <c r="AG3">
        <v>751</v>
      </c>
      <c r="AH3" s="51">
        <f t="shared" ref="AH3:AH50" si="10">SUM(D3+R3+S3+V3+Y3+Z3+AC3+AF3)</f>
        <v>247214.49849999999</v>
      </c>
    </row>
    <row r="4" spans="2:36" x14ac:dyDescent="0.25">
      <c r="B4" s="6">
        <v>159199.21</v>
      </c>
      <c r="C4">
        <v>0.15</v>
      </c>
      <c r="D4" s="14">
        <f t="shared" si="0"/>
        <v>23879.8815</v>
      </c>
      <c r="E4" s="12">
        <v>4117.59</v>
      </c>
      <c r="F4" s="6">
        <v>10</v>
      </c>
      <c r="G4" s="15">
        <f t="shared" si="1"/>
        <v>41175.9</v>
      </c>
      <c r="H4" s="6">
        <v>35480.81</v>
      </c>
      <c r="I4">
        <v>10</v>
      </c>
      <c r="J4" s="16">
        <f t="shared" si="2"/>
        <v>354808.1</v>
      </c>
      <c r="K4" s="52">
        <f t="shared" si="3"/>
        <v>395984</v>
      </c>
      <c r="M4" t="e">
        <f t="shared" si="4"/>
        <v>#DIV/0!</v>
      </c>
      <c r="O4">
        <v>752</v>
      </c>
      <c r="P4" s="6">
        <v>1321.1</v>
      </c>
      <c r="Q4">
        <v>75</v>
      </c>
      <c r="R4" s="17">
        <f t="shared" si="5"/>
        <v>99082.5</v>
      </c>
      <c r="S4" s="19">
        <v>126714.05</v>
      </c>
      <c r="T4" s="24">
        <v>6404.73</v>
      </c>
      <c r="U4">
        <v>4</v>
      </c>
      <c r="V4" s="36">
        <f t="shared" si="6"/>
        <v>25618.92</v>
      </c>
      <c r="W4" s="30">
        <v>1987.73</v>
      </c>
      <c r="X4">
        <v>0.1</v>
      </c>
      <c r="Y4" s="16">
        <f t="shared" si="7"/>
        <v>198.77300000000002</v>
      </c>
      <c r="Z4" s="39">
        <v>42619.199999999997</v>
      </c>
      <c r="AA4" s="46">
        <v>51324.98</v>
      </c>
      <c r="AB4">
        <v>1.5</v>
      </c>
      <c r="AC4" s="15">
        <f t="shared" si="8"/>
        <v>76987.47</v>
      </c>
      <c r="AD4" s="54">
        <v>2110.7600000000002</v>
      </c>
      <c r="AE4" s="51">
        <v>3</v>
      </c>
      <c r="AF4" s="59">
        <f t="shared" si="9"/>
        <v>6332.2800000000007</v>
      </c>
      <c r="AG4">
        <v>752</v>
      </c>
      <c r="AH4" s="51">
        <f t="shared" si="10"/>
        <v>401433.07449999999</v>
      </c>
    </row>
    <row r="5" spans="2:36" x14ac:dyDescent="0.25">
      <c r="B5" s="6">
        <v>1491.54</v>
      </c>
      <c r="C5">
        <v>0.15</v>
      </c>
      <c r="D5" s="14">
        <f t="shared" si="0"/>
        <v>223.73099999999999</v>
      </c>
      <c r="E5" s="12">
        <v>5.27</v>
      </c>
      <c r="F5" s="6">
        <v>10</v>
      </c>
      <c r="G5" s="15">
        <f t="shared" si="1"/>
        <v>52.699999999999996</v>
      </c>
      <c r="H5" s="6">
        <v>92.12</v>
      </c>
      <c r="I5">
        <v>10</v>
      </c>
      <c r="J5" s="16">
        <f t="shared" si="2"/>
        <v>921.2</v>
      </c>
      <c r="K5" s="52">
        <f t="shared" si="3"/>
        <v>973.90000000000009</v>
      </c>
      <c r="M5" t="e">
        <f t="shared" si="4"/>
        <v>#DIV/0!</v>
      </c>
      <c r="O5">
        <v>753</v>
      </c>
      <c r="P5">
        <v>46.84</v>
      </c>
      <c r="Q5">
        <v>75</v>
      </c>
      <c r="R5" s="17">
        <f t="shared" si="5"/>
        <v>3513.0000000000005</v>
      </c>
      <c r="S5" s="19">
        <v>1059.5899999999999</v>
      </c>
      <c r="T5" s="23">
        <v>414.67</v>
      </c>
      <c r="U5">
        <v>4</v>
      </c>
      <c r="V5" s="36">
        <f t="shared" si="6"/>
        <v>1658.68</v>
      </c>
      <c r="W5" s="28">
        <v>49.35</v>
      </c>
      <c r="X5">
        <v>0.1</v>
      </c>
      <c r="Y5" s="16">
        <f t="shared" si="7"/>
        <v>4.9350000000000005</v>
      </c>
      <c r="Z5" s="40">
        <v>711.25</v>
      </c>
      <c r="AA5" s="47">
        <v>529.65</v>
      </c>
      <c r="AB5">
        <v>1.5</v>
      </c>
      <c r="AC5" s="15">
        <f t="shared" si="8"/>
        <v>794.47499999999991</v>
      </c>
      <c r="AD5" s="27"/>
      <c r="AE5" s="51"/>
      <c r="AG5">
        <v>753</v>
      </c>
      <c r="AH5" s="60">
        <f t="shared" si="10"/>
        <v>7965.6610000000019</v>
      </c>
    </row>
    <row r="6" spans="2:36" x14ac:dyDescent="0.25">
      <c r="B6" s="6">
        <v>86919.32</v>
      </c>
      <c r="C6">
        <v>0.15</v>
      </c>
      <c r="D6" s="14">
        <f t="shared" si="0"/>
        <v>13037.898000000001</v>
      </c>
      <c r="E6" s="12">
        <v>1672.97</v>
      </c>
      <c r="F6" s="6">
        <v>10</v>
      </c>
      <c r="G6" s="15">
        <f t="shared" si="1"/>
        <v>16729.7</v>
      </c>
      <c r="H6" s="6">
        <v>7127.82</v>
      </c>
      <c r="I6">
        <v>10</v>
      </c>
      <c r="J6" s="16">
        <f t="shared" si="2"/>
        <v>71278.2</v>
      </c>
      <c r="K6" s="52">
        <f t="shared" si="3"/>
        <v>88007.9</v>
      </c>
      <c r="M6" t="e">
        <f t="shared" si="4"/>
        <v>#DIV/0!</v>
      </c>
      <c r="O6">
        <v>754</v>
      </c>
      <c r="P6">
        <v>745.67</v>
      </c>
      <c r="Q6">
        <v>75</v>
      </c>
      <c r="R6" s="17">
        <f t="shared" si="5"/>
        <v>55925.25</v>
      </c>
      <c r="S6" s="19">
        <v>68658.080000000002</v>
      </c>
      <c r="T6" s="24">
        <v>2343.64</v>
      </c>
      <c r="U6">
        <v>4</v>
      </c>
      <c r="V6" s="36">
        <f t="shared" si="6"/>
        <v>9374.56</v>
      </c>
      <c r="W6" s="28">
        <v>743.42</v>
      </c>
      <c r="X6">
        <v>0.1</v>
      </c>
      <c r="Y6" s="16">
        <f t="shared" si="7"/>
        <v>74.341999999999999</v>
      </c>
      <c r="Z6" s="41">
        <v>22028</v>
      </c>
      <c r="AA6" s="46">
        <v>23627.68</v>
      </c>
      <c r="AB6">
        <v>1.5</v>
      </c>
      <c r="AC6" s="15">
        <f t="shared" si="8"/>
        <v>35441.520000000004</v>
      </c>
      <c r="AD6" s="55">
        <v>771.59</v>
      </c>
      <c r="AE6" s="51">
        <v>3</v>
      </c>
      <c r="AF6" s="59">
        <f t="shared" si="9"/>
        <v>2314.77</v>
      </c>
      <c r="AG6">
        <v>754</v>
      </c>
      <c r="AH6" s="51">
        <f t="shared" si="10"/>
        <v>206854.42</v>
      </c>
    </row>
    <row r="7" spans="2:36" x14ac:dyDescent="0.25">
      <c r="B7" s="6">
        <v>36194.620000000003</v>
      </c>
      <c r="C7">
        <v>0.15</v>
      </c>
      <c r="D7" s="14">
        <f t="shared" si="0"/>
        <v>5429.1930000000002</v>
      </c>
      <c r="E7" s="12">
        <v>496.59</v>
      </c>
      <c r="F7" s="6">
        <v>10</v>
      </c>
      <c r="G7" s="15">
        <f t="shared" si="1"/>
        <v>4965.8999999999996</v>
      </c>
      <c r="H7" s="6">
        <v>1271.8399999999999</v>
      </c>
      <c r="I7">
        <v>10</v>
      </c>
      <c r="J7" s="16">
        <f t="shared" si="2"/>
        <v>12718.4</v>
      </c>
      <c r="K7" s="52">
        <f t="shared" si="3"/>
        <v>17684.3</v>
      </c>
      <c r="M7" t="e">
        <f t="shared" si="4"/>
        <v>#DIV/0!</v>
      </c>
      <c r="O7">
        <v>755</v>
      </c>
      <c r="P7">
        <v>108.08</v>
      </c>
      <c r="Q7">
        <v>75</v>
      </c>
      <c r="R7" s="17">
        <f t="shared" si="5"/>
        <v>8106</v>
      </c>
      <c r="S7" s="19">
        <v>22855.74</v>
      </c>
      <c r="T7" s="23">
        <v>323.85000000000002</v>
      </c>
      <c r="U7">
        <v>4</v>
      </c>
      <c r="V7" s="36">
        <f t="shared" si="6"/>
        <v>1295.4000000000001</v>
      </c>
      <c r="W7" s="28">
        <v>512.66</v>
      </c>
      <c r="X7">
        <v>0.1</v>
      </c>
      <c r="Y7" s="16">
        <f t="shared" si="7"/>
        <v>51.265999999999998</v>
      </c>
      <c r="Z7" s="39">
        <v>5156.7700000000004</v>
      </c>
      <c r="AA7" s="46">
        <v>7614.22</v>
      </c>
      <c r="AB7">
        <v>1.5</v>
      </c>
      <c r="AC7" s="15">
        <f t="shared" si="8"/>
        <v>11421.33</v>
      </c>
      <c r="AD7" s="55">
        <v>20.38</v>
      </c>
      <c r="AE7" s="51">
        <v>3</v>
      </c>
      <c r="AF7" s="59">
        <f t="shared" si="9"/>
        <v>61.14</v>
      </c>
      <c r="AG7">
        <v>755</v>
      </c>
      <c r="AH7" s="51">
        <f t="shared" si="10"/>
        <v>54376.839000000007</v>
      </c>
    </row>
    <row r="8" spans="2:36" x14ac:dyDescent="0.25">
      <c r="B8" s="6">
        <v>99270.93</v>
      </c>
      <c r="C8">
        <v>0.15</v>
      </c>
      <c r="D8" s="14">
        <f t="shared" si="0"/>
        <v>14890.639499999997</v>
      </c>
      <c r="E8" s="12">
        <v>2198.1</v>
      </c>
      <c r="F8" s="6">
        <v>10</v>
      </c>
      <c r="G8" s="15">
        <f t="shared" si="1"/>
        <v>21981</v>
      </c>
      <c r="H8" s="6">
        <v>14171.04</v>
      </c>
      <c r="I8">
        <v>10</v>
      </c>
      <c r="J8" s="16">
        <f t="shared" si="2"/>
        <v>141710.40000000002</v>
      </c>
      <c r="K8" s="52">
        <f t="shared" si="3"/>
        <v>163691.40000000002</v>
      </c>
      <c r="M8" t="e">
        <f t="shared" si="4"/>
        <v>#DIV/0!</v>
      </c>
      <c r="O8">
        <v>756</v>
      </c>
      <c r="P8">
        <v>377.8</v>
      </c>
      <c r="Q8">
        <v>75</v>
      </c>
      <c r="R8" s="17">
        <f t="shared" si="5"/>
        <v>28335</v>
      </c>
      <c r="S8" s="19">
        <v>47794.33</v>
      </c>
      <c r="T8" s="24">
        <v>2380.5</v>
      </c>
      <c r="U8">
        <v>4</v>
      </c>
      <c r="V8" s="36">
        <f t="shared" si="6"/>
        <v>9522</v>
      </c>
      <c r="W8" s="30">
        <v>1693.1</v>
      </c>
      <c r="X8">
        <v>0.1</v>
      </c>
      <c r="Y8" s="16">
        <f t="shared" si="7"/>
        <v>169.31</v>
      </c>
      <c r="Z8" s="39">
        <v>14819.21</v>
      </c>
      <c r="AA8" s="46">
        <v>11515.03</v>
      </c>
      <c r="AB8">
        <v>1.5</v>
      </c>
      <c r="AC8" s="15">
        <f t="shared" si="8"/>
        <v>17272.545000000002</v>
      </c>
      <c r="AD8" s="55">
        <v>202.77</v>
      </c>
      <c r="AE8" s="51">
        <v>3</v>
      </c>
      <c r="AF8" s="59">
        <f t="shared" si="9"/>
        <v>608.31000000000006</v>
      </c>
      <c r="AG8">
        <v>756</v>
      </c>
      <c r="AH8" s="51">
        <f t="shared" si="10"/>
        <v>133411.34450000001</v>
      </c>
    </row>
    <row r="9" spans="2:36" x14ac:dyDescent="0.25">
      <c r="B9" s="6">
        <v>104472.99</v>
      </c>
      <c r="C9">
        <v>0.15</v>
      </c>
      <c r="D9" s="14">
        <f t="shared" si="0"/>
        <v>15670.9485</v>
      </c>
      <c r="E9" s="12">
        <v>1626.99</v>
      </c>
      <c r="F9" s="6">
        <v>10</v>
      </c>
      <c r="G9" s="15">
        <f t="shared" si="1"/>
        <v>16269.9</v>
      </c>
      <c r="H9" s="6">
        <v>20002.63</v>
      </c>
      <c r="I9">
        <v>10</v>
      </c>
      <c r="J9" s="16">
        <f t="shared" si="2"/>
        <v>200026.30000000002</v>
      </c>
      <c r="K9" s="52">
        <f t="shared" si="3"/>
        <v>216296.2</v>
      </c>
      <c r="M9" t="e">
        <f t="shared" si="4"/>
        <v>#DIV/0!</v>
      </c>
      <c r="O9">
        <v>757</v>
      </c>
      <c r="P9">
        <v>617.29</v>
      </c>
      <c r="Q9">
        <v>75</v>
      </c>
      <c r="R9" s="17">
        <f t="shared" si="5"/>
        <v>46296.75</v>
      </c>
      <c r="S9" s="19">
        <v>63856.61</v>
      </c>
      <c r="T9" s="24">
        <v>1348.23</v>
      </c>
      <c r="U9">
        <v>4</v>
      </c>
      <c r="V9" s="36">
        <f t="shared" si="6"/>
        <v>5392.92</v>
      </c>
      <c r="W9" s="28">
        <v>846.18</v>
      </c>
      <c r="X9">
        <v>0.1</v>
      </c>
      <c r="Y9" s="16">
        <f t="shared" si="7"/>
        <v>84.617999999999995</v>
      </c>
      <c r="Z9" s="39">
        <v>15780.3</v>
      </c>
      <c r="AA9" s="46">
        <v>18932.02</v>
      </c>
      <c r="AB9">
        <v>1.5</v>
      </c>
      <c r="AC9" s="15">
        <f t="shared" si="8"/>
        <v>28398.03</v>
      </c>
      <c r="AD9" s="55">
        <v>301.76</v>
      </c>
      <c r="AE9" s="51">
        <v>3</v>
      </c>
      <c r="AF9" s="59">
        <f t="shared" si="9"/>
        <v>905.28</v>
      </c>
      <c r="AG9">
        <v>757</v>
      </c>
      <c r="AH9" s="51">
        <f t="shared" si="10"/>
        <v>176385.45649999997</v>
      </c>
    </row>
    <row r="10" spans="2:36" x14ac:dyDescent="0.25">
      <c r="B10" s="6">
        <v>21170.26</v>
      </c>
      <c r="C10">
        <v>0.15</v>
      </c>
      <c r="D10" s="14">
        <f t="shared" si="0"/>
        <v>3175.5389999999998</v>
      </c>
      <c r="E10" s="11">
        <v>288.83</v>
      </c>
      <c r="F10" s="6">
        <v>10</v>
      </c>
      <c r="G10" s="15">
        <f t="shared" si="1"/>
        <v>2888.2999999999997</v>
      </c>
      <c r="H10" s="6">
        <v>1262.97</v>
      </c>
      <c r="I10">
        <v>10</v>
      </c>
      <c r="J10" s="16">
        <f t="shared" si="2"/>
        <v>12629.7</v>
      </c>
      <c r="K10" s="52">
        <f t="shared" si="3"/>
        <v>15518</v>
      </c>
      <c r="M10" t="e">
        <f t="shared" si="4"/>
        <v>#DIV/0!</v>
      </c>
      <c r="O10">
        <v>758</v>
      </c>
      <c r="P10">
        <v>107.01</v>
      </c>
      <c r="Q10">
        <v>75</v>
      </c>
      <c r="R10" s="17">
        <f t="shared" si="5"/>
        <v>8025.75</v>
      </c>
      <c r="S10" s="19">
        <v>12666.13</v>
      </c>
      <c r="T10" s="23">
        <v>182.72</v>
      </c>
      <c r="U10">
        <v>4</v>
      </c>
      <c r="V10" s="36">
        <f t="shared" si="6"/>
        <v>730.88</v>
      </c>
      <c r="W10" s="28">
        <v>111.78</v>
      </c>
      <c r="X10">
        <v>0.1</v>
      </c>
      <c r="Y10" s="16">
        <f t="shared" si="7"/>
        <v>11.178000000000001</v>
      </c>
      <c r="Z10" s="39">
        <v>3678.47</v>
      </c>
      <c r="AA10" s="46">
        <v>3479.37</v>
      </c>
      <c r="AB10">
        <v>1.5</v>
      </c>
      <c r="AC10" s="15">
        <f t="shared" si="8"/>
        <v>5219.0550000000003</v>
      </c>
      <c r="AD10" s="55">
        <v>219.82</v>
      </c>
      <c r="AE10" s="51">
        <v>3</v>
      </c>
      <c r="AF10" s="59">
        <f t="shared" si="9"/>
        <v>659.46</v>
      </c>
      <c r="AG10">
        <v>758</v>
      </c>
      <c r="AH10" s="51">
        <f t="shared" si="10"/>
        <v>34166.462000000007</v>
      </c>
    </row>
    <row r="11" spans="2:36" x14ac:dyDescent="0.25">
      <c r="B11" s="6">
        <v>79585.56</v>
      </c>
      <c r="C11">
        <v>0.15</v>
      </c>
      <c r="D11" s="14">
        <f t="shared" si="0"/>
        <v>11937.833999999999</v>
      </c>
      <c r="E11" s="11">
        <v>1633.31</v>
      </c>
      <c r="F11" s="6">
        <v>10</v>
      </c>
      <c r="G11" s="15">
        <f t="shared" si="1"/>
        <v>16333.099999999999</v>
      </c>
      <c r="H11" s="6">
        <v>6698.34</v>
      </c>
      <c r="I11">
        <v>10</v>
      </c>
      <c r="J11" s="16">
        <f t="shared" si="2"/>
        <v>66983.399999999994</v>
      </c>
      <c r="K11" s="52">
        <f t="shared" si="3"/>
        <v>83316.5</v>
      </c>
      <c r="M11" t="e">
        <f t="shared" si="4"/>
        <v>#DIV/0!</v>
      </c>
      <c r="O11">
        <v>759</v>
      </c>
      <c r="P11">
        <v>279.69</v>
      </c>
      <c r="Q11">
        <v>75</v>
      </c>
      <c r="R11" s="17">
        <f t="shared" si="5"/>
        <v>20976.75</v>
      </c>
      <c r="S11" s="19">
        <v>43117.38</v>
      </c>
      <c r="T11" s="23">
        <v>898.85</v>
      </c>
      <c r="U11">
        <v>4</v>
      </c>
      <c r="V11" s="36">
        <f t="shared" si="6"/>
        <v>3595.4</v>
      </c>
      <c r="W11" s="28">
        <v>833.26</v>
      </c>
      <c r="X11">
        <v>0.1</v>
      </c>
      <c r="Y11" s="16">
        <f t="shared" si="7"/>
        <v>83.326000000000008</v>
      </c>
      <c r="Z11" s="39">
        <v>10034.69</v>
      </c>
      <c r="AA11" s="46">
        <v>8896.7000000000007</v>
      </c>
      <c r="AB11">
        <v>1.5</v>
      </c>
      <c r="AC11" s="15">
        <f t="shared" si="8"/>
        <v>13345.050000000001</v>
      </c>
      <c r="AD11" s="55">
        <v>399.57</v>
      </c>
      <c r="AE11" s="51">
        <v>3</v>
      </c>
      <c r="AF11" s="59">
        <f t="shared" si="9"/>
        <v>1198.71</v>
      </c>
      <c r="AG11">
        <v>759</v>
      </c>
      <c r="AH11" s="51">
        <f t="shared" si="10"/>
        <v>104289.14000000001</v>
      </c>
    </row>
    <row r="12" spans="2:36" x14ac:dyDescent="0.25">
      <c r="B12" s="6">
        <v>199612.66</v>
      </c>
      <c r="C12">
        <v>0.15</v>
      </c>
      <c r="D12" s="14">
        <f t="shared" si="0"/>
        <v>29941.898999999998</v>
      </c>
      <c r="E12" s="11">
        <v>7351.46</v>
      </c>
      <c r="F12" s="6">
        <v>10</v>
      </c>
      <c r="G12" s="15">
        <f t="shared" si="1"/>
        <v>73514.600000000006</v>
      </c>
      <c r="H12" s="6">
        <v>12994.21</v>
      </c>
      <c r="I12">
        <v>10</v>
      </c>
      <c r="J12" s="16">
        <f t="shared" si="2"/>
        <v>129942.09999999999</v>
      </c>
      <c r="K12" s="52">
        <f t="shared" si="3"/>
        <v>203456.7</v>
      </c>
      <c r="M12" t="e">
        <f t="shared" si="4"/>
        <v>#DIV/0!</v>
      </c>
      <c r="O12">
        <v>760</v>
      </c>
      <c r="P12" s="6">
        <v>1691.29</v>
      </c>
      <c r="Q12">
        <v>75</v>
      </c>
      <c r="R12" s="17">
        <f t="shared" si="5"/>
        <v>126846.75</v>
      </c>
      <c r="S12" s="19">
        <v>167919.74</v>
      </c>
      <c r="T12" s="24">
        <v>5199.8100000000004</v>
      </c>
      <c r="U12">
        <v>4</v>
      </c>
      <c r="V12" s="36">
        <f t="shared" si="6"/>
        <v>20799.240000000002</v>
      </c>
      <c r="W12" s="30">
        <v>2017.31</v>
      </c>
      <c r="X12">
        <v>0.1</v>
      </c>
      <c r="Y12" s="16">
        <f t="shared" si="7"/>
        <v>201.73099999999999</v>
      </c>
      <c r="Z12" s="39">
        <v>50916.95</v>
      </c>
      <c r="AA12" s="46">
        <v>109770.02</v>
      </c>
      <c r="AB12">
        <v>1.5</v>
      </c>
      <c r="AC12" s="15">
        <f t="shared" si="8"/>
        <v>164655.03</v>
      </c>
      <c r="AD12" s="54">
        <v>4583.4799999999996</v>
      </c>
      <c r="AE12" s="51">
        <v>3</v>
      </c>
      <c r="AF12" s="59">
        <f t="shared" si="9"/>
        <v>13750.439999999999</v>
      </c>
      <c r="AG12">
        <v>760</v>
      </c>
      <c r="AH12" s="51">
        <f t="shared" si="10"/>
        <v>575031.77999999991</v>
      </c>
    </row>
    <row r="13" spans="2:36" x14ac:dyDescent="0.25">
      <c r="B13" s="6">
        <v>162565.70000000001</v>
      </c>
      <c r="C13">
        <v>0.15</v>
      </c>
      <c r="D13" s="14">
        <f t="shared" si="0"/>
        <v>24384.855</v>
      </c>
      <c r="E13" s="11">
        <v>3941.35</v>
      </c>
      <c r="F13" s="6">
        <v>10</v>
      </c>
      <c r="G13" s="15">
        <f t="shared" si="1"/>
        <v>39413.5</v>
      </c>
      <c r="H13" s="6">
        <v>41092.58</v>
      </c>
      <c r="I13">
        <v>10</v>
      </c>
      <c r="J13" s="16">
        <f t="shared" si="2"/>
        <v>410925.80000000005</v>
      </c>
      <c r="K13" s="52">
        <f t="shared" si="3"/>
        <v>450339.30000000005</v>
      </c>
      <c r="M13" t="e">
        <f t="shared" si="4"/>
        <v>#DIV/0!</v>
      </c>
      <c r="O13">
        <v>761</v>
      </c>
      <c r="P13" s="6">
        <v>1606.86</v>
      </c>
      <c r="Q13">
        <v>75</v>
      </c>
      <c r="R13" s="17">
        <f t="shared" si="5"/>
        <v>120514.49999999999</v>
      </c>
      <c r="S13" s="19">
        <v>146175.1</v>
      </c>
      <c r="T13" s="24">
        <v>5483.4</v>
      </c>
      <c r="U13">
        <v>4</v>
      </c>
      <c r="V13" s="36">
        <f t="shared" si="6"/>
        <v>21933.599999999999</v>
      </c>
      <c r="W13" s="30">
        <v>2264.4699999999998</v>
      </c>
      <c r="X13">
        <v>0.1</v>
      </c>
      <c r="Y13" s="16">
        <f t="shared" si="7"/>
        <v>226.447</v>
      </c>
      <c r="Z13" s="39">
        <v>59509.26</v>
      </c>
      <c r="AA13" s="46">
        <v>82533.279999999999</v>
      </c>
      <c r="AB13">
        <v>1.5</v>
      </c>
      <c r="AC13" s="15">
        <f t="shared" si="8"/>
        <v>123799.92</v>
      </c>
      <c r="AD13" s="54">
        <v>3161.65</v>
      </c>
      <c r="AE13" s="51">
        <v>3</v>
      </c>
      <c r="AF13" s="59">
        <f t="shared" si="9"/>
        <v>9484.9500000000007</v>
      </c>
      <c r="AG13">
        <v>761</v>
      </c>
      <c r="AH13" s="51">
        <f t="shared" si="10"/>
        <v>506028.63199999993</v>
      </c>
    </row>
    <row r="14" spans="2:36" x14ac:dyDescent="0.25">
      <c r="B14" s="6">
        <v>72747.210000000006</v>
      </c>
      <c r="C14">
        <v>0.15</v>
      </c>
      <c r="D14" s="14">
        <f t="shared" si="0"/>
        <v>10912.0815</v>
      </c>
      <c r="E14" s="11">
        <v>2156.5100000000002</v>
      </c>
      <c r="F14" s="6">
        <v>10</v>
      </c>
      <c r="G14" s="15">
        <f t="shared" si="1"/>
        <v>21565.100000000002</v>
      </c>
      <c r="H14" s="6">
        <v>8990.8700000000008</v>
      </c>
      <c r="I14">
        <v>10</v>
      </c>
      <c r="J14" s="16">
        <f t="shared" si="2"/>
        <v>89908.700000000012</v>
      </c>
      <c r="K14" s="52">
        <f t="shared" si="3"/>
        <v>111473.80000000002</v>
      </c>
      <c r="M14" t="e">
        <f t="shared" si="4"/>
        <v>#DIV/0!</v>
      </c>
      <c r="O14">
        <v>762</v>
      </c>
      <c r="P14">
        <v>564.72</v>
      </c>
      <c r="Q14">
        <v>75</v>
      </c>
      <c r="R14" s="17">
        <f t="shared" si="5"/>
        <v>42354</v>
      </c>
      <c r="S14" s="19">
        <v>60591.85</v>
      </c>
      <c r="T14" s="24">
        <v>3042.03</v>
      </c>
      <c r="U14">
        <v>4</v>
      </c>
      <c r="V14" s="36">
        <f t="shared" si="6"/>
        <v>12168.12</v>
      </c>
      <c r="W14" s="30">
        <v>1020.3</v>
      </c>
      <c r="X14">
        <v>0.1</v>
      </c>
      <c r="Y14" s="16">
        <f t="shared" si="7"/>
        <v>102.03</v>
      </c>
      <c r="Z14" s="39">
        <v>17307.599999999999</v>
      </c>
      <c r="AA14" s="46">
        <v>32953.199999999997</v>
      </c>
      <c r="AB14">
        <v>1.5</v>
      </c>
      <c r="AC14" s="15">
        <f t="shared" si="8"/>
        <v>49429.799999999996</v>
      </c>
      <c r="AD14" s="54">
        <v>1033.5</v>
      </c>
      <c r="AE14" s="51">
        <v>3</v>
      </c>
      <c r="AF14" s="59">
        <f t="shared" si="9"/>
        <v>3100.5</v>
      </c>
      <c r="AG14">
        <v>762</v>
      </c>
      <c r="AH14" s="51">
        <f t="shared" si="10"/>
        <v>195965.98149999999</v>
      </c>
    </row>
    <row r="15" spans="2:36" x14ac:dyDescent="0.25">
      <c r="B15" s="6">
        <v>44206.9</v>
      </c>
      <c r="C15">
        <v>0.15</v>
      </c>
      <c r="D15" s="14">
        <f t="shared" si="0"/>
        <v>6631.0349999999999</v>
      </c>
      <c r="E15" s="11">
        <v>1147.25</v>
      </c>
      <c r="F15" s="6">
        <v>10</v>
      </c>
      <c r="G15" s="15">
        <f t="shared" si="1"/>
        <v>11472.5</v>
      </c>
      <c r="H15" s="6">
        <v>3300.61</v>
      </c>
      <c r="I15">
        <v>10</v>
      </c>
      <c r="J15" s="16">
        <f t="shared" si="2"/>
        <v>33006.1</v>
      </c>
      <c r="K15" s="52">
        <f t="shared" si="3"/>
        <v>44478.6</v>
      </c>
      <c r="M15" t="e">
        <f t="shared" si="4"/>
        <v>#DIV/0!</v>
      </c>
      <c r="O15">
        <v>763</v>
      </c>
      <c r="P15">
        <v>415</v>
      </c>
      <c r="Q15">
        <v>75</v>
      </c>
      <c r="R15" s="17">
        <f t="shared" si="5"/>
        <v>31125</v>
      </c>
      <c r="S15" s="19">
        <v>31252.03</v>
      </c>
      <c r="T15" s="24">
        <v>1275.29</v>
      </c>
      <c r="U15">
        <v>4</v>
      </c>
      <c r="V15" s="36">
        <f t="shared" si="6"/>
        <v>5101.16</v>
      </c>
      <c r="W15" s="28">
        <v>554.61</v>
      </c>
      <c r="X15">
        <v>0.1</v>
      </c>
      <c r="Y15" s="16">
        <f t="shared" si="7"/>
        <v>55.461000000000006</v>
      </c>
      <c r="Z15" s="39">
        <v>13303.17</v>
      </c>
      <c r="AA15" s="46">
        <v>13751.92</v>
      </c>
      <c r="AB15">
        <v>1.5</v>
      </c>
      <c r="AC15" s="15">
        <f t="shared" si="8"/>
        <v>20627.88</v>
      </c>
      <c r="AD15" s="54">
        <v>1170.4000000000001</v>
      </c>
      <c r="AE15" s="51">
        <v>3</v>
      </c>
      <c r="AF15" s="59">
        <f t="shared" si="9"/>
        <v>3511.2000000000003</v>
      </c>
      <c r="AG15">
        <v>763</v>
      </c>
      <c r="AH15" s="51">
        <f t="shared" si="10"/>
        <v>111606.936</v>
      </c>
    </row>
    <row r="16" spans="2:36" x14ac:dyDescent="0.25">
      <c r="B16" s="7">
        <v>28002</v>
      </c>
      <c r="C16">
        <v>0.15</v>
      </c>
      <c r="D16" s="14">
        <f t="shared" si="0"/>
        <v>4200.3</v>
      </c>
      <c r="E16" s="11">
        <v>372.75</v>
      </c>
      <c r="F16" s="6">
        <v>10</v>
      </c>
      <c r="G16" s="15">
        <f t="shared" si="1"/>
        <v>3727.5</v>
      </c>
      <c r="H16" s="6">
        <v>1329.35</v>
      </c>
      <c r="I16">
        <v>10</v>
      </c>
      <c r="J16" s="16">
        <f t="shared" si="2"/>
        <v>13293.5</v>
      </c>
      <c r="K16" s="52">
        <f t="shared" si="3"/>
        <v>17021</v>
      </c>
      <c r="M16" t="e">
        <f t="shared" si="4"/>
        <v>#DIV/0!</v>
      </c>
      <c r="O16">
        <v>764</v>
      </c>
      <c r="P16">
        <v>232.65</v>
      </c>
      <c r="Q16">
        <v>75</v>
      </c>
      <c r="R16" s="17">
        <f t="shared" si="5"/>
        <v>17448.75</v>
      </c>
      <c r="S16" s="19">
        <v>20105.47</v>
      </c>
      <c r="T16" s="23">
        <v>506.71</v>
      </c>
      <c r="U16">
        <v>4</v>
      </c>
      <c r="V16" s="36">
        <f t="shared" si="6"/>
        <v>2026.84</v>
      </c>
      <c r="W16" s="29">
        <v>250.8</v>
      </c>
      <c r="X16">
        <v>0.1</v>
      </c>
      <c r="Y16" s="16">
        <f t="shared" si="7"/>
        <v>25.080000000000002</v>
      </c>
      <c r="Z16" s="39">
        <v>6701.6</v>
      </c>
      <c r="AA16" s="46">
        <v>6289.92</v>
      </c>
      <c r="AB16">
        <v>1.5</v>
      </c>
      <c r="AC16" s="15">
        <f t="shared" si="8"/>
        <v>9434.880000000001</v>
      </c>
      <c r="AD16" s="56">
        <v>231.6</v>
      </c>
      <c r="AE16" s="51">
        <v>3</v>
      </c>
      <c r="AF16" s="59">
        <f t="shared" si="9"/>
        <v>694.8</v>
      </c>
      <c r="AG16">
        <v>764</v>
      </c>
      <c r="AH16" s="51">
        <f t="shared" si="10"/>
        <v>60637.72</v>
      </c>
    </row>
    <row r="17" spans="2:34" x14ac:dyDescent="0.25">
      <c r="B17" s="6">
        <v>68631.13</v>
      </c>
      <c r="C17">
        <v>0.15</v>
      </c>
      <c r="D17" s="14">
        <f t="shared" si="0"/>
        <v>10294.6695</v>
      </c>
      <c r="E17" s="11">
        <v>1099.6300000000001</v>
      </c>
      <c r="F17" s="6">
        <v>10</v>
      </c>
      <c r="G17" s="15">
        <f t="shared" si="1"/>
        <v>10996.300000000001</v>
      </c>
      <c r="H17" s="6">
        <v>3193.99</v>
      </c>
      <c r="I17">
        <v>10</v>
      </c>
      <c r="J17" s="16">
        <f t="shared" si="2"/>
        <v>31939.899999999998</v>
      </c>
      <c r="K17" s="52">
        <f t="shared" si="3"/>
        <v>42936.2</v>
      </c>
      <c r="M17" t="e">
        <f t="shared" si="4"/>
        <v>#DIV/0!</v>
      </c>
      <c r="O17">
        <v>765</v>
      </c>
      <c r="P17">
        <v>417.51</v>
      </c>
      <c r="Q17">
        <v>75</v>
      </c>
      <c r="R17" s="17">
        <f t="shared" si="5"/>
        <v>31313.25</v>
      </c>
      <c r="S17" s="19">
        <v>63084.72</v>
      </c>
      <c r="T17" s="24">
        <v>1846.7</v>
      </c>
      <c r="U17">
        <v>4</v>
      </c>
      <c r="V17" s="36">
        <f t="shared" si="6"/>
        <v>7386.8</v>
      </c>
      <c r="W17" s="28">
        <v>726.57</v>
      </c>
      <c r="X17">
        <v>0.1</v>
      </c>
      <c r="Y17" s="16">
        <f t="shared" si="7"/>
        <v>72.657000000000011</v>
      </c>
      <c r="Z17" s="39">
        <v>17218.13</v>
      </c>
      <c r="AA17" s="46">
        <v>27265.69</v>
      </c>
      <c r="AB17">
        <v>1.5</v>
      </c>
      <c r="AC17" s="15">
        <f t="shared" si="8"/>
        <v>40898.534999999996</v>
      </c>
      <c r="AD17" s="55">
        <v>560.01</v>
      </c>
      <c r="AE17" s="51">
        <v>3</v>
      </c>
      <c r="AF17" s="59">
        <f t="shared" si="9"/>
        <v>1680.03</v>
      </c>
      <c r="AG17">
        <v>765</v>
      </c>
      <c r="AH17" s="51">
        <f t="shared" si="10"/>
        <v>171948.79150000002</v>
      </c>
    </row>
    <row r="18" spans="2:34" x14ac:dyDescent="0.25">
      <c r="B18" s="9">
        <v>24953.4</v>
      </c>
      <c r="C18">
        <v>0.15</v>
      </c>
      <c r="D18" s="14">
        <f t="shared" si="0"/>
        <v>3743.01</v>
      </c>
      <c r="E18" s="11">
        <v>270.89999999999998</v>
      </c>
      <c r="F18" s="6">
        <v>10</v>
      </c>
      <c r="G18" s="15">
        <f t="shared" si="1"/>
        <v>2709</v>
      </c>
      <c r="H18" s="6">
        <v>1084.9100000000001</v>
      </c>
      <c r="I18">
        <v>10</v>
      </c>
      <c r="J18" s="16">
        <f t="shared" si="2"/>
        <v>10849.1</v>
      </c>
      <c r="K18" s="52">
        <f t="shared" si="3"/>
        <v>13558.1</v>
      </c>
      <c r="M18" t="e">
        <f t="shared" si="4"/>
        <v>#DIV/0!</v>
      </c>
      <c r="O18">
        <v>766</v>
      </c>
      <c r="P18">
        <v>113.5</v>
      </c>
      <c r="Q18">
        <v>75</v>
      </c>
      <c r="R18" s="17">
        <f t="shared" si="5"/>
        <v>8512.5</v>
      </c>
      <c r="S18" s="19">
        <v>14555.66</v>
      </c>
      <c r="T18" s="23">
        <v>234.02</v>
      </c>
      <c r="U18">
        <v>4</v>
      </c>
      <c r="V18" s="36">
        <f t="shared" si="6"/>
        <v>936.08</v>
      </c>
      <c r="W18" s="28">
        <v>229.41</v>
      </c>
      <c r="X18">
        <v>0.1</v>
      </c>
      <c r="Y18" s="16">
        <f t="shared" si="7"/>
        <v>22.941000000000003</v>
      </c>
      <c r="Z18" s="39">
        <v>4712.07</v>
      </c>
      <c r="AA18" s="46">
        <v>6008.43</v>
      </c>
      <c r="AB18">
        <v>1.5</v>
      </c>
      <c r="AC18" s="15">
        <f t="shared" si="8"/>
        <v>9012.6450000000004</v>
      </c>
      <c r="AD18" s="55">
        <v>105.67</v>
      </c>
      <c r="AE18" s="51">
        <v>3</v>
      </c>
      <c r="AF18" s="59">
        <f t="shared" si="9"/>
        <v>317.01</v>
      </c>
      <c r="AG18">
        <v>766</v>
      </c>
      <c r="AH18" s="51">
        <f t="shared" si="10"/>
        <v>41811.916000000005</v>
      </c>
    </row>
    <row r="19" spans="2:34" x14ac:dyDescent="0.25">
      <c r="B19" s="9">
        <v>41843.58</v>
      </c>
      <c r="C19">
        <v>0.15</v>
      </c>
      <c r="D19" s="14">
        <f t="shared" si="0"/>
        <v>6276.5370000000003</v>
      </c>
      <c r="E19" s="11">
        <v>446.9</v>
      </c>
      <c r="F19" s="6">
        <v>10</v>
      </c>
      <c r="G19" s="15">
        <f t="shared" si="1"/>
        <v>4469</v>
      </c>
      <c r="H19" s="6">
        <v>8235.5499999999993</v>
      </c>
      <c r="I19">
        <v>10</v>
      </c>
      <c r="J19" s="16">
        <f t="shared" si="2"/>
        <v>82355.5</v>
      </c>
      <c r="K19" s="52">
        <f t="shared" si="3"/>
        <v>86824.5</v>
      </c>
      <c r="M19" t="e">
        <f t="shared" si="4"/>
        <v>#DIV/0!</v>
      </c>
      <c r="O19">
        <v>767</v>
      </c>
      <c r="P19">
        <v>217.33</v>
      </c>
      <c r="Q19">
        <v>75</v>
      </c>
      <c r="R19" s="17">
        <f t="shared" si="5"/>
        <v>16299.750000000002</v>
      </c>
      <c r="S19" s="19">
        <v>43674.07</v>
      </c>
      <c r="T19" s="23">
        <v>380.82</v>
      </c>
      <c r="U19">
        <v>4</v>
      </c>
      <c r="V19" s="36">
        <f t="shared" si="6"/>
        <v>1523.28</v>
      </c>
      <c r="W19" s="28">
        <v>394.14</v>
      </c>
      <c r="X19">
        <v>0.1</v>
      </c>
      <c r="Y19" s="16">
        <f t="shared" si="7"/>
        <v>39.414000000000001</v>
      </c>
      <c r="Z19" s="39">
        <v>14980.39</v>
      </c>
      <c r="AA19" s="46">
        <v>8119.35</v>
      </c>
      <c r="AB19">
        <v>1.5</v>
      </c>
      <c r="AC19" s="15">
        <f t="shared" si="8"/>
        <v>12179.025000000001</v>
      </c>
      <c r="AD19" s="55">
        <v>120.32</v>
      </c>
      <c r="AE19" s="51">
        <v>3</v>
      </c>
      <c r="AF19" s="59">
        <f t="shared" si="9"/>
        <v>360.96</v>
      </c>
      <c r="AG19">
        <v>767</v>
      </c>
      <c r="AH19" s="51">
        <f t="shared" si="10"/>
        <v>95333.426000000021</v>
      </c>
    </row>
    <row r="20" spans="2:34" x14ac:dyDescent="0.25">
      <c r="B20" s="9">
        <v>27298.42</v>
      </c>
      <c r="C20">
        <v>0.15</v>
      </c>
      <c r="D20" s="14">
        <f t="shared" si="0"/>
        <v>4094.7629999999995</v>
      </c>
      <c r="E20" s="11">
        <v>142.22999999999999</v>
      </c>
      <c r="F20" s="6">
        <v>10</v>
      </c>
      <c r="G20" s="15">
        <f t="shared" si="1"/>
        <v>1422.3</v>
      </c>
      <c r="H20" s="6">
        <v>1465.11</v>
      </c>
      <c r="I20">
        <v>10</v>
      </c>
      <c r="J20" s="16">
        <f t="shared" si="2"/>
        <v>14651.099999999999</v>
      </c>
      <c r="K20" s="52">
        <f t="shared" si="3"/>
        <v>16073.399999999998</v>
      </c>
      <c r="M20" t="e">
        <f t="shared" si="4"/>
        <v>#DIV/0!</v>
      </c>
      <c r="O20">
        <v>768</v>
      </c>
      <c r="P20">
        <v>171.78</v>
      </c>
      <c r="Q20">
        <v>75</v>
      </c>
      <c r="R20" s="17">
        <f t="shared" si="5"/>
        <v>12883.5</v>
      </c>
      <c r="S20" s="19">
        <v>14441.42</v>
      </c>
      <c r="T20" s="25">
        <v>182.9</v>
      </c>
      <c r="U20">
        <v>4</v>
      </c>
      <c r="V20" s="36">
        <f t="shared" si="6"/>
        <v>731.6</v>
      </c>
      <c r="W20" s="28">
        <v>242.32</v>
      </c>
      <c r="X20">
        <v>0.1</v>
      </c>
      <c r="Y20" s="16">
        <f t="shared" si="7"/>
        <v>24.231999999999999</v>
      </c>
      <c r="Z20" s="39">
        <v>4928.96</v>
      </c>
      <c r="AA20" s="46">
        <v>4599.8100000000004</v>
      </c>
      <c r="AB20">
        <v>1.5</v>
      </c>
      <c r="AC20" s="15">
        <f t="shared" si="8"/>
        <v>6899.7150000000001</v>
      </c>
      <c r="AD20" s="55">
        <v>160.66</v>
      </c>
      <c r="AE20" s="51">
        <v>3</v>
      </c>
      <c r="AF20" s="59">
        <f t="shared" si="9"/>
        <v>481.98</v>
      </c>
      <c r="AG20">
        <v>768</v>
      </c>
      <c r="AH20" s="51">
        <f t="shared" si="10"/>
        <v>44486.170000000006</v>
      </c>
    </row>
    <row r="21" spans="2:34" x14ac:dyDescent="0.25">
      <c r="B21" s="9">
        <v>29023.759999999998</v>
      </c>
      <c r="C21">
        <v>0.15</v>
      </c>
      <c r="D21" s="14">
        <f t="shared" si="0"/>
        <v>4353.5639999999994</v>
      </c>
      <c r="E21" s="11">
        <v>241</v>
      </c>
      <c r="F21" s="6">
        <v>10</v>
      </c>
      <c r="G21" s="15">
        <f t="shared" si="1"/>
        <v>2410</v>
      </c>
      <c r="H21" s="6">
        <v>4842.01</v>
      </c>
      <c r="I21">
        <v>10</v>
      </c>
      <c r="J21" s="16">
        <f t="shared" si="2"/>
        <v>48420.100000000006</v>
      </c>
      <c r="K21" s="52">
        <f t="shared" si="3"/>
        <v>50830.100000000006</v>
      </c>
      <c r="M21" t="e">
        <f t="shared" si="4"/>
        <v>#DIV/0!</v>
      </c>
      <c r="O21">
        <v>769</v>
      </c>
      <c r="P21">
        <v>129.25</v>
      </c>
      <c r="Q21">
        <v>75</v>
      </c>
      <c r="R21" s="17">
        <f t="shared" si="5"/>
        <v>9693.75</v>
      </c>
      <c r="S21" s="19">
        <v>17220.29</v>
      </c>
      <c r="T21" s="23">
        <v>314.76</v>
      </c>
      <c r="U21">
        <v>4</v>
      </c>
      <c r="V21" s="36">
        <f t="shared" si="6"/>
        <v>1259.04</v>
      </c>
      <c r="W21" s="28">
        <v>516.36</v>
      </c>
      <c r="X21">
        <v>0.1</v>
      </c>
      <c r="Y21" s="16">
        <f t="shared" si="7"/>
        <v>51.636000000000003</v>
      </c>
      <c r="Z21" s="42">
        <v>6924.81</v>
      </c>
      <c r="AA21" s="46">
        <v>5561.37</v>
      </c>
      <c r="AB21">
        <v>1.5</v>
      </c>
      <c r="AC21" s="15">
        <f t="shared" si="8"/>
        <v>8342.0550000000003</v>
      </c>
      <c r="AD21" s="55">
        <v>131.66999999999999</v>
      </c>
      <c r="AE21" s="51">
        <v>3</v>
      </c>
      <c r="AF21" s="59">
        <f t="shared" si="9"/>
        <v>395.01</v>
      </c>
      <c r="AG21">
        <v>769</v>
      </c>
      <c r="AH21" s="51">
        <f t="shared" si="10"/>
        <v>48240.154999999999</v>
      </c>
    </row>
    <row r="22" spans="2:34" x14ac:dyDescent="0.25">
      <c r="B22" s="9">
        <v>374594.26</v>
      </c>
      <c r="C22">
        <v>0.15</v>
      </c>
      <c r="D22" s="14">
        <f t="shared" si="0"/>
        <v>56189.139000000003</v>
      </c>
      <c r="E22" s="11">
        <v>9195.06</v>
      </c>
      <c r="F22" s="6">
        <v>10</v>
      </c>
      <c r="G22" s="15">
        <f t="shared" si="1"/>
        <v>91950.599999999991</v>
      </c>
      <c r="H22" s="6">
        <v>52053.77</v>
      </c>
      <c r="I22">
        <v>10</v>
      </c>
      <c r="J22" s="16">
        <f t="shared" si="2"/>
        <v>520537.69999999995</v>
      </c>
      <c r="K22" s="52">
        <f t="shared" si="3"/>
        <v>612488.29999999993</v>
      </c>
      <c r="M22" t="e">
        <f t="shared" si="4"/>
        <v>#DIV/0!</v>
      </c>
      <c r="O22">
        <v>770</v>
      </c>
      <c r="P22" s="6">
        <v>1886.37</v>
      </c>
      <c r="Q22">
        <v>75</v>
      </c>
      <c r="R22" s="17">
        <f t="shared" si="5"/>
        <v>141477.75</v>
      </c>
      <c r="S22" s="19">
        <v>233872.94</v>
      </c>
      <c r="T22" s="24">
        <v>11722.39</v>
      </c>
      <c r="U22">
        <v>4</v>
      </c>
      <c r="V22" s="36">
        <f t="shared" si="6"/>
        <v>46889.56</v>
      </c>
      <c r="W22" s="32">
        <v>9282.0400000000009</v>
      </c>
      <c r="X22">
        <v>0.1</v>
      </c>
      <c r="Y22" s="16">
        <f t="shared" si="7"/>
        <v>928.20400000000018</v>
      </c>
      <c r="Z22" s="42">
        <v>57906.61</v>
      </c>
      <c r="AA22" s="46">
        <v>139936.76999999999</v>
      </c>
      <c r="AB22">
        <v>1.5</v>
      </c>
      <c r="AC22" s="15">
        <f t="shared" si="8"/>
        <v>209905.15499999997</v>
      </c>
      <c r="AD22" s="54">
        <v>3685.5</v>
      </c>
      <c r="AE22" s="51">
        <v>3</v>
      </c>
      <c r="AF22" s="59">
        <f t="shared" si="9"/>
        <v>11056.5</v>
      </c>
      <c r="AG22">
        <v>770</v>
      </c>
      <c r="AH22" s="51">
        <f t="shared" si="10"/>
        <v>758225.85800000001</v>
      </c>
    </row>
    <row r="23" spans="2:34" x14ac:dyDescent="0.25">
      <c r="B23" s="8">
        <v>22.53</v>
      </c>
      <c r="C23">
        <v>0.15</v>
      </c>
      <c r="D23" s="14">
        <f t="shared" si="0"/>
        <v>3.3795000000000002</v>
      </c>
      <c r="E23" s="11">
        <v>0</v>
      </c>
      <c r="F23" s="6">
        <v>10</v>
      </c>
      <c r="G23" s="15">
        <f t="shared" si="1"/>
        <v>0</v>
      </c>
      <c r="H23" s="6">
        <v>1287.93</v>
      </c>
      <c r="I23">
        <v>10</v>
      </c>
      <c r="J23" s="16">
        <f t="shared" si="2"/>
        <v>12879.300000000001</v>
      </c>
      <c r="K23" s="52">
        <f t="shared" si="3"/>
        <v>12879.300000000001</v>
      </c>
      <c r="M23" t="e">
        <f t="shared" si="4"/>
        <v>#DIV/0!</v>
      </c>
      <c r="O23" s="5">
        <v>772</v>
      </c>
      <c r="P23">
        <v>2.63</v>
      </c>
      <c r="Q23">
        <v>75</v>
      </c>
      <c r="R23" s="17">
        <f t="shared" si="5"/>
        <v>197.25</v>
      </c>
      <c r="S23" s="18">
        <v>12.83</v>
      </c>
      <c r="T23" s="27"/>
      <c r="U23" s="27"/>
      <c r="W23" s="27"/>
      <c r="X23" s="27"/>
      <c r="Z23" s="43"/>
      <c r="AA23" s="37"/>
      <c r="AG23" s="5">
        <v>772</v>
      </c>
      <c r="AH23" s="60">
        <f t="shared" si="10"/>
        <v>213.45950000000002</v>
      </c>
    </row>
    <row r="24" spans="2:34" x14ac:dyDescent="0.25">
      <c r="B24" s="9">
        <v>177775.41</v>
      </c>
      <c r="C24">
        <v>0.15</v>
      </c>
      <c r="D24" s="14">
        <f t="shared" si="0"/>
        <v>26666.3115</v>
      </c>
      <c r="E24" s="11">
        <v>8362.7900000000009</v>
      </c>
      <c r="F24" s="6">
        <v>10</v>
      </c>
      <c r="G24" s="15">
        <f t="shared" si="1"/>
        <v>83627.900000000009</v>
      </c>
      <c r="H24" s="6">
        <v>16592.82</v>
      </c>
      <c r="I24">
        <v>10</v>
      </c>
      <c r="J24" s="16">
        <f t="shared" si="2"/>
        <v>165928.20000000001</v>
      </c>
      <c r="K24" s="52">
        <f t="shared" si="3"/>
        <v>249556.10000000003</v>
      </c>
      <c r="M24" t="e">
        <f t="shared" si="4"/>
        <v>#DIV/0!</v>
      </c>
      <c r="O24">
        <v>773</v>
      </c>
      <c r="P24" s="6">
        <v>1090.04</v>
      </c>
      <c r="Q24">
        <v>75</v>
      </c>
      <c r="R24" s="17">
        <f t="shared" si="5"/>
        <v>81753</v>
      </c>
      <c r="S24" s="19">
        <v>134387.82999999999</v>
      </c>
      <c r="T24" s="24">
        <v>4312.13</v>
      </c>
      <c r="U24">
        <v>4</v>
      </c>
      <c r="V24" s="36">
        <f t="shared" si="6"/>
        <v>17248.52</v>
      </c>
      <c r="W24" s="32">
        <v>1768.69</v>
      </c>
      <c r="X24">
        <v>0.1</v>
      </c>
      <c r="Y24" s="16">
        <f t="shared" si="7"/>
        <v>176.86900000000003</v>
      </c>
      <c r="Z24" s="42">
        <v>35704.33</v>
      </c>
      <c r="AA24" s="46">
        <v>53419.58</v>
      </c>
      <c r="AB24">
        <v>1.5</v>
      </c>
      <c r="AC24" s="15">
        <f t="shared" si="8"/>
        <v>80129.37</v>
      </c>
      <c r="AD24" s="54">
        <v>2271.4299999999998</v>
      </c>
      <c r="AE24" s="51">
        <v>3</v>
      </c>
      <c r="AF24" s="59">
        <f t="shared" si="9"/>
        <v>6814.2899999999991</v>
      </c>
      <c r="AG24">
        <v>773</v>
      </c>
      <c r="AH24" s="51">
        <f t="shared" si="10"/>
        <v>382880.52049999993</v>
      </c>
    </row>
    <row r="25" spans="2:34" x14ac:dyDescent="0.25">
      <c r="B25" s="9">
        <v>139897.32</v>
      </c>
      <c r="C25">
        <v>0.15</v>
      </c>
      <c r="D25" s="14">
        <f t="shared" si="0"/>
        <v>20984.598000000002</v>
      </c>
      <c r="E25" s="11">
        <v>3815.94</v>
      </c>
      <c r="F25" s="6">
        <v>10</v>
      </c>
      <c r="G25" s="15">
        <f t="shared" si="1"/>
        <v>38159.4</v>
      </c>
      <c r="H25" s="6">
        <v>4336.67</v>
      </c>
      <c r="I25">
        <v>10</v>
      </c>
      <c r="J25" s="16">
        <f t="shared" si="2"/>
        <v>43366.7</v>
      </c>
      <c r="K25" s="52">
        <f t="shared" si="3"/>
        <v>81526.100000000006</v>
      </c>
      <c r="M25" t="e">
        <f t="shared" si="4"/>
        <v>#DIV/0!</v>
      </c>
      <c r="O25">
        <v>774</v>
      </c>
      <c r="P25">
        <v>848.55</v>
      </c>
      <c r="Q25">
        <v>75</v>
      </c>
      <c r="R25" s="17">
        <f t="shared" si="5"/>
        <v>63641.25</v>
      </c>
      <c r="S25" s="19">
        <v>84841.3</v>
      </c>
      <c r="T25" s="24">
        <v>3101.72</v>
      </c>
      <c r="U25">
        <v>4</v>
      </c>
      <c r="V25" s="36">
        <f t="shared" si="6"/>
        <v>12406.88</v>
      </c>
      <c r="W25" s="32">
        <v>1215.46</v>
      </c>
      <c r="X25">
        <v>0.1</v>
      </c>
      <c r="Y25" s="16">
        <f t="shared" si="7"/>
        <v>121.54600000000001</v>
      </c>
      <c r="Z25" s="42">
        <v>27079.56</v>
      </c>
      <c r="AA25" s="46">
        <v>52476.12</v>
      </c>
      <c r="AB25">
        <v>1.5</v>
      </c>
      <c r="AC25" s="15">
        <f t="shared" si="8"/>
        <v>78714.180000000008</v>
      </c>
      <c r="AD25" s="54">
        <v>3454.44</v>
      </c>
      <c r="AE25" s="51">
        <v>3</v>
      </c>
      <c r="AF25" s="59">
        <f t="shared" si="9"/>
        <v>10363.32</v>
      </c>
      <c r="AG25">
        <v>774</v>
      </c>
      <c r="AH25" s="51">
        <f t="shared" si="10"/>
        <v>298152.63400000002</v>
      </c>
    </row>
    <row r="26" spans="2:34" x14ac:dyDescent="0.25">
      <c r="B26" s="6">
        <v>202140.61</v>
      </c>
      <c r="C26">
        <v>0.15</v>
      </c>
      <c r="D26" s="14">
        <f t="shared" si="0"/>
        <v>30321.091499999995</v>
      </c>
      <c r="E26" s="11">
        <v>9144.4</v>
      </c>
      <c r="F26" s="6">
        <v>10</v>
      </c>
      <c r="G26" s="15">
        <f t="shared" si="1"/>
        <v>91444</v>
      </c>
      <c r="H26" s="6">
        <v>21318.03</v>
      </c>
      <c r="I26">
        <v>10</v>
      </c>
      <c r="J26" s="16">
        <f t="shared" si="2"/>
        <v>213180.3</v>
      </c>
      <c r="K26" s="52">
        <f t="shared" si="3"/>
        <v>304624.3</v>
      </c>
      <c r="M26" t="e">
        <f t="shared" si="4"/>
        <v>#DIV/0!</v>
      </c>
      <c r="O26">
        <v>775</v>
      </c>
      <c r="P26" s="6">
        <v>1060.83</v>
      </c>
      <c r="Q26">
        <v>75</v>
      </c>
      <c r="R26" s="17">
        <f t="shared" si="5"/>
        <v>79562.25</v>
      </c>
      <c r="S26" s="19">
        <v>143319.56</v>
      </c>
      <c r="T26" s="24">
        <v>5355.62</v>
      </c>
      <c r="U26">
        <v>4</v>
      </c>
      <c r="V26" s="36">
        <f t="shared" si="6"/>
        <v>21422.48</v>
      </c>
      <c r="W26" s="32">
        <v>2312.4499999999998</v>
      </c>
      <c r="X26">
        <v>0.1</v>
      </c>
      <c r="Y26" s="16">
        <f t="shared" si="7"/>
        <v>231.245</v>
      </c>
      <c r="Z26" s="42">
        <v>48782.11</v>
      </c>
      <c r="AA26" s="46">
        <v>49999.43</v>
      </c>
      <c r="AB26">
        <v>1.5</v>
      </c>
      <c r="AC26" s="15">
        <f t="shared" si="8"/>
        <v>74999.145000000004</v>
      </c>
      <c r="AD26" s="54">
        <v>3631.65</v>
      </c>
      <c r="AE26" s="51">
        <v>3</v>
      </c>
      <c r="AF26" s="59">
        <f t="shared" si="9"/>
        <v>10894.95</v>
      </c>
      <c r="AG26">
        <v>775</v>
      </c>
      <c r="AH26" s="51">
        <f t="shared" si="10"/>
        <v>409532.83149999997</v>
      </c>
    </row>
    <row r="27" spans="2:34" x14ac:dyDescent="0.25">
      <c r="B27" s="6">
        <v>68431.95</v>
      </c>
      <c r="C27">
        <v>0.15</v>
      </c>
      <c r="D27" s="14">
        <f t="shared" si="0"/>
        <v>10264.7925</v>
      </c>
      <c r="E27" s="11">
        <v>3536.33</v>
      </c>
      <c r="F27" s="6">
        <v>10</v>
      </c>
      <c r="G27" s="15">
        <f t="shared" si="1"/>
        <v>35363.300000000003</v>
      </c>
      <c r="H27" s="6">
        <v>7811.16</v>
      </c>
      <c r="I27">
        <v>10</v>
      </c>
      <c r="J27" s="16">
        <f t="shared" si="2"/>
        <v>78111.600000000006</v>
      </c>
      <c r="K27" s="52">
        <f t="shared" si="3"/>
        <v>113474.90000000001</v>
      </c>
      <c r="M27" t="e">
        <f t="shared" si="4"/>
        <v>#DIV/0!</v>
      </c>
      <c r="O27">
        <v>776</v>
      </c>
      <c r="P27">
        <v>302.95999999999998</v>
      </c>
      <c r="Q27">
        <v>75</v>
      </c>
      <c r="R27" s="17">
        <f t="shared" si="5"/>
        <v>22722</v>
      </c>
      <c r="S27" s="19">
        <v>41254.67</v>
      </c>
      <c r="T27" s="24">
        <v>2248.11</v>
      </c>
      <c r="U27">
        <v>4</v>
      </c>
      <c r="V27" s="36">
        <f t="shared" si="6"/>
        <v>8992.44</v>
      </c>
      <c r="W27" s="31">
        <v>672.48</v>
      </c>
      <c r="X27">
        <v>0.1</v>
      </c>
      <c r="Y27" s="16">
        <f t="shared" si="7"/>
        <v>67.248000000000005</v>
      </c>
      <c r="Z27" s="42">
        <v>12763.07</v>
      </c>
      <c r="AA27" s="46">
        <v>10973.49</v>
      </c>
      <c r="AB27">
        <v>1.5</v>
      </c>
      <c r="AC27" s="15">
        <f t="shared" si="8"/>
        <v>16460.235000000001</v>
      </c>
      <c r="AD27" s="54">
        <v>1433.33</v>
      </c>
      <c r="AE27" s="51">
        <v>3</v>
      </c>
      <c r="AF27" s="59">
        <f t="shared" si="9"/>
        <v>4299.99</v>
      </c>
      <c r="AG27">
        <v>776</v>
      </c>
      <c r="AH27" s="51">
        <f t="shared" si="10"/>
        <v>116824.4455</v>
      </c>
    </row>
    <row r="28" spans="2:34" x14ac:dyDescent="0.25">
      <c r="B28" s="6">
        <v>36229.64</v>
      </c>
      <c r="C28">
        <v>0.15</v>
      </c>
      <c r="D28" s="14">
        <f t="shared" si="0"/>
        <v>5434.4459999999999</v>
      </c>
      <c r="E28" s="11">
        <v>1260.48</v>
      </c>
      <c r="F28" s="6">
        <v>10</v>
      </c>
      <c r="G28" s="15">
        <f t="shared" si="1"/>
        <v>12604.8</v>
      </c>
      <c r="H28" s="6">
        <v>3136.3</v>
      </c>
      <c r="I28">
        <v>10</v>
      </c>
      <c r="J28" s="16">
        <f t="shared" si="2"/>
        <v>31363</v>
      </c>
      <c r="K28" s="52">
        <f t="shared" si="3"/>
        <v>43967.8</v>
      </c>
      <c r="M28" t="e">
        <f t="shared" si="4"/>
        <v>#DIV/0!</v>
      </c>
      <c r="O28">
        <v>777</v>
      </c>
      <c r="P28">
        <v>128.87</v>
      </c>
      <c r="Q28">
        <v>75</v>
      </c>
      <c r="R28" s="17">
        <f t="shared" si="5"/>
        <v>9665.25</v>
      </c>
      <c r="S28" s="19">
        <v>19701.47</v>
      </c>
      <c r="T28" s="24">
        <v>1139.25</v>
      </c>
      <c r="U28">
        <v>4</v>
      </c>
      <c r="V28" s="36">
        <f t="shared" si="6"/>
        <v>4557</v>
      </c>
      <c r="W28" s="31">
        <v>584.45000000000005</v>
      </c>
      <c r="X28">
        <v>0.1</v>
      </c>
      <c r="Y28" s="16">
        <f t="shared" si="7"/>
        <v>58.445000000000007</v>
      </c>
      <c r="Z28" s="42">
        <v>6723.33</v>
      </c>
      <c r="AA28" s="46">
        <v>4240.3900000000003</v>
      </c>
      <c r="AB28">
        <v>1.5</v>
      </c>
      <c r="AC28" s="15">
        <f t="shared" si="8"/>
        <v>6360.5850000000009</v>
      </c>
      <c r="AD28" s="55">
        <v>599.09</v>
      </c>
      <c r="AE28" s="51">
        <v>3</v>
      </c>
      <c r="AF28" s="59">
        <f t="shared" si="9"/>
        <v>1797.27</v>
      </c>
      <c r="AG28">
        <v>777</v>
      </c>
      <c r="AH28" s="51">
        <f t="shared" si="10"/>
        <v>54297.795999999995</v>
      </c>
    </row>
    <row r="29" spans="2:34" x14ac:dyDescent="0.25">
      <c r="B29" s="6">
        <v>50641.46</v>
      </c>
      <c r="C29">
        <v>0.15</v>
      </c>
      <c r="D29" s="14">
        <f t="shared" si="0"/>
        <v>7596.2189999999991</v>
      </c>
      <c r="E29" s="11">
        <v>1150.69</v>
      </c>
      <c r="F29" s="6">
        <v>10</v>
      </c>
      <c r="G29" s="15">
        <f t="shared" si="1"/>
        <v>11506.900000000001</v>
      </c>
      <c r="H29" s="6">
        <v>1067.56</v>
      </c>
      <c r="I29">
        <v>10</v>
      </c>
      <c r="J29" s="16">
        <f t="shared" si="2"/>
        <v>10675.599999999999</v>
      </c>
      <c r="K29" s="52">
        <f t="shared" si="3"/>
        <v>22182.5</v>
      </c>
      <c r="M29" t="e">
        <f t="shared" si="4"/>
        <v>#DIV/0!</v>
      </c>
      <c r="O29">
        <v>778</v>
      </c>
      <c r="P29">
        <v>296.17</v>
      </c>
      <c r="Q29">
        <v>75</v>
      </c>
      <c r="R29" s="17">
        <f t="shared" si="5"/>
        <v>22212.75</v>
      </c>
      <c r="S29" s="19">
        <v>30104.14</v>
      </c>
      <c r="T29" s="23">
        <v>460.47</v>
      </c>
      <c r="U29">
        <v>4</v>
      </c>
      <c r="V29" s="36">
        <f t="shared" si="6"/>
        <v>1841.88</v>
      </c>
      <c r="W29" s="31">
        <v>500.02</v>
      </c>
      <c r="X29">
        <v>0.1</v>
      </c>
      <c r="Y29" s="16">
        <f t="shared" si="7"/>
        <v>50.002000000000002</v>
      </c>
      <c r="Z29" s="42">
        <v>9365.9699999999993</v>
      </c>
      <c r="AA29" s="46">
        <v>6337.67</v>
      </c>
      <c r="AB29">
        <v>1.5</v>
      </c>
      <c r="AC29" s="15">
        <f t="shared" si="8"/>
        <v>9506.505000000001</v>
      </c>
      <c r="AD29" s="55">
        <v>678.04</v>
      </c>
      <c r="AE29" s="51">
        <v>3</v>
      </c>
      <c r="AF29" s="59">
        <f t="shared" si="9"/>
        <v>2034.12</v>
      </c>
      <c r="AG29">
        <v>778</v>
      </c>
      <c r="AH29" s="51">
        <f t="shared" si="10"/>
        <v>82711.585999999996</v>
      </c>
    </row>
    <row r="30" spans="2:34" x14ac:dyDescent="0.25">
      <c r="B30" s="6">
        <v>22164.18</v>
      </c>
      <c r="C30">
        <v>0.15</v>
      </c>
      <c r="D30" s="14">
        <f t="shared" si="0"/>
        <v>3324.627</v>
      </c>
      <c r="E30" s="11">
        <v>567.45000000000005</v>
      </c>
      <c r="F30" s="6">
        <v>10</v>
      </c>
      <c r="G30" s="15">
        <f t="shared" si="1"/>
        <v>5674.5</v>
      </c>
      <c r="H30" s="6">
        <v>5351.2</v>
      </c>
      <c r="I30">
        <v>10</v>
      </c>
      <c r="J30" s="16">
        <f t="shared" si="2"/>
        <v>53512</v>
      </c>
      <c r="K30" s="52">
        <f t="shared" si="3"/>
        <v>59186.5</v>
      </c>
      <c r="M30" t="e">
        <f t="shared" si="4"/>
        <v>#DIV/0!</v>
      </c>
      <c r="O30">
        <v>779</v>
      </c>
      <c r="P30">
        <v>253.31</v>
      </c>
      <c r="Q30">
        <v>75</v>
      </c>
      <c r="R30" s="17">
        <f t="shared" si="5"/>
        <v>18998.25</v>
      </c>
      <c r="S30" s="19">
        <v>32790.54</v>
      </c>
      <c r="T30" s="24">
        <v>1680.94</v>
      </c>
      <c r="U30">
        <v>4</v>
      </c>
      <c r="V30" s="36">
        <f t="shared" si="6"/>
        <v>6723.76</v>
      </c>
      <c r="W30" s="31">
        <v>343.42</v>
      </c>
      <c r="X30">
        <v>0.1</v>
      </c>
      <c r="Y30" s="16">
        <f t="shared" si="7"/>
        <v>34.342000000000006</v>
      </c>
      <c r="Z30" s="42">
        <v>9981.5300000000007</v>
      </c>
      <c r="AA30" s="46">
        <v>12648.26</v>
      </c>
      <c r="AB30">
        <v>1.5</v>
      </c>
      <c r="AC30" s="15">
        <f t="shared" si="8"/>
        <v>18972.39</v>
      </c>
      <c r="AD30" s="55">
        <v>622.29</v>
      </c>
      <c r="AE30" s="51">
        <v>3</v>
      </c>
      <c r="AF30" s="59">
        <f t="shared" si="9"/>
        <v>1866.87</v>
      </c>
      <c r="AG30">
        <v>779</v>
      </c>
      <c r="AH30" s="51">
        <f t="shared" si="10"/>
        <v>92692.308999999994</v>
      </c>
    </row>
    <row r="31" spans="2:34" x14ac:dyDescent="0.25">
      <c r="B31" s="6">
        <v>64265.19</v>
      </c>
      <c r="C31">
        <v>0.15</v>
      </c>
      <c r="D31" s="14">
        <f t="shared" si="0"/>
        <v>9639.7785000000003</v>
      </c>
      <c r="E31" s="11">
        <v>1296.3900000000001</v>
      </c>
      <c r="F31" s="6">
        <v>10</v>
      </c>
      <c r="G31" s="15">
        <f t="shared" si="1"/>
        <v>12963.900000000001</v>
      </c>
      <c r="H31" s="6">
        <v>9130.2199999999993</v>
      </c>
      <c r="I31">
        <v>10</v>
      </c>
      <c r="J31" s="16">
        <f t="shared" si="2"/>
        <v>91302.2</v>
      </c>
      <c r="K31" s="52">
        <f t="shared" si="3"/>
        <v>104266.1</v>
      </c>
      <c r="M31" t="e">
        <f t="shared" si="4"/>
        <v>#DIV/0!</v>
      </c>
      <c r="O31">
        <v>780</v>
      </c>
      <c r="P31">
        <v>353.83</v>
      </c>
      <c r="Q31">
        <v>75</v>
      </c>
      <c r="R31" s="17">
        <f t="shared" si="5"/>
        <v>26537.25</v>
      </c>
      <c r="S31" s="19">
        <v>40297.440000000002</v>
      </c>
      <c r="T31" s="24">
        <v>1008.82</v>
      </c>
      <c r="U31">
        <v>4</v>
      </c>
      <c r="V31" s="36">
        <f t="shared" si="6"/>
        <v>4035.28</v>
      </c>
      <c r="W31" s="31">
        <v>865.05</v>
      </c>
      <c r="X31">
        <v>0.1</v>
      </c>
      <c r="Y31" s="16">
        <f t="shared" si="7"/>
        <v>86.504999999999995</v>
      </c>
      <c r="Z31" s="42">
        <v>11490.42</v>
      </c>
      <c r="AA31" s="46">
        <v>13699.43</v>
      </c>
      <c r="AB31">
        <v>1.5</v>
      </c>
      <c r="AC31" s="15">
        <f t="shared" si="8"/>
        <v>20549.145</v>
      </c>
      <c r="AD31" s="54">
        <v>1083.81</v>
      </c>
      <c r="AE31" s="51">
        <v>3</v>
      </c>
      <c r="AF31" s="59">
        <f t="shared" si="9"/>
        <v>3251.43</v>
      </c>
      <c r="AG31">
        <v>780</v>
      </c>
      <c r="AH31" s="51">
        <f t="shared" si="10"/>
        <v>115887.2485</v>
      </c>
    </row>
    <row r="32" spans="2:34" x14ac:dyDescent="0.25">
      <c r="B32" s="7">
        <v>55078</v>
      </c>
      <c r="C32">
        <v>0.15</v>
      </c>
      <c r="D32" s="14">
        <f t="shared" si="0"/>
        <v>8261.6999999999989</v>
      </c>
      <c r="E32" s="11">
        <v>1237.25</v>
      </c>
      <c r="F32" s="6">
        <v>10</v>
      </c>
      <c r="G32" s="15">
        <f t="shared" si="1"/>
        <v>12372.5</v>
      </c>
      <c r="H32" s="6">
        <v>7251.98</v>
      </c>
      <c r="I32">
        <v>10</v>
      </c>
      <c r="J32" s="16">
        <f t="shared" si="2"/>
        <v>72519.799999999988</v>
      </c>
      <c r="K32" s="52">
        <f t="shared" si="3"/>
        <v>84892.299999999988</v>
      </c>
      <c r="M32" t="e">
        <f t="shared" si="4"/>
        <v>#DIV/0!</v>
      </c>
      <c r="O32">
        <v>781</v>
      </c>
      <c r="P32">
        <v>407.77</v>
      </c>
      <c r="Q32">
        <v>75</v>
      </c>
      <c r="R32" s="17">
        <f t="shared" si="5"/>
        <v>30582.75</v>
      </c>
      <c r="S32" s="19">
        <v>44639.26</v>
      </c>
      <c r="T32" s="24">
        <v>1269.9100000000001</v>
      </c>
      <c r="U32">
        <v>4</v>
      </c>
      <c r="V32" s="36">
        <f t="shared" si="6"/>
        <v>5079.6400000000003</v>
      </c>
      <c r="W32" s="33">
        <v>335.83</v>
      </c>
      <c r="X32">
        <v>0.1</v>
      </c>
      <c r="Y32" s="16">
        <f t="shared" si="7"/>
        <v>33.582999999999998</v>
      </c>
      <c r="Z32" s="42">
        <v>12242.41</v>
      </c>
      <c r="AA32" s="46">
        <v>15393.05</v>
      </c>
      <c r="AB32">
        <v>1.5</v>
      </c>
      <c r="AC32" s="15">
        <f t="shared" si="8"/>
        <v>23089.574999999997</v>
      </c>
      <c r="AD32" s="54">
        <v>1120.6099999999999</v>
      </c>
      <c r="AE32" s="51">
        <v>3</v>
      </c>
      <c r="AF32" s="59">
        <f t="shared" si="9"/>
        <v>3361.83</v>
      </c>
      <c r="AG32">
        <v>781</v>
      </c>
      <c r="AH32" s="51">
        <f t="shared" si="10"/>
        <v>127290.74799999999</v>
      </c>
    </row>
    <row r="33" spans="2:34" x14ac:dyDescent="0.25">
      <c r="B33" s="6">
        <v>312927.31</v>
      </c>
      <c r="C33">
        <v>0.15</v>
      </c>
      <c r="D33" s="14">
        <f t="shared" si="0"/>
        <v>46939.0965</v>
      </c>
      <c r="E33" s="11">
        <v>3670.62</v>
      </c>
      <c r="F33" s="6">
        <v>10</v>
      </c>
      <c r="G33" s="15">
        <f t="shared" si="1"/>
        <v>36706.199999999997</v>
      </c>
      <c r="H33" s="6">
        <v>109608.45</v>
      </c>
      <c r="I33">
        <v>10</v>
      </c>
      <c r="J33" s="16">
        <f t="shared" si="2"/>
        <v>1096084.5</v>
      </c>
      <c r="K33" s="52">
        <f t="shared" si="3"/>
        <v>1132790.7</v>
      </c>
      <c r="M33" t="e">
        <f t="shared" si="4"/>
        <v>#DIV/0!</v>
      </c>
      <c r="O33">
        <v>782</v>
      </c>
      <c r="P33" s="6">
        <v>2030.52</v>
      </c>
      <c r="Q33">
        <v>75</v>
      </c>
      <c r="R33" s="17">
        <f t="shared" si="5"/>
        <v>152289</v>
      </c>
      <c r="S33" s="19">
        <v>196655.23</v>
      </c>
      <c r="T33" s="24">
        <v>8494.5499999999993</v>
      </c>
      <c r="U33">
        <v>4</v>
      </c>
      <c r="V33" s="36">
        <f t="shared" si="6"/>
        <v>33978.199999999997</v>
      </c>
      <c r="W33" s="34">
        <v>3702.13</v>
      </c>
      <c r="X33">
        <v>0.1</v>
      </c>
      <c r="Y33" s="16">
        <f t="shared" si="7"/>
        <v>370.21300000000002</v>
      </c>
      <c r="Z33" s="42">
        <v>68850.94</v>
      </c>
      <c r="AA33" s="46">
        <v>97279.71</v>
      </c>
      <c r="AB33">
        <v>1.5</v>
      </c>
      <c r="AC33" s="15">
        <f t="shared" si="8"/>
        <v>145919.565</v>
      </c>
      <c r="AD33" s="54">
        <v>7780.48</v>
      </c>
      <c r="AE33" s="51">
        <v>3</v>
      </c>
      <c r="AF33" s="59">
        <f t="shared" si="9"/>
        <v>23341.439999999999</v>
      </c>
      <c r="AG33">
        <v>782</v>
      </c>
      <c r="AH33" s="51">
        <f t="shared" si="10"/>
        <v>668343.68449999997</v>
      </c>
    </row>
    <row r="34" spans="2:34" x14ac:dyDescent="0.25">
      <c r="B34" s="6">
        <v>57022.22</v>
      </c>
      <c r="C34">
        <v>0.15</v>
      </c>
      <c r="D34" s="14">
        <f t="shared" si="0"/>
        <v>8553.3330000000005</v>
      </c>
      <c r="E34" s="11">
        <v>585.45000000000005</v>
      </c>
      <c r="F34" s="6">
        <v>10</v>
      </c>
      <c r="G34" s="15">
        <f t="shared" si="1"/>
        <v>5854.5</v>
      </c>
      <c r="H34" s="6">
        <v>1335.61</v>
      </c>
      <c r="I34">
        <v>10</v>
      </c>
      <c r="J34" s="16">
        <f t="shared" si="2"/>
        <v>13356.099999999999</v>
      </c>
      <c r="K34" s="52">
        <f t="shared" si="3"/>
        <v>19210.599999999999</v>
      </c>
      <c r="M34" t="e">
        <f t="shared" si="4"/>
        <v>#DIV/0!</v>
      </c>
      <c r="O34">
        <v>783</v>
      </c>
      <c r="P34">
        <v>222.1</v>
      </c>
      <c r="Q34">
        <v>75</v>
      </c>
      <c r="R34" s="17">
        <f t="shared" si="5"/>
        <v>16657.5</v>
      </c>
      <c r="S34" s="19">
        <v>26794.84</v>
      </c>
      <c r="T34" s="23">
        <v>518.91</v>
      </c>
      <c r="U34">
        <v>4</v>
      </c>
      <c r="V34" s="36">
        <f t="shared" si="6"/>
        <v>2075.64</v>
      </c>
      <c r="W34" s="33">
        <v>293.92</v>
      </c>
      <c r="X34">
        <v>0.1</v>
      </c>
      <c r="Y34" s="16">
        <f t="shared" si="7"/>
        <v>29.392000000000003</v>
      </c>
      <c r="Z34" s="42">
        <v>6669.21</v>
      </c>
      <c r="AA34" s="46">
        <v>5129.2</v>
      </c>
      <c r="AB34">
        <v>1.5</v>
      </c>
      <c r="AC34" s="15">
        <f t="shared" si="8"/>
        <v>7693.7999999999993</v>
      </c>
      <c r="AD34" s="55">
        <v>351.57</v>
      </c>
      <c r="AE34" s="51">
        <v>3</v>
      </c>
      <c r="AF34" s="59">
        <f t="shared" si="9"/>
        <v>1054.71</v>
      </c>
      <c r="AG34">
        <v>783</v>
      </c>
      <c r="AH34" s="51">
        <f t="shared" si="10"/>
        <v>69528.425000000003</v>
      </c>
    </row>
    <row r="35" spans="2:34" x14ac:dyDescent="0.25">
      <c r="B35" s="6">
        <v>72621.09</v>
      </c>
      <c r="C35">
        <v>0.15</v>
      </c>
      <c r="D35" s="14">
        <f t="shared" si="0"/>
        <v>10893.163499999999</v>
      </c>
      <c r="E35" s="11">
        <v>1362.24</v>
      </c>
      <c r="F35" s="6">
        <v>10</v>
      </c>
      <c r="G35" s="15">
        <f t="shared" si="1"/>
        <v>13622.4</v>
      </c>
      <c r="H35" s="6">
        <v>25771.23</v>
      </c>
      <c r="I35">
        <v>10</v>
      </c>
      <c r="J35" s="16">
        <f t="shared" si="2"/>
        <v>257712.3</v>
      </c>
      <c r="K35" s="52">
        <f t="shared" si="3"/>
        <v>271334.7</v>
      </c>
      <c r="M35" t="e">
        <f t="shared" si="4"/>
        <v>#DIV/0!</v>
      </c>
      <c r="O35">
        <v>784</v>
      </c>
      <c r="P35">
        <v>601.65</v>
      </c>
      <c r="Q35">
        <v>75</v>
      </c>
      <c r="R35" s="17">
        <f t="shared" si="5"/>
        <v>45123.75</v>
      </c>
      <c r="S35" s="19">
        <v>54398.86</v>
      </c>
      <c r="T35" s="24">
        <v>1234.72</v>
      </c>
      <c r="U35">
        <v>4</v>
      </c>
      <c r="V35" s="36">
        <f t="shared" si="6"/>
        <v>4938.88</v>
      </c>
      <c r="W35" s="34">
        <v>1834.85</v>
      </c>
      <c r="X35">
        <v>0.1</v>
      </c>
      <c r="Y35" s="16">
        <f t="shared" si="7"/>
        <v>183.48500000000001</v>
      </c>
      <c r="Z35" s="42">
        <v>13829.53</v>
      </c>
      <c r="AA35" s="46">
        <v>8756.2099999999991</v>
      </c>
      <c r="AB35">
        <v>1.5</v>
      </c>
      <c r="AC35" s="15">
        <f t="shared" si="8"/>
        <v>13134.314999999999</v>
      </c>
      <c r="AD35" s="55">
        <v>926.85</v>
      </c>
      <c r="AE35" s="51">
        <v>3</v>
      </c>
      <c r="AF35" s="59">
        <f t="shared" si="9"/>
        <v>2780.55</v>
      </c>
      <c r="AG35">
        <v>784</v>
      </c>
      <c r="AH35" s="51">
        <f t="shared" si="10"/>
        <v>145282.53349999999</v>
      </c>
    </row>
    <row r="36" spans="2:34" x14ac:dyDescent="0.25">
      <c r="B36" s="6">
        <v>129782.47</v>
      </c>
      <c r="C36">
        <v>0.15</v>
      </c>
      <c r="D36" s="14">
        <f t="shared" si="0"/>
        <v>19467.370500000001</v>
      </c>
      <c r="E36" s="11">
        <v>438.25</v>
      </c>
      <c r="F36" s="6">
        <v>10</v>
      </c>
      <c r="G36" s="15">
        <f t="shared" si="1"/>
        <v>4382.5</v>
      </c>
      <c r="H36" s="6">
        <v>6125.48</v>
      </c>
      <c r="I36">
        <v>10</v>
      </c>
      <c r="J36" s="16">
        <f t="shared" si="2"/>
        <v>61254.799999999996</v>
      </c>
      <c r="K36" s="52">
        <f t="shared" si="3"/>
        <v>65637.299999999988</v>
      </c>
      <c r="M36" t="e">
        <f t="shared" si="4"/>
        <v>#DIV/0!</v>
      </c>
      <c r="O36">
        <v>785</v>
      </c>
      <c r="P36">
        <v>613.02</v>
      </c>
      <c r="Q36">
        <v>75</v>
      </c>
      <c r="R36" s="17">
        <f t="shared" si="5"/>
        <v>45976.5</v>
      </c>
      <c r="S36" s="19">
        <v>36985.25</v>
      </c>
      <c r="T36" s="24">
        <v>1488.3</v>
      </c>
      <c r="U36">
        <v>4</v>
      </c>
      <c r="V36" s="36">
        <f t="shared" si="6"/>
        <v>5953.2</v>
      </c>
      <c r="W36" s="34">
        <v>4249.54</v>
      </c>
      <c r="X36">
        <v>0.1</v>
      </c>
      <c r="Y36" s="16">
        <f t="shared" si="7"/>
        <v>424.95400000000001</v>
      </c>
      <c r="Z36" s="42">
        <v>10537.86</v>
      </c>
      <c r="AA36" s="46">
        <v>14634.5</v>
      </c>
      <c r="AB36">
        <v>1.5</v>
      </c>
      <c r="AC36" s="15">
        <f t="shared" si="8"/>
        <v>21951.75</v>
      </c>
      <c r="AD36" s="55">
        <v>161.02000000000001</v>
      </c>
      <c r="AE36" s="51">
        <v>3</v>
      </c>
      <c r="AF36" s="59">
        <f t="shared" si="9"/>
        <v>483.06000000000006</v>
      </c>
      <c r="AG36">
        <v>785</v>
      </c>
      <c r="AH36" s="51">
        <f t="shared" si="10"/>
        <v>141779.94449999998</v>
      </c>
    </row>
    <row r="37" spans="2:34" x14ac:dyDescent="0.25">
      <c r="B37" s="6">
        <v>95099.75</v>
      </c>
      <c r="C37">
        <v>0.15</v>
      </c>
      <c r="D37" s="14">
        <f t="shared" si="0"/>
        <v>14264.9625</v>
      </c>
      <c r="E37" s="11">
        <v>3480.6</v>
      </c>
      <c r="F37" s="6">
        <v>10</v>
      </c>
      <c r="G37" s="15">
        <f t="shared" si="1"/>
        <v>34806</v>
      </c>
      <c r="H37" s="6">
        <v>9711.67</v>
      </c>
      <c r="I37">
        <v>10</v>
      </c>
      <c r="J37" s="16">
        <f t="shared" si="2"/>
        <v>97116.7</v>
      </c>
      <c r="K37" s="52">
        <f t="shared" si="3"/>
        <v>131922.70000000001</v>
      </c>
      <c r="M37" t="e">
        <f t="shared" si="4"/>
        <v>#DIV/0!</v>
      </c>
      <c r="O37">
        <v>786</v>
      </c>
      <c r="P37" s="6">
        <v>1203.6099999999999</v>
      </c>
      <c r="Q37">
        <v>75</v>
      </c>
      <c r="R37" s="17">
        <f t="shared" si="5"/>
        <v>90270.749999999985</v>
      </c>
      <c r="S37" s="19">
        <v>101782.7</v>
      </c>
      <c r="T37" s="24">
        <v>3744.24</v>
      </c>
      <c r="U37">
        <v>4</v>
      </c>
      <c r="V37" s="36">
        <f t="shared" si="6"/>
        <v>14976.96</v>
      </c>
      <c r="W37" s="34">
        <v>1028.45</v>
      </c>
      <c r="X37">
        <v>0.1</v>
      </c>
      <c r="Y37" s="16">
        <f t="shared" si="7"/>
        <v>102.84500000000001</v>
      </c>
      <c r="Z37" s="42">
        <v>42408.91</v>
      </c>
      <c r="AA37" s="46">
        <v>79751.94</v>
      </c>
      <c r="AB37">
        <v>1.5</v>
      </c>
      <c r="AC37" s="15">
        <f t="shared" si="8"/>
        <v>119627.91</v>
      </c>
      <c r="AD37" s="54">
        <v>5242.1000000000004</v>
      </c>
      <c r="AE37" s="51">
        <v>3</v>
      </c>
      <c r="AF37" s="59">
        <f t="shared" si="9"/>
        <v>15726.300000000001</v>
      </c>
      <c r="AG37">
        <v>786</v>
      </c>
      <c r="AH37" s="51">
        <f t="shared" si="10"/>
        <v>399161.33749999997</v>
      </c>
    </row>
    <row r="38" spans="2:34" x14ac:dyDescent="0.25">
      <c r="B38" s="6">
        <v>85765.02</v>
      </c>
      <c r="C38">
        <v>0.15</v>
      </c>
      <c r="D38" s="14">
        <f t="shared" si="0"/>
        <v>12864.753000000001</v>
      </c>
      <c r="E38" s="11">
        <v>5145.93</v>
      </c>
      <c r="F38" s="6">
        <v>10</v>
      </c>
      <c r="G38" s="15">
        <f t="shared" si="1"/>
        <v>51459.3</v>
      </c>
      <c r="H38" s="6">
        <v>30988.9</v>
      </c>
      <c r="I38">
        <v>10</v>
      </c>
      <c r="J38" s="16">
        <f t="shared" si="2"/>
        <v>309889</v>
      </c>
      <c r="K38" s="52">
        <f t="shared" si="3"/>
        <v>361348.3</v>
      </c>
      <c r="M38" t="e">
        <f t="shared" si="4"/>
        <v>#DIV/0!</v>
      </c>
      <c r="O38">
        <v>787</v>
      </c>
      <c r="P38" s="6">
        <v>1185.76</v>
      </c>
      <c r="Q38">
        <v>75</v>
      </c>
      <c r="R38" s="17">
        <f t="shared" si="5"/>
        <v>88932</v>
      </c>
      <c r="S38" s="19">
        <v>95974.24</v>
      </c>
      <c r="T38" s="24">
        <v>4874.05</v>
      </c>
      <c r="U38">
        <v>4</v>
      </c>
      <c r="V38" s="36">
        <f t="shared" si="6"/>
        <v>19496.2</v>
      </c>
      <c r="W38" s="34">
        <v>1229.1300000000001</v>
      </c>
      <c r="X38">
        <v>0.1</v>
      </c>
      <c r="Y38" s="16">
        <f t="shared" si="7"/>
        <v>122.91300000000001</v>
      </c>
      <c r="Z38" s="42">
        <v>40576.14</v>
      </c>
      <c r="AA38" s="46">
        <v>76822.210000000006</v>
      </c>
      <c r="AB38">
        <v>1.5</v>
      </c>
      <c r="AC38" s="15">
        <f t="shared" si="8"/>
        <v>115233.315</v>
      </c>
      <c r="AD38" s="54">
        <v>4672.8900000000003</v>
      </c>
      <c r="AE38" s="51">
        <v>3</v>
      </c>
      <c r="AF38" s="59">
        <f t="shared" si="9"/>
        <v>14018.670000000002</v>
      </c>
      <c r="AG38">
        <v>787</v>
      </c>
      <c r="AH38" s="51">
        <f t="shared" si="10"/>
        <v>387218.23100000003</v>
      </c>
    </row>
    <row r="39" spans="2:34" x14ac:dyDescent="0.25">
      <c r="B39" s="6">
        <v>22984.21</v>
      </c>
      <c r="C39">
        <v>0.15</v>
      </c>
      <c r="D39" s="14">
        <f t="shared" si="0"/>
        <v>3447.6315</v>
      </c>
      <c r="E39" s="11">
        <v>106.23</v>
      </c>
      <c r="F39" s="6">
        <v>10</v>
      </c>
      <c r="G39" s="15">
        <f t="shared" si="1"/>
        <v>1062.3</v>
      </c>
      <c r="H39" s="6">
        <v>519.64</v>
      </c>
      <c r="I39">
        <v>10</v>
      </c>
      <c r="J39" s="16">
        <f t="shared" si="2"/>
        <v>5196.3999999999996</v>
      </c>
      <c r="K39" s="52">
        <f t="shared" si="3"/>
        <v>6258.7</v>
      </c>
      <c r="M39" t="e">
        <f t="shared" si="4"/>
        <v>#DIV/0!</v>
      </c>
      <c r="O39">
        <v>788</v>
      </c>
      <c r="P39">
        <v>100.75</v>
      </c>
      <c r="Q39">
        <v>75</v>
      </c>
      <c r="R39" s="17">
        <f t="shared" si="5"/>
        <v>7556.25</v>
      </c>
      <c r="S39" s="19">
        <v>12191.74</v>
      </c>
      <c r="T39" s="22">
        <v>165</v>
      </c>
      <c r="U39">
        <v>4</v>
      </c>
      <c r="V39" s="36">
        <f t="shared" si="6"/>
        <v>660</v>
      </c>
      <c r="W39" s="33">
        <v>331.54</v>
      </c>
      <c r="X39">
        <v>0.1</v>
      </c>
      <c r="Y39" s="16">
        <f t="shared" si="7"/>
        <v>33.154000000000003</v>
      </c>
      <c r="Z39" s="42">
        <v>2317.56</v>
      </c>
      <c r="AA39" s="46">
        <v>2451.5</v>
      </c>
      <c r="AB39">
        <v>1.5</v>
      </c>
      <c r="AC39" s="15">
        <f t="shared" si="8"/>
        <v>3677.25</v>
      </c>
      <c r="AD39" s="55">
        <v>178.29</v>
      </c>
      <c r="AE39" s="51">
        <v>3</v>
      </c>
      <c r="AF39" s="59">
        <f t="shared" si="9"/>
        <v>534.87</v>
      </c>
      <c r="AG39">
        <v>788</v>
      </c>
      <c r="AH39" s="51">
        <f t="shared" si="10"/>
        <v>30418.4555</v>
      </c>
    </row>
    <row r="40" spans="2:34" x14ac:dyDescent="0.25">
      <c r="B40" s="6">
        <v>7360.66</v>
      </c>
      <c r="C40">
        <v>0.15</v>
      </c>
      <c r="D40" s="14">
        <f t="shared" si="0"/>
        <v>1104.0989999999999</v>
      </c>
      <c r="E40" s="11">
        <v>122.53</v>
      </c>
      <c r="F40" s="6">
        <v>10</v>
      </c>
      <c r="G40" s="15">
        <f t="shared" si="1"/>
        <v>1225.3</v>
      </c>
      <c r="H40" s="6">
        <v>235.04</v>
      </c>
      <c r="I40">
        <v>10</v>
      </c>
      <c r="J40" s="16">
        <f t="shared" si="2"/>
        <v>2350.4</v>
      </c>
      <c r="K40" s="52">
        <f t="shared" si="3"/>
        <v>3575.7</v>
      </c>
      <c r="M40" t="e">
        <f t="shared" si="4"/>
        <v>#DIV/0!</v>
      </c>
      <c r="O40">
        <v>789</v>
      </c>
      <c r="P40">
        <v>53.68</v>
      </c>
      <c r="Q40">
        <v>75</v>
      </c>
      <c r="R40" s="17">
        <f t="shared" si="5"/>
        <v>4026</v>
      </c>
      <c r="S40" s="19">
        <v>6998.78</v>
      </c>
      <c r="T40" s="23">
        <v>193.16</v>
      </c>
      <c r="U40">
        <v>4</v>
      </c>
      <c r="V40" s="36">
        <f t="shared" si="6"/>
        <v>772.64</v>
      </c>
      <c r="W40" s="33">
        <v>140.36000000000001</v>
      </c>
      <c r="X40">
        <v>0.1</v>
      </c>
      <c r="Y40" s="16">
        <f t="shared" si="7"/>
        <v>14.036000000000001</v>
      </c>
      <c r="Z40" s="42">
        <v>2154.46</v>
      </c>
      <c r="AA40" s="50">
        <v>2728.31</v>
      </c>
      <c r="AB40">
        <v>1.5</v>
      </c>
      <c r="AC40" s="15">
        <f t="shared" si="8"/>
        <v>4092.4650000000001</v>
      </c>
      <c r="AD40" s="53">
        <v>105</v>
      </c>
      <c r="AE40" s="51">
        <v>3</v>
      </c>
      <c r="AF40" s="59">
        <f t="shared" si="9"/>
        <v>315</v>
      </c>
      <c r="AG40">
        <v>789</v>
      </c>
      <c r="AH40" s="51">
        <f t="shared" si="10"/>
        <v>19477.48</v>
      </c>
    </row>
    <row r="41" spans="2:34" x14ac:dyDescent="0.25">
      <c r="B41" s="6">
        <v>33981.449999999997</v>
      </c>
      <c r="C41">
        <v>0.15</v>
      </c>
      <c r="D41" s="14">
        <f t="shared" si="0"/>
        <v>5097.2174999999997</v>
      </c>
      <c r="E41" s="11">
        <v>132.71</v>
      </c>
      <c r="F41" s="6">
        <v>10</v>
      </c>
      <c r="G41" s="15">
        <f t="shared" si="1"/>
        <v>1327.1000000000001</v>
      </c>
      <c r="H41" s="6">
        <v>1025.97</v>
      </c>
      <c r="I41">
        <v>10</v>
      </c>
      <c r="J41" s="16">
        <f t="shared" si="2"/>
        <v>10259.700000000001</v>
      </c>
      <c r="K41" s="52">
        <f t="shared" si="3"/>
        <v>11586.800000000001</v>
      </c>
      <c r="M41" t="e">
        <f t="shared" si="4"/>
        <v>#DIV/0!</v>
      </c>
      <c r="O41">
        <v>790</v>
      </c>
      <c r="P41">
        <v>265.23</v>
      </c>
      <c r="Q41">
        <v>75</v>
      </c>
      <c r="R41" s="17">
        <f t="shared" si="5"/>
        <v>19892.25</v>
      </c>
      <c r="S41" s="19">
        <v>18977.990000000002</v>
      </c>
      <c r="T41" s="23">
        <v>219.26</v>
      </c>
      <c r="U41">
        <v>4</v>
      </c>
      <c r="V41" s="36">
        <f t="shared" si="6"/>
        <v>877.04</v>
      </c>
      <c r="W41" s="33">
        <v>204.58</v>
      </c>
      <c r="X41">
        <v>0.1</v>
      </c>
      <c r="Y41" s="16">
        <f t="shared" si="7"/>
        <v>20.458000000000002</v>
      </c>
      <c r="Z41" s="42">
        <v>6723.32</v>
      </c>
      <c r="AA41" s="50">
        <v>6191.59</v>
      </c>
      <c r="AB41">
        <v>1.5</v>
      </c>
      <c r="AC41" s="15">
        <f t="shared" si="8"/>
        <v>9287.3850000000002</v>
      </c>
      <c r="AD41" s="55">
        <v>439.36</v>
      </c>
      <c r="AE41" s="51">
        <v>3</v>
      </c>
      <c r="AF41" s="59">
        <f t="shared" si="9"/>
        <v>1318.08</v>
      </c>
      <c r="AG41">
        <v>790</v>
      </c>
      <c r="AH41" s="51">
        <f t="shared" si="10"/>
        <v>62193.740500000007</v>
      </c>
    </row>
    <row r="42" spans="2:34" x14ac:dyDescent="0.25">
      <c r="B42" s="6">
        <v>65299.86</v>
      </c>
      <c r="C42">
        <v>0.15</v>
      </c>
      <c r="D42" s="14">
        <f t="shared" si="0"/>
        <v>9794.9789999999994</v>
      </c>
      <c r="E42" s="11">
        <v>362.13</v>
      </c>
      <c r="F42" s="6">
        <v>10</v>
      </c>
      <c r="G42" s="15">
        <f t="shared" si="1"/>
        <v>3621.3</v>
      </c>
      <c r="H42" s="6">
        <v>5179.29</v>
      </c>
      <c r="I42">
        <v>10</v>
      </c>
      <c r="J42" s="16">
        <f t="shared" si="2"/>
        <v>51792.9</v>
      </c>
      <c r="K42" s="52">
        <f t="shared" si="3"/>
        <v>55414.200000000004</v>
      </c>
      <c r="M42" t="e">
        <f t="shared" si="4"/>
        <v>#DIV/0!</v>
      </c>
      <c r="O42">
        <v>791</v>
      </c>
      <c r="P42">
        <v>467.22</v>
      </c>
      <c r="Q42">
        <v>75</v>
      </c>
      <c r="R42" s="17">
        <f t="shared" si="5"/>
        <v>35041.5</v>
      </c>
      <c r="S42" s="19">
        <v>35974.589999999997</v>
      </c>
      <c r="T42" s="23">
        <v>642.58000000000004</v>
      </c>
      <c r="U42">
        <v>4</v>
      </c>
      <c r="V42" s="36">
        <f t="shared" si="6"/>
        <v>2570.3200000000002</v>
      </c>
      <c r="W42" s="34">
        <v>1092.42</v>
      </c>
      <c r="X42">
        <v>0.1</v>
      </c>
      <c r="Y42" s="16">
        <f t="shared" si="7"/>
        <v>109.24200000000002</v>
      </c>
      <c r="Z42" s="42">
        <v>17393.54</v>
      </c>
      <c r="AA42" s="50">
        <v>11434.01</v>
      </c>
      <c r="AB42">
        <v>1.5</v>
      </c>
      <c r="AC42" s="15">
        <f t="shared" si="8"/>
        <v>17151.014999999999</v>
      </c>
      <c r="AD42" s="55">
        <v>612.25</v>
      </c>
      <c r="AE42" s="51">
        <v>3</v>
      </c>
      <c r="AF42" s="59">
        <f t="shared" si="9"/>
        <v>1836.75</v>
      </c>
      <c r="AG42">
        <v>791</v>
      </c>
      <c r="AH42" s="51">
        <f t="shared" si="10"/>
        <v>119871.936</v>
      </c>
    </row>
    <row r="43" spans="2:34" x14ac:dyDescent="0.25">
      <c r="B43" s="6">
        <v>6780.98</v>
      </c>
      <c r="C43">
        <v>0.15</v>
      </c>
      <c r="D43" s="14">
        <f t="shared" si="0"/>
        <v>1017.1469999999999</v>
      </c>
      <c r="E43" s="11">
        <v>10.27</v>
      </c>
      <c r="F43" s="6">
        <v>10</v>
      </c>
      <c r="G43" s="15">
        <f t="shared" si="1"/>
        <v>102.69999999999999</v>
      </c>
      <c r="H43" s="6">
        <v>220.29</v>
      </c>
      <c r="I43">
        <v>10</v>
      </c>
      <c r="J43" s="16">
        <f t="shared" si="2"/>
        <v>2202.9</v>
      </c>
      <c r="K43" s="52">
        <f t="shared" si="3"/>
        <v>2305.6</v>
      </c>
      <c r="M43" t="e">
        <f t="shared" si="4"/>
        <v>#DIV/0!</v>
      </c>
      <c r="O43">
        <v>792</v>
      </c>
      <c r="P43">
        <v>54.77</v>
      </c>
      <c r="Q43">
        <v>75</v>
      </c>
      <c r="R43" s="17">
        <f t="shared" si="5"/>
        <v>4107.75</v>
      </c>
      <c r="S43" s="19">
        <v>4113.6099999999997</v>
      </c>
      <c r="T43" s="23">
        <v>16.18</v>
      </c>
      <c r="U43">
        <v>4</v>
      </c>
      <c r="V43" s="36">
        <f t="shared" si="6"/>
        <v>64.72</v>
      </c>
      <c r="W43" s="33">
        <v>193.48</v>
      </c>
      <c r="X43">
        <v>0.1</v>
      </c>
      <c r="Y43" s="16">
        <f t="shared" si="7"/>
        <v>19.347999999999999</v>
      </c>
      <c r="Z43" s="42">
        <v>1675.82</v>
      </c>
      <c r="AA43" s="50">
        <v>1326.24</v>
      </c>
      <c r="AB43">
        <v>1.5</v>
      </c>
      <c r="AC43" s="15">
        <f t="shared" si="8"/>
        <v>1989.3600000000001</v>
      </c>
      <c r="AD43" s="37"/>
      <c r="AG43">
        <v>792</v>
      </c>
      <c r="AH43" s="51">
        <f t="shared" si="10"/>
        <v>12987.754999999999</v>
      </c>
    </row>
    <row r="44" spans="2:34" x14ac:dyDescent="0.25">
      <c r="B44" s="6">
        <v>25513.98</v>
      </c>
      <c r="C44">
        <v>0.15</v>
      </c>
      <c r="D44" s="14">
        <f t="shared" si="0"/>
        <v>3827.0969999999998</v>
      </c>
      <c r="E44" s="11">
        <v>136.94999999999999</v>
      </c>
      <c r="F44" s="6">
        <v>10</v>
      </c>
      <c r="G44" s="15">
        <f t="shared" si="1"/>
        <v>1369.5</v>
      </c>
      <c r="H44" s="6">
        <v>609.08000000000004</v>
      </c>
      <c r="I44">
        <v>10</v>
      </c>
      <c r="J44" s="16">
        <f t="shared" si="2"/>
        <v>6090.8</v>
      </c>
      <c r="K44" s="52">
        <f t="shared" si="3"/>
        <v>7460.3</v>
      </c>
      <c r="M44" t="e">
        <f t="shared" si="4"/>
        <v>#DIV/0!</v>
      </c>
      <c r="O44">
        <v>793</v>
      </c>
      <c r="P44">
        <v>165.27</v>
      </c>
      <c r="Q44">
        <v>75</v>
      </c>
      <c r="R44" s="17">
        <f t="shared" si="5"/>
        <v>12395.25</v>
      </c>
      <c r="S44" s="19">
        <v>15239.86</v>
      </c>
      <c r="T44" s="23">
        <v>332.78</v>
      </c>
      <c r="U44">
        <v>4</v>
      </c>
      <c r="V44" s="36">
        <f t="shared" si="6"/>
        <v>1331.12</v>
      </c>
      <c r="W44" s="33">
        <v>337.11</v>
      </c>
      <c r="X44">
        <v>0.1</v>
      </c>
      <c r="Y44" s="16">
        <f t="shared" si="7"/>
        <v>33.711000000000006</v>
      </c>
      <c r="Z44" s="42">
        <v>3289.52</v>
      </c>
      <c r="AA44" s="50">
        <v>2488.14</v>
      </c>
      <c r="AB44">
        <v>1.5</v>
      </c>
      <c r="AC44" s="15">
        <f t="shared" si="8"/>
        <v>3732.21</v>
      </c>
      <c r="AD44" s="56">
        <v>106.7</v>
      </c>
      <c r="AE44" s="51">
        <v>3</v>
      </c>
      <c r="AF44" s="59">
        <f t="shared" si="9"/>
        <v>320.10000000000002</v>
      </c>
      <c r="AG44">
        <v>793</v>
      </c>
      <c r="AH44" s="51">
        <f t="shared" si="10"/>
        <v>40168.868000000002</v>
      </c>
    </row>
    <row r="45" spans="2:34" x14ac:dyDescent="0.25">
      <c r="B45" s="6">
        <v>59788.2</v>
      </c>
      <c r="C45">
        <v>0.15</v>
      </c>
      <c r="D45" s="14">
        <f t="shared" si="0"/>
        <v>8968.23</v>
      </c>
      <c r="E45" s="11">
        <v>606.76</v>
      </c>
      <c r="F45" s="6">
        <v>10</v>
      </c>
      <c r="G45" s="15">
        <f t="shared" si="1"/>
        <v>6067.6</v>
      </c>
      <c r="H45" s="6">
        <v>6441.11</v>
      </c>
      <c r="I45">
        <v>10</v>
      </c>
      <c r="J45" s="16">
        <f t="shared" si="2"/>
        <v>64411.1</v>
      </c>
      <c r="K45" s="52">
        <f t="shared" si="3"/>
        <v>70478.7</v>
      </c>
      <c r="M45" t="e">
        <f t="shared" si="4"/>
        <v>#DIV/0!</v>
      </c>
      <c r="O45">
        <v>794</v>
      </c>
      <c r="P45">
        <v>546.95000000000005</v>
      </c>
      <c r="Q45">
        <v>75</v>
      </c>
      <c r="R45" s="17">
        <f t="shared" si="5"/>
        <v>41021.25</v>
      </c>
      <c r="S45" s="19">
        <v>45324.66</v>
      </c>
      <c r="T45" s="24">
        <v>1484.94</v>
      </c>
      <c r="U45">
        <v>4</v>
      </c>
      <c r="V45" s="36">
        <f t="shared" si="6"/>
        <v>5939.76</v>
      </c>
      <c r="W45" s="33">
        <v>763.95</v>
      </c>
      <c r="X45">
        <v>0.1</v>
      </c>
      <c r="Y45" s="16">
        <f t="shared" si="7"/>
        <v>76.39500000000001</v>
      </c>
      <c r="Z45" s="42">
        <v>16534.12</v>
      </c>
      <c r="AA45" s="50">
        <v>9955.43</v>
      </c>
      <c r="AB45">
        <v>1.5</v>
      </c>
      <c r="AC45" s="15">
        <f t="shared" si="8"/>
        <v>14933.145</v>
      </c>
      <c r="AD45" s="55">
        <v>179.58</v>
      </c>
      <c r="AE45" s="51">
        <v>3</v>
      </c>
      <c r="AF45" s="59">
        <f t="shared" si="9"/>
        <v>538.74</v>
      </c>
      <c r="AG45">
        <v>794</v>
      </c>
      <c r="AH45" s="51">
        <f t="shared" si="10"/>
        <v>133336.29999999999</v>
      </c>
    </row>
    <row r="46" spans="2:34" x14ac:dyDescent="0.25">
      <c r="B46" s="6">
        <v>13888.83</v>
      </c>
      <c r="C46">
        <v>0.15</v>
      </c>
      <c r="D46" s="14">
        <f t="shared" si="0"/>
        <v>2083.3244999999997</v>
      </c>
      <c r="E46" s="11">
        <v>131.62</v>
      </c>
      <c r="F46" s="6">
        <v>10</v>
      </c>
      <c r="G46" s="15">
        <f t="shared" si="1"/>
        <v>1316.2</v>
      </c>
      <c r="H46" s="6">
        <v>885.46</v>
      </c>
      <c r="I46">
        <v>10</v>
      </c>
      <c r="J46" s="16">
        <f t="shared" si="2"/>
        <v>8854.6</v>
      </c>
      <c r="K46" s="52">
        <f t="shared" si="3"/>
        <v>10170.800000000001</v>
      </c>
      <c r="M46" t="e">
        <f t="shared" si="4"/>
        <v>#DIV/0!</v>
      </c>
      <c r="O46">
        <v>795</v>
      </c>
      <c r="P46">
        <v>155.75</v>
      </c>
      <c r="Q46">
        <v>75</v>
      </c>
      <c r="R46" s="17">
        <f t="shared" si="5"/>
        <v>11681.25</v>
      </c>
      <c r="S46" s="19">
        <v>12917.09</v>
      </c>
      <c r="T46" s="25">
        <v>175.7</v>
      </c>
      <c r="U46">
        <v>4</v>
      </c>
      <c r="V46" s="36">
        <f t="shared" si="6"/>
        <v>702.8</v>
      </c>
      <c r="W46" s="33">
        <v>450.78</v>
      </c>
      <c r="X46">
        <v>0.1</v>
      </c>
      <c r="Y46" s="16">
        <f t="shared" si="7"/>
        <v>45.078000000000003</v>
      </c>
      <c r="Z46" s="42">
        <v>3714.8</v>
      </c>
      <c r="AA46" s="50">
        <v>2999.6</v>
      </c>
      <c r="AB46">
        <v>1.5</v>
      </c>
      <c r="AC46" s="15">
        <f t="shared" si="8"/>
        <v>4499.3999999999996</v>
      </c>
      <c r="AD46" s="55">
        <v>28.09</v>
      </c>
      <c r="AE46" s="51">
        <v>3</v>
      </c>
      <c r="AF46" s="59">
        <f t="shared" si="9"/>
        <v>84.27</v>
      </c>
      <c r="AG46">
        <v>795</v>
      </c>
      <c r="AH46" s="51">
        <f t="shared" si="10"/>
        <v>35728.012499999997</v>
      </c>
    </row>
    <row r="47" spans="2:34" x14ac:dyDescent="0.25">
      <c r="B47" s="6">
        <v>36542.800000000003</v>
      </c>
      <c r="C47">
        <v>0.15</v>
      </c>
      <c r="D47" s="14">
        <f t="shared" si="0"/>
        <v>5481.42</v>
      </c>
      <c r="E47" s="11">
        <v>670.54</v>
      </c>
      <c r="F47" s="6">
        <v>10</v>
      </c>
      <c r="G47" s="15">
        <f t="shared" si="1"/>
        <v>6705.4</v>
      </c>
      <c r="H47" s="6">
        <v>1902.3</v>
      </c>
      <c r="I47">
        <v>10</v>
      </c>
      <c r="J47" s="16">
        <f t="shared" si="2"/>
        <v>19023</v>
      </c>
      <c r="K47" s="52">
        <f t="shared" si="3"/>
        <v>25728.400000000001</v>
      </c>
      <c r="M47" t="e">
        <f t="shared" si="4"/>
        <v>#DIV/0!</v>
      </c>
      <c r="O47">
        <v>796</v>
      </c>
      <c r="P47">
        <v>290.01</v>
      </c>
      <c r="Q47">
        <v>75</v>
      </c>
      <c r="R47" s="17">
        <f t="shared" si="5"/>
        <v>21750.75</v>
      </c>
      <c r="S47" s="20">
        <v>25921</v>
      </c>
      <c r="T47" s="23">
        <v>390.98</v>
      </c>
      <c r="U47">
        <v>4</v>
      </c>
      <c r="V47" s="36">
        <f t="shared" si="6"/>
        <v>1563.92</v>
      </c>
      <c r="W47" s="33">
        <v>561.58000000000004</v>
      </c>
      <c r="X47">
        <v>0.1</v>
      </c>
      <c r="Y47" s="16">
        <f t="shared" si="7"/>
        <v>56.158000000000008</v>
      </c>
      <c r="Z47" s="42">
        <v>10987.09</v>
      </c>
      <c r="AA47" s="50">
        <v>8946.01</v>
      </c>
      <c r="AB47">
        <v>1.5</v>
      </c>
      <c r="AC47" s="15">
        <f t="shared" si="8"/>
        <v>13419.014999999999</v>
      </c>
      <c r="AD47" s="57">
        <v>89.03</v>
      </c>
      <c r="AE47" s="51">
        <v>3</v>
      </c>
      <c r="AF47" s="59">
        <f t="shared" si="9"/>
        <v>267.09000000000003</v>
      </c>
      <c r="AG47">
        <v>796</v>
      </c>
      <c r="AH47" s="51">
        <f t="shared" si="10"/>
        <v>79446.442999999999</v>
      </c>
    </row>
    <row r="48" spans="2:34" x14ac:dyDescent="0.25">
      <c r="B48" s="6">
        <v>85142.91</v>
      </c>
      <c r="C48">
        <v>0.15</v>
      </c>
      <c r="D48" s="14">
        <f t="shared" si="0"/>
        <v>12771.4365</v>
      </c>
      <c r="E48" s="11">
        <v>1612.08</v>
      </c>
      <c r="F48" s="6">
        <v>10</v>
      </c>
      <c r="G48" s="15">
        <f t="shared" si="1"/>
        <v>16120.8</v>
      </c>
      <c r="H48" s="6">
        <v>9684.56</v>
      </c>
      <c r="I48">
        <v>10</v>
      </c>
      <c r="J48" s="16">
        <f t="shared" si="2"/>
        <v>96845.599999999991</v>
      </c>
      <c r="K48" s="52">
        <f t="shared" si="3"/>
        <v>112966.39999999999</v>
      </c>
      <c r="M48" t="e">
        <f t="shared" si="4"/>
        <v>#DIV/0!</v>
      </c>
      <c r="O48">
        <v>797</v>
      </c>
      <c r="P48">
        <v>252.02</v>
      </c>
      <c r="Q48">
        <v>75</v>
      </c>
      <c r="R48" s="17">
        <f t="shared" si="5"/>
        <v>18901.5</v>
      </c>
      <c r="S48" s="19">
        <v>53200.57</v>
      </c>
      <c r="T48" s="23">
        <v>942.74</v>
      </c>
      <c r="U48">
        <v>4</v>
      </c>
      <c r="V48" s="36">
        <f t="shared" si="6"/>
        <v>3770.96</v>
      </c>
      <c r="W48" s="34">
        <v>2006.3</v>
      </c>
      <c r="X48">
        <v>0.1</v>
      </c>
      <c r="Y48" s="16">
        <f t="shared" si="7"/>
        <v>200.63</v>
      </c>
      <c r="Z48" s="42">
        <v>14329.57</v>
      </c>
      <c r="AA48" s="50">
        <v>17060.099999999999</v>
      </c>
      <c r="AB48">
        <v>1.5</v>
      </c>
      <c r="AC48" s="15">
        <f t="shared" si="8"/>
        <v>25590.149999999998</v>
      </c>
      <c r="AD48" s="57">
        <v>634.37</v>
      </c>
      <c r="AE48" s="51">
        <v>3</v>
      </c>
      <c r="AF48" s="59">
        <f t="shared" si="9"/>
        <v>1903.1100000000001</v>
      </c>
      <c r="AG48">
        <v>797</v>
      </c>
      <c r="AH48" s="51">
        <f t="shared" si="10"/>
        <v>130667.92650000002</v>
      </c>
    </row>
    <row r="49" spans="1:34" x14ac:dyDescent="0.25">
      <c r="B49" s="6">
        <v>5486.49</v>
      </c>
      <c r="C49">
        <v>0.15</v>
      </c>
      <c r="D49" s="14">
        <f t="shared" si="0"/>
        <v>822.97349999999994</v>
      </c>
      <c r="E49" s="11">
        <v>36.32</v>
      </c>
      <c r="F49" s="6">
        <v>10</v>
      </c>
      <c r="G49" s="15">
        <f t="shared" si="1"/>
        <v>363.2</v>
      </c>
      <c r="H49" s="6">
        <v>56.35</v>
      </c>
      <c r="I49">
        <v>10</v>
      </c>
      <c r="J49" s="16">
        <f t="shared" si="2"/>
        <v>563.5</v>
      </c>
      <c r="K49" s="52">
        <f t="shared" si="3"/>
        <v>926.7</v>
      </c>
      <c r="M49" t="e">
        <f t="shared" si="4"/>
        <v>#DIV/0!</v>
      </c>
      <c r="O49">
        <v>798</v>
      </c>
      <c r="P49">
        <v>17.87</v>
      </c>
      <c r="Q49">
        <v>75</v>
      </c>
      <c r="R49" s="17">
        <f t="shared" si="5"/>
        <v>1340.25</v>
      </c>
      <c r="S49" s="19">
        <v>1489.62</v>
      </c>
      <c r="T49" s="23">
        <v>56.93</v>
      </c>
      <c r="U49">
        <v>4</v>
      </c>
      <c r="V49" s="36">
        <f t="shared" si="6"/>
        <v>227.72</v>
      </c>
      <c r="W49" s="35">
        <v>30.5</v>
      </c>
      <c r="X49">
        <v>0.1</v>
      </c>
      <c r="Y49" s="16">
        <f t="shared" si="7"/>
        <v>3.0500000000000003</v>
      </c>
      <c r="Z49" s="44">
        <v>400.17</v>
      </c>
      <c r="AA49" s="49">
        <v>615.88</v>
      </c>
      <c r="AB49">
        <v>1.5</v>
      </c>
      <c r="AC49" s="15">
        <f t="shared" si="8"/>
        <v>923.81999999999994</v>
      </c>
      <c r="AD49" s="57">
        <v>47.11</v>
      </c>
      <c r="AE49" s="51">
        <v>3</v>
      </c>
      <c r="AF49" s="59">
        <f t="shared" si="9"/>
        <v>141.32999999999998</v>
      </c>
      <c r="AG49">
        <v>798</v>
      </c>
      <c r="AH49" s="51">
        <f t="shared" si="10"/>
        <v>5348.9334999999992</v>
      </c>
    </row>
    <row r="50" spans="1:34" x14ac:dyDescent="0.25">
      <c r="B50" s="6">
        <v>116809.81</v>
      </c>
      <c r="C50">
        <v>0.15</v>
      </c>
      <c r="D50" s="14">
        <f t="shared" si="0"/>
        <v>17521.4715</v>
      </c>
      <c r="E50" s="11">
        <v>497.23</v>
      </c>
      <c r="F50" s="6">
        <v>10</v>
      </c>
      <c r="G50" s="15">
        <f t="shared" si="1"/>
        <v>4972.3</v>
      </c>
      <c r="H50" s="6">
        <v>9441.3799999999992</v>
      </c>
      <c r="I50">
        <v>10</v>
      </c>
      <c r="J50" s="16">
        <f t="shared" si="2"/>
        <v>94413.799999999988</v>
      </c>
      <c r="K50" s="52">
        <f t="shared" si="3"/>
        <v>99386.099999999991</v>
      </c>
      <c r="M50" t="e">
        <f t="shared" si="4"/>
        <v>#DIV/0!</v>
      </c>
      <c r="O50">
        <v>799</v>
      </c>
      <c r="P50">
        <v>590.19000000000005</v>
      </c>
      <c r="Q50">
        <v>75</v>
      </c>
      <c r="R50" s="17">
        <f t="shared" si="5"/>
        <v>44264.250000000007</v>
      </c>
      <c r="S50" s="20">
        <v>38158</v>
      </c>
      <c r="T50" s="24">
        <v>1945.72</v>
      </c>
      <c r="U50">
        <v>4</v>
      </c>
      <c r="V50" s="36">
        <f t="shared" si="6"/>
        <v>7782.88</v>
      </c>
      <c r="W50" s="34">
        <v>1055.82</v>
      </c>
      <c r="X50">
        <v>0.1</v>
      </c>
      <c r="Y50" s="16">
        <f t="shared" si="7"/>
        <v>105.58199999999999</v>
      </c>
      <c r="Z50" s="42">
        <v>16172.17</v>
      </c>
      <c r="AA50" s="50">
        <v>21022.55</v>
      </c>
      <c r="AB50">
        <v>1.5</v>
      </c>
      <c r="AC50" s="15">
        <f t="shared" si="8"/>
        <v>31533.824999999997</v>
      </c>
      <c r="AD50" s="57">
        <v>657.97</v>
      </c>
      <c r="AE50" s="51">
        <v>3</v>
      </c>
      <c r="AF50" s="59">
        <f t="shared" si="9"/>
        <v>1973.91</v>
      </c>
      <c r="AG50">
        <v>799</v>
      </c>
      <c r="AH50" s="51">
        <f t="shared" si="10"/>
        <v>157512.08850000001</v>
      </c>
    </row>
    <row r="52" spans="1:34" x14ac:dyDescent="0.25">
      <c r="B52" s="6">
        <f>SUM(B2:B50)</f>
        <v>4103570.9700000007</v>
      </c>
      <c r="D52" s="14">
        <f>SUM(D2:D50)</f>
        <v>615535.64549999998</v>
      </c>
      <c r="E52" s="6">
        <f>SUM(E2:E50)</f>
        <v>101033.09</v>
      </c>
      <c r="G52" s="15">
        <f>SUM(G2:G50)</f>
        <v>1010330.9000000003</v>
      </c>
      <c r="H52" s="6">
        <f>SUM(H2:H50)</f>
        <v>558522.89999999979</v>
      </c>
      <c r="J52" s="16">
        <f>SUM(J2:J50)</f>
        <v>5585229</v>
      </c>
      <c r="O52" t="s">
        <v>28</v>
      </c>
      <c r="P52" s="6">
        <f>SUM(P2:P50)</f>
        <v>27630.309999999998</v>
      </c>
      <c r="R52" s="17">
        <f>SUM(R2:R50)</f>
        <v>2072273.25</v>
      </c>
      <c r="S52" s="6">
        <f>SUM(S2:S50)</f>
        <v>2884672.1999999997</v>
      </c>
      <c r="T52" s="6">
        <f>SUM(T2:T50)</f>
        <v>104785.97000000002</v>
      </c>
      <c r="V52" s="36">
        <f>SUM(V2:V50)</f>
        <v>419143.88000000006</v>
      </c>
      <c r="W52" s="6">
        <f>SUM(W2:W50)</f>
        <v>56612.009999999987</v>
      </c>
      <c r="Y52" s="16">
        <f>SUM(Y2:Y50)</f>
        <v>5661.2010000000028</v>
      </c>
      <c r="Z52" s="45">
        <f>SUM(Z2:Z50)</f>
        <v>918185.24</v>
      </c>
      <c r="AA52" s="6">
        <f>SUM(AA2:AA50)</f>
        <v>1340070.6500000001</v>
      </c>
      <c r="AC52" s="15">
        <f>SUM(AC2:AC50)</f>
        <v>2010105.9749999994</v>
      </c>
      <c r="AD52" s="6">
        <f>SUM(AD2:AD50)</f>
        <v>64786.929999999993</v>
      </c>
      <c r="AF52" s="59">
        <f>SUM(AF2:AF50)</f>
        <v>194360.78999999989</v>
      </c>
    </row>
    <row r="53" spans="1:34" x14ac:dyDescent="0.25">
      <c r="B53" s="10">
        <v>4103570.97</v>
      </c>
      <c r="E53" s="13">
        <v>101033.1</v>
      </c>
      <c r="H53" s="10">
        <v>558522.9</v>
      </c>
      <c r="O53" t="s">
        <v>30</v>
      </c>
      <c r="P53" s="5">
        <v>27630.31</v>
      </c>
      <c r="S53" s="10">
        <v>2884672.2</v>
      </c>
      <c r="T53" s="26">
        <v>104785.97</v>
      </c>
      <c r="W53" s="26">
        <v>56612.01</v>
      </c>
      <c r="Z53" s="45">
        <v>918185.24</v>
      </c>
      <c r="AA53" s="26">
        <v>1340070.6499999999</v>
      </c>
      <c r="AD53" s="10">
        <v>64786.92</v>
      </c>
    </row>
    <row r="54" spans="1:34" x14ac:dyDescent="0.25">
      <c r="A54" s="48"/>
      <c r="B54" s="48"/>
      <c r="C54" s="48"/>
      <c r="D54" s="48"/>
    </row>
    <row r="55" spans="1:34" x14ac:dyDescent="0.25">
      <c r="A55" s="48"/>
      <c r="B55" s="48" t="s">
        <v>45</v>
      </c>
      <c r="C55" s="48"/>
      <c r="D55" s="48"/>
      <c r="O55" s="4">
        <v>771</v>
      </c>
    </row>
    <row r="56" spans="1:34" x14ac:dyDescent="0.25">
      <c r="A56" s="48"/>
      <c r="B56" s="48"/>
      <c r="C56" s="48"/>
      <c r="D56" s="48"/>
    </row>
    <row r="58" spans="1:34" x14ac:dyDescent="0.25">
      <c r="B58" t="s">
        <v>26</v>
      </c>
      <c r="C58">
        <v>615535.64549999998</v>
      </c>
      <c r="D58" s="14">
        <v>15715498.081499998</v>
      </c>
      <c r="E58" s="11">
        <f>100*(C58/D58)</f>
        <v>3.9167428375979854</v>
      </c>
    </row>
    <row r="59" spans="1:34" x14ac:dyDescent="0.25">
      <c r="B59" t="s">
        <v>52</v>
      </c>
      <c r="C59">
        <v>1010330.9000000003</v>
      </c>
      <c r="D59" s="14">
        <v>15715498.081499998</v>
      </c>
      <c r="E59" s="11">
        <f t="shared" ref="E59:E67" si="11">100*(C59/D59)</f>
        <v>6.4288824621431733</v>
      </c>
    </row>
    <row r="60" spans="1:34" x14ac:dyDescent="0.25">
      <c r="B60" t="s">
        <v>53</v>
      </c>
      <c r="C60">
        <v>5585229</v>
      </c>
      <c r="D60" s="14">
        <v>15715498.081499998</v>
      </c>
      <c r="E60" s="11">
        <f t="shared" si="11"/>
        <v>35.539624458831703</v>
      </c>
    </row>
    <row r="61" spans="1:34" x14ac:dyDescent="0.25">
      <c r="B61" t="s">
        <v>21</v>
      </c>
      <c r="C61">
        <v>2072273.25</v>
      </c>
      <c r="D61" s="14">
        <v>15715498.081499998</v>
      </c>
      <c r="E61" s="11">
        <f t="shared" si="11"/>
        <v>13.186176087154648</v>
      </c>
    </row>
    <row r="62" spans="1:34" x14ac:dyDescent="0.25">
      <c r="B62" t="s">
        <v>25</v>
      </c>
      <c r="C62">
        <v>2884672.1999999997</v>
      </c>
      <c r="D62" s="14">
        <v>15715498.081499998</v>
      </c>
      <c r="E62" s="11">
        <f t="shared" si="11"/>
        <v>18.355588763653529</v>
      </c>
      <c r="H62" s="6" t="s">
        <v>34</v>
      </c>
      <c r="I62">
        <v>558522.9</v>
      </c>
    </row>
    <row r="63" spans="1:34" x14ac:dyDescent="0.25">
      <c r="B63" t="s">
        <v>19</v>
      </c>
      <c r="C63">
        <v>419143.88000000006</v>
      </c>
      <c r="D63" s="14">
        <v>15715498.081499998</v>
      </c>
      <c r="E63" s="11">
        <f t="shared" si="11"/>
        <v>2.6670734699360801</v>
      </c>
      <c r="H63" s="6" t="s">
        <v>35</v>
      </c>
      <c r="I63" s="6">
        <v>237028.52</v>
      </c>
      <c r="K63" s="52">
        <f>100*I63/O63</f>
        <v>42.438460446295039</v>
      </c>
      <c r="O63">
        <v>558522.9</v>
      </c>
    </row>
    <row r="64" spans="1:34" x14ac:dyDescent="0.25">
      <c r="B64" t="s">
        <v>24</v>
      </c>
      <c r="C64">
        <v>5661.2010000000028</v>
      </c>
      <c r="D64" s="14">
        <v>15715498.081499998</v>
      </c>
      <c r="E64" s="11">
        <f t="shared" si="11"/>
        <v>3.6023045344418747E-2</v>
      </c>
      <c r="H64" s="6" t="s">
        <v>36</v>
      </c>
      <c r="I64" s="6">
        <f>I62-I63</f>
        <v>321494.38</v>
      </c>
      <c r="K64" s="52">
        <f>100*I64/O64</f>
        <v>57.561539553704961</v>
      </c>
      <c r="O64">
        <v>558522.9</v>
      </c>
    </row>
    <row r="65" spans="2:6" x14ac:dyDescent="0.25">
      <c r="B65" t="s">
        <v>23</v>
      </c>
      <c r="C65" s="14">
        <v>918185.24</v>
      </c>
      <c r="D65" s="14">
        <v>15715498.081499998</v>
      </c>
      <c r="E65" s="11">
        <f t="shared" si="11"/>
        <v>5.8425462256323346</v>
      </c>
    </row>
    <row r="66" spans="2:6" x14ac:dyDescent="0.25">
      <c r="B66" t="s">
        <v>22</v>
      </c>
      <c r="C66">
        <v>2010105.9749999994</v>
      </c>
      <c r="D66" s="14">
        <v>15715498.081499998</v>
      </c>
      <c r="E66" s="11">
        <f t="shared" si="11"/>
        <v>12.790596674541673</v>
      </c>
    </row>
    <row r="67" spans="2:6" x14ac:dyDescent="0.25">
      <c r="B67" t="s">
        <v>20</v>
      </c>
      <c r="C67">
        <v>194360.78999999989</v>
      </c>
      <c r="D67" s="14">
        <v>15715498.081499998</v>
      </c>
      <c r="E67" s="11">
        <f t="shared" si="11"/>
        <v>1.2367459751644647</v>
      </c>
    </row>
    <row r="68" spans="2:6" x14ac:dyDescent="0.25">
      <c r="C68">
        <f>SUM(C58:C67)</f>
        <v>15715498.081499998</v>
      </c>
    </row>
    <row r="70" spans="2:6" x14ac:dyDescent="0.25">
      <c r="B70" t="s">
        <v>26</v>
      </c>
      <c r="C70">
        <v>615535.64549999998</v>
      </c>
      <c r="E70" s="11">
        <v>180938.72</v>
      </c>
      <c r="F70">
        <f>E70/E71</f>
        <v>1359.3172564044773</v>
      </c>
    </row>
    <row r="71" spans="2:6" x14ac:dyDescent="0.25">
      <c r="B71" t="s">
        <v>52</v>
      </c>
      <c r="C71">
        <v>1010330.9000000003</v>
      </c>
      <c r="E71" s="11">
        <v>133.11000000000001</v>
      </c>
    </row>
    <row r="72" spans="2:6" x14ac:dyDescent="0.25">
      <c r="B72" t="s">
        <v>54</v>
      </c>
    </row>
    <row r="73" spans="2:6" x14ac:dyDescent="0.25">
      <c r="B73" t="s">
        <v>55</v>
      </c>
    </row>
    <row r="74" spans="2:6" x14ac:dyDescent="0.25">
      <c r="B74" t="s">
        <v>21</v>
      </c>
      <c r="C74">
        <v>2072273.25</v>
      </c>
    </row>
    <row r="75" spans="2:6" x14ac:dyDescent="0.25">
      <c r="B75" t="s">
        <v>25</v>
      </c>
      <c r="C75">
        <v>2884672.1999999997</v>
      </c>
    </row>
    <row r="76" spans="2:6" x14ac:dyDescent="0.25">
      <c r="B76" t="s">
        <v>19</v>
      </c>
      <c r="C76">
        <v>419143.88000000006</v>
      </c>
    </row>
    <row r="77" spans="2:6" x14ac:dyDescent="0.25">
      <c r="B77" t="s">
        <v>24</v>
      </c>
      <c r="C77">
        <v>5661.2010000000028</v>
      </c>
    </row>
    <row r="78" spans="2:6" x14ac:dyDescent="0.25">
      <c r="B78" t="s">
        <v>23</v>
      </c>
      <c r="C78" s="14">
        <v>918185.24</v>
      </c>
    </row>
    <row r="79" spans="2:6" x14ac:dyDescent="0.25">
      <c r="B79" t="s">
        <v>22</v>
      </c>
      <c r="C79">
        <v>2010105.9749999994</v>
      </c>
    </row>
    <row r="80" spans="2:6" x14ac:dyDescent="0.25">
      <c r="B80" t="s">
        <v>20</v>
      </c>
      <c r="C80">
        <v>194360.78999999989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01"/>
  <sheetViews>
    <sheetView topLeftCell="H74" workbookViewId="0">
      <selection activeCell="M93" sqref="M93"/>
    </sheetView>
  </sheetViews>
  <sheetFormatPr defaultRowHeight="15" x14ac:dyDescent="0.25"/>
  <cols>
    <col min="2" max="2" width="24" customWidth="1"/>
    <col min="3" max="3" width="17.42578125" customWidth="1"/>
    <col min="16" max="16" width="34.85546875" customWidth="1"/>
    <col min="20" max="20" width="15.140625" customWidth="1"/>
    <col min="23" max="23" width="22.140625" customWidth="1"/>
    <col min="24" max="24" width="14.42578125" customWidth="1"/>
    <col min="30" max="30" width="19.28515625" customWidth="1"/>
    <col min="31" max="31" width="17.42578125" customWidth="1"/>
    <col min="32" max="32" width="10.5703125" bestFit="1" customWidth="1"/>
  </cols>
  <sheetData>
    <row r="2" spans="1:13" x14ac:dyDescent="0.25">
      <c r="I2">
        <f>D4-D15</f>
        <v>4.9400000000000013</v>
      </c>
      <c r="L2">
        <v>61.510300000000001</v>
      </c>
      <c r="M2">
        <f>L2/L3</f>
        <v>3.1930677907151792</v>
      </c>
    </row>
    <row r="3" spans="1:13" x14ac:dyDescent="0.25">
      <c r="A3" t="s">
        <v>0</v>
      </c>
      <c r="F3" t="s">
        <v>1</v>
      </c>
      <c r="L3">
        <v>19.2637</v>
      </c>
    </row>
    <row r="4" spans="1:13" x14ac:dyDescent="0.25">
      <c r="A4">
        <v>2017</v>
      </c>
      <c r="C4">
        <v>28304596</v>
      </c>
      <c r="D4">
        <v>28.3</v>
      </c>
      <c r="E4" s="1">
        <v>23.36</v>
      </c>
      <c r="F4" s="77">
        <f t="shared" ref="F4:F15" si="0">(D4-E4)/E4</f>
        <v>0.2114726027397261</v>
      </c>
      <c r="G4">
        <f>F4*100</f>
        <v>21.147260273972609</v>
      </c>
      <c r="H4" t="s">
        <v>2</v>
      </c>
    </row>
    <row r="5" spans="1:13" x14ac:dyDescent="0.25">
      <c r="A5">
        <v>2016</v>
      </c>
      <c r="C5">
        <v>27862596</v>
      </c>
      <c r="D5">
        <v>27.86</v>
      </c>
      <c r="E5" s="1">
        <v>23.36</v>
      </c>
      <c r="F5" s="78">
        <f t="shared" si="0"/>
        <v>0.19263698630136986</v>
      </c>
      <c r="G5">
        <f t="shared" ref="G5:G15" si="1">F5*100</f>
        <v>19.263698630136986</v>
      </c>
      <c r="H5" t="s">
        <v>2</v>
      </c>
    </row>
    <row r="6" spans="1:13" x14ac:dyDescent="0.25">
      <c r="A6">
        <v>2015</v>
      </c>
      <c r="C6" t="s">
        <v>3</v>
      </c>
      <c r="D6">
        <v>27.43</v>
      </c>
      <c r="E6" s="1">
        <v>23.36</v>
      </c>
      <c r="F6" s="2">
        <f t="shared" si="0"/>
        <v>0.17422945205479454</v>
      </c>
      <c r="G6">
        <f t="shared" si="1"/>
        <v>17.422945205479454</v>
      </c>
      <c r="H6" t="s">
        <v>4</v>
      </c>
    </row>
    <row r="7" spans="1:13" x14ac:dyDescent="0.25">
      <c r="A7">
        <v>2014</v>
      </c>
      <c r="C7">
        <v>26.94</v>
      </c>
      <c r="D7">
        <v>26.94</v>
      </c>
      <c r="E7" s="1">
        <v>23.36</v>
      </c>
      <c r="F7" s="2">
        <f t="shared" si="0"/>
        <v>0.15325342465753433</v>
      </c>
      <c r="G7">
        <f t="shared" si="1"/>
        <v>15.325342465753433</v>
      </c>
      <c r="H7" t="s">
        <v>5</v>
      </c>
    </row>
    <row r="8" spans="1:13" x14ac:dyDescent="0.25">
      <c r="A8">
        <v>2013</v>
      </c>
      <c r="C8">
        <v>26.47</v>
      </c>
      <c r="D8">
        <v>26.47</v>
      </c>
      <c r="E8" s="1">
        <v>23.36</v>
      </c>
      <c r="F8" s="2">
        <f t="shared" si="0"/>
        <v>0.13313356164383561</v>
      </c>
      <c r="G8">
        <f t="shared" si="1"/>
        <v>13.31335616438356</v>
      </c>
      <c r="H8" t="s">
        <v>6</v>
      </c>
    </row>
    <row r="9" spans="1:13" x14ac:dyDescent="0.25">
      <c r="A9">
        <v>2012</v>
      </c>
      <c r="C9">
        <v>26.07</v>
      </c>
      <c r="D9">
        <v>26.07</v>
      </c>
      <c r="E9" s="1">
        <v>23.36</v>
      </c>
      <c r="F9" s="2">
        <f t="shared" si="0"/>
        <v>0.11601027397260277</v>
      </c>
      <c r="G9">
        <f t="shared" si="1"/>
        <v>11.601027397260278</v>
      </c>
      <c r="H9" t="s">
        <v>7</v>
      </c>
    </row>
    <row r="10" spans="1:13" x14ac:dyDescent="0.25">
      <c r="A10">
        <v>2011</v>
      </c>
      <c r="C10">
        <v>25.65</v>
      </c>
      <c r="D10">
        <v>25.65</v>
      </c>
      <c r="E10" s="1">
        <v>23.36</v>
      </c>
      <c r="F10" s="2">
        <f t="shared" si="0"/>
        <v>9.8030821917808181E-2</v>
      </c>
      <c r="G10">
        <f t="shared" si="1"/>
        <v>9.8030821917808186</v>
      </c>
      <c r="H10" t="s">
        <v>8</v>
      </c>
    </row>
    <row r="11" spans="1:13" x14ac:dyDescent="0.25">
      <c r="A11" s="1">
        <v>2010</v>
      </c>
      <c r="B11" s="1"/>
      <c r="C11" s="1">
        <v>25145561</v>
      </c>
      <c r="D11" s="1">
        <v>25.15</v>
      </c>
      <c r="E11" s="1">
        <v>23.36</v>
      </c>
      <c r="F11" s="2">
        <f t="shared" si="0"/>
        <v>7.6626712328767083E-2</v>
      </c>
      <c r="G11">
        <f t="shared" si="1"/>
        <v>7.6626712328767086</v>
      </c>
      <c r="H11" t="s">
        <v>2</v>
      </c>
    </row>
    <row r="12" spans="1:13" x14ac:dyDescent="0.25">
      <c r="A12">
        <v>2009</v>
      </c>
      <c r="C12" s="1">
        <v>24.8</v>
      </c>
      <c r="D12" s="1">
        <v>24.8</v>
      </c>
      <c r="E12" s="1">
        <v>23.36</v>
      </c>
      <c r="F12" s="2">
        <f t="shared" si="0"/>
        <v>6.1643835616438415E-2</v>
      </c>
      <c r="G12">
        <f t="shared" si="1"/>
        <v>6.1643835616438416</v>
      </c>
      <c r="H12" t="s">
        <v>9</v>
      </c>
    </row>
    <row r="13" spans="1:13" x14ac:dyDescent="0.25">
      <c r="A13">
        <v>2008</v>
      </c>
      <c r="C13" s="1">
        <v>24.31</v>
      </c>
      <c r="D13" s="1">
        <v>24.31</v>
      </c>
      <c r="E13" s="1">
        <v>23.36</v>
      </c>
      <c r="F13" s="2">
        <f t="shared" si="0"/>
        <v>4.066780821917805E-2</v>
      </c>
      <c r="G13">
        <f t="shared" si="1"/>
        <v>4.0667808219178054</v>
      </c>
      <c r="H13" t="s">
        <v>10</v>
      </c>
    </row>
    <row r="14" spans="1:13" x14ac:dyDescent="0.25">
      <c r="A14">
        <v>2007</v>
      </c>
      <c r="C14" s="1">
        <v>23.83</v>
      </c>
      <c r="D14" s="1">
        <v>23.83</v>
      </c>
      <c r="E14" s="1">
        <v>23.36</v>
      </c>
      <c r="F14" s="2">
        <f t="shared" si="0"/>
        <v>2.0119863013698582E-2</v>
      </c>
      <c r="G14">
        <f t="shared" si="1"/>
        <v>2.0119863013698582</v>
      </c>
      <c r="H14" t="s">
        <v>11</v>
      </c>
    </row>
    <row r="15" spans="1:13" x14ac:dyDescent="0.25">
      <c r="A15">
        <v>2006</v>
      </c>
      <c r="C15" s="1">
        <v>23.36</v>
      </c>
      <c r="D15" s="1">
        <v>23.36</v>
      </c>
      <c r="E15" s="1">
        <v>23.36</v>
      </c>
      <c r="F15" s="2">
        <f t="shared" si="0"/>
        <v>0</v>
      </c>
      <c r="G15">
        <f t="shared" si="1"/>
        <v>0</v>
      </c>
      <c r="H15" t="s">
        <v>12</v>
      </c>
    </row>
    <row r="17" spans="1:13" x14ac:dyDescent="0.25">
      <c r="C17" t="s">
        <v>14</v>
      </c>
      <c r="D17" t="s">
        <v>13</v>
      </c>
      <c r="F17" t="s">
        <v>15</v>
      </c>
      <c r="J17" t="s">
        <v>16</v>
      </c>
    </row>
    <row r="18" spans="1:13" x14ac:dyDescent="0.25">
      <c r="A18">
        <v>2017</v>
      </c>
      <c r="J18">
        <v>9554.2999999999993</v>
      </c>
      <c r="K18">
        <v>5882.17</v>
      </c>
      <c r="L18">
        <f>(J18-K18)/K18</f>
        <v>0.6242815151551212</v>
      </c>
      <c r="M18">
        <f>L18*100</f>
        <v>62.42815151551212</v>
      </c>
    </row>
    <row r="19" spans="1:13" x14ac:dyDescent="0.25">
      <c r="A19">
        <v>2016</v>
      </c>
      <c r="B19" s="3">
        <v>10159.870000000001</v>
      </c>
      <c r="C19" s="3">
        <v>6422.8</v>
      </c>
      <c r="D19" s="3">
        <f>(B19-C19)/C19</f>
        <v>0.58184436694276642</v>
      </c>
      <c r="E19">
        <f>D19*100</f>
        <v>58.184436694276641</v>
      </c>
      <c r="F19">
        <v>659.56</v>
      </c>
      <c r="G19">
        <v>540.63</v>
      </c>
      <c r="H19">
        <f>(F19-G19)/G19</f>
        <v>0.21998409263266921</v>
      </c>
      <c r="I19">
        <f>H19*100</f>
        <v>21.998409263266922</v>
      </c>
      <c r="J19">
        <f>B19-F19</f>
        <v>9500.3100000000013</v>
      </c>
      <c r="K19">
        <f t="shared" ref="J19:K29" si="2">C19-G19</f>
        <v>5882.17</v>
      </c>
      <c r="L19">
        <f>(J19-K19)/K19</f>
        <v>0.61510292970111391</v>
      </c>
      <c r="M19">
        <f>L19*100</f>
        <v>61.510292970111394</v>
      </c>
    </row>
    <row r="20" spans="1:13" x14ac:dyDescent="0.25">
      <c r="A20">
        <v>2015</v>
      </c>
      <c r="B20" s="3">
        <v>10207.31</v>
      </c>
      <c r="C20" s="3">
        <v>6422.8</v>
      </c>
      <c r="D20" s="3">
        <f t="shared" ref="D20:D29" si="3">(B20-C20)/C20</f>
        <v>0.58923055365261245</v>
      </c>
      <c r="E20">
        <f t="shared" ref="E20:E29" si="4">D20*100</f>
        <v>58.923055365261249</v>
      </c>
      <c r="F20">
        <v>702.44</v>
      </c>
      <c r="G20">
        <v>540.63</v>
      </c>
      <c r="H20">
        <f t="shared" ref="H20:H29" si="5">(F20-G20)/G20</f>
        <v>0.2992989660211236</v>
      </c>
      <c r="I20">
        <f t="shared" ref="I20:I29" si="6">H20*100</f>
        <v>29.929896602112361</v>
      </c>
      <c r="J20">
        <f t="shared" si="2"/>
        <v>9504.869999999999</v>
      </c>
      <c r="K20">
        <f t="shared" si="2"/>
        <v>5882.17</v>
      </c>
      <c r="L20">
        <f t="shared" ref="L20:L29" si="7">(J20-K20)/K20</f>
        <v>0.61587815381058331</v>
      </c>
      <c r="M20">
        <f t="shared" ref="M20:M29" si="8">L20*100</f>
        <v>61.587815381058334</v>
      </c>
    </row>
    <row r="21" spans="1:13" x14ac:dyDescent="0.25">
      <c r="A21">
        <v>2014</v>
      </c>
      <c r="B21" s="3">
        <v>8654.4699999999993</v>
      </c>
      <c r="C21" s="3">
        <v>6422.8</v>
      </c>
      <c r="D21" s="3">
        <f t="shared" si="3"/>
        <v>0.34746060908015181</v>
      </c>
      <c r="E21">
        <f t="shared" si="4"/>
        <v>34.746060908015181</v>
      </c>
      <c r="F21">
        <v>695.84</v>
      </c>
      <c r="G21">
        <v>540.63</v>
      </c>
      <c r="H21">
        <f t="shared" si="5"/>
        <v>0.28709098644174397</v>
      </c>
      <c r="I21">
        <f t="shared" si="6"/>
        <v>28.709098644174396</v>
      </c>
      <c r="J21">
        <f t="shared" si="2"/>
        <v>7958.6299999999992</v>
      </c>
      <c r="K21">
        <f t="shared" si="2"/>
        <v>5882.17</v>
      </c>
      <c r="L21">
        <f t="shared" si="7"/>
        <v>0.35300917858545383</v>
      </c>
      <c r="M21">
        <f t="shared" si="8"/>
        <v>35.300917858545382</v>
      </c>
    </row>
    <row r="22" spans="1:13" x14ac:dyDescent="0.25">
      <c r="A22">
        <v>2013</v>
      </c>
      <c r="B22" s="3">
        <v>8421.5</v>
      </c>
      <c r="C22" s="3">
        <v>6422.8</v>
      </c>
      <c r="D22" s="3">
        <f t="shared" si="3"/>
        <v>0.31118826679952666</v>
      </c>
      <c r="E22">
        <f t="shared" si="4"/>
        <v>31.118826679952665</v>
      </c>
      <c r="F22">
        <v>686.68</v>
      </c>
      <c r="G22">
        <v>540.63</v>
      </c>
      <c r="H22">
        <f t="shared" si="5"/>
        <v>0.27014779054066546</v>
      </c>
      <c r="I22">
        <f t="shared" si="6"/>
        <v>27.014779054066544</v>
      </c>
      <c r="J22">
        <f t="shared" si="2"/>
        <v>7734.82</v>
      </c>
      <c r="K22">
        <f t="shared" si="2"/>
        <v>5882.17</v>
      </c>
      <c r="L22">
        <f t="shared" si="7"/>
        <v>0.31496029526518265</v>
      </c>
      <c r="M22">
        <f t="shared" si="8"/>
        <v>31.496029526518264</v>
      </c>
    </row>
    <row r="23" spans="1:13" x14ac:dyDescent="0.25">
      <c r="A23">
        <v>2012</v>
      </c>
      <c r="B23" s="3">
        <v>8470.36</v>
      </c>
      <c r="C23" s="3">
        <v>6422.8</v>
      </c>
      <c r="D23" s="3">
        <f t="shared" si="3"/>
        <v>0.31879554088559514</v>
      </c>
      <c r="E23">
        <f t="shared" si="4"/>
        <v>31.879554088559516</v>
      </c>
      <c r="F23">
        <v>667.93</v>
      </c>
      <c r="G23">
        <v>540.63</v>
      </c>
      <c r="H23">
        <f t="shared" si="5"/>
        <v>0.23546603037197336</v>
      </c>
      <c r="I23">
        <f t="shared" si="6"/>
        <v>23.546603037197336</v>
      </c>
      <c r="J23">
        <f t="shared" si="2"/>
        <v>7802.43</v>
      </c>
      <c r="K23">
        <f t="shared" si="2"/>
        <v>5882.17</v>
      </c>
      <c r="L23">
        <f t="shared" si="7"/>
        <v>0.32645435273036993</v>
      </c>
      <c r="M23">
        <f t="shared" si="8"/>
        <v>32.645435273036995</v>
      </c>
    </row>
    <row r="24" spans="1:13" x14ac:dyDescent="0.25">
      <c r="A24">
        <v>2011</v>
      </c>
      <c r="B24" s="3">
        <v>8677.86</v>
      </c>
      <c r="C24" s="3">
        <v>6422.8</v>
      </c>
      <c r="D24" s="3">
        <f t="shared" si="3"/>
        <v>0.35110232297440375</v>
      </c>
      <c r="E24">
        <f t="shared" si="4"/>
        <v>35.110232297440376</v>
      </c>
      <c r="F24">
        <v>640.44000000000005</v>
      </c>
      <c r="G24">
        <v>540.63</v>
      </c>
      <c r="H24">
        <f t="shared" si="5"/>
        <v>0.1846179457299818</v>
      </c>
      <c r="I24">
        <f t="shared" si="6"/>
        <v>18.46179457299818</v>
      </c>
      <c r="J24">
        <f t="shared" si="2"/>
        <v>8037.42</v>
      </c>
      <c r="K24">
        <f t="shared" si="2"/>
        <v>5882.17</v>
      </c>
      <c r="L24">
        <f t="shared" si="7"/>
        <v>0.36640389516113953</v>
      </c>
      <c r="M24">
        <f t="shared" si="8"/>
        <v>36.640389516113956</v>
      </c>
    </row>
    <row r="25" spans="1:13" x14ac:dyDescent="0.25">
      <c r="A25" s="1">
        <v>2010</v>
      </c>
      <c r="B25" s="3">
        <v>8069.43</v>
      </c>
      <c r="C25" s="3">
        <v>6422.8</v>
      </c>
      <c r="D25" s="3">
        <f t="shared" si="3"/>
        <v>0.25637261007660211</v>
      </c>
      <c r="E25">
        <f t="shared" si="4"/>
        <v>25.637261007660211</v>
      </c>
      <c r="F25">
        <v>654.83000000000004</v>
      </c>
      <c r="G25">
        <v>540.63</v>
      </c>
      <c r="H25">
        <f t="shared" si="5"/>
        <v>0.21123504060078066</v>
      </c>
      <c r="I25">
        <f t="shared" si="6"/>
        <v>21.123504060078066</v>
      </c>
      <c r="J25">
        <f t="shared" si="2"/>
        <v>7414.6</v>
      </c>
      <c r="K25">
        <f t="shared" si="2"/>
        <v>5882.17</v>
      </c>
      <c r="L25">
        <f t="shared" si="7"/>
        <v>0.26052120220938874</v>
      </c>
      <c r="M25">
        <f t="shared" si="8"/>
        <v>26.052120220938875</v>
      </c>
    </row>
    <row r="26" spans="1:13" x14ac:dyDescent="0.25">
      <c r="A26">
        <v>2009</v>
      </c>
      <c r="B26" s="3">
        <v>7762.08</v>
      </c>
      <c r="C26" s="3">
        <v>6422.8</v>
      </c>
      <c r="D26" s="3">
        <f t="shared" si="3"/>
        <v>0.20851964875132337</v>
      </c>
      <c r="E26">
        <f t="shared" si="4"/>
        <v>20.851964875132335</v>
      </c>
      <c r="F26">
        <v>620.04999999999995</v>
      </c>
      <c r="G26">
        <v>540.63</v>
      </c>
      <c r="H26">
        <f t="shared" si="5"/>
        <v>0.14690268760520125</v>
      </c>
      <c r="I26">
        <f t="shared" si="6"/>
        <v>14.690268760520125</v>
      </c>
      <c r="J26">
        <f t="shared" si="2"/>
        <v>7142.03</v>
      </c>
      <c r="K26">
        <f t="shared" si="2"/>
        <v>5882.17</v>
      </c>
      <c r="L26">
        <f t="shared" si="7"/>
        <v>0.21418286108697976</v>
      </c>
      <c r="M26">
        <f t="shared" si="8"/>
        <v>21.418286108697977</v>
      </c>
    </row>
    <row r="27" spans="1:13" x14ac:dyDescent="0.25">
      <c r="A27">
        <v>2008</v>
      </c>
      <c r="B27" s="3">
        <v>7420.77</v>
      </c>
      <c r="C27" s="3">
        <v>6422.8</v>
      </c>
      <c r="D27" s="3">
        <f t="shared" si="3"/>
        <v>0.15537927383695588</v>
      </c>
      <c r="E27">
        <f t="shared" si="4"/>
        <v>15.537927383695587</v>
      </c>
      <c r="F27">
        <v>599.80999999999995</v>
      </c>
      <c r="G27">
        <v>540.63</v>
      </c>
      <c r="H27">
        <f t="shared" si="5"/>
        <v>0.10946488356177043</v>
      </c>
      <c r="I27">
        <f t="shared" si="6"/>
        <v>10.946488356177044</v>
      </c>
      <c r="J27">
        <f t="shared" si="2"/>
        <v>6820.9600000000009</v>
      </c>
      <c r="K27">
        <f t="shared" si="2"/>
        <v>5882.17</v>
      </c>
      <c r="L27">
        <f t="shared" si="7"/>
        <v>0.15959926353709614</v>
      </c>
      <c r="M27">
        <f t="shared" si="8"/>
        <v>15.959926353709614</v>
      </c>
    </row>
    <row r="28" spans="1:13" x14ac:dyDescent="0.25">
      <c r="A28">
        <v>2007</v>
      </c>
      <c r="B28" s="3">
        <v>7420.85</v>
      </c>
      <c r="C28" s="3">
        <v>6422.8</v>
      </c>
      <c r="D28" s="3">
        <f t="shared" si="3"/>
        <v>0.15539172946378529</v>
      </c>
      <c r="E28">
        <f t="shared" si="4"/>
        <v>15.53917294637853</v>
      </c>
      <c r="F28">
        <v>579.54999999999995</v>
      </c>
      <c r="G28">
        <v>540.63</v>
      </c>
      <c r="H28">
        <f t="shared" si="5"/>
        <v>7.1990085640826373E-2</v>
      </c>
      <c r="I28">
        <f t="shared" si="6"/>
        <v>7.1990085640826376</v>
      </c>
      <c r="J28">
        <f t="shared" si="2"/>
        <v>6841.3</v>
      </c>
      <c r="K28">
        <f t="shared" si="2"/>
        <v>5882.17</v>
      </c>
      <c r="L28">
        <f t="shared" si="7"/>
        <v>0.16305717107802054</v>
      </c>
      <c r="M28">
        <f t="shared" si="8"/>
        <v>16.305717107802053</v>
      </c>
    </row>
    <row r="29" spans="1:13" x14ac:dyDescent="0.25">
      <c r="A29">
        <v>2006</v>
      </c>
      <c r="B29" s="3">
        <v>6422.8</v>
      </c>
      <c r="C29" s="3">
        <v>6422.8</v>
      </c>
      <c r="D29" s="3">
        <f t="shared" si="3"/>
        <v>0</v>
      </c>
      <c r="E29">
        <f t="shared" si="4"/>
        <v>0</v>
      </c>
      <c r="F29">
        <v>540.63</v>
      </c>
      <c r="G29">
        <v>540.63</v>
      </c>
      <c r="H29">
        <f t="shared" si="5"/>
        <v>0</v>
      </c>
      <c r="I29">
        <f t="shared" si="6"/>
        <v>0</v>
      </c>
      <c r="J29">
        <f t="shared" si="2"/>
        <v>5882.17</v>
      </c>
      <c r="K29">
        <f t="shared" si="2"/>
        <v>5882.17</v>
      </c>
      <c r="L29">
        <f t="shared" si="7"/>
        <v>0</v>
      </c>
      <c r="M29">
        <f t="shared" si="8"/>
        <v>0</v>
      </c>
    </row>
    <row r="33" spans="1:20" x14ac:dyDescent="0.25">
      <c r="B33" t="s">
        <v>17</v>
      </c>
      <c r="F33" t="s">
        <v>18</v>
      </c>
      <c r="J33" t="s">
        <v>19</v>
      </c>
      <c r="N33" t="s">
        <v>20</v>
      </c>
      <c r="R33" t="s">
        <v>21</v>
      </c>
    </row>
    <row r="34" spans="1:20" x14ac:dyDescent="0.25">
      <c r="A34">
        <v>2017</v>
      </c>
      <c r="B34">
        <v>562.01841000000002</v>
      </c>
      <c r="C34">
        <v>527.73</v>
      </c>
      <c r="D34">
        <f>100*(B34-C34)/C34</f>
        <v>6.4973395486328229</v>
      </c>
      <c r="F34">
        <v>105.33632</v>
      </c>
      <c r="G34">
        <v>12.9</v>
      </c>
      <c r="H34">
        <f>100*(F34-G34)/G34</f>
        <v>716.56062015503869</v>
      </c>
      <c r="J34">
        <v>95.409809999999993</v>
      </c>
      <c r="K34">
        <v>46.15</v>
      </c>
      <c r="L34">
        <f>100*(J34-K34)/K34</f>
        <v>106.73848320693391</v>
      </c>
      <c r="N34">
        <v>46.16825</v>
      </c>
      <c r="O34">
        <v>3.33</v>
      </c>
      <c r="P34">
        <f>100*(N34-O34)/O34</f>
        <v>1286.4339339339338</v>
      </c>
      <c r="R34">
        <v>23.026140000000002</v>
      </c>
      <c r="S34">
        <v>22.25</v>
      </c>
      <c r="T34">
        <f>100*(R34-S34)/S34</f>
        <v>3.4882696629213554</v>
      </c>
    </row>
    <row r="35" spans="1:20" x14ac:dyDescent="0.25">
      <c r="A35">
        <v>2016</v>
      </c>
      <c r="B35">
        <v>558.52</v>
      </c>
      <c r="C35">
        <v>527.73</v>
      </c>
      <c r="D35">
        <f>100*(B35-C35)/C35</f>
        <v>5.834422905652505</v>
      </c>
      <c r="F35">
        <v>101.03</v>
      </c>
      <c r="G35">
        <v>12.9</v>
      </c>
      <c r="H35">
        <f>100*(F35-G35)/G35</f>
        <v>683.17829457364337</v>
      </c>
      <c r="J35">
        <v>104.79</v>
      </c>
      <c r="K35">
        <v>46.15</v>
      </c>
      <c r="L35">
        <f>100*(J35-K35)/K35</f>
        <v>127.06392199349948</v>
      </c>
      <c r="N35">
        <v>64.790000000000006</v>
      </c>
      <c r="O35">
        <v>3.33</v>
      </c>
      <c r="P35">
        <f>100*(N35-O35)/O35</f>
        <v>1845.6456456456458</v>
      </c>
      <c r="R35">
        <v>27.63</v>
      </c>
      <c r="S35">
        <v>22.25</v>
      </c>
      <c r="T35">
        <f>100*(R35-S35)/S35</f>
        <v>24.17977528089887</v>
      </c>
    </row>
    <row r="36" spans="1:20" x14ac:dyDescent="0.25">
      <c r="A36">
        <v>2015</v>
      </c>
      <c r="B36">
        <v>603.65</v>
      </c>
      <c r="C36">
        <v>527.73</v>
      </c>
      <c r="D36">
        <f t="shared" ref="D36:D45" si="9">100*(B36-C36)/C36</f>
        <v>14.386144429916806</v>
      </c>
      <c r="F36">
        <v>98.79</v>
      </c>
      <c r="G36">
        <v>12.9</v>
      </c>
      <c r="H36">
        <f t="shared" ref="H36:H45" si="10">100*(F36-G36)/G36</f>
        <v>665.81395348837202</v>
      </c>
      <c r="J36">
        <v>107.77</v>
      </c>
      <c r="K36">
        <v>46.15</v>
      </c>
      <c r="L36">
        <f t="shared" ref="L36:L45" si="11">100*(J36-K36)/K36</f>
        <v>133.52112676056339</v>
      </c>
      <c r="N36">
        <v>68.11</v>
      </c>
      <c r="O36">
        <v>3.33</v>
      </c>
      <c r="P36">
        <f t="shared" ref="P36:P45" si="12">100*(N36-O36)/O36</f>
        <v>1945.3453453453453</v>
      </c>
      <c r="R36">
        <v>28.46</v>
      </c>
      <c r="S36">
        <v>22.25</v>
      </c>
      <c r="T36">
        <f t="shared" ref="T36:T45" si="13">100*(R36-S36)/S36</f>
        <v>27.910112359550567</v>
      </c>
    </row>
    <row r="37" spans="1:20" x14ac:dyDescent="0.25">
      <c r="A37">
        <v>2014</v>
      </c>
      <c r="B37">
        <v>600.53</v>
      </c>
      <c r="C37">
        <v>527.73</v>
      </c>
      <c r="D37">
        <f t="shared" si="9"/>
        <v>13.794933014988716</v>
      </c>
      <c r="F37">
        <v>95.31</v>
      </c>
      <c r="G37">
        <v>12.9</v>
      </c>
      <c r="H37">
        <f t="shared" si="10"/>
        <v>638.83720930232562</v>
      </c>
      <c r="J37">
        <v>105.64</v>
      </c>
      <c r="K37">
        <v>46.15</v>
      </c>
      <c r="L37">
        <f t="shared" si="11"/>
        <v>128.90574214517878</v>
      </c>
      <c r="N37">
        <v>66.290000000000006</v>
      </c>
      <c r="O37">
        <v>3.33</v>
      </c>
      <c r="P37">
        <f t="shared" si="12"/>
        <v>1890.6906906906909</v>
      </c>
      <c r="R37">
        <v>28.27</v>
      </c>
      <c r="S37">
        <v>22.25</v>
      </c>
      <c r="T37">
        <f t="shared" si="13"/>
        <v>27.056179775280899</v>
      </c>
    </row>
    <row r="38" spans="1:20" x14ac:dyDescent="0.25">
      <c r="A38">
        <v>2013</v>
      </c>
      <c r="B38">
        <v>595.95000000000005</v>
      </c>
      <c r="C38">
        <v>527.73</v>
      </c>
      <c r="D38">
        <f t="shared" si="9"/>
        <v>12.927064976408396</v>
      </c>
      <c r="F38">
        <v>90.73</v>
      </c>
      <c r="G38">
        <v>12.9</v>
      </c>
      <c r="H38">
        <f t="shared" si="10"/>
        <v>603.33333333333337</v>
      </c>
      <c r="J38">
        <v>105.86</v>
      </c>
      <c r="K38">
        <v>46.15</v>
      </c>
      <c r="L38">
        <f t="shared" si="11"/>
        <v>129.38244853737811</v>
      </c>
      <c r="N38">
        <v>67.739999999999995</v>
      </c>
      <c r="O38">
        <v>3.33</v>
      </c>
      <c r="P38">
        <f t="shared" si="12"/>
        <v>1934.2342342342342</v>
      </c>
      <c r="R38">
        <v>30.59</v>
      </c>
      <c r="S38">
        <v>22.25</v>
      </c>
      <c r="T38">
        <f t="shared" si="13"/>
        <v>37.483146067415731</v>
      </c>
    </row>
    <row r="39" spans="1:20" x14ac:dyDescent="0.25">
      <c r="A39">
        <v>2012</v>
      </c>
      <c r="B39">
        <v>587.55999999999995</v>
      </c>
      <c r="C39">
        <v>527.73</v>
      </c>
      <c r="D39">
        <f t="shared" si="9"/>
        <v>11.33723684459855</v>
      </c>
      <c r="F39">
        <v>80.37</v>
      </c>
      <c r="G39">
        <v>12.9</v>
      </c>
      <c r="H39">
        <f t="shared" si="10"/>
        <v>523.02325581395348</v>
      </c>
      <c r="J39" s="5">
        <v>100.83</v>
      </c>
      <c r="K39">
        <v>46.15</v>
      </c>
      <c r="L39">
        <f t="shared" si="11"/>
        <v>118.48320693391116</v>
      </c>
      <c r="N39" s="4">
        <v>61.04</v>
      </c>
      <c r="O39">
        <v>3.33</v>
      </c>
      <c r="P39">
        <f t="shared" si="12"/>
        <v>1733.033033033033</v>
      </c>
      <c r="R39">
        <v>28.26</v>
      </c>
      <c r="S39">
        <v>22.25</v>
      </c>
      <c r="T39">
        <f t="shared" si="13"/>
        <v>27.011235955056186</v>
      </c>
    </row>
    <row r="40" spans="1:20" x14ac:dyDescent="0.25">
      <c r="A40">
        <v>2011</v>
      </c>
      <c r="B40">
        <v>571.34</v>
      </c>
      <c r="C40">
        <v>527.73</v>
      </c>
      <c r="D40">
        <f t="shared" si="9"/>
        <v>8.2636954503249793</v>
      </c>
      <c r="F40">
        <v>69.099999999999994</v>
      </c>
      <c r="G40">
        <v>12.9</v>
      </c>
      <c r="H40">
        <f t="shared" si="10"/>
        <v>435.65891472868213</v>
      </c>
      <c r="J40">
        <v>87.11</v>
      </c>
      <c r="K40">
        <v>46.15</v>
      </c>
      <c r="L40">
        <f t="shared" si="11"/>
        <v>88.75406283856988</v>
      </c>
      <c r="N40">
        <v>72.98</v>
      </c>
      <c r="O40">
        <v>3.33</v>
      </c>
      <c r="P40">
        <f t="shared" si="12"/>
        <v>2091.5915915915916</v>
      </c>
      <c r="R40">
        <v>27.58</v>
      </c>
      <c r="S40">
        <v>22.25</v>
      </c>
      <c r="T40">
        <f t="shared" si="13"/>
        <v>23.955056179775269</v>
      </c>
    </row>
    <row r="41" spans="1:20" x14ac:dyDescent="0.25">
      <c r="A41" s="1">
        <v>2010</v>
      </c>
      <c r="B41">
        <v>596.91999999999996</v>
      </c>
      <c r="C41">
        <v>527.73</v>
      </c>
      <c r="D41">
        <f t="shared" si="9"/>
        <v>13.110871089382817</v>
      </c>
      <c r="F41">
        <v>57.91</v>
      </c>
      <c r="G41">
        <v>12.9</v>
      </c>
      <c r="H41">
        <f t="shared" si="10"/>
        <v>348.91472868217051</v>
      </c>
      <c r="J41">
        <v>73.260000000000005</v>
      </c>
      <c r="K41">
        <v>46.15</v>
      </c>
      <c r="L41">
        <f t="shared" si="11"/>
        <v>58.743228602383546</v>
      </c>
      <c r="N41">
        <v>60.8</v>
      </c>
      <c r="O41">
        <v>3.33</v>
      </c>
      <c r="P41">
        <f t="shared" si="12"/>
        <v>1725.8258258258259</v>
      </c>
      <c r="R41">
        <v>27.85</v>
      </c>
      <c r="S41">
        <v>22.25</v>
      </c>
      <c r="T41">
        <f t="shared" si="13"/>
        <v>25.168539325842701</v>
      </c>
    </row>
    <row r="42" spans="1:20" x14ac:dyDescent="0.25">
      <c r="A42">
        <v>2009</v>
      </c>
      <c r="B42">
        <v>571.91999999999996</v>
      </c>
      <c r="C42">
        <v>527.73</v>
      </c>
      <c r="D42">
        <f t="shared" si="9"/>
        <v>8.3736001364333923</v>
      </c>
      <c r="F42">
        <v>48.31</v>
      </c>
      <c r="G42">
        <v>12.9</v>
      </c>
      <c r="H42">
        <f t="shared" si="10"/>
        <v>274.49612403100775</v>
      </c>
      <c r="J42">
        <v>63.46</v>
      </c>
      <c r="K42">
        <v>46.15</v>
      </c>
      <c r="L42">
        <f t="shared" si="11"/>
        <v>37.508125677139766</v>
      </c>
      <c r="N42">
        <v>51.82</v>
      </c>
      <c r="O42">
        <v>3.33</v>
      </c>
      <c r="P42">
        <f t="shared" si="12"/>
        <v>1456.1561561561562</v>
      </c>
      <c r="R42">
        <v>25.97</v>
      </c>
      <c r="S42">
        <v>22.25</v>
      </c>
      <c r="T42">
        <f t="shared" si="13"/>
        <v>16.7191011235955</v>
      </c>
    </row>
    <row r="43" spans="1:20" x14ac:dyDescent="0.25">
      <c r="A43">
        <v>2008</v>
      </c>
      <c r="B43">
        <v>563.05999999999995</v>
      </c>
      <c r="C43">
        <v>527.73</v>
      </c>
      <c r="D43">
        <f t="shared" si="9"/>
        <v>6.6947113107081133</v>
      </c>
      <c r="F43">
        <v>36.75</v>
      </c>
      <c r="G43">
        <v>12.9</v>
      </c>
      <c r="H43">
        <f t="shared" si="10"/>
        <v>184.88372093023256</v>
      </c>
      <c r="J43">
        <v>61.26</v>
      </c>
      <c r="K43">
        <v>46.15</v>
      </c>
      <c r="L43">
        <f t="shared" si="11"/>
        <v>32.741061755146262</v>
      </c>
      <c r="N43">
        <v>40.44</v>
      </c>
      <c r="O43">
        <v>3.33</v>
      </c>
      <c r="P43">
        <f t="shared" si="12"/>
        <v>1114.4144144144143</v>
      </c>
      <c r="R43">
        <v>26.1</v>
      </c>
      <c r="S43">
        <v>22.25</v>
      </c>
      <c r="T43">
        <f t="shared" si="13"/>
        <v>17.303370786516858</v>
      </c>
    </row>
    <row r="44" spans="1:20" x14ac:dyDescent="0.25">
      <c r="A44">
        <v>2007</v>
      </c>
      <c r="B44">
        <v>558.28</v>
      </c>
      <c r="C44">
        <v>527.73</v>
      </c>
      <c r="D44">
        <f t="shared" si="9"/>
        <v>5.7889451045041884</v>
      </c>
      <c r="F44">
        <v>21.28</v>
      </c>
      <c r="G44">
        <v>12.9</v>
      </c>
      <c r="H44">
        <f t="shared" si="10"/>
        <v>64.961240310077528</v>
      </c>
      <c r="J44">
        <v>52.31</v>
      </c>
      <c r="K44">
        <v>46.15</v>
      </c>
      <c r="L44">
        <f t="shared" si="11"/>
        <v>13.347778981581806</v>
      </c>
      <c r="N44">
        <v>22.42</v>
      </c>
      <c r="O44">
        <v>3.33</v>
      </c>
      <c r="P44">
        <f t="shared" si="12"/>
        <v>573.27327327327339</v>
      </c>
      <c r="R44">
        <v>24.84</v>
      </c>
      <c r="S44">
        <v>22.25</v>
      </c>
      <c r="T44">
        <f t="shared" si="13"/>
        <v>11.640449438202246</v>
      </c>
    </row>
    <row r="45" spans="1:20" x14ac:dyDescent="0.25">
      <c r="A45">
        <v>2006</v>
      </c>
      <c r="B45">
        <v>527.73</v>
      </c>
      <c r="C45">
        <v>527.73</v>
      </c>
      <c r="D45">
        <f t="shared" si="9"/>
        <v>0</v>
      </c>
      <c r="F45">
        <v>12.9</v>
      </c>
      <c r="G45">
        <v>12.9</v>
      </c>
      <c r="H45">
        <f t="shared" si="10"/>
        <v>0</v>
      </c>
      <c r="J45">
        <v>46.15</v>
      </c>
      <c r="K45">
        <v>46.15</v>
      </c>
      <c r="L45">
        <f t="shared" si="11"/>
        <v>0</v>
      </c>
      <c r="N45">
        <v>3.33</v>
      </c>
      <c r="O45">
        <v>3.33</v>
      </c>
      <c r="P45">
        <f t="shared" si="12"/>
        <v>0</v>
      </c>
      <c r="R45">
        <v>22.25</v>
      </c>
      <c r="S45">
        <v>22.25</v>
      </c>
      <c r="T45">
        <f t="shared" si="13"/>
        <v>0</v>
      </c>
    </row>
    <row r="47" spans="1:20" x14ac:dyDescent="0.25">
      <c r="B47" t="s">
        <v>22</v>
      </c>
      <c r="F47" t="s">
        <v>23</v>
      </c>
      <c r="J47" t="s">
        <v>24</v>
      </c>
      <c r="N47" t="s">
        <v>25</v>
      </c>
      <c r="R47" t="s">
        <v>26</v>
      </c>
    </row>
    <row r="48" spans="1:20" x14ac:dyDescent="0.25">
      <c r="A48">
        <v>2017</v>
      </c>
      <c r="B48">
        <v>1324.31628</v>
      </c>
      <c r="C48">
        <v>922.21</v>
      </c>
      <c r="D48">
        <f>100*(B48-C48)/C48</f>
        <v>43.602463647108571</v>
      </c>
      <c r="F48">
        <v>821.13741000000005</v>
      </c>
      <c r="G48">
        <v>765.76</v>
      </c>
      <c r="H48">
        <f>100*(F48-G48)/G48</f>
        <v>7.2316926974509057</v>
      </c>
      <c r="J48">
        <v>46.330329999999996</v>
      </c>
      <c r="K48">
        <v>235.82</v>
      </c>
      <c r="L48">
        <f>100*(J48-K48)/K48</f>
        <v>-80.353519633618873</v>
      </c>
      <c r="N48">
        <v>2658.3092700000002</v>
      </c>
      <c r="O48">
        <v>3064.04</v>
      </c>
      <c r="P48">
        <f>100*(N48-O48)/O48</f>
        <v>-13.241691688098058</v>
      </c>
      <c r="R48">
        <v>4007.55897</v>
      </c>
      <c r="S48">
        <v>822.08</v>
      </c>
      <c r="T48">
        <f>100*(R48-S48)/S48</f>
        <v>387.49014329505644</v>
      </c>
    </row>
    <row r="49" spans="1:32" x14ac:dyDescent="0.25">
      <c r="A49">
        <v>2016</v>
      </c>
      <c r="B49">
        <v>1340.07</v>
      </c>
      <c r="C49">
        <v>922.21</v>
      </c>
      <c r="D49">
        <f>100*(B49-C49)/C49</f>
        <v>45.310720985458836</v>
      </c>
      <c r="F49">
        <v>918.19</v>
      </c>
      <c r="G49">
        <v>765.76</v>
      </c>
      <c r="H49">
        <f>100*(F49-G49)/G49</f>
        <v>19.905714584203938</v>
      </c>
      <c r="J49">
        <v>56.61</v>
      </c>
      <c r="K49">
        <v>235.82</v>
      </c>
      <c r="L49">
        <f>100*(J49-K49)/K49</f>
        <v>-75.994402510389264</v>
      </c>
      <c r="N49">
        <v>2884.67</v>
      </c>
      <c r="O49">
        <v>3064.04</v>
      </c>
      <c r="P49">
        <f>100*(N49-O49)/O49</f>
        <v>-5.8540358480959744</v>
      </c>
      <c r="R49">
        <v>4103.57</v>
      </c>
      <c r="S49">
        <v>822.08</v>
      </c>
      <c r="T49">
        <f>100*(R49-S49)/S49</f>
        <v>399.16918061502525</v>
      </c>
    </row>
    <row r="50" spans="1:32" x14ac:dyDescent="0.25">
      <c r="A50">
        <v>2015</v>
      </c>
      <c r="B50">
        <v>1301.5999999999999</v>
      </c>
      <c r="C50">
        <v>922.21</v>
      </c>
      <c r="D50">
        <f t="shared" ref="D50:D59" si="14">100*(B50-C50)/C50</f>
        <v>41.13921991737238</v>
      </c>
      <c r="F50">
        <v>956.2</v>
      </c>
      <c r="G50">
        <v>765.76</v>
      </c>
      <c r="H50">
        <f t="shared" ref="H50:H59" si="15">100*(F50-G50)/G50</f>
        <v>24.869410781445893</v>
      </c>
      <c r="J50">
        <v>69.22</v>
      </c>
      <c r="K50">
        <v>235.82</v>
      </c>
      <c r="L50">
        <f t="shared" ref="L50:L59" si="16">100*(J50-K50)/K50</f>
        <v>-70.647103723178702</v>
      </c>
      <c r="N50">
        <v>3052.6</v>
      </c>
      <c r="O50">
        <v>3064.04</v>
      </c>
      <c r="P50">
        <f t="shared" ref="P50:P59" si="17">100*(N50-O50)/O50</f>
        <v>-0.37336327201994929</v>
      </c>
      <c r="R50">
        <v>3920.89</v>
      </c>
      <c r="S50">
        <v>822.08</v>
      </c>
      <c r="T50">
        <f t="shared" ref="T50:T59" si="18">100*(R50-S50)/S50</f>
        <v>376.94749902685868</v>
      </c>
    </row>
    <row r="51" spans="1:32" x14ac:dyDescent="0.25">
      <c r="A51">
        <v>2014</v>
      </c>
      <c r="B51">
        <v>1196.9000000000001</v>
      </c>
      <c r="C51">
        <v>922.21</v>
      </c>
      <c r="D51">
        <f t="shared" si="14"/>
        <v>29.786057405580081</v>
      </c>
      <c r="F51">
        <v>980.62</v>
      </c>
      <c r="G51">
        <v>765.76</v>
      </c>
      <c r="H51">
        <f t="shared" si="15"/>
        <v>28.058399498537401</v>
      </c>
      <c r="J51">
        <v>78.510000000000005</v>
      </c>
      <c r="K51">
        <v>235.82</v>
      </c>
      <c r="L51">
        <f t="shared" si="16"/>
        <v>-66.70765838351285</v>
      </c>
      <c r="N51">
        <v>4038.65</v>
      </c>
      <c r="O51">
        <v>3064.04</v>
      </c>
      <c r="P51">
        <f t="shared" si="17"/>
        <v>31.808005117426671</v>
      </c>
      <c r="R51">
        <v>1463.65</v>
      </c>
      <c r="S51">
        <v>822.08</v>
      </c>
      <c r="T51">
        <f t="shared" si="18"/>
        <v>78.042282989490076</v>
      </c>
      <c r="AE51">
        <f>77.5/19.3</f>
        <v>4.0155440414507773</v>
      </c>
    </row>
    <row r="52" spans="1:32" x14ac:dyDescent="0.25">
      <c r="A52">
        <v>2013</v>
      </c>
      <c r="B52">
        <v>1166.3599999999999</v>
      </c>
      <c r="C52">
        <v>922.21</v>
      </c>
      <c r="D52">
        <f t="shared" si="14"/>
        <v>26.474447251710547</v>
      </c>
      <c r="F52">
        <v>999.2</v>
      </c>
      <c r="G52">
        <v>765.76</v>
      </c>
      <c r="H52">
        <f t="shared" si="15"/>
        <v>30.48474717927289</v>
      </c>
      <c r="J52">
        <v>94.08</v>
      </c>
      <c r="K52">
        <v>235.82</v>
      </c>
      <c r="L52">
        <f t="shared" si="16"/>
        <v>-60.105164956322618</v>
      </c>
      <c r="N52">
        <v>4560.72</v>
      </c>
      <c r="O52">
        <v>3064.04</v>
      </c>
      <c r="P52">
        <f t="shared" si="17"/>
        <v>48.846620801295032</v>
      </c>
      <c r="R52">
        <v>710.27</v>
      </c>
      <c r="S52">
        <v>822.08</v>
      </c>
      <c r="T52">
        <f t="shared" si="18"/>
        <v>-13.600866095757111</v>
      </c>
    </row>
    <row r="53" spans="1:32" x14ac:dyDescent="0.25">
      <c r="A53">
        <v>2012</v>
      </c>
      <c r="B53">
        <v>1194.76</v>
      </c>
      <c r="C53">
        <v>922.21</v>
      </c>
      <c r="D53">
        <f t="shared" si="14"/>
        <v>29.554006137430733</v>
      </c>
      <c r="F53">
        <v>1027.1199999999999</v>
      </c>
      <c r="G53">
        <v>765.76</v>
      </c>
      <c r="H53">
        <f t="shared" si="15"/>
        <v>34.130798161303787</v>
      </c>
      <c r="J53">
        <v>109.92</v>
      </c>
      <c r="K53">
        <v>235.82</v>
      </c>
      <c r="L53">
        <f t="shared" si="16"/>
        <v>-53.388177423458572</v>
      </c>
      <c r="N53">
        <v>4500.72</v>
      </c>
      <c r="O53">
        <v>3064.04</v>
      </c>
      <c r="P53">
        <f t="shared" si="17"/>
        <v>46.888421822169434</v>
      </c>
      <c r="R53">
        <v>770.46</v>
      </c>
      <c r="S53">
        <v>822.08</v>
      </c>
      <c r="T53">
        <f t="shared" si="18"/>
        <v>-6.2791942390035027</v>
      </c>
    </row>
    <row r="54" spans="1:32" x14ac:dyDescent="0.25">
      <c r="A54">
        <v>2011</v>
      </c>
      <c r="B54">
        <v>1174.1600000000001</v>
      </c>
      <c r="C54">
        <v>922.21</v>
      </c>
      <c r="D54">
        <f t="shared" si="14"/>
        <v>27.320241593563292</v>
      </c>
      <c r="F54">
        <v>1012.61</v>
      </c>
      <c r="G54">
        <v>765.76</v>
      </c>
      <c r="H54">
        <f t="shared" si="15"/>
        <v>32.235948600083582</v>
      </c>
      <c r="J54">
        <v>131.53</v>
      </c>
      <c r="K54">
        <v>235.82</v>
      </c>
      <c r="L54">
        <f t="shared" si="16"/>
        <v>-44.224408447120688</v>
      </c>
      <c r="N54">
        <v>4701.1099999999997</v>
      </c>
      <c r="O54">
        <v>3064.04</v>
      </c>
      <c r="P54">
        <f t="shared" si="17"/>
        <v>53.428480045952391</v>
      </c>
      <c r="R54">
        <v>830.33</v>
      </c>
      <c r="S54">
        <v>822.08</v>
      </c>
      <c r="T54">
        <f t="shared" si="18"/>
        <v>1.0035519657454262</v>
      </c>
    </row>
    <row r="55" spans="1:32" x14ac:dyDescent="0.25">
      <c r="A55" s="1">
        <v>2010</v>
      </c>
      <c r="B55">
        <v>1122.5</v>
      </c>
      <c r="C55">
        <v>922.21</v>
      </c>
      <c r="D55">
        <f t="shared" si="14"/>
        <v>21.718480606369479</v>
      </c>
      <c r="F55">
        <v>993.31</v>
      </c>
      <c r="G55">
        <v>765.76</v>
      </c>
      <c r="H55">
        <f t="shared" si="15"/>
        <v>29.71557668198913</v>
      </c>
      <c r="J55">
        <v>146.69999999999999</v>
      </c>
      <c r="K55">
        <v>235.82</v>
      </c>
      <c r="L55">
        <f t="shared" si="16"/>
        <v>-37.791535917225005</v>
      </c>
      <c r="N55">
        <v>4246.5600000000004</v>
      </c>
      <c r="O55">
        <v>3064.04</v>
      </c>
      <c r="P55">
        <f t="shared" si="17"/>
        <v>38.593490946593398</v>
      </c>
      <c r="R55">
        <v>743.65</v>
      </c>
      <c r="S55">
        <v>822.08</v>
      </c>
      <c r="T55">
        <f t="shared" si="18"/>
        <v>-9.540434021019859</v>
      </c>
    </row>
    <row r="56" spans="1:32" x14ac:dyDescent="0.25">
      <c r="A56">
        <v>2009</v>
      </c>
      <c r="B56">
        <v>1065.01</v>
      </c>
      <c r="C56">
        <v>922.21</v>
      </c>
      <c r="D56">
        <f t="shared" si="14"/>
        <v>15.484542566226777</v>
      </c>
      <c r="F56">
        <v>963.96</v>
      </c>
      <c r="G56">
        <v>765.76</v>
      </c>
      <c r="H56">
        <f t="shared" si="15"/>
        <v>25.882783117425831</v>
      </c>
      <c r="J56">
        <v>173.19</v>
      </c>
      <c r="K56">
        <v>235.82</v>
      </c>
      <c r="L56">
        <f t="shared" si="16"/>
        <v>-26.558391993893647</v>
      </c>
      <c r="N56">
        <v>4022.4</v>
      </c>
      <c r="O56">
        <v>3064.04</v>
      </c>
      <c r="P56">
        <f t="shared" si="17"/>
        <v>31.277659560580155</v>
      </c>
      <c r="R56">
        <v>776.23</v>
      </c>
      <c r="S56">
        <v>822.08</v>
      </c>
      <c r="T56">
        <f t="shared" si="18"/>
        <v>-5.5773160762942799</v>
      </c>
    </row>
    <row r="57" spans="1:32" x14ac:dyDescent="0.25">
      <c r="A57">
        <v>2008</v>
      </c>
      <c r="B57">
        <v>1029.1600000000001</v>
      </c>
      <c r="C57">
        <v>922.21</v>
      </c>
      <c r="D57">
        <f t="shared" si="14"/>
        <v>11.597141648865229</v>
      </c>
      <c r="F57">
        <v>912.2</v>
      </c>
      <c r="G57">
        <v>765.76</v>
      </c>
      <c r="H57">
        <f t="shared" si="15"/>
        <v>19.123485165064778</v>
      </c>
      <c r="J57">
        <v>199.79</v>
      </c>
      <c r="K57">
        <v>235.82</v>
      </c>
      <c r="L57">
        <f t="shared" si="16"/>
        <v>-15.278602323806293</v>
      </c>
      <c r="N57">
        <v>3724.35</v>
      </c>
      <c r="O57">
        <v>3064.04</v>
      </c>
      <c r="P57">
        <f t="shared" si="17"/>
        <v>21.550306131773738</v>
      </c>
      <c r="R57">
        <v>827.68</v>
      </c>
      <c r="S57">
        <v>822.08</v>
      </c>
      <c r="T57">
        <f t="shared" si="18"/>
        <v>0.68119891008173272</v>
      </c>
    </row>
    <row r="58" spans="1:32" x14ac:dyDescent="0.25">
      <c r="A58">
        <v>2007</v>
      </c>
      <c r="B58">
        <v>1154.3800000000001</v>
      </c>
      <c r="C58">
        <v>922.21</v>
      </c>
      <c r="D58">
        <f t="shared" si="14"/>
        <v>25.175393890762415</v>
      </c>
      <c r="F58">
        <v>844.65</v>
      </c>
      <c r="G58">
        <v>765.76</v>
      </c>
      <c r="H58">
        <f t="shared" si="15"/>
        <v>10.302183451734223</v>
      </c>
      <c r="J58">
        <v>218.47</v>
      </c>
      <c r="K58">
        <v>235.82</v>
      </c>
      <c r="L58">
        <f t="shared" si="16"/>
        <v>-7.3573064201509606</v>
      </c>
      <c r="N58">
        <v>3690.69</v>
      </c>
      <c r="O58">
        <v>3064.04</v>
      </c>
      <c r="P58">
        <f t="shared" si="17"/>
        <v>20.45175650448428</v>
      </c>
      <c r="R58">
        <v>833.53</v>
      </c>
      <c r="S58">
        <v>822.08</v>
      </c>
      <c r="T58">
        <f t="shared" si="18"/>
        <v>1.3928084857921286</v>
      </c>
    </row>
    <row r="59" spans="1:32" x14ac:dyDescent="0.25">
      <c r="A59">
        <v>2006</v>
      </c>
      <c r="B59">
        <v>922.21</v>
      </c>
      <c r="C59">
        <v>922.21</v>
      </c>
      <c r="D59">
        <f t="shared" si="14"/>
        <v>0</v>
      </c>
      <c r="F59">
        <v>765.76</v>
      </c>
      <c r="G59">
        <v>765.76</v>
      </c>
      <c r="H59">
        <f t="shared" si="15"/>
        <v>0</v>
      </c>
      <c r="J59">
        <v>235.82</v>
      </c>
      <c r="K59">
        <v>235.82</v>
      </c>
      <c r="L59">
        <f t="shared" si="16"/>
        <v>0</v>
      </c>
      <c r="N59">
        <v>3064.04</v>
      </c>
      <c r="O59">
        <v>3064.04</v>
      </c>
      <c r="P59">
        <f t="shared" si="17"/>
        <v>0</v>
      </c>
      <c r="R59">
        <v>822.08</v>
      </c>
      <c r="S59">
        <v>822.08</v>
      </c>
      <c r="T59">
        <f t="shared" si="18"/>
        <v>0</v>
      </c>
    </row>
    <row r="62" spans="1:32" x14ac:dyDescent="0.25">
      <c r="B62" t="s">
        <v>16</v>
      </c>
      <c r="X62" t="s">
        <v>16</v>
      </c>
    </row>
    <row r="63" spans="1:32" x14ac:dyDescent="0.25">
      <c r="D63" t="s">
        <v>19</v>
      </c>
      <c r="F63" s="71" t="s">
        <v>19</v>
      </c>
      <c r="G63" t="s">
        <v>20</v>
      </c>
      <c r="I63" s="58" t="s">
        <v>20</v>
      </c>
      <c r="J63" t="s">
        <v>21</v>
      </c>
      <c r="K63" t="s">
        <v>21</v>
      </c>
      <c r="L63" t="s">
        <v>21</v>
      </c>
      <c r="M63" t="s">
        <v>22</v>
      </c>
      <c r="O63" s="5" t="s">
        <v>22</v>
      </c>
      <c r="P63" s="14" t="s">
        <v>23</v>
      </c>
      <c r="Q63" t="s">
        <v>24</v>
      </c>
      <c r="S63" s="69" t="s">
        <v>24</v>
      </c>
      <c r="T63" s="68" t="s">
        <v>25</v>
      </c>
      <c r="U63" t="s">
        <v>26</v>
      </c>
      <c r="V63" t="s">
        <v>26</v>
      </c>
      <c r="W63" t="s">
        <v>26</v>
      </c>
      <c r="X63" t="s">
        <v>78</v>
      </c>
      <c r="AE63" t="s">
        <v>83</v>
      </c>
      <c r="AF63" t="s">
        <v>85</v>
      </c>
    </row>
    <row r="64" spans="1:32" x14ac:dyDescent="0.25">
      <c r="B64" t="s">
        <v>72</v>
      </c>
      <c r="C64" s="66" t="s">
        <v>69</v>
      </c>
      <c r="D64" t="s">
        <v>73</v>
      </c>
      <c r="E64" t="s">
        <v>43</v>
      </c>
      <c r="F64" s="71" t="s">
        <v>75</v>
      </c>
      <c r="G64" t="s">
        <v>76</v>
      </c>
      <c r="H64" t="s">
        <v>43</v>
      </c>
      <c r="I64" s="58" t="s">
        <v>74</v>
      </c>
      <c r="J64" t="s">
        <v>76</v>
      </c>
      <c r="K64" t="s">
        <v>43</v>
      </c>
      <c r="L64" t="s">
        <v>74</v>
      </c>
      <c r="M64" t="s">
        <v>76</v>
      </c>
      <c r="N64" t="s">
        <v>43</v>
      </c>
      <c r="O64" s="5" t="s">
        <v>74</v>
      </c>
      <c r="P64" s="14" t="s">
        <v>77</v>
      </c>
      <c r="Q64" t="s">
        <v>76</v>
      </c>
      <c r="R64" t="s">
        <v>43</v>
      </c>
      <c r="S64" s="69" t="s">
        <v>75</v>
      </c>
      <c r="T64" s="68" t="s">
        <v>77</v>
      </c>
      <c r="U64" t="s">
        <v>76</v>
      </c>
      <c r="V64" t="s">
        <v>43</v>
      </c>
      <c r="W64" t="s">
        <v>77</v>
      </c>
      <c r="X64" t="s">
        <v>75</v>
      </c>
      <c r="Y64" t="s">
        <v>79</v>
      </c>
      <c r="Z64" t="s">
        <v>80</v>
      </c>
      <c r="AA64" t="s">
        <v>81</v>
      </c>
      <c r="AC64">
        <v>2006</v>
      </c>
      <c r="AD64" s="72" t="s">
        <v>82</v>
      </c>
      <c r="AE64" t="s">
        <v>84</v>
      </c>
    </row>
    <row r="65" spans="1:34" x14ac:dyDescent="0.25">
      <c r="A65">
        <v>2017</v>
      </c>
      <c r="C65" s="79">
        <v>1225.5089599999999</v>
      </c>
      <c r="D65">
        <v>95.409809999999993</v>
      </c>
      <c r="E65">
        <v>4</v>
      </c>
      <c r="F65" s="71">
        <f>D65*E65</f>
        <v>381.63923999999997</v>
      </c>
      <c r="G65">
        <v>46.16825</v>
      </c>
      <c r="H65">
        <v>3</v>
      </c>
      <c r="I65" s="58">
        <f>G65*H65</f>
        <v>138.50475</v>
      </c>
      <c r="J65">
        <v>23.026140000000002</v>
      </c>
      <c r="K65">
        <v>75</v>
      </c>
      <c r="L65">
        <f>J65*K65</f>
        <v>1726.9605000000001</v>
      </c>
      <c r="M65">
        <v>1324.31628</v>
      </c>
      <c r="N65">
        <v>1.5</v>
      </c>
      <c r="O65" s="5">
        <f>M65*N65</f>
        <v>1986.47442</v>
      </c>
      <c r="P65">
        <v>821.13741000000005</v>
      </c>
      <c r="Q65">
        <v>46.330329999999996</v>
      </c>
      <c r="R65">
        <v>0.1</v>
      </c>
      <c r="S65" s="69">
        <f>Q65*R65</f>
        <v>4.6330330000000002</v>
      </c>
      <c r="T65">
        <v>2658.3092700000002</v>
      </c>
      <c r="U65">
        <v>4007.55897</v>
      </c>
      <c r="V65">
        <v>0.15</v>
      </c>
      <c r="W65">
        <f>U65*V65</f>
        <v>601.13384550000001</v>
      </c>
      <c r="X65" s="73">
        <f>SUM(C65+F65+I65+L65+O65+P65+S65+T65+W65)</f>
        <v>9544.3014285000008</v>
      </c>
      <c r="Y65">
        <v>12368.04</v>
      </c>
      <c r="Z65">
        <f t="shared" ref="Z65:Z75" si="19">(X65/Y65)*100</f>
        <v>77.169069864748181</v>
      </c>
      <c r="AC65">
        <v>9448.65</v>
      </c>
      <c r="AD65">
        <f t="shared" ref="AD65:AD75" si="20">(X65/AC65)*100-100</f>
        <v>1.0123290470067161</v>
      </c>
      <c r="AE65" s="51">
        <v>5959.3206800000007</v>
      </c>
      <c r="AF65" s="51">
        <f t="shared" ref="AF65:AF76" si="21">X65+AE65</f>
        <v>15503.622108500002</v>
      </c>
      <c r="AG65">
        <v>12572.43</v>
      </c>
      <c r="AH65" s="75">
        <f t="shared" ref="AH65" si="22">100*(AF65/AG65)-100</f>
        <v>23.314443655681544</v>
      </c>
    </row>
    <row r="66" spans="1:34" x14ac:dyDescent="0.25">
      <c r="A66">
        <v>2016</v>
      </c>
      <c r="B66" s="61">
        <v>1445329.4400000004</v>
      </c>
      <c r="C66" s="63">
        <f>B66/1000</f>
        <v>1445.3294400000004</v>
      </c>
      <c r="D66">
        <v>104.79</v>
      </c>
      <c r="E66">
        <v>4</v>
      </c>
      <c r="F66" s="71">
        <f>D66*E66</f>
        <v>419.16</v>
      </c>
      <c r="G66">
        <v>64.790000000000006</v>
      </c>
      <c r="H66">
        <v>3</v>
      </c>
      <c r="I66" s="58">
        <f>G66*H66</f>
        <v>194.37</v>
      </c>
      <c r="J66">
        <v>27.63</v>
      </c>
      <c r="K66">
        <v>75</v>
      </c>
      <c r="L66" s="70">
        <f>J66*K66</f>
        <v>2072.25</v>
      </c>
      <c r="M66">
        <v>1340.07</v>
      </c>
      <c r="N66">
        <v>1.5</v>
      </c>
      <c r="O66" s="5">
        <f>M66*N66</f>
        <v>2010.105</v>
      </c>
      <c r="P66" s="14">
        <v>918.19</v>
      </c>
      <c r="Q66">
        <v>56.61</v>
      </c>
      <c r="R66">
        <v>0.1</v>
      </c>
      <c r="S66" s="69">
        <f>Q66*R66</f>
        <v>5.6610000000000005</v>
      </c>
      <c r="T66" s="68">
        <v>2884.67</v>
      </c>
      <c r="U66">
        <v>4103.57</v>
      </c>
      <c r="V66">
        <v>0.15</v>
      </c>
      <c r="W66" s="67">
        <f>U66*V66</f>
        <v>615.53549999999996</v>
      </c>
      <c r="X66" s="73">
        <f>SUM(C66+F66+I66+L66+O66+P66+S66+T66+W66)</f>
        <v>10565.27094</v>
      </c>
      <c r="Y66">
        <v>12368.04</v>
      </c>
      <c r="Z66">
        <f t="shared" si="19"/>
        <v>85.423971300222178</v>
      </c>
      <c r="AA66">
        <f>Z67-Z66</f>
        <v>2.9639878266887791</v>
      </c>
      <c r="AC66">
        <v>9448.65</v>
      </c>
      <c r="AD66">
        <f t="shared" si="20"/>
        <v>11.817782857868593</v>
      </c>
      <c r="AE66" s="74">
        <v>5544.6115399999999</v>
      </c>
      <c r="AF66" s="51">
        <f>X66+AE66</f>
        <v>16109.88248</v>
      </c>
      <c r="AG66">
        <v>12572.43</v>
      </c>
      <c r="AH66" s="75">
        <f t="shared" ref="AH66:AH75" si="23">100*(AF66/AG66)-100</f>
        <v>28.136585210655397</v>
      </c>
    </row>
    <row r="67" spans="1:34" x14ac:dyDescent="0.25">
      <c r="A67">
        <v>2015</v>
      </c>
      <c r="B67" s="61">
        <v>1605692.6399999997</v>
      </c>
      <c r="C67" s="63">
        <f t="shared" ref="C67:C76" si="24">B67/1000</f>
        <v>1605.6926399999998</v>
      </c>
      <c r="D67">
        <v>107.77</v>
      </c>
      <c r="E67">
        <v>4</v>
      </c>
      <c r="F67" s="71">
        <f t="shared" ref="F67:F76" si="25">D67*E67</f>
        <v>431.08</v>
      </c>
      <c r="G67">
        <v>68.11</v>
      </c>
      <c r="H67">
        <v>3</v>
      </c>
      <c r="I67" s="58">
        <f t="shared" ref="I67:I76" si="26">G67*H67</f>
        <v>204.32999999999998</v>
      </c>
      <c r="J67">
        <v>28.46</v>
      </c>
      <c r="K67">
        <v>75</v>
      </c>
      <c r="L67" s="70">
        <f t="shared" ref="L67:L76" si="27">J67*K67</f>
        <v>2134.5</v>
      </c>
      <c r="M67">
        <v>1301.5999999999999</v>
      </c>
      <c r="N67">
        <v>1.5</v>
      </c>
      <c r="O67" s="5">
        <f t="shared" ref="O67:O76" si="28">M67*N67</f>
        <v>1952.3999999999999</v>
      </c>
      <c r="P67" s="14">
        <v>956.2</v>
      </c>
      <c r="Q67">
        <v>69.22</v>
      </c>
      <c r="R67">
        <v>0.1</v>
      </c>
      <c r="S67" s="69">
        <f t="shared" ref="S67:S76" si="29">Q67*R67</f>
        <v>6.9220000000000006</v>
      </c>
      <c r="T67" s="68">
        <v>3052.6</v>
      </c>
      <c r="U67">
        <v>3920.89</v>
      </c>
      <c r="V67">
        <v>0.15</v>
      </c>
      <c r="W67" s="67">
        <f t="shared" ref="W67:W76" si="30">U67*V67</f>
        <v>588.13349999999991</v>
      </c>
      <c r="X67" s="73">
        <f t="shared" ref="X67:X76" si="31">SUM(C67+F67+I67+L67+O67+P67+S67+T67+W67)</f>
        <v>10931.858139999998</v>
      </c>
      <c r="Y67">
        <v>12368.04</v>
      </c>
      <c r="Z67">
        <f t="shared" si="19"/>
        <v>88.387959126910957</v>
      </c>
      <c r="AA67">
        <f>Z68-Z67</f>
        <v>4.7920074644002</v>
      </c>
      <c r="AC67">
        <v>9448.65</v>
      </c>
      <c r="AD67">
        <f t="shared" si="20"/>
        <v>15.697566742338836</v>
      </c>
      <c r="AE67" s="74">
        <v>5823.2091799999998</v>
      </c>
      <c r="AF67" s="51">
        <f t="shared" si="21"/>
        <v>16755.067319999998</v>
      </c>
      <c r="AG67">
        <v>12572.43</v>
      </c>
      <c r="AH67" s="75">
        <f t="shared" si="23"/>
        <v>33.268328557009255</v>
      </c>
    </row>
    <row r="68" spans="1:34" x14ac:dyDescent="0.25">
      <c r="A68">
        <v>2014</v>
      </c>
      <c r="B68" s="61">
        <v>1740837.04</v>
      </c>
      <c r="C68" s="63">
        <f t="shared" si="24"/>
        <v>1740.8370400000001</v>
      </c>
      <c r="D68">
        <v>105.64</v>
      </c>
      <c r="E68">
        <v>4</v>
      </c>
      <c r="F68" s="71">
        <f t="shared" si="25"/>
        <v>422.56</v>
      </c>
      <c r="G68">
        <v>66.290000000000006</v>
      </c>
      <c r="H68">
        <v>3</v>
      </c>
      <c r="I68" s="58">
        <f t="shared" si="26"/>
        <v>198.87</v>
      </c>
      <c r="J68">
        <v>28.27</v>
      </c>
      <c r="K68">
        <v>75</v>
      </c>
      <c r="L68" s="70">
        <f t="shared" si="27"/>
        <v>2120.25</v>
      </c>
      <c r="M68">
        <v>1196.9000000000001</v>
      </c>
      <c r="N68">
        <v>1.5</v>
      </c>
      <c r="O68" s="5">
        <f t="shared" si="28"/>
        <v>1795.3500000000001</v>
      </c>
      <c r="P68" s="14">
        <v>980.62</v>
      </c>
      <c r="Q68">
        <v>78.510000000000005</v>
      </c>
      <c r="R68">
        <v>0.1</v>
      </c>
      <c r="S68" s="69">
        <f t="shared" si="29"/>
        <v>7.8510000000000009</v>
      </c>
      <c r="T68" s="68">
        <v>4038.65</v>
      </c>
      <c r="U68">
        <v>1463.65</v>
      </c>
      <c r="V68">
        <v>0.15</v>
      </c>
      <c r="W68" s="67">
        <f t="shared" si="30"/>
        <v>219.54750000000001</v>
      </c>
      <c r="X68" s="73">
        <f t="shared" si="31"/>
        <v>11524.535540000001</v>
      </c>
      <c r="Y68">
        <v>12368.04</v>
      </c>
      <c r="Z68">
        <f t="shared" si="19"/>
        <v>93.179966591311157</v>
      </c>
      <c r="AA68">
        <f>Z69-Z68</f>
        <v>5.1576560231046926</v>
      </c>
      <c r="AC68">
        <v>9448.65</v>
      </c>
      <c r="AD68">
        <f t="shared" si="20"/>
        <v>21.970181348658286</v>
      </c>
      <c r="AE68" s="74">
        <v>5548.1848199999995</v>
      </c>
      <c r="AF68" s="51">
        <f t="shared" si="21"/>
        <v>17072.720359999999</v>
      </c>
      <c r="AG68">
        <v>12572.43</v>
      </c>
      <c r="AH68" s="75">
        <f t="shared" si="23"/>
        <v>35.794912837056955</v>
      </c>
    </row>
    <row r="69" spans="1:34" x14ac:dyDescent="0.25">
      <c r="A69">
        <v>2013</v>
      </c>
      <c r="B69" s="61">
        <v>1816118</v>
      </c>
      <c r="C69" s="63">
        <f t="shared" si="24"/>
        <v>1816.1179999999999</v>
      </c>
      <c r="D69">
        <v>105.86</v>
      </c>
      <c r="E69">
        <v>4</v>
      </c>
      <c r="F69" s="71">
        <f t="shared" si="25"/>
        <v>423.44</v>
      </c>
      <c r="G69">
        <v>67.739999999999995</v>
      </c>
      <c r="H69">
        <v>3</v>
      </c>
      <c r="I69" s="58">
        <f t="shared" si="26"/>
        <v>203.21999999999997</v>
      </c>
      <c r="J69">
        <v>30.59</v>
      </c>
      <c r="K69">
        <v>75</v>
      </c>
      <c r="L69" s="70">
        <f t="shared" si="27"/>
        <v>2294.25</v>
      </c>
      <c r="M69">
        <v>1166.3599999999999</v>
      </c>
      <c r="N69">
        <v>1.5</v>
      </c>
      <c r="O69" s="5">
        <f t="shared" si="28"/>
        <v>1749.54</v>
      </c>
      <c r="P69" s="14">
        <v>999.2</v>
      </c>
      <c r="Q69">
        <v>94.08</v>
      </c>
      <c r="R69">
        <v>0.1</v>
      </c>
      <c r="S69" s="69">
        <f t="shared" si="29"/>
        <v>9.4079999999999995</v>
      </c>
      <c r="T69" s="68">
        <v>4560.72</v>
      </c>
      <c r="U69">
        <v>710.27</v>
      </c>
      <c r="V69">
        <v>0.15</v>
      </c>
      <c r="W69" s="67">
        <f t="shared" si="30"/>
        <v>106.54049999999999</v>
      </c>
      <c r="X69" s="73">
        <f t="shared" si="31"/>
        <v>12162.4365</v>
      </c>
      <c r="Y69">
        <v>12368.04</v>
      </c>
      <c r="Z69">
        <f t="shared" si="19"/>
        <v>98.337622614415849</v>
      </c>
      <c r="AA69">
        <f>Z70-Z69</f>
        <v>1.3531812639683949E-2</v>
      </c>
      <c r="AC69">
        <v>9448.65</v>
      </c>
      <c r="AD69">
        <f t="shared" si="20"/>
        <v>28.721420520391803</v>
      </c>
      <c r="AE69" s="74">
        <v>5334.5281400000003</v>
      </c>
      <c r="AF69" s="51">
        <f t="shared" si="21"/>
        <v>17496.964639999998</v>
      </c>
      <c r="AG69">
        <v>12572.43</v>
      </c>
      <c r="AH69" s="75">
        <f t="shared" si="23"/>
        <v>39.169314444383446</v>
      </c>
    </row>
    <row r="70" spans="1:34" x14ac:dyDescent="0.25">
      <c r="A70">
        <v>2012</v>
      </c>
      <c r="B70" s="61">
        <v>2011629.12</v>
      </c>
      <c r="C70" s="63">
        <f t="shared" si="24"/>
        <v>2011.6291200000001</v>
      </c>
      <c r="D70" s="5">
        <v>100.83</v>
      </c>
      <c r="E70">
        <v>4</v>
      </c>
      <c r="F70" s="71">
        <f t="shared" si="25"/>
        <v>403.32</v>
      </c>
      <c r="G70" s="4">
        <v>61.04</v>
      </c>
      <c r="H70">
        <v>3</v>
      </c>
      <c r="I70" s="58">
        <f t="shared" si="26"/>
        <v>183.12</v>
      </c>
      <c r="J70">
        <v>28.26</v>
      </c>
      <c r="K70">
        <v>75</v>
      </c>
      <c r="L70" s="70">
        <f t="shared" si="27"/>
        <v>2119.5</v>
      </c>
      <c r="M70">
        <v>1194.76</v>
      </c>
      <c r="N70">
        <v>1.5</v>
      </c>
      <c r="O70" s="5">
        <f t="shared" si="28"/>
        <v>1792.1399999999999</v>
      </c>
      <c r="P70" s="14">
        <v>1027.1199999999999</v>
      </c>
      <c r="Q70">
        <v>109.92</v>
      </c>
      <c r="R70">
        <v>0.1</v>
      </c>
      <c r="S70" s="69">
        <f t="shared" si="29"/>
        <v>10.992000000000001</v>
      </c>
      <c r="T70" s="68">
        <v>4500.72</v>
      </c>
      <c r="U70">
        <v>770.46</v>
      </c>
      <c r="V70">
        <v>0.15</v>
      </c>
      <c r="W70" s="67">
        <f t="shared" si="30"/>
        <v>115.569</v>
      </c>
      <c r="X70" s="73">
        <f t="shared" si="31"/>
        <v>12164.110119999999</v>
      </c>
      <c r="Y70">
        <v>12368.04</v>
      </c>
      <c r="Z70">
        <f t="shared" si="19"/>
        <v>98.351154427055533</v>
      </c>
      <c r="AA70">
        <f>Z71-Z70</f>
        <v>1.6488787229019408</v>
      </c>
      <c r="AC70">
        <v>9448.65</v>
      </c>
      <c r="AD70">
        <f t="shared" si="20"/>
        <v>28.739133315341348</v>
      </c>
      <c r="AE70" s="74">
        <v>4836.9889000000003</v>
      </c>
      <c r="AF70" s="51">
        <f t="shared" si="21"/>
        <v>17001.099020000001</v>
      </c>
      <c r="AG70">
        <v>12572.43</v>
      </c>
      <c r="AH70" s="75">
        <f t="shared" si="23"/>
        <v>35.225243011891905</v>
      </c>
    </row>
    <row r="71" spans="1:34" x14ac:dyDescent="0.25">
      <c r="A71">
        <v>2011</v>
      </c>
      <c r="B71" s="61">
        <v>2119501.6</v>
      </c>
      <c r="C71" s="63">
        <f t="shared" si="24"/>
        <v>2119.5016000000001</v>
      </c>
      <c r="D71">
        <v>87.11</v>
      </c>
      <c r="E71">
        <v>4</v>
      </c>
      <c r="F71" s="71">
        <f t="shared" si="25"/>
        <v>348.44</v>
      </c>
      <c r="G71">
        <v>72.98</v>
      </c>
      <c r="H71">
        <v>3</v>
      </c>
      <c r="I71" s="58">
        <f t="shared" si="26"/>
        <v>218.94</v>
      </c>
      <c r="J71">
        <v>27.58</v>
      </c>
      <c r="K71">
        <v>75</v>
      </c>
      <c r="L71" s="70">
        <f t="shared" si="27"/>
        <v>2068.5</v>
      </c>
      <c r="M71">
        <v>1174.1600000000001</v>
      </c>
      <c r="N71">
        <v>1.5</v>
      </c>
      <c r="O71" s="5">
        <f t="shared" si="28"/>
        <v>1761.2400000000002</v>
      </c>
      <c r="P71" s="14">
        <v>1012.61</v>
      </c>
      <c r="Q71">
        <v>131.53</v>
      </c>
      <c r="R71">
        <v>0.1</v>
      </c>
      <c r="S71" s="69">
        <f t="shared" si="29"/>
        <v>13.153</v>
      </c>
      <c r="T71" s="68">
        <v>4701.1099999999997</v>
      </c>
      <c r="U71">
        <v>830.33</v>
      </c>
      <c r="V71">
        <v>0.15</v>
      </c>
      <c r="W71" s="67">
        <f t="shared" si="30"/>
        <v>124.54949999999999</v>
      </c>
      <c r="X71" s="73">
        <f t="shared" si="31"/>
        <v>12368.044099999999</v>
      </c>
      <c r="Y71">
        <v>12368.04</v>
      </c>
      <c r="Z71" s="5">
        <f t="shared" si="19"/>
        <v>100.00003314995747</v>
      </c>
      <c r="AC71">
        <v>9448.65</v>
      </c>
      <c r="AD71" s="5">
        <f t="shared" si="20"/>
        <v>30.897473183999836</v>
      </c>
      <c r="AE71" s="74">
        <v>4367.8565200000003</v>
      </c>
      <c r="AF71" s="51">
        <f t="shared" si="21"/>
        <v>16735.90062</v>
      </c>
      <c r="AG71">
        <v>12572.43</v>
      </c>
      <c r="AH71" s="75">
        <f t="shared" si="23"/>
        <v>33.115878314693333</v>
      </c>
    </row>
    <row r="72" spans="1:34" x14ac:dyDescent="0.25">
      <c r="A72" s="1">
        <v>2010</v>
      </c>
      <c r="B72" s="61">
        <v>2347960.7999999998</v>
      </c>
      <c r="C72" s="63">
        <f t="shared" si="24"/>
        <v>2347.9607999999998</v>
      </c>
      <c r="D72">
        <v>73.260000000000005</v>
      </c>
      <c r="E72">
        <v>4</v>
      </c>
      <c r="F72" s="71">
        <f t="shared" si="25"/>
        <v>293.04000000000002</v>
      </c>
      <c r="G72">
        <v>60.8</v>
      </c>
      <c r="H72">
        <v>3</v>
      </c>
      <c r="I72" s="58">
        <f t="shared" si="26"/>
        <v>182.39999999999998</v>
      </c>
      <c r="J72">
        <v>27.85</v>
      </c>
      <c r="K72">
        <v>75</v>
      </c>
      <c r="L72" s="70">
        <f t="shared" si="27"/>
        <v>2088.75</v>
      </c>
      <c r="M72">
        <v>1122.5</v>
      </c>
      <c r="N72">
        <v>1.5</v>
      </c>
      <c r="O72" s="5">
        <f t="shared" si="28"/>
        <v>1683.75</v>
      </c>
      <c r="P72" s="14">
        <v>993.31</v>
      </c>
      <c r="Q72">
        <v>146.69999999999999</v>
      </c>
      <c r="R72">
        <v>0.1</v>
      </c>
      <c r="S72" s="69">
        <f t="shared" si="29"/>
        <v>14.67</v>
      </c>
      <c r="T72" s="68">
        <v>4246.5600000000004</v>
      </c>
      <c r="U72">
        <v>743.65</v>
      </c>
      <c r="V72">
        <v>0.15</v>
      </c>
      <c r="W72" s="67">
        <f t="shared" si="30"/>
        <v>111.5475</v>
      </c>
      <c r="X72" s="73">
        <f t="shared" si="31"/>
        <v>11961.988300000001</v>
      </c>
      <c r="Y72">
        <v>12368.04</v>
      </c>
      <c r="Z72">
        <f t="shared" si="19"/>
        <v>96.716927661941583</v>
      </c>
      <c r="AC72">
        <v>9448.65</v>
      </c>
      <c r="AD72">
        <f t="shared" si="20"/>
        <v>26.599972482841466</v>
      </c>
      <c r="AE72" s="74">
        <v>4219.9682400000002</v>
      </c>
      <c r="AF72" s="51">
        <f t="shared" si="21"/>
        <v>16181.956540000001</v>
      </c>
      <c r="AG72">
        <v>12572.43</v>
      </c>
      <c r="AH72" s="75">
        <f t="shared" si="23"/>
        <v>28.709855930794618</v>
      </c>
    </row>
    <row r="73" spans="1:34" x14ac:dyDescent="0.25">
      <c r="A73">
        <v>2009</v>
      </c>
      <c r="B73" s="61">
        <v>2213828.7999999998</v>
      </c>
      <c r="C73" s="63">
        <f t="shared" si="24"/>
        <v>2213.8287999999998</v>
      </c>
      <c r="D73">
        <v>63.46</v>
      </c>
      <c r="E73">
        <v>4</v>
      </c>
      <c r="F73" s="71">
        <f t="shared" si="25"/>
        <v>253.84</v>
      </c>
      <c r="G73">
        <v>51.82</v>
      </c>
      <c r="H73">
        <v>3</v>
      </c>
      <c r="I73" s="58">
        <f t="shared" si="26"/>
        <v>155.46</v>
      </c>
      <c r="J73">
        <v>25.97</v>
      </c>
      <c r="K73">
        <v>75</v>
      </c>
      <c r="L73" s="70">
        <f t="shared" si="27"/>
        <v>1947.75</v>
      </c>
      <c r="M73">
        <v>1065.01</v>
      </c>
      <c r="N73">
        <v>1.5</v>
      </c>
      <c r="O73" s="5">
        <f t="shared" si="28"/>
        <v>1597.5149999999999</v>
      </c>
      <c r="P73" s="14">
        <v>963.96</v>
      </c>
      <c r="Q73">
        <v>173.19</v>
      </c>
      <c r="R73">
        <v>0.1</v>
      </c>
      <c r="S73" s="69">
        <f t="shared" si="29"/>
        <v>17.318999999999999</v>
      </c>
      <c r="T73" s="68">
        <v>4022.4</v>
      </c>
      <c r="U73">
        <v>776.23</v>
      </c>
      <c r="V73">
        <v>0.15</v>
      </c>
      <c r="W73" s="67">
        <f t="shared" si="30"/>
        <v>116.4345</v>
      </c>
      <c r="X73" s="73">
        <f t="shared" si="31"/>
        <v>11288.507299999999</v>
      </c>
      <c r="Y73">
        <v>12368.04</v>
      </c>
      <c r="Z73">
        <f t="shared" si="19"/>
        <v>91.271594367417947</v>
      </c>
      <c r="AC73">
        <v>9448.65</v>
      </c>
      <c r="AD73">
        <f t="shared" si="20"/>
        <v>19.472171156726077</v>
      </c>
      <c r="AE73" s="74">
        <v>4023.6053999999995</v>
      </c>
      <c r="AF73" s="51">
        <f t="shared" si="21"/>
        <v>15312.112699999998</v>
      </c>
      <c r="AG73">
        <v>12572.43</v>
      </c>
      <c r="AH73" s="75">
        <f t="shared" si="23"/>
        <v>21.791194701422057</v>
      </c>
    </row>
    <row r="74" spans="1:34" x14ac:dyDescent="0.25">
      <c r="A74">
        <v>2008</v>
      </c>
      <c r="B74" s="61">
        <v>2201857.6799999997</v>
      </c>
      <c r="C74" s="63">
        <f t="shared" si="24"/>
        <v>2201.8576799999996</v>
      </c>
      <c r="D74">
        <v>61.26</v>
      </c>
      <c r="E74">
        <v>4</v>
      </c>
      <c r="F74" s="71">
        <f t="shared" si="25"/>
        <v>245.04</v>
      </c>
      <c r="G74">
        <v>40.44</v>
      </c>
      <c r="H74">
        <v>3</v>
      </c>
      <c r="I74" s="58">
        <f t="shared" si="26"/>
        <v>121.32</v>
      </c>
      <c r="J74">
        <v>26.1</v>
      </c>
      <c r="K74">
        <v>75</v>
      </c>
      <c r="L74" s="70">
        <f t="shared" si="27"/>
        <v>1957.5</v>
      </c>
      <c r="M74">
        <v>1029.1600000000001</v>
      </c>
      <c r="N74">
        <v>1.5</v>
      </c>
      <c r="O74" s="5">
        <f t="shared" si="28"/>
        <v>1543.7400000000002</v>
      </c>
      <c r="P74" s="14">
        <v>912.2</v>
      </c>
      <c r="Q74">
        <v>199.79</v>
      </c>
      <c r="R74">
        <v>0.1</v>
      </c>
      <c r="S74" s="69">
        <f t="shared" si="29"/>
        <v>19.978999999999999</v>
      </c>
      <c r="T74" s="68">
        <v>3724.35</v>
      </c>
      <c r="U74">
        <v>827.68</v>
      </c>
      <c r="V74">
        <v>0.15</v>
      </c>
      <c r="W74" s="67">
        <f t="shared" si="30"/>
        <v>124.15199999999999</v>
      </c>
      <c r="X74" s="73">
        <f t="shared" si="31"/>
        <v>10850.13868</v>
      </c>
      <c r="Y74">
        <v>12368.04</v>
      </c>
      <c r="Z74">
        <f t="shared" si="19"/>
        <v>87.727228243116926</v>
      </c>
      <c r="AC74">
        <v>9448.65</v>
      </c>
      <c r="AD74">
        <f t="shared" si="20"/>
        <v>14.832686997613422</v>
      </c>
      <c r="AE74" s="74">
        <v>3821.3941</v>
      </c>
      <c r="AF74" s="51">
        <f t="shared" si="21"/>
        <v>14671.53278</v>
      </c>
      <c r="AG74">
        <v>12572.43</v>
      </c>
      <c r="AH74" s="75">
        <f t="shared" si="23"/>
        <v>16.696078482839027</v>
      </c>
    </row>
    <row r="75" spans="1:34" x14ac:dyDescent="0.25">
      <c r="A75">
        <v>2007</v>
      </c>
      <c r="B75" s="61">
        <v>2347794.5599999996</v>
      </c>
      <c r="C75" s="63">
        <f t="shared" si="24"/>
        <v>2347.7945599999994</v>
      </c>
      <c r="D75">
        <v>52.31</v>
      </c>
      <c r="E75">
        <v>4</v>
      </c>
      <c r="F75" s="71">
        <f t="shared" si="25"/>
        <v>209.24</v>
      </c>
      <c r="G75">
        <v>22.42</v>
      </c>
      <c r="H75">
        <v>3</v>
      </c>
      <c r="I75" s="58">
        <f t="shared" si="26"/>
        <v>67.260000000000005</v>
      </c>
      <c r="J75">
        <v>24.84</v>
      </c>
      <c r="K75">
        <v>75</v>
      </c>
      <c r="L75" s="70">
        <f t="shared" si="27"/>
        <v>1863</v>
      </c>
      <c r="M75">
        <v>1154.3800000000001</v>
      </c>
      <c r="N75">
        <v>1.5</v>
      </c>
      <c r="O75" s="5">
        <f t="shared" si="28"/>
        <v>1731.5700000000002</v>
      </c>
      <c r="P75" s="14">
        <v>844.65</v>
      </c>
      <c r="Q75">
        <v>218.47</v>
      </c>
      <c r="R75">
        <v>0.1</v>
      </c>
      <c r="S75" s="69">
        <f t="shared" si="29"/>
        <v>21.847000000000001</v>
      </c>
      <c r="T75" s="68">
        <v>3690.69</v>
      </c>
      <c r="U75">
        <v>833.53</v>
      </c>
      <c r="V75">
        <v>0.15</v>
      </c>
      <c r="W75" s="67">
        <f t="shared" si="30"/>
        <v>125.02949999999998</v>
      </c>
      <c r="X75" s="73">
        <f t="shared" si="31"/>
        <v>10901.08106</v>
      </c>
      <c r="Y75">
        <v>12368.04</v>
      </c>
      <c r="Z75">
        <f t="shared" si="19"/>
        <v>88.139115494451829</v>
      </c>
      <c r="AC75">
        <v>9448.65</v>
      </c>
      <c r="AD75">
        <f t="shared" si="20"/>
        <v>15.371836823249893</v>
      </c>
      <c r="AE75" s="74">
        <v>3390.3880399999998</v>
      </c>
      <c r="AF75" s="51">
        <f t="shared" si="21"/>
        <v>14291.4691</v>
      </c>
      <c r="AG75">
        <v>12572.43</v>
      </c>
      <c r="AH75" s="75">
        <f t="shared" si="23"/>
        <v>13.673085473532169</v>
      </c>
    </row>
    <row r="76" spans="1:34" x14ac:dyDescent="0.25">
      <c r="A76">
        <v>2006</v>
      </c>
      <c r="B76" s="61">
        <v>2225300.2399999998</v>
      </c>
      <c r="C76" s="63">
        <f t="shared" si="24"/>
        <v>2225.3002399999996</v>
      </c>
      <c r="D76">
        <v>46.15</v>
      </c>
      <c r="E76">
        <v>4</v>
      </c>
      <c r="F76" s="71">
        <f t="shared" si="25"/>
        <v>184.6</v>
      </c>
      <c r="G76">
        <v>3.33</v>
      </c>
      <c r="H76">
        <v>3</v>
      </c>
      <c r="I76" s="58">
        <f t="shared" si="26"/>
        <v>9.99</v>
      </c>
      <c r="J76">
        <v>22.25</v>
      </c>
      <c r="K76">
        <v>75</v>
      </c>
      <c r="L76" s="70">
        <f t="shared" si="27"/>
        <v>1668.75</v>
      </c>
      <c r="M76">
        <v>922.21</v>
      </c>
      <c r="N76">
        <v>1.5</v>
      </c>
      <c r="O76" s="5">
        <f t="shared" si="28"/>
        <v>1383.3150000000001</v>
      </c>
      <c r="P76" s="14">
        <v>765.76</v>
      </c>
      <c r="Q76">
        <v>235.82</v>
      </c>
      <c r="R76">
        <v>0.1</v>
      </c>
      <c r="S76" s="69">
        <f t="shared" si="29"/>
        <v>23.582000000000001</v>
      </c>
      <c r="T76" s="68">
        <v>3064.04</v>
      </c>
      <c r="U76">
        <v>822.08</v>
      </c>
      <c r="V76">
        <v>0.15</v>
      </c>
      <c r="W76" s="67">
        <f t="shared" si="30"/>
        <v>123.312</v>
      </c>
      <c r="X76" s="73">
        <f t="shared" si="31"/>
        <v>9448.6492400000006</v>
      </c>
      <c r="Y76">
        <v>12368.04</v>
      </c>
      <c r="Z76">
        <f>(X76/Y76)*100</f>
        <v>76.395687918215017</v>
      </c>
      <c r="AC76">
        <v>9448.65</v>
      </c>
      <c r="AD76">
        <f>(X76/AC76)*100-100</f>
        <v>-8.0434770950432721E-6</v>
      </c>
      <c r="AE76" s="74">
        <v>3123.78224</v>
      </c>
      <c r="AF76" s="51">
        <f t="shared" si="21"/>
        <v>12572.431480000001</v>
      </c>
      <c r="AG76">
        <v>12572.43</v>
      </c>
      <c r="AH76" s="75">
        <f>100*(AF76/AG76)-100</f>
        <v>1.1771789544923195E-5</v>
      </c>
    </row>
    <row r="79" spans="1:34" x14ac:dyDescent="0.25">
      <c r="W79" t="s">
        <v>86</v>
      </c>
      <c r="X79" t="s">
        <v>86</v>
      </c>
      <c r="Y79">
        <v>15503.622108500002</v>
      </c>
    </row>
    <row r="80" spans="1:34" x14ac:dyDescent="0.25">
      <c r="W80" s="80" t="s">
        <v>87</v>
      </c>
      <c r="X80">
        <v>4905.9570000000003</v>
      </c>
      <c r="Y80">
        <v>15503.622108500002</v>
      </c>
      <c r="Z80">
        <f>100*(X80/Y80)</f>
        <v>31.643940787941837</v>
      </c>
    </row>
    <row r="81" spans="12:27" x14ac:dyDescent="0.25">
      <c r="W81" s="80" t="s">
        <v>89</v>
      </c>
      <c r="X81">
        <v>2658.3092700000002</v>
      </c>
      <c r="Y81">
        <v>15503.622108500002</v>
      </c>
      <c r="Z81">
        <f t="shared" ref="Z81:Z90" si="32">100*(X81/Y81)</f>
        <v>17.146375546283203</v>
      </c>
    </row>
    <row r="82" spans="12:27" x14ac:dyDescent="0.25">
      <c r="W82" s="80" t="s">
        <v>88</v>
      </c>
      <c r="X82">
        <v>1726.9605000000001</v>
      </c>
      <c r="Y82">
        <v>15503.622108500002</v>
      </c>
      <c r="Z82">
        <f t="shared" si="32"/>
        <v>11.139077616276383</v>
      </c>
    </row>
    <row r="83" spans="12:27" x14ac:dyDescent="0.25">
      <c r="W83" s="80" t="s">
        <v>90</v>
      </c>
      <c r="X83">
        <v>1986.47442</v>
      </c>
      <c r="Y83">
        <v>15503.622108500002</v>
      </c>
      <c r="Z83">
        <f t="shared" si="32"/>
        <v>12.812969808590067</v>
      </c>
      <c r="AA83">
        <f>Z81+Z83</f>
        <v>29.959345354873271</v>
      </c>
    </row>
    <row r="84" spans="12:27" x14ac:dyDescent="0.25">
      <c r="T84" s="61">
        <v>1225508.9600000004</v>
      </c>
      <c r="W84" s="80" t="s">
        <v>91</v>
      </c>
      <c r="X84" s="51">
        <f>T84/1000</f>
        <v>1225.5089600000003</v>
      </c>
      <c r="Y84">
        <v>15503.622108500002</v>
      </c>
      <c r="Z84">
        <f t="shared" si="32"/>
        <v>7.9046622229530739</v>
      </c>
    </row>
    <row r="85" spans="12:27" x14ac:dyDescent="0.25">
      <c r="W85" s="80" t="s">
        <v>92</v>
      </c>
      <c r="X85">
        <v>1053.3632000000002</v>
      </c>
      <c r="Y85">
        <v>15503.622108500002</v>
      </c>
      <c r="Z85">
        <f t="shared" si="32"/>
        <v>6.7943038899437855</v>
      </c>
    </row>
    <row r="86" spans="12:27" x14ac:dyDescent="0.25">
      <c r="W86" s="80" t="s">
        <v>93</v>
      </c>
      <c r="X86">
        <v>821.13741000000005</v>
      </c>
      <c r="Y86">
        <v>15503.622108500002</v>
      </c>
      <c r="Z86">
        <f t="shared" si="32"/>
        <v>5.2964230181397678</v>
      </c>
    </row>
    <row r="87" spans="12:27" x14ac:dyDescent="0.25">
      <c r="W87" s="80" t="s">
        <v>94</v>
      </c>
      <c r="X87">
        <v>601.13384550000001</v>
      </c>
      <c r="Y87">
        <v>15503.622108500002</v>
      </c>
      <c r="Z87">
        <f t="shared" si="32"/>
        <v>3.8773767916493713</v>
      </c>
    </row>
    <row r="88" spans="12:27" x14ac:dyDescent="0.25">
      <c r="W88" s="80" t="s">
        <v>95</v>
      </c>
      <c r="X88">
        <v>381.63923999999997</v>
      </c>
      <c r="Y88">
        <v>15503.622108500002</v>
      </c>
      <c r="Z88">
        <f t="shared" si="32"/>
        <v>2.461613404462192</v>
      </c>
    </row>
    <row r="89" spans="12:27" x14ac:dyDescent="0.25">
      <c r="W89" s="80" t="s">
        <v>96</v>
      </c>
      <c r="X89">
        <v>138.50475</v>
      </c>
      <c r="Y89">
        <v>15503.622108500002</v>
      </c>
      <c r="Z89">
        <f t="shared" si="32"/>
        <v>0.89337026554629129</v>
      </c>
    </row>
    <row r="90" spans="12:27" x14ac:dyDescent="0.25">
      <c r="W90" s="80" t="s">
        <v>97</v>
      </c>
      <c r="X90">
        <v>4.6330330000000002</v>
      </c>
      <c r="Y90">
        <v>15503.622108500002</v>
      </c>
      <c r="Z90">
        <f t="shared" si="32"/>
        <v>2.9883552163335419E-2</v>
      </c>
    </row>
    <row r="91" spans="12:27" x14ac:dyDescent="0.25">
      <c r="L91" t="s">
        <v>17</v>
      </c>
      <c r="M91">
        <f>Q91+Q95</f>
        <v>39.548603010894908</v>
      </c>
      <c r="P91" s="80" t="s">
        <v>87</v>
      </c>
      <c r="Q91">
        <v>31.643940787941837</v>
      </c>
      <c r="W91" s="80" t="s">
        <v>34</v>
      </c>
      <c r="X91">
        <f>SUM(X80:X90)</f>
        <v>15503.621628500003</v>
      </c>
      <c r="Y91">
        <v>15503.622108500002</v>
      </c>
    </row>
    <row r="92" spans="12:27" x14ac:dyDescent="0.25">
      <c r="L92" t="s">
        <v>98</v>
      </c>
      <c r="M92">
        <f>Q92+Q93+Q97+Q99+Q100+Q101</f>
        <v>38.640635595184854</v>
      </c>
      <c r="P92" s="82" t="s">
        <v>89</v>
      </c>
      <c r="Q92" s="5">
        <v>17.146375546283203</v>
      </c>
      <c r="R92">
        <f>Q92+Q93+Q94</f>
        <v>41.098422971149652</v>
      </c>
      <c r="Y92">
        <v>15503.622108500002</v>
      </c>
    </row>
    <row r="93" spans="12:27" x14ac:dyDescent="0.25">
      <c r="P93" s="82" t="s">
        <v>90</v>
      </c>
      <c r="Q93" s="5">
        <v>12.812969808590067</v>
      </c>
      <c r="Y93">
        <v>15503.622108500002</v>
      </c>
    </row>
    <row r="94" spans="12:27" x14ac:dyDescent="0.25">
      <c r="P94" s="80" t="s">
        <v>88</v>
      </c>
      <c r="Q94">
        <v>11.139077616276383</v>
      </c>
      <c r="Y94">
        <v>15503.622108500002</v>
      </c>
    </row>
    <row r="95" spans="12:27" x14ac:dyDescent="0.25">
      <c r="P95" s="80" t="s">
        <v>91</v>
      </c>
      <c r="Q95">
        <v>7.9046622229530739</v>
      </c>
      <c r="Y95">
        <v>15503.622108500002</v>
      </c>
    </row>
    <row r="96" spans="12:27" x14ac:dyDescent="0.25">
      <c r="P96" s="80" t="s">
        <v>92</v>
      </c>
      <c r="Q96">
        <v>6.7943038899437855</v>
      </c>
    </row>
    <row r="97" spans="16:19" x14ac:dyDescent="0.25">
      <c r="P97" s="82" t="s">
        <v>93</v>
      </c>
      <c r="Q97">
        <v>5.2964230181397678</v>
      </c>
    </row>
    <row r="98" spans="16:19" x14ac:dyDescent="0.25">
      <c r="P98" s="81" t="s">
        <v>94</v>
      </c>
      <c r="Q98">
        <v>3.8773767916493713</v>
      </c>
    </row>
    <row r="99" spans="16:19" x14ac:dyDescent="0.25">
      <c r="P99" s="82" t="s">
        <v>95</v>
      </c>
      <c r="Q99">
        <v>2.461613404462192</v>
      </c>
    </row>
    <row r="100" spans="16:19" x14ac:dyDescent="0.25">
      <c r="P100" s="82" t="s">
        <v>96</v>
      </c>
      <c r="Q100" s="5">
        <v>0.89337026554629129</v>
      </c>
    </row>
    <row r="101" spans="16:19" x14ac:dyDescent="0.25">
      <c r="P101" s="82" t="s">
        <v>97</v>
      </c>
      <c r="Q101" s="5">
        <v>2.9883552163335419E-2</v>
      </c>
      <c r="R101">
        <f>SUM(Q92+Q93+Q100+Q101)</f>
        <v>30.8825991725829</v>
      </c>
      <c r="S101">
        <f>Q98+Q101</f>
        <v>3.9072603438127067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7"/>
  <sheetViews>
    <sheetView tabSelected="1" topLeftCell="A16" workbookViewId="0">
      <selection activeCell="D37" sqref="D37"/>
    </sheetView>
  </sheetViews>
  <sheetFormatPr defaultRowHeight="15" x14ac:dyDescent="0.25"/>
  <cols>
    <col min="3" max="3" width="13.85546875" style="61" customWidth="1"/>
    <col min="4" max="4" width="12.42578125" customWidth="1"/>
    <col min="5" max="5" width="17.5703125" customWidth="1"/>
    <col min="6" max="6" width="13.5703125" customWidth="1"/>
    <col min="7" max="7" width="13.28515625" bestFit="1" customWidth="1"/>
    <col min="8" max="8" width="15.5703125" customWidth="1"/>
    <col min="9" max="9" width="18.140625" customWidth="1"/>
    <col min="14" max="14" width="14.28515625" bestFit="1" customWidth="1"/>
  </cols>
  <sheetData>
    <row r="3" spans="1:14" x14ac:dyDescent="0.25">
      <c r="B3" t="s">
        <v>56</v>
      </c>
      <c r="F3" t="s">
        <v>57</v>
      </c>
      <c r="G3" t="s">
        <v>57</v>
      </c>
      <c r="H3" t="s">
        <v>57</v>
      </c>
      <c r="I3" t="s">
        <v>57</v>
      </c>
    </row>
    <row r="4" spans="1:14" x14ac:dyDescent="0.25">
      <c r="C4" s="61" t="s">
        <v>66</v>
      </c>
      <c r="D4" t="s">
        <v>35</v>
      </c>
      <c r="E4" t="s">
        <v>36</v>
      </c>
      <c r="F4" t="s">
        <v>58</v>
      </c>
      <c r="G4" t="s">
        <v>35</v>
      </c>
      <c r="H4" t="s">
        <v>59</v>
      </c>
      <c r="I4" t="s">
        <v>60</v>
      </c>
      <c r="J4" t="s">
        <v>68</v>
      </c>
      <c r="M4" t="s">
        <v>67</v>
      </c>
    </row>
    <row r="5" spans="1:14" x14ac:dyDescent="0.25">
      <c r="B5">
        <v>2017</v>
      </c>
      <c r="C5" s="61">
        <v>562018.41</v>
      </c>
      <c r="D5" s="61">
        <v>408829.79</v>
      </c>
      <c r="E5" s="61">
        <f>C5-D5</f>
        <v>153188.62000000005</v>
      </c>
      <c r="F5">
        <v>12</v>
      </c>
      <c r="G5" s="62">
        <f>D5*F5</f>
        <v>4905957.4799999995</v>
      </c>
      <c r="H5">
        <v>8</v>
      </c>
      <c r="I5" s="64">
        <f>E5*H5</f>
        <v>1225508.9600000004</v>
      </c>
      <c r="J5">
        <f>G5/I5</f>
        <v>4.0032000092435043</v>
      </c>
    </row>
    <row r="6" spans="1:14" x14ac:dyDescent="0.25">
      <c r="B6">
        <v>2016</v>
      </c>
      <c r="C6" s="61">
        <v>558522.9</v>
      </c>
      <c r="D6" s="61">
        <v>377856.72</v>
      </c>
      <c r="E6" s="61">
        <f>C6-D6</f>
        <v>180666.18000000005</v>
      </c>
      <c r="F6">
        <v>12</v>
      </c>
      <c r="G6" s="62">
        <f>D6*F6</f>
        <v>4534280.6399999997</v>
      </c>
      <c r="H6">
        <v>8</v>
      </c>
      <c r="I6" s="64">
        <f>E6*H6</f>
        <v>1445329.4400000004</v>
      </c>
      <c r="J6">
        <f>G6/I6</f>
        <v>3.1371952404152221</v>
      </c>
      <c r="M6" t="s">
        <v>35</v>
      </c>
      <c r="N6" s="61">
        <v>10960947.25</v>
      </c>
    </row>
    <row r="7" spans="1:14" x14ac:dyDescent="0.25">
      <c r="A7" s="4">
        <v>603.65</v>
      </c>
      <c r="B7">
        <v>2015</v>
      </c>
      <c r="C7" s="61">
        <v>603654.22</v>
      </c>
      <c r="D7" s="76">
        <v>402942.64</v>
      </c>
      <c r="E7" s="61">
        <f>C7-D7</f>
        <v>200711.57999999996</v>
      </c>
      <c r="F7">
        <v>12</v>
      </c>
      <c r="G7" s="62">
        <f t="shared" ref="G7:G16" si="0">D7*F7</f>
        <v>4835311.68</v>
      </c>
      <c r="H7">
        <v>8</v>
      </c>
      <c r="I7" s="64">
        <f t="shared" ref="I7:I16" si="1">E7*H7</f>
        <v>1605692.6399999997</v>
      </c>
      <c r="J7">
        <f t="shared" ref="J7:J16" si="2">G7/I7</f>
        <v>3.0113556975636389</v>
      </c>
    </row>
    <row r="8" spans="1:14" x14ac:dyDescent="0.25">
      <c r="A8" s="4">
        <v>600.53</v>
      </c>
      <c r="B8">
        <v>2014</v>
      </c>
      <c r="C8" s="61">
        <v>600525.39</v>
      </c>
      <c r="D8" s="61">
        <v>382920.76</v>
      </c>
      <c r="E8" s="61">
        <f t="shared" ref="E8:E16" si="3">C8-D8</f>
        <v>217604.63</v>
      </c>
      <c r="F8">
        <v>12</v>
      </c>
      <c r="G8" s="62">
        <f t="shared" si="0"/>
        <v>4595049.12</v>
      </c>
      <c r="H8">
        <v>8</v>
      </c>
      <c r="I8" s="64">
        <f t="shared" si="1"/>
        <v>1740837.04</v>
      </c>
      <c r="J8">
        <f t="shared" si="2"/>
        <v>2.6395630460620256</v>
      </c>
    </row>
    <row r="9" spans="1:14" x14ac:dyDescent="0.25">
      <c r="A9" s="4">
        <v>595.95000000000005</v>
      </c>
      <c r="B9">
        <v>2013</v>
      </c>
      <c r="C9" s="61">
        <v>595948.77</v>
      </c>
      <c r="D9" s="61">
        <v>368934.02</v>
      </c>
      <c r="E9" s="61">
        <f t="shared" si="3"/>
        <v>227014.75</v>
      </c>
      <c r="F9">
        <v>12</v>
      </c>
      <c r="G9" s="62">
        <f t="shared" si="0"/>
        <v>4427208.24</v>
      </c>
      <c r="H9">
        <v>8</v>
      </c>
      <c r="I9" s="64">
        <f t="shared" si="1"/>
        <v>1816118</v>
      </c>
      <c r="J9">
        <f t="shared" si="2"/>
        <v>2.4377316011404546</v>
      </c>
    </row>
    <row r="10" spans="1:14" x14ac:dyDescent="0.25">
      <c r="A10" s="4">
        <v>587.55999999999995</v>
      </c>
      <c r="B10">
        <v>2012</v>
      </c>
      <c r="C10" s="61">
        <v>587564.39</v>
      </c>
      <c r="D10" s="61">
        <v>336110.75</v>
      </c>
      <c r="E10" s="61">
        <f t="shared" si="3"/>
        <v>251453.64</v>
      </c>
      <c r="F10">
        <v>12</v>
      </c>
      <c r="G10" s="62">
        <f t="shared" si="0"/>
        <v>4033329</v>
      </c>
      <c r="H10">
        <v>8</v>
      </c>
      <c r="I10" s="64">
        <f t="shared" si="1"/>
        <v>2011629.12</v>
      </c>
      <c r="J10">
        <f t="shared" si="2"/>
        <v>2.0050062707384151</v>
      </c>
    </row>
    <row r="11" spans="1:14" x14ac:dyDescent="0.25">
      <c r="A11" s="4">
        <v>571.34</v>
      </c>
      <c r="B11">
        <v>2011</v>
      </c>
      <c r="C11" s="61">
        <v>571339.91</v>
      </c>
      <c r="D11" s="61">
        <v>306402.21000000002</v>
      </c>
      <c r="E11" s="61">
        <f>C11-D11</f>
        <v>264937.7</v>
      </c>
      <c r="F11">
        <v>12</v>
      </c>
      <c r="G11" s="62">
        <f t="shared" si="0"/>
        <v>3676826.5200000005</v>
      </c>
      <c r="H11">
        <v>8</v>
      </c>
      <c r="I11" s="64">
        <f t="shared" si="1"/>
        <v>2119501.6</v>
      </c>
      <c r="J11">
        <f t="shared" si="2"/>
        <v>1.7347599643236884</v>
      </c>
    </row>
    <row r="12" spans="1:14" x14ac:dyDescent="0.25">
      <c r="A12" s="65">
        <v>596.91999999999996</v>
      </c>
      <c r="B12" s="1">
        <v>2010</v>
      </c>
      <c r="C12" s="61">
        <v>596902.37</v>
      </c>
      <c r="D12" s="61">
        <v>303407.27</v>
      </c>
      <c r="E12" s="76">
        <f t="shared" si="3"/>
        <v>293495.09999999998</v>
      </c>
      <c r="F12">
        <v>12</v>
      </c>
      <c r="G12" s="62">
        <f t="shared" si="0"/>
        <v>3640887.24</v>
      </c>
      <c r="H12">
        <v>8</v>
      </c>
      <c r="I12" s="64">
        <f t="shared" si="1"/>
        <v>2347960.7999999998</v>
      </c>
      <c r="J12">
        <f t="shared" si="2"/>
        <v>1.5506592955044227</v>
      </c>
    </row>
    <row r="13" spans="1:14" x14ac:dyDescent="0.25">
      <c r="A13" s="4">
        <v>571.91999999999996</v>
      </c>
      <c r="B13">
        <v>2009</v>
      </c>
      <c r="C13" s="61">
        <v>571916.94999999995</v>
      </c>
      <c r="D13" s="61">
        <v>295188.34999999998</v>
      </c>
      <c r="E13" s="61">
        <f t="shared" si="3"/>
        <v>276728.59999999998</v>
      </c>
      <c r="F13">
        <v>12</v>
      </c>
      <c r="G13" s="62">
        <f t="shared" si="0"/>
        <v>3542260.1999999997</v>
      </c>
      <c r="H13">
        <v>8</v>
      </c>
      <c r="I13" s="64">
        <f t="shared" si="1"/>
        <v>2213828.7999999998</v>
      </c>
      <c r="J13">
        <f t="shared" si="2"/>
        <v>1.6000605828237486</v>
      </c>
    </row>
    <row r="14" spans="1:14" x14ac:dyDescent="0.25">
      <c r="A14" s="4">
        <v>563.05999999999995</v>
      </c>
      <c r="B14">
        <v>2008</v>
      </c>
      <c r="C14" s="61">
        <v>563057.21</v>
      </c>
      <c r="D14" s="61">
        <v>287825</v>
      </c>
      <c r="E14" s="61">
        <f t="shared" si="3"/>
        <v>275232.20999999996</v>
      </c>
      <c r="F14">
        <v>12</v>
      </c>
      <c r="G14" s="62">
        <f t="shared" si="0"/>
        <v>3453900</v>
      </c>
      <c r="H14">
        <v>8</v>
      </c>
      <c r="I14" s="64">
        <f t="shared" si="1"/>
        <v>2201857.6799999997</v>
      </c>
      <c r="J14">
        <f t="shared" si="2"/>
        <v>1.5686299942873694</v>
      </c>
    </row>
    <row r="15" spans="1:14" x14ac:dyDescent="0.25">
      <c r="A15" s="4">
        <v>558.28</v>
      </c>
      <c r="B15">
        <v>2007</v>
      </c>
      <c r="C15" s="61">
        <v>558275.43999999994</v>
      </c>
      <c r="D15" s="61">
        <v>264801.12</v>
      </c>
      <c r="E15" s="61">
        <f t="shared" si="3"/>
        <v>293474.31999999995</v>
      </c>
      <c r="F15">
        <v>12</v>
      </c>
      <c r="G15" s="62">
        <f t="shared" si="0"/>
        <v>3177613.44</v>
      </c>
      <c r="H15">
        <v>8</v>
      </c>
      <c r="I15" s="64">
        <f t="shared" si="1"/>
        <v>2347794.5599999996</v>
      </c>
      <c r="J15">
        <f t="shared" si="2"/>
        <v>1.3534461209416895</v>
      </c>
    </row>
    <row r="16" spans="1:14" x14ac:dyDescent="0.25">
      <c r="A16" s="4">
        <v>527.73</v>
      </c>
      <c r="B16">
        <v>2006</v>
      </c>
      <c r="C16" s="61">
        <v>527727.1</v>
      </c>
      <c r="D16" s="61">
        <v>249564.57</v>
      </c>
      <c r="E16" s="61">
        <f t="shared" si="3"/>
        <v>278162.52999999997</v>
      </c>
      <c r="F16">
        <v>12</v>
      </c>
      <c r="G16" s="62">
        <f t="shared" si="0"/>
        <v>2994774.84</v>
      </c>
      <c r="H16">
        <v>8</v>
      </c>
      <c r="I16" s="64">
        <f t="shared" si="1"/>
        <v>2225300.2399999998</v>
      </c>
      <c r="J16">
        <f t="shared" si="2"/>
        <v>1.345784620955238</v>
      </c>
    </row>
    <row r="18" spans="1:11" x14ac:dyDescent="0.25">
      <c r="C18" s="61">
        <f>D5/D16</f>
        <v>1.6381723976283973</v>
      </c>
      <c r="D18">
        <f>D7/D16</f>
        <v>1.614582710999402</v>
      </c>
    </row>
    <row r="19" spans="1:11" x14ac:dyDescent="0.25">
      <c r="B19" t="s">
        <v>61</v>
      </c>
    </row>
    <row r="20" spans="1:11" x14ac:dyDescent="0.25">
      <c r="C20" s="61" t="s">
        <v>63</v>
      </c>
      <c r="D20" t="s">
        <v>62</v>
      </c>
      <c r="E20" t="s">
        <v>64</v>
      </c>
      <c r="F20" t="s">
        <v>65</v>
      </c>
      <c r="G20" t="s">
        <v>69</v>
      </c>
      <c r="H20" t="s">
        <v>70</v>
      </c>
      <c r="J20" t="s">
        <v>71</v>
      </c>
    </row>
    <row r="21" spans="1:11" x14ac:dyDescent="0.25">
      <c r="B21">
        <v>2017</v>
      </c>
      <c r="C21" s="61">
        <v>105336.32000000001</v>
      </c>
      <c r="D21">
        <v>10</v>
      </c>
      <c r="E21" s="51">
        <f>C21*D21</f>
        <v>1053363.2000000002</v>
      </c>
      <c r="F21" s="51">
        <f>E21/1000</f>
        <v>1053.3632000000002</v>
      </c>
      <c r="G21" s="51">
        <v>4905.95748</v>
      </c>
      <c r="H21" s="51">
        <f>F21+G21</f>
        <v>5959.3206800000007</v>
      </c>
      <c r="I21">
        <v>3123.78</v>
      </c>
      <c r="J21" s="51">
        <f t="shared" ref="J21" si="4">100*H21/I21</f>
        <v>190.77273943747642</v>
      </c>
      <c r="K21" s="51">
        <f t="shared" ref="K21" si="5">J21-100</f>
        <v>90.772739437476417</v>
      </c>
    </row>
    <row r="22" spans="1:11" x14ac:dyDescent="0.25">
      <c r="A22" s="4">
        <v>101.03</v>
      </c>
      <c r="B22">
        <v>2016</v>
      </c>
      <c r="C22" s="61">
        <v>101033.09</v>
      </c>
      <c r="D22">
        <v>10</v>
      </c>
      <c r="E22" s="51">
        <f>C22*D22</f>
        <v>1010330.8999999999</v>
      </c>
      <c r="F22" s="51">
        <f>E22/1000</f>
        <v>1010.3308999999999</v>
      </c>
      <c r="G22" s="51">
        <f t="shared" ref="G22:G32" si="6">G6/1000</f>
        <v>4534.2806399999999</v>
      </c>
      <c r="H22" s="51">
        <f>F22+G22</f>
        <v>5544.6115399999999</v>
      </c>
      <c r="I22">
        <v>3123.78</v>
      </c>
      <c r="J22" s="51">
        <f t="shared" ref="J22:J31" si="7">100*H22/I22</f>
        <v>177.49686405572734</v>
      </c>
      <c r="K22" s="51">
        <f>J22-100</f>
        <v>77.496864055727343</v>
      </c>
    </row>
    <row r="23" spans="1:11" x14ac:dyDescent="0.25">
      <c r="A23" s="4">
        <v>98.79</v>
      </c>
      <c r="B23">
        <v>2015</v>
      </c>
      <c r="C23" s="61">
        <v>98789.75</v>
      </c>
      <c r="D23">
        <v>10</v>
      </c>
      <c r="E23" s="51">
        <f t="shared" ref="E23:E32" si="8">C23*D23</f>
        <v>987897.5</v>
      </c>
      <c r="F23" s="51">
        <f t="shared" ref="F23:F32" si="9">E23/1000</f>
        <v>987.89750000000004</v>
      </c>
      <c r="G23" s="51">
        <f t="shared" si="6"/>
        <v>4835.3116799999998</v>
      </c>
      <c r="H23" s="51">
        <f t="shared" ref="H23:H32" si="10">F23+G23</f>
        <v>5823.2091799999998</v>
      </c>
      <c r="I23">
        <v>3123.78</v>
      </c>
      <c r="J23" s="51">
        <f t="shared" si="7"/>
        <v>186.41547035962836</v>
      </c>
      <c r="K23" s="51">
        <f t="shared" ref="K23:K32" si="11">J23-100</f>
        <v>86.415470359628358</v>
      </c>
    </row>
    <row r="24" spans="1:11" x14ac:dyDescent="0.25">
      <c r="A24" s="4">
        <v>95.31</v>
      </c>
      <c r="B24">
        <v>2014</v>
      </c>
      <c r="C24" s="61">
        <v>95313.57</v>
      </c>
      <c r="D24">
        <v>10</v>
      </c>
      <c r="E24" s="51">
        <f t="shared" si="8"/>
        <v>953135.70000000007</v>
      </c>
      <c r="F24" s="51">
        <f t="shared" si="9"/>
        <v>953.13570000000004</v>
      </c>
      <c r="G24" s="51">
        <f t="shared" si="6"/>
        <v>4595.0491199999997</v>
      </c>
      <c r="H24" s="51">
        <f t="shared" si="10"/>
        <v>5548.1848199999995</v>
      </c>
      <c r="I24">
        <v>3123.78</v>
      </c>
      <c r="J24" s="51">
        <f t="shared" si="7"/>
        <v>177.61125367343408</v>
      </c>
      <c r="K24" s="51">
        <f t="shared" si="11"/>
        <v>77.611253673434078</v>
      </c>
    </row>
    <row r="25" spans="1:11" x14ac:dyDescent="0.25">
      <c r="A25" s="4">
        <v>90.73</v>
      </c>
      <c r="B25">
        <v>2013</v>
      </c>
      <c r="C25" s="61">
        <v>90731.99</v>
      </c>
      <c r="D25">
        <v>10</v>
      </c>
      <c r="E25" s="51">
        <f t="shared" si="8"/>
        <v>907319.9</v>
      </c>
      <c r="F25" s="51">
        <f t="shared" si="9"/>
        <v>907.31990000000008</v>
      </c>
      <c r="G25" s="51">
        <f t="shared" si="6"/>
        <v>4427.2082399999999</v>
      </c>
      <c r="H25" s="51">
        <f t="shared" si="10"/>
        <v>5334.5281400000003</v>
      </c>
      <c r="I25">
        <v>3123.78</v>
      </c>
      <c r="J25" s="51">
        <f t="shared" si="7"/>
        <v>170.7715697008112</v>
      </c>
      <c r="K25" s="51">
        <f t="shared" si="11"/>
        <v>70.771569700811199</v>
      </c>
    </row>
    <row r="26" spans="1:11" x14ac:dyDescent="0.25">
      <c r="A26" s="4">
        <v>80.37</v>
      </c>
      <c r="B26">
        <v>2012</v>
      </c>
      <c r="C26" s="61">
        <v>80365.990000000005</v>
      </c>
      <c r="D26">
        <v>10</v>
      </c>
      <c r="E26" s="51">
        <f t="shared" si="8"/>
        <v>803659.9</v>
      </c>
      <c r="F26" s="51">
        <f t="shared" si="9"/>
        <v>803.65989999999999</v>
      </c>
      <c r="G26" s="51">
        <f t="shared" si="6"/>
        <v>4033.3290000000002</v>
      </c>
      <c r="H26" s="51">
        <f t="shared" si="10"/>
        <v>4836.9889000000003</v>
      </c>
      <c r="I26">
        <v>3123.78</v>
      </c>
      <c r="J26" s="51">
        <f t="shared" si="7"/>
        <v>154.84409593505305</v>
      </c>
      <c r="K26" s="51">
        <f t="shared" si="11"/>
        <v>54.844095935053048</v>
      </c>
    </row>
    <row r="27" spans="1:11" x14ac:dyDescent="0.25">
      <c r="A27" s="4">
        <v>69.099999999999994</v>
      </c>
      <c r="B27">
        <v>2011</v>
      </c>
      <c r="C27" s="61">
        <v>69103</v>
      </c>
      <c r="D27">
        <v>10</v>
      </c>
      <c r="E27" s="51">
        <f t="shared" si="8"/>
        <v>691030</v>
      </c>
      <c r="F27" s="51">
        <f t="shared" si="9"/>
        <v>691.03</v>
      </c>
      <c r="G27" s="51">
        <f t="shared" si="6"/>
        <v>3676.8265200000005</v>
      </c>
      <c r="H27" s="51">
        <f t="shared" si="10"/>
        <v>4367.8565200000003</v>
      </c>
      <c r="I27">
        <v>3123.78</v>
      </c>
      <c r="J27" s="51">
        <f t="shared" si="7"/>
        <v>139.82599670911523</v>
      </c>
      <c r="K27" s="51">
        <f t="shared" si="11"/>
        <v>39.82599670911523</v>
      </c>
    </row>
    <row r="28" spans="1:11" x14ac:dyDescent="0.25">
      <c r="A28" s="4">
        <v>57.91</v>
      </c>
      <c r="B28" s="1">
        <v>2010</v>
      </c>
      <c r="C28" s="61">
        <v>57908.1</v>
      </c>
      <c r="D28">
        <v>10</v>
      </c>
      <c r="E28" s="51">
        <f t="shared" si="8"/>
        <v>579081</v>
      </c>
      <c r="F28" s="51">
        <f t="shared" si="9"/>
        <v>579.08100000000002</v>
      </c>
      <c r="G28" s="51">
        <f t="shared" si="6"/>
        <v>3640.88724</v>
      </c>
      <c r="H28" s="51">
        <f t="shared" si="10"/>
        <v>4219.9682400000002</v>
      </c>
      <c r="I28">
        <v>3123.78</v>
      </c>
      <c r="J28" s="51">
        <f t="shared" si="7"/>
        <v>135.09172348885005</v>
      </c>
      <c r="K28" s="51">
        <f t="shared" si="11"/>
        <v>35.09172348885005</v>
      </c>
    </row>
    <row r="29" spans="1:11" x14ac:dyDescent="0.25">
      <c r="A29" s="65">
        <v>48.31</v>
      </c>
      <c r="B29">
        <v>2009</v>
      </c>
      <c r="C29" s="61">
        <v>48134.52</v>
      </c>
      <c r="D29">
        <v>10</v>
      </c>
      <c r="E29" s="51">
        <f t="shared" si="8"/>
        <v>481345.19999999995</v>
      </c>
      <c r="F29" s="51">
        <f t="shared" si="9"/>
        <v>481.34519999999998</v>
      </c>
      <c r="G29" s="51">
        <f t="shared" si="6"/>
        <v>3542.2601999999997</v>
      </c>
      <c r="H29" s="51">
        <f t="shared" si="10"/>
        <v>4023.6053999999995</v>
      </c>
      <c r="I29">
        <v>3123.78</v>
      </c>
      <c r="J29" s="51">
        <f t="shared" si="7"/>
        <v>128.80565852908973</v>
      </c>
      <c r="K29" s="51">
        <f t="shared" si="11"/>
        <v>28.805658529089726</v>
      </c>
    </row>
    <row r="30" spans="1:11" x14ac:dyDescent="0.25">
      <c r="A30" s="4">
        <v>36.75</v>
      </c>
      <c r="B30">
        <v>2008</v>
      </c>
      <c r="C30" s="61">
        <v>36749.410000000003</v>
      </c>
      <c r="D30">
        <v>10</v>
      </c>
      <c r="E30" s="51">
        <f t="shared" si="8"/>
        <v>367494.10000000003</v>
      </c>
      <c r="F30" s="51">
        <f t="shared" si="9"/>
        <v>367.49410000000006</v>
      </c>
      <c r="G30" s="51">
        <f t="shared" si="6"/>
        <v>3453.9</v>
      </c>
      <c r="H30" s="51">
        <f t="shared" si="10"/>
        <v>3821.3941</v>
      </c>
      <c r="I30">
        <v>3123.78</v>
      </c>
      <c r="J30" s="51">
        <f t="shared" si="7"/>
        <v>122.33236975715317</v>
      </c>
      <c r="K30" s="51">
        <f t="shared" si="11"/>
        <v>22.332369757153174</v>
      </c>
    </row>
    <row r="31" spans="1:11" x14ac:dyDescent="0.25">
      <c r="A31" s="4">
        <v>21.28</v>
      </c>
      <c r="B31">
        <v>2007</v>
      </c>
      <c r="C31" s="61">
        <v>21277.46</v>
      </c>
      <c r="D31">
        <v>10</v>
      </c>
      <c r="E31" s="51">
        <f t="shared" si="8"/>
        <v>212774.59999999998</v>
      </c>
      <c r="F31" s="51">
        <f t="shared" si="9"/>
        <v>212.77459999999996</v>
      </c>
      <c r="G31" s="51">
        <f t="shared" si="6"/>
        <v>3177.6134400000001</v>
      </c>
      <c r="H31" s="51">
        <f t="shared" si="10"/>
        <v>3390.3880399999998</v>
      </c>
      <c r="I31">
        <v>3123.78</v>
      </c>
      <c r="J31" s="51">
        <f t="shared" si="7"/>
        <v>108.53478926172777</v>
      </c>
      <c r="K31" s="51">
        <f t="shared" si="11"/>
        <v>8.5347892617277665</v>
      </c>
    </row>
    <row r="32" spans="1:11" x14ac:dyDescent="0.25">
      <c r="A32" s="4">
        <v>12.9</v>
      </c>
      <c r="B32">
        <v>2006</v>
      </c>
      <c r="C32" s="61">
        <v>12900.74</v>
      </c>
      <c r="D32">
        <v>10</v>
      </c>
      <c r="E32" s="51">
        <f t="shared" si="8"/>
        <v>129007.4</v>
      </c>
      <c r="F32" s="51">
        <f t="shared" si="9"/>
        <v>129.00739999999999</v>
      </c>
      <c r="G32" s="51">
        <f t="shared" si="6"/>
        <v>2994.77484</v>
      </c>
      <c r="H32" s="51">
        <f t="shared" si="10"/>
        <v>3123.78224</v>
      </c>
      <c r="I32">
        <v>3123.78</v>
      </c>
      <c r="J32" s="51">
        <f>100*H32/I32</f>
        <v>100.00007170799479</v>
      </c>
      <c r="K32" s="51">
        <f t="shared" si="11"/>
        <v>7.1707994791836427E-5</v>
      </c>
    </row>
    <row r="36" spans="1:3" x14ac:dyDescent="0.25">
      <c r="A36" t="s">
        <v>99</v>
      </c>
      <c r="B36" t="s">
        <v>34</v>
      </c>
      <c r="C36" s="61">
        <v>105336.32000000001</v>
      </c>
    </row>
    <row r="37" spans="1:3" x14ac:dyDescent="0.25">
      <c r="A37" t="s">
        <v>99</v>
      </c>
      <c r="B37" t="s">
        <v>35</v>
      </c>
      <c r="C37" s="61">
        <v>863.02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Zip_analyses</vt:lpstr>
      <vt:lpstr>Sheet1</vt:lpstr>
      <vt:lpstr>Sheet3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bryen</dc:creator>
  <cp:lastModifiedBy>bryen</cp:lastModifiedBy>
  <dcterms:created xsi:type="dcterms:W3CDTF">2018-02-25T13:11:38Z</dcterms:created>
  <dcterms:modified xsi:type="dcterms:W3CDTF">2019-10-18T01:11:08Z</dcterms:modified>
</cp:coreProperties>
</file>