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19200" windowHeight="7050"/>
  </bookViews>
  <sheets>
    <sheet name="Standard curve" sheetId="6" r:id="rId1"/>
    <sheet name="The conditions" sheetId="1" r:id="rId2"/>
    <sheet name="%EE" sheetId="7" r:id="rId3"/>
    <sheet name="Dextranase activity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8" i="7" l="1"/>
  <c r="W37" i="7"/>
  <c r="I25" i="6"/>
  <c r="H24" i="6"/>
  <c r="G24" i="6"/>
  <c r="F24" i="6"/>
  <c r="E24" i="6"/>
  <c r="E25" i="6" s="1"/>
  <c r="D24" i="6"/>
  <c r="C24" i="6"/>
  <c r="D25" i="6" l="1"/>
  <c r="H25" i="6"/>
  <c r="C25" i="6"/>
  <c r="F25" i="6"/>
  <c r="G25" i="6"/>
  <c r="D9" i="6" l="1"/>
  <c r="W39" i="7" l="1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T28" i="7"/>
  <c r="W28" i="7" s="1"/>
  <c r="O52" i="7" s="1"/>
  <c r="T29" i="7"/>
  <c r="W29" i="7" s="1"/>
  <c r="O53" i="7" s="1"/>
  <c r="U28" i="7"/>
  <c r="U29" i="7"/>
  <c r="G76" i="7"/>
  <c r="G77" i="7"/>
  <c r="R76" i="7"/>
  <c r="R77" i="7"/>
  <c r="P52" i="7" l="1"/>
  <c r="Q52" i="7" s="1"/>
  <c r="P53" i="7"/>
  <c r="Q53" i="7" s="1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13" i="7"/>
  <c r="J14" i="7"/>
  <c r="M14" i="7" s="1"/>
  <c r="D38" i="7" s="1"/>
  <c r="E38" i="7" s="1"/>
  <c r="J15" i="7"/>
  <c r="M15" i="7" s="1"/>
  <c r="D39" i="7" s="1"/>
  <c r="E39" i="7" s="1"/>
  <c r="J16" i="7"/>
  <c r="M16" i="7" s="1"/>
  <c r="D40" i="7" s="1"/>
  <c r="E40" i="7" s="1"/>
  <c r="J17" i="7"/>
  <c r="M17" i="7" s="1"/>
  <c r="D41" i="7" s="1"/>
  <c r="E41" i="7" s="1"/>
  <c r="J18" i="7"/>
  <c r="M18" i="7" s="1"/>
  <c r="D42" i="7" s="1"/>
  <c r="E42" i="7" s="1"/>
  <c r="J19" i="7"/>
  <c r="M19" i="7" s="1"/>
  <c r="D43" i="7" s="1"/>
  <c r="E43" i="7" s="1"/>
  <c r="J20" i="7"/>
  <c r="M20" i="7" s="1"/>
  <c r="D44" i="7" s="1"/>
  <c r="E44" i="7" s="1"/>
  <c r="J21" i="7"/>
  <c r="M21" i="7" s="1"/>
  <c r="D45" i="7" s="1"/>
  <c r="E45" i="7" s="1"/>
  <c r="J22" i="7"/>
  <c r="M22" i="7" s="1"/>
  <c r="D46" i="7" s="1"/>
  <c r="E46" i="7" s="1"/>
  <c r="J23" i="7"/>
  <c r="M23" i="7" s="1"/>
  <c r="D47" i="7" s="1"/>
  <c r="E47" i="7" s="1"/>
  <c r="J24" i="7"/>
  <c r="M24" i="7" s="1"/>
  <c r="D48" i="7" s="1"/>
  <c r="E48" i="7" s="1"/>
  <c r="J25" i="7"/>
  <c r="M25" i="7" s="1"/>
  <c r="D49" i="7" s="1"/>
  <c r="E49" i="7" s="1"/>
  <c r="J26" i="7"/>
  <c r="M26" i="7" s="1"/>
  <c r="D50" i="7" s="1"/>
  <c r="E50" i="7" s="1"/>
  <c r="J27" i="7"/>
  <c r="M27" i="7" s="1"/>
  <c r="D51" i="7" s="1"/>
  <c r="E51" i="7" s="1"/>
  <c r="J28" i="7"/>
  <c r="M28" i="7" s="1"/>
  <c r="D52" i="7" s="1"/>
  <c r="E52" i="7" s="1"/>
  <c r="F52" i="7" s="1"/>
  <c r="G52" i="7" s="1"/>
  <c r="J29" i="7"/>
  <c r="M29" i="7" s="1"/>
  <c r="D53" i="7" s="1"/>
  <c r="E53" i="7" s="1"/>
  <c r="F53" i="7" s="1"/>
  <c r="G53" i="7" s="1"/>
  <c r="J13" i="7"/>
  <c r="M13" i="7" s="1"/>
  <c r="D37" i="7" s="1"/>
  <c r="E37" i="7" s="1"/>
  <c r="R52" i="7" l="1"/>
  <c r="V52" i="7" s="1"/>
  <c r="R53" i="7"/>
  <c r="V53" i="7" s="1"/>
  <c r="G61" i="7" l="1"/>
  <c r="F37" i="7" s="1"/>
  <c r="R75" i="7"/>
  <c r="G75" i="7"/>
  <c r="R74" i="7"/>
  <c r="G74" i="7"/>
  <c r="F50" i="7" s="1"/>
  <c r="G50" i="7" s="1"/>
  <c r="R73" i="7"/>
  <c r="G73" i="7"/>
  <c r="F49" i="7" s="1"/>
  <c r="G49" i="7" s="1"/>
  <c r="R72" i="7"/>
  <c r="G72" i="7"/>
  <c r="F48" i="7" s="1"/>
  <c r="G48" i="7" s="1"/>
  <c r="R71" i="7"/>
  <c r="G71" i="7"/>
  <c r="R70" i="7"/>
  <c r="G70" i="7"/>
  <c r="R69" i="7"/>
  <c r="G69" i="7"/>
  <c r="F45" i="7" s="1"/>
  <c r="G45" i="7" s="1"/>
  <c r="R68" i="7"/>
  <c r="G68" i="7"/>
  <c r="F44" i="7" s="1"/>
  <c r="G44" i="7" s="1"/>
  <c r="R67" i="7"/>
  <c r="G67" i="7"/>
  <c r="F43" i="7" s="1"/>
  <c r="G43" i="7" s="1"/>
  <c r="R66" i="7"/>
  <c r="G66" i="7"/>
  <c r="F42" i="7" s="1"/>
  <c r="G42" i="7" s="1"/>
  <c r="R65" i="7"/>
  <c r="G65" i="7"/>
  <c r="R64" i="7"/>
  <c r="G64" i="7"/>
  <c r="R63" i="7"/>
  <c r="G63" i="7"/>
  <c r="F39" i="7" s="1"/>
  <c r="G39" i="7" s="1"/>
  <c r="R62" i="7"/>
  <c r="G62" i="7"/>
  <c r="F38" i="7" s="1"/>
  <c r="G38" i="7" s="1"/>
  <c r="R61" i="7"/>
  <c r="F51" i="7"/>
  <c r="G51" i="7" s="1"/>
  <c r="U27" i="7"/>
  <c r="T27" i="7"/>
  <c r="W27" i="7" s="1"/>
  <c r="O51" i="7" s="1"/>
  <c r="P51" i="7" s="1"/>
  <c r="U26" i="7"/>
  <c r="T26" i="7"/>
  <c r="W26" i="7" s="1"/>
  <c r="O50" i="7" s="1"/>
  <c r="P50" i="7" s="1"/>
  <c r="U25" i="7"/>
  <c r="T25" i="7"/>
  <c r="W25" i="7" s="1"/>
  <c r="O49" i="7" s="1"/>
  <c r="P49" i="7" s="1"/>
  <c r="U24" i="7"/>
  <c r="T24" i="7"/>
  <c r="W24" i="7" s="1"/>
  <c r="O48" i="7" s="1"/>
  <c r="P48" i="7" s="1"/>
  <c r="U23" i="7"/>
  <c r="T23" i="7"/>
  <c r="W23" i="7" s="1"/>
  <c r="O47" i="7" s="1"/>
  <c r="P47" i="7" s="1"/>
  <c r="U22" i="7"/>
  <c r="T22" i="7"/>
  <c r="W22" i="7" s="1"/>
  <c r="O46" i="7" s="1"/>
  <c r="P46" i="7" s="1"/>
  <c r="U21" i="7"/>
  <c r="T21" i="7"/>
  <c r="W21" i="7" s="1"/>
  <c r="O45" i="7" s="1"/>
  <c r="P45" i="7" s="1"/>
  <c r="U20" i="7"/>
  <c r="T20" i="7"/>
  <c r="W20" i="7" s="1"/>
  <c r="O44" i="7" s="1"/>
  <c r="P44" i="7" s="1"/>
  <c r="U19" i="7"/>
  <c r="T19" i="7"/>
  <c r="W19" i="7" s="1"/>
  <c r="O43" i="7" s="1"/>
  <c r="P43" i="7" s="1"/>
  <c r="U18" i="7"/>
  <c r="T18" i="7"/>
  <c r="W18" i="7" s="1"/>
  <c r="O42" i="7" s="1"/>
  <c r="P42" i="7" s="1"/>
  <c r="U17" i="7"/>
  <c r="T17" i="7"/>
  <c r="W17" i="7" s="1"/>
  <c r="O41" i="7" s="1"/>
  <c r="P41" i="7" s="1"/>
  <c r="U16" i="7"/>
  <c r="T16" i="7"/>
  <c r="W16" i="7" s="1"/>
  <c r="O40" i="7" s="1"/>
  <c r="P40" i="7" s="1"/>
  <c r="U15" i="7"/>
  <c r="T15" i="7"/>
  <c r="W15" i="7" s="1"/>
  <c r="O39" i="7" s="1"/>
  <c r="P39" i="7" s="1"/>
  <c r="U14" i="7"/>
  <c r="T14" i="7"/>
  <c r="W14" i="7" s="1"/>
  <c r="O38" i="7" s="1"/>
  <c r="P38" i="7" s="1"/>
  <c r="U13" i="7"/>
  <c r="T13" i="7"/>
  <c r="W13" i="7" s="1"/>
  <c r="F47" i="7"/>
  <c r="G47" i="7" s="1"/>
  <c r="F46" i="7"/>
  <c r="G46" i="7" s="1"/>
  <c r="F41" i="7"/>
  <c r="G41" i="7" s="1"/>
  <c r="F40" i="7"/>
  <c r="G40" i="7" s="1"/>
  <c r="Q38" i="7" l="1"/>
  <c r="R38" i="7" s="1"/>
  <c r="V38" i="7" s="1"/>
  <c r="Q40" i="7"/>
  <c r="R40" i="7" s="1"/>
  <c r="V40" i="7" s="1"/>
  <c r="Q42" i="7"/>
  <c r="Q44" i="7"/>
  <c r="Q46" i="7"/>
  <c r="R46" i="7" s="1"/>
  <c r="V46" i="7" s="1"/>
  <c r="Q48" i="7"/>
  <c r="R48" i="7" s="1"/>
  <c r="V48" i="7" s="1"/>
  <c r="Q50" i="7"/>
  <c r="Q39" i="7"/>
  <c r="R39" i="7" s="1"/>
  <c r="V39" i="7" s="1"/>
  <c r="Q41" i="7"/>
  <c r="R41" i="7" s="1"/>
  <c r="V41" i="7" s="1"/>
  <c r="Q43" i="7"/>
  <c r="R43" i="7" s="1"/>
  <c r="V43" i="7" s="1"/>
  <c r="Q45" i="7"/>
  <c r="R45" i="7" s="1"/>
  <c r="V45" i="7" s="1"/>
  <c r="Q47" i="7"/>
  <c r="R47" i="7" s="1"/>
  <c r="V47" i="7" s="1"/>
  <c r="Q49" i="7"/>
  <c r="R49" i="7" s="1"/>
  <c r="V49" i="7" s="1"/>
  <c r="Q51" i="7"/>
  <c r="R51" i="7" s="1"/>
  <c r="V51" i="7" s="1"/>
  <c r="R42" i="7"/>
  <c r="R44" i="7"/>
  <c r="V44" i="7" s="1"/>
  <c r="R50" i="7"/>
  <c r="V50" i="7" s="1"/>
  <c r="V42" i="7"/>
  <c r="O37" i="7"/>
  <c r="G37" i="7"/>
  <c r="P37" i="7" l="1"/>
  <c r="Q37" i="7" s="1"/>
  <c r="R37" i="7" l="1"/>
  <c r="V37" i="7" s="1"/>
  <c r="J5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27" i="4"/>
  <c r="G51" i="4" l="1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50" i="4"/>
  <c r="O7" i="4" l="1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4" i="4"/>
  <c r="J6" i="4"/>
  <c r="J7" i="4"/>
  <c r="J8" i="4"/>
  <c r="J9" i="4"/>
  <c r="L9" i="4" s="1"/>
  <c r="J10" i="4"/>
  <c r="J11" i="4"/>
  <c r="J12" i="4"/>
  <c r="J13" i="4"/>
  <c r="L13" i="4" s="1"/>
  <c r="J14" i="4"/>
  <c r="J15" i="4"/>
  <c r="J16" i="4"/>
  <c r="J17" i="4"/>
  <c r="J18" i="4"/>
  <c r="J19" i="4"/>
  <c r="J20" i="4"/>
  <c r="J4" i="4"/>
  <c r="P8" i="4"/>
  <c r="Q8" i="4"/>
  <c r="P7" i="4"/>
  <c r="Q7" i="4"/>
  <c r="O8" i="4"/>
  <c r="L8" i="4" l="1"/>
  <c r="L19" i="4"/>
  <c r="D42" i="4" s="1"/>
  <c r="E42" i="4" s="1"/>
  <c r="F42" i="4" s="1"/>
  <c r="G42" i="4" s="1"/>
  <c r="H42" i="4" s="1"/>
  <c r="I42" i="4" s="1"/>
  <c r="K42" i="4" s="1"/>
  <c r="L15" i="4"/>
  <c r="L11" i="4"/>
  <c r="L7" i="4"/>
  <c r="L18" i="4"/>
  <c r="L4" i="4"/>
  <c r="D27" i="4" s="1"/>
  <c r="E27" i="4" s="1"/>
  <c r="F27" i="4" s="1"/>
  <c r="G27" i="4" s="1"/>
  <c r="H27" i="4" s="1"/>
  <c r="I27" i="4" s="1"/>
  <c r="L5" i="4"/>
  <c r="D28" i="4" s="1"/>
  <c r="L14" i="4"/>
  <c r="L10" i="4"/>
  <c r="L6" i="4"/>
  <c r="L17" i="4"/>
  <c r="L20" i="4"/>
  <c r="L16" i="4"/>
  <c r="L12" i="4"/>
  <c r="D43" i="4"/>
  <c r="E43" i="4" s="1"/>
  <c r="F43" i="4" s="1"/>
  <c r="G43" i="4" s="1"/>
  <c r="H43" i="4" s="1"/>
  <c r="I43" i="4" s="1"/>
  <c r="K43" i="4" s="1"/>
  <c r="K27" i="4" l="1"/>
  <c r="D41" i="4"/>
  <c r="E41" i="4" s="1"/>
  <c r="F41" i="4" s="1"/>
  <c r="G41" i="4" s="1"/>
  <c r="H41" i="4" s="1"/>
  <c r="I41" i="4" s="1"/>
  <c r="K41" i="4" s="1"/>
  <c r="D40" i="4"/>
  <c r="E40" i="4" s="1"/>
  <c r="F40" i="4" s="1"/>
  <c r="G40" i="4" s="1"/>
  <c r="H40" i="4" s="1"/>
  <c r="I40" i="4" s="1"/>
  <c r="K40" i="4" s="1"/>
  <c r="D39" i="4"/>
  <c r="E39" i="4" s="1"/>
  <c r="F39" i="4" s="1"/>
  <c r="G39" i="4" s="1"/>
  <c r="H39" i="4" s="1"/>
  <c r="I39" i="4" s="1"/>
  <c r="K39" i="4" s="1"/>
  <c r="D38" i="4"/>
  <c r="E38" i="4" s="1"/>
  <c r="F38" i="4" s="1"/>
  <c r="G38" i="4" s="1"/>
  <c r="H38" i="4" s="1"/>
  <c r="I38" i="4" s="1"/>
  <c r="K38" i="4" s="1"/>
  <c r="D37" i="4"/>
  <c r="E37" i="4" s="1"/>
  <c r="F37" i="4" s="1"/>
  <c r="G37" i="4" s="1"/>
  <c r="H37" i="4" s="1"/>
  <c r="I37" i="4" s="1"/>
  <c r="K37" i="4" s="1"/>
  <c r="D36" i="4"/>
  <c r="E36" i="4" s="1"/>
  <c r="F36" i="4" s="1"/>
  <c r="G36" i="4" s="1"/>
  <c r="H36" i="4" s="1"/>
  <c r="I36" i="4" s="1"/>
  <c r="K36" i="4" s="1"/>
  <c r="D35" i="4"/>
  <c r="E35" i="4" s="1"/>
  <c r="F35" i="4" s="1"/>
  <c r="G35" i="4" s="1"/>
  <c r="H35" i="4" s="1"/>
  <c r="I35" i="4" s="1"/>
  <c r="K35" i="4" s="1"/>
  <c r="D34" i="4"/>
  <c r="E34" i="4" s="1"/>
  <c r="F34" i="4" s="1"/>
  <c r="G34" i="4" s="1"/>
  <c r="H34" i="4" s="1"/>
  <c r="I34" i="4" s="1"/>
  <c r="K34" i="4" s="1"/>
  <c r="D33" i="4"/>
  <c r="E33" i="4" s="1"/>
  <c r="F33" i="4" s="1"/>
  <c r="G33" i="4" s="1"/>
  <c r="H33" i="4" s="1"/>
  <c r="I33" i="4" s="1"/>
  <c r="K33" i="4" s="1"/>
  <c r="D32" i="4"/>
  <c r="E32" i="4" s="1"/>
  <c r="F32" i="4" s="1"/>
  <c r="G32" i="4" s="1"/>
  <c r="H32" i="4" s="1"/>
  <c r="I32" i="4" s="1"/>
  <c r="K32" i="4" s="1"/>
  <c r="D31" i="4"/>
  <c r="E31" i="4" s="1"/>
  <c r="F31" i="4" s="1"/>
  <c r="G31" i="4" s="1"/>
  <c r="H31" i="4" s="1"/>
  <c r="I31" i="4" s="1"/>
  <c r="K31" i="4" s="1"/>
  <c r="D30" i="4"/>
  <c r="E30" i="4" s="1"/>
  <c r="F30" i="4" s="1"/>
  <c r="G30" i="4" s="1"/>
  <c r="H30" i="4" s="1"/>
  <c r="I30" i="4" s="1"/>
  <c r="K30" i="4" s="1"/>
  <c r="D29" i="4"/>
  <c r="E29" i="4" s="1"/>
  <c r="F29" i="4" s="1"/>
  <c r="G29" i="4" s="1"/>
  <c r="H29" i="4" s="1"/>
  <c r="I29" i="4" s="1"/>
  <c r="K29" i="4" s="1"/>
  <c r="E28" i="4"/>
  <c r="F28" i="4" s="1"/>
  <c r="G28" i="4" s="1"/>
  <c r="H28" i="4" s="1"/>
  <c r="I28" i="4" s="1"/>
  <c r="K28" i="4" s="1"/>
  <c r="K9" i="6"/>
  <c r="J9" i="6"/>
  <c r="J10" i="6" s="1"/>
  <c r="I9" i="6"/>
  <c r="H9" i="6"/>
  <c r="G9" i="6"/>
  <c r="F9" i="6"/>
  <c r="F10" i="6" s="1"/>
  <c r="E9" i="6"/>
  <c r="C9" i="6"/>
  <c r="D10" i="6" s="1"/>
  <c r="G10" i="6" l="1"/>
  <c r="K10" i="6"/>
  <c r="H10" i="6"/>
  <c r="E10" i="6"/>
  <c r="I10" i="6"/>
</calcChain>
</file>

<file path=xl/sharedStrings.xml><?xml version="1.0" encoding="utf-8"?>
<sst xmlns="http://schemas.openxmlformats.org/spreadsheetml/2006/main" count="106" uniqueCount="66">
  <si>
    <t>Run</t>
  </si>
  <si>
    <t>%Alginate</t>
  </si>
  <si>
    <t>%CaCl2</t>
  </si>
  <si>
    <t>Ph</t>
  </si>
  <si>
    <t>Activity of Dextranase (Unit/g bead)</t>
  </si>
  <si>
    <t>blank</t>
  </si>
  <si>
    <t>x-blank</t>
  </si>
  <si>
    <t>Avg</t>
  </si>
  <si>
    <t>SD</t>
  </si>
  <si>
    <t>Blank Bead</t>
  </si>
  <si>
    <t>avg</t>
  </si>
  <si>
    <t>y=mx+c</t>
  </si>
  <si>
    <t>micro g</t>
  </si>
  <si>
    <t>micro mol</t>
  </si>
  <si>
    <t>micro mol/mins</t>
  </si>
  <si>
    <t>125 ul (unit/g.bead)</t>
  </si>
  <si>
    <t>unit/g.dried bead</t>
  </si>
  <si>
    <t>Box</t>
  </si>
  <si>
    <t>Bead (wet)</t>
  </si>
  <si>
    <t>water</t>
  </si>
  <si>
    <t>total</t>
  </si>
  <si>
    <t>dried bead</t>
  </si>
  <si>
    <t>Dilution factor</t>
  </si>
  <si>
    <t>%EE</t>
  </si>
  <si>
    <t>maltose (mg/ml)</t>
  </si>
  <si>
    <t>Alginate + Dextranase</t>
  </si>
  <si>
    <t>CaCl2</t>
  </si>
  <si>
    <t>Blank</t>
  </si>
  <si>
    <t xml:space="preserve">y=mx+c (ug/ml) </t>
  </si>
  <si>
    <t>y = 0.0023x + 0.054</t>
  </si>
  <si>
    <t>before Encap</t>
  </si>
  <si>
    <t>after Encap</t>
  </si>
  <si>
    <t>The results obtained from studies</t>
  </si>
  <si>
    <t>The results obtained from predictions.</t>
  </si>
  <si>
    <t xml:space="preserve">* % Encapsulation efficiency (%EE) </t>
  </si>
  <si>
    <t>𝐓𝐡𝐞 𝐚𝐦𝐨𝐮𝐧𝐭 𝐨𝐟 𝐩𝐫𝐨𝐭𝐞𝐢𝐧 𝐟𝐫𝐨𝐦 𝐞𝐧𝐜𝐚𝐩𝐬𝐮𝐥𝐚𝐭𝐢𝐨𝐧  (Before Encap)</t>
  </si>
  <si>
    <t>𝐏𝐫𝐨𝐭𝐞𝐢𝐧 𝐜𝐨𝐧𝐭𝐞𝐧𝐭 𝐢𝐧 𝐜𝐚𝐥𝐜𝐢𝐮𝐦 𝐜𝐡𝐥𝐨𝐫𝐢𝐝𝐞 𝐬𝐨𝐥𝐮𝐭𝐢𝐨𝐧 (After Encap)</t>
  </si>
  <si>
    <t>The conditions</t>
  </si>
  <si>
    <t>Standard curve for dextranase activity</t>
  </si>
  <si>
    <t>Repeat</t>
  </si>
  <si>
    <t>Average (x)</t>
  </si>
  <si>
    <t>Albumin concentration (ug/ml)</t>
  </si>
  <si>
    <t>Maltose concentration (mg/ml)</t>
  </si>
  <si>
    <t>The responses</t>
  </si>
  <si>
    <t>Standard curve for Bradford assay (%EE)</t>
  </si>
  <si>
    <t>Avg-blank</t>
  </si>
  <si>
    <t>220 ul (sample+reagent) ; ug</t>
  </si>
  <si>
    <t>Real weight of 20 ul sample</t>
  </si>
  <si>
    <t>Alginate solution + Dextranase solution (sample) =  20 uL in reaction (Before encapsulation)</t>
  </si>
  <si>
    <t>Real weight encapsulation from 100 ml preparing solution (After encapsulation); unit=g</t>
  </si>
  <si>
    <t>Actual alginate+dextranase</t>
  </si>
  <si>
    <t>ug/real weight</t>
  </si>
  <si>
    <t>mg/real weight</t>
  </si>
  <si>
    <t xml:space="preserve">𝐓𝐡𝐞 𝐚𝐦𝐨𝐮𝐧𝐭 𝐨𝐟 𝐩𝐫𝐨𝐭𝐞𝐢𝐧 𝐟𝐫𝐨𝐦 𝐞𝐧𝐜𝐚𝐩𝐬𝐮𝐥𝐚𝐭𝐢𝐨𝐧  </t>
  </si>
  <si>
    <t>𝐏𝐫𝐨𝐭𝐞𝐢𝐧 𝐜𝐨𝐧𝐭𝐞𝐧𝐭 𝐢𝐧 𝐜𝐚𝐥𝐜𝐢𝐮𝐦 𝐜𝐡𝐥𝐨𝐫𝐢𝐝𝐞 𝐬𝐨𝐥𝐮𝐭𝐢𝐨𝐧</t>
  </si>
  <si>
    <t>Real weight of 20 ul CaCl2 in reaction (After encapsulation)</t>
  </si>
  <si>
    <t>The amount of protein from encapsulation</t>
  </si>
  <si>
    <t>Protein content in calcium chloride solution</t>
  </si>
  <si>
    <t>Real weight of Alginate solution and Dextranase solution in CaCl2 solution (g)</t>
  </si>
  <si>
    <t>The results obtained from predictions</t>
  </si>
  <si>
    <t>OD 540 nm</t>
  </si>
  <si>
    <t>Avg-blank bead</t>
  </si>
  <si>
    <t>Real weight of dextranase + alginate = 125 uL in reaction</t>
  </si>
  <si>
    <t>Real weight of beads 1 g (wet &amp; dried)</t>
  </si>
  <si>
    <t>UNIT DEFINITION: One unit will liberate 1.0 µmole of maltose per minute at pH 6.0 at 37°C, using dextran as substrate.</t>
  </si>
  <si>
    <t>% Encapsulation efficacy (EE)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</si>
</sst>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"/>
    <numFmt numFmtId="166" formatCode="#####0.000"/>
    <numFmt numFmtId="167" formatCode="#####0.00"/>
  </numFmts>
  <fonts count="7">
    <font>
      <sz val="11"/>
      <color theme="1"/>
      <name val="Calibri"/>
      <family val="2"/>
      <charset val="22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charset val="222"/>
      <scheme val="minor"/>
    </font>
    <font>
      <b/>
      <sz val="16"/>
      <color rgb="FFFF0000"/>
      <name val="Calibri"/>
      <family val="2"/>
      <scheme val="minor"/>
    </font>
    <font>
      <sz val="12"/>
      <color rgb="FFFF000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5" xfId="0" applyBorder="1"/>
    <xf numFmtId="0" fontId="0" fillId="2" borderId="5" xfId="0" applyFill="1" applyBorder="1"/>
    <xf numFmtId="0" fontId="0" fillId="0" borderId="7" xfId="0" applyBorder="1"/>
    <xf numFmtId="0" fontId="1" fillId="5" borderId="2" xfId="0" applyFont="1" applyFill="1" applyBorder="1"/>
    <xf numFmtId="10" fontId="1" fillId="5" borderId="3" xfId="0" applyNumberFormat="1" applyFont="1" applyFill="1" applyBorder="1"/>
    <xf numFmtId="10" fontId="1" fillId="5" borderId="4" xfId="0" applyNumberFormat="1" applyFont="1" applyFill="1" applyBorder="1"/>
    <xf numFmtId="0" fontId="1" fillId="7" borderId="1" xfId="0" applyFont="1" applyFill="1" applyBorder="1" applyAlignment="1">
      <alignment horizontal="center" wrapText="1"/>
    </xf>
    <xf numFmtId="0" fontId="0" fillId="7" borderId="1" xfId="0" applyFill="1" applyBorder="1"/>
    <xf numFmtId="165" fontId="0" fillId="0" borderId="1" xfId="0" applyNumberFormat="1" applyBorder="1"/>
    <xf numFmtId="0" fontId="1" fillId="7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2" fontId="0" fillId="0" borderId="0" xfId="0" applyNumberFormat="1" applyFill="1"/>
    <xf numFmtId="2" fontId="0" fillId="0" borderId="1" xfId="0" applyNumberFormat="1" applyFill="1" applyBorder="1"/>
    <xf numFmtId="0" fontId="0" fillId="0" borderId="0" xfId="0" applyFill="1"/>
    <xf numFmtId="2" fontId="0" fillId="0" borderId="1" xfId="0" applyNumberFormat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0" borderId="0" xfId="0" applyBorder="1"/>
    <xf numFmtId="0" fontId="0" fillId="11" borderId="0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165" fontId="0" fillId="0" borderId="0" xfId="0" applyNumberFormat="1" applyFill="1" applyBorder="1"/>
    <xf numFmtId="2" fontId="0" fillId="0" borderId="0" xfId="0" applyNumberFormat="1" applyBorder="1"/>
    <xf numFmtId="0" fontId="0" fillId="1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0" fontId="0" fillId="2" borderId="0" xfId="0" applyFill="1" applyBorder="1" applyAlignment="1">
      <alignment horizontal="center"/>
    </xf>
    <xf numFmtId="2" fontId="0" fillId="2" borderId="0" xfId="0" applyNumberFormat="1" applyFill="1" applyBorder="1"/>
    <xf numFmtId="0" fontId="2" fillId="7" borderId="1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8" borderId="1" xfId="0" applyFont="1" applyFill="1" applyBorder="1" applyAlignment="1">
      <alignment horizontal="center" wrapText="1"/>
    </xf>
    <xf numFmtId="0" fontId="0" fillId="8" borderId="1" xfId="0" applyFill="1" applyBorder="1" applyAlignment="1">
      <alignment horizontal="center"/>
    </xf>
    <xf numFmtId="0" fontId="1" fillId="15" borderId="1" xfId="0" applyFont="1" applyFill="1" applyBorder="1" applyAlignment="1">
      <alignment horizontal="center" wrapText="1"/>
    </xf>
    <xf numFmtId="0" fontId="0" fillId="15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0" xfId="0" applyFill="1"/>
    <xf numFmtId="0" fontId="0" fillId="13" borderId="0" xfId="0" applyFill="1" applyBorder="1" applyAlignment="1">
      <alignment horizontal="center" wrapText="1"/>
    </xf>
    <xf numFmtId="0" fontId="0" fillId="14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167" fontId="0" fillId="2" borderId="0" xfId="0" applyNumberFormat="1" applyFill="1" applyBorder="1" applyAlignment="1">
      <alignment horizontal="center"/>
    </xf>
    <xf numFmtId="167" fontId="0" fillId="6" borderId="8" xfId="0" applyNumberFormat="1" applyFill="1" applyBorder="1" applyAlignment="1">
      <alignment horizontal="center"/>
    </xf>
    <xf numFmtId="0" fontId="1" fillId="16" borderId="0" xfId="0" applyFont="1" applyFill="1" applyBorder="1" applyAlignment="1">
      <alignment wrapText="1"/>
    </xf>
    <xf numFmtId="166" fontId="0" fillId="0" borderId="0" xfId="0" applyNumberFormat="1" applyFill="1" applyBorder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/>
    <xf numFmtId="2" fontId="0" fillId="16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/>
    </xf>
    <xf numFmtId="0" fontId="2" fillId="0" borderId="0" xfId="0" applyFont="1" applyFill="1" applyAlignment="1"/>
    <xf numFmtId="2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2" fontId="0" fillId="0" borderId="0" xfId="0" applyNumberFormat="1"/>
    <xf numFmtId="2" fontId="0" fillId="2" borderId="0" xfId="0" applyNumberFormat="1" applyFill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15" borderId="9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16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10" borderId="14" xfId="0" applyFill="1" applyBorder="1" applyAlignment="1">
      <alignment horizontal="center" wrapText="1"/>
    </xf>
    <xf numFmtId="0" fontId="0" fillId="10" borderId="13" xfId="0" applyFill="1" applyBorder="1" applyAlignment="1">
      <alignment horizontal="center" wrapText="1"/>
    </xf>
    <xf numFmtId="0" fontId="0" fillId="10" borderId="15" xfId="0" applyFill="1" applyBorder="1" applyAlignment="1">
      <alignment horizontal="center" wrapText="1"/>
    </xf>
    <xf numFmtId="0" fontId="0" fillId="10" borderId="16" xfId="0" applyFill="1" applyBorder="1" applyAlignment="1">
      <alignment horizontal="center" wrapText="1"/>
    </xf>
    <xf numFmtId="0" fontId="0" fillId="10" borderId="9" xfId="0" applyFill="1" applyBorder="1" applyAlignment="1">
      <alignment horizontal="center" wrapText="1"/>
    </xf>
    <xf numFmtId="0" fontId="0" fillId="10" borderId="17" xfId="0" applyFill="1" applyBorder="1" applyAlignment="1">
      <alignment horizontal="center" wrapText="1"/>
    </xf>
    <xf numFmtId="2" fontId="0" fillId="0" borderId="13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10" borderId="0" xfId="0" applyFill="1" applyBorder="1" applyAlignment="1">
      <alignment horizontal="center"/>
    </xf>
    <xf numFmtId="0" fontId="0" fillId="13" borderId="0" xfId="0" applyFill="1" applyBorder="1" applyAlignment="1">
      <alignment horizontal="center" wrapText="1"/>
    </xf>
    <xf numFmtId="0" fontId="0" fillId="16" borderId="10" xfId="0" applyFill="1" applyBorder="1" applyAlignment="1">
      <alignment horizontal="center" wrapText="1"/>
    </xf>
    <xf numFmtId="0" fontId="0" fillId="16" borderId="11" xfId="0" applyFill="1" applyBorder="1" applyAlignment="1">
      <alignment horizontal="center" wrapText="1"/>
    </xf>
    <xf numFmtId="0" fontId="0" fillId="16" borderId="12" xfId="0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10" borderId="9" xfId="0" applyFont="1" applyFill="1" applyBorder="1" applyAlignment="1">
      <alignment horizontal="center"/>
    </xf>
    <xf numFmtId="0" fontId="1" fillId="10" borderId="0" xfId="0" applyFont="1" applyFill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302537182852144"/>
                  <c:y val="0.170879629629629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 curve'!$D$5:$K$5</c:f>
              <c:numCache>
                <c:formatCode>General</c:formatCode>
                <c:ptCount val="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</c:numCache>
            </c:numRef>
          </c:xVal>
          <c:yVal>
            <c:numRef>
              <c:f>'Standard curve'!$D$10:$K$10</c:f>
              <c:numCache>
                <c:formatCode>0.00</c:formatCode>
                <c:ptCount val="8"/>
                <c:pt idx="0">
                  <c:v>9.6000000000000002E-2</c:v>
                </c:pt>
                <c:pt idx="1">
                  <c:v>0.11600000000000002</c:v>
                </c:pt>
                <c:pt idx="2">
                  <c:v>0.14333333333333331</c:v>
                </c:pt>
                <c:pt idx="3">
                  <c:v>0.17233333333333334</c:v>
                </c:pt>
                <c:pt idx="4">
                  <c:v>0.20200000000000001</c:v>
                </c:pt>
                <c:pt idx="5">
                  <c:v>0.34499999999999997</c:v>
                </c:pt>
                <c:pt idx="6">
                  <c:v>0.4936666666666667</c:v>
                </c:pt>
                <c:pt idx="7">
                  <c:v>0.62100000000000011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E8-4A1F-8C3D-C2AC1E7C7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444960"/>
        <c:axId val="1257460352"/>
      </c:scatterChart>
      <c:valAx>
        <c:axId val="125744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maltose</a:t>
                </a:r>
                <a:r>
                  <a:rPr lang="en-US" baseline="0"/>
                  <a:t> </a:t>
                </a:r>
                <a:r>
                  <a:rPr lang="th-TH" baseline="0"/>
                  <a:t>(</a:t>
                </a:r>
                <a:r>
                  <a:rPr lang="en-US" baseline="0"/>
                  <a:t>mg</a:t>
                </a:r>
                <a:r>
                  <a:rPr lang="th-TH" baseline="0"/>
                  <a:t>/</a:t>
                </a:r>
                <a:r>
                  <a:rPr lang="en-US" baseline="0"/>
                  <a:t>ml</a:t>
                </a:r>
                <a:r>
                  <a:rPr lang="th-TH" baseline="0"/>
                  <a:t>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460352"/>
        <c:crosses val="autoZero"/>
        <c:crossBetween val="midCat"/>
      </c:valAx>
      <c:valAx>
        <c:axId val="125746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44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8944663167104107E-2"/>
                  <c:y val="0.186514518135090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 curve'!$D$20:$H$20</c:f>
              <c:numCache>
                <c:formatCode>General</c:formatCode>
                <c:ptCount val="5"/>
                <c:pt idx="0">
                  <c:v>250</c:v>
                </c:pt>
                <c:pt idx="1">
                  <c:v>125</c:v>
                </c:pt>
                <c:pt idx="2">
                  <c:v>62.5</c:v>
                </c:pt>
                <c:pt idx="3">
                  <c:v>31.25</c:v>
                </c:pt>
                <c:pt idx="4">
                  <c:v>15.125</c:v>
                </c:pt>
              </c:numCache>
            </c:numRef>
          </c:xVal>
          <c:yVal>
            <c:numRef>
              <c:f>'Standard curve'!$D$25:$H$25</c:f>
              <c:numCache>
                <c:formatCode>0.00</c:formatCode>
                <c:ptCount val="5"/>
                <c:pt idx="0">
                  <c:v>0.62074999999999991</c:v>
                </c:pt>
                <c:pt idx="1">
                  <c:v>0.37408333333333327</c:v>
                </c:pt>
                <c:pt idx="2">
                  <c:v>0.21441666666666664</c:v>
                </c:pt>
                <c:pt idx="3">
                  <c:v>0.12241666666666667</c:v>
                </c:pt>
                <c:pt idx="4">
                  <c:v>6.6416666666666679E-2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73-4667-B017-E4992AEFF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184255"/>
        <c:axId val="1435185087"/>
      </c:scatterChart>
      <c:valAx>
        <c:axId val="14351842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Albumin concentration </a:t>
                </a:r>
                <a:r>
                  <a:rPr lang="th-TH"/>
                  <a:t>(</a:t>
                </a:r>
                <a:r>
                  <a:rPr lang="en-US"/>
                  <a:t>ug</a:t>
                </a:r>
                <a:r>
                  <a:rPr lang="th-TH"/>
                  <a:t>/</a:t>
                </a:r>
                <a:r>
                  <a:rPr lang="en-US"/>
                  <a:t>ml</a:t>
                </a:r>
                <a:r>
                  <a:rPr lang="th-TH"/>
                  <a:t>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185087"/>
        <c:crosses val="autoZero"/>
        <c:crossBetween val="midCat"/>
      </c:valAx>
      <c:valAx>
        <c:axId val="143518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184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190500</xdr:colOff>
      <xdr:row>1</xdr:row>
      <xdr:rowOff>10583</xdr:rowOff>
    </xdr:from>
    <xdr:to>
      <xdr:col>18</xdr:col>
      <xdr:colOff>0</xdr:colOff>
      <xdr:row>17</xdr:row>
      <xdr:rowOff>10584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349250</xdr:colOff>
      <xdr:row>18</xdr:row>
      <xdr:rowOff>8015</xdr:rowOff>
    </xdr:from>
    <xdr:to>
      <xdr:col>17</xdr:col>
      <xdr:colOff>0</xdr:colOff>
      <xdr:row>34</xdr:row>
      <xdr:rowOff>72308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18</xdr:col>
      <xdr:colOff>330729</xdr:colOff>
      <xdr:row>18</xdr:row>
      <xdr:rowOff>50271</xdr:rowOff>
    </xdr:from>
    <xdr:to>
      <xdr:col>26</xdr:col>
      <xdr:colOff>258744</xdr:colOff>
      <xdr:row>29</xdr:row>
      <xdr:rowOff>77539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930062" y="3288771"/>
          <a:ext cx="4838682" cy="2006351"/>
        </a:xfrm>
        <a:prstGeom prst="rect">
          <a:avLst/>
        </a:prstGeom>
      </xdr:spPr>
    </xdr:pic>
    <xdr:clientData/>
  </xdr:twoCellAnchor>
  <xdr:twoCellAnchor editAs="oneCell">
    <xdr:from>
      <xdr:col>18</xdr:col>
      <xdr:colOff>253998</xdr:colOff>
      <xdr:row>0</xdr:row>
      <xdr:rowOff>127000</xdr:rowOff>
    </xdr:from>
    <xdr:to>
      <xdr:col>27</xdr:col>
      <xdr:colOff>373062</xdr:colOff>
      <xdr:row>11</xdr:row>
      <xdr:rowOff>42333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r="8778"/>
        <a:stretch/>
      </xdr:blipFill>
      <xdr:spPr>
        <a:xfrm>
          <a:off x="11853331" y="127000"/>
          <a:ext cx="5643564" cy="18944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960</xdr:colOff>
      <xdr:row>2</xdr:row>
      <xdr:rowOff>2200</xdr:rowOff>
    </xdr:from>
    <xdr:to>
      <xdr:col>17</xdr:col>
      <xdr:colOff>462642</xdr:colOff>
      <xdr:row>21</xdr:row>
      <xdr:rowOff>110624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602"/>
        <a:stretch/>
      </xdr:blipFill>
      <xdr:spPr>
        <a:xfrm>
          <a:off x="7094817" y="183629"/>
          <a:ext cx="5323968" cy="38367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</xdr:colOff>
      <xdr:row>2</xdr:row>
      <xdr:rowOff>17990</xdr:rowOff>
    </xdr:from>
    <xdr:to>
      <xdr:col>20</xdr:col>
      <xdr:colOff>486832</xdr:colOff>
      <xdr:row>7</xdr:row>
      <xdr:rowOff>8466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 Box 103"/>
            <xdr:cNvSpPr txBox="1">
              <a:spLocks/>
            </xdr:cNvSpPr>
          </xdr:nvSpPr>
          <xdr:spPr>
            <a:xfrm>
              <a:off x="1228725" y="483657"/>
              <a:ext cx="12434357" cy="890059"/>
            </a:xfrm>
            <a:prstGeom prst="rect">
              <a:avLst/>
            </a:prstGeom>
            <a:solidFill>
              <a:srgbClr val="FFFF00"/>
            </a:solidFill>
            <a:ln w="19050">
              <a:solidFill>
                <a:srgbClr val="0070C0"/>
              </a:solidFill>
            </a:ln>
            <a:effectLst/>
          </xdr:spPr>
          <xdr:style>
            <a:lnRef idx="0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pPr algn="ctr">
                <a:lnSpc>
                  <a:spcPct val="115000"/>
                </a:lnSpc>
                <a:spcAft>
                  <a:spcPts val="0"/>
                </a:spcAft>
              </a:pPr>
              <a:r>
                <a:rPr lang="en-US" sz="2000" b="1" i="0">
                  <a:effectLst/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% Encapsulation efficiency (%EE) 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2000" b="1" i="1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</m:ctrlPr>
                    </m:fPr>
                    <m:num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𝐓𝐡𝐞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𝐚𝐦𝐨𝐮𝐧𝐭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𝐨𝐟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𝐩𝐫𝐨𝐭𝐞𝐢𝐧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𝐟𝐫𝐨𝐦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𝐞𝐧𝐜𝐚𝐩𝐬𝐮𝐥𝐚𝐭𝐢𝐨𝐧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 – 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𝐏𝐫𝐨𝐭𝐞𝐢𝐧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𝐜𝐨𝐧𝐭𝐞𝐧𝐭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𝐢𝐧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𝐜𝐚𝐥𝐜𝐢𝐮𝐦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𝐜𝐡𝐥𝐨𝐫𝐢𝐝𝐞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𝐬𝐨𝐥𝐮𝐭𝐢𝐨𝐧</m:t>
                      </m:r>
                    </m:num>
                    <m:den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𝐓𝐡𝐞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𝐚𝐦𝐨𝐮𝐧𝐭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𝐨𝐟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𝐩𝐫𝐨𝐭𝐞𝐢𝐧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𝐟𝐫𝐨𝐦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 </m:t>
                      </m:r>
                      <m:r>
                        <a:rPr lang="en-US" sz="2000" b="1" i="0">
                          <a:effectLst/>
                          <a:latin typeface="Cambria Math" panose="02040503050406030204" pitchFamily="18" charset="0"/>
                          <a:ea typeface="Calibri" panose="020F0502020204030204" pitchFamily="34" charset="0"/>
                          <a:cs typeface="Angsana New" panose="02020603050405020304" pitchFamily="18" charset="-34"/>
                        </a:rPr>
                        <m:t>𝐞𝐧𝐜𝐚𝐩𝐬𝐮𝐥𝐚𝐭𝐢𝐨𝐧</m:t>
                      </m:r>
                    </m:den>
                  </m:f>
                </m:oMath>
              </a14:m>
              <a:r>
                <a:rPr lang="th-TH" sz="1600" i="0">
                  <a:solidFill>
                    <a:srgbClr val="FF0000"/>
                  </a:solidFill>
                  <a:effectLst/>
                  <a:latin typeface="Times New Roman" panose="02020603050405020304" pitchFamily="18" charset="0"/>
                  <a:ea typeface="Times New Roman" panose="02020603050405020304" pitchFamily="18" charset="0"/>
                  <a:cs typeface="Angsana New" panose="02020603050405020304" pitchFamily="18" charset="-34"/>
                </a:rPr>
                <a:t> </a:t>
              </a:r>
              <a:r>
                <a:rPr lang="en-US" sz="1600" i="0">
                  <a:effectLst/>
                  <a:latin typeface="Times New Roman" panose="02020603050405020304" pitchFamily="18" charset="0"/>
                  <a:ea typeface="Times New Roman" panose="02020603050405020304" pitchFamily="18" charset="0"/>
                  <a:cs typeface="Times New Roman" panose="02020603050405020304" pitchFamily="18" charset="0"/>
                </a:rPr>
                <a:t>X 100</a:t>
              </a:r>
              <a:endParaRPr lang="en-US" sz="1100" i="0"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  <a:p>
              <a:pPr algn="ctr">
                <a:lnSpc>
                  <a:spcPct val="115000"/>
                </a:lnSpc>
                <a:spcAft>
                  <a:spcPts val="0"/>
                </a:spcAft>
              </a:pPr>
              <a:r>
                <a:rPr lang="en-US" sz="1600">
                  <a:effectLst/>
                  <a:latin typeface="Angsana New" panose="02020603050405020304" pitchFamily="18" charset="-34"/>
                  <a:ea typeface="Calibri" panose="020F0502020204030204" pitchFamily="34" charset="0"/>
                  <a:cs typeface="Cordia New" panose="020B0304020202020204" pitchFamily="34" charset="-34"/>
                </a:rPr>
                <a:t> </a:t>
              </a:r>
              <a:endParaRPr lang="en-US" sz="1100">
                <a:effectLst/>
                <a:ea typeface="Calibri" panose="020F0502020204030204" pitchFamily="34" charset="0"/>
                <a:cs typeface="Cordia New" panose="020B0304020202020204" pitchFamily="34" charset="-34"/>
              </a:endParaRPr>
            </a:p>
            <a:p>
              <a:pPr>
                <a:lnSpc>
                  <a:spcPct val="115000"/>
                </a:lnSpc>
                <a:spcAft>
                  <a:spcPts val="0"/>
                </a:spcAft>
              </a:pPr>
              <a:r>
                <a:rPr lang="th-TH" sz="1400">
                  <a:effectLst/>
                  <a:ea typeface="Calibri" panose="020F0502020204030204" pitchFamily="34" charset="0"/>
                  <a:cs typeface="TH SarabunPSK" panose="020B0500040200020003" pitchFamily="34" charset="-34"/>
                </a:rPr>
                <a:t> </a:t>
              </a:r>
              <a:endParaRPr lang="en-US" sz="1100">
                <a:effectLst/>
                <a:ea typeface="Calibri" panose="020F0502020204030204" pitchFamily="34" charset="0"/>
                <a:cs typeface="Cordia New" panose="020B0304020202020204" pitchFamily="34" charset="-34"/>
              </a:endParaRPr>
            </a:p>
          </xdr:txBody>
        </xdr:sp>
      </mc:Choice>
      <mc:Fallback xmlns="">
        <xdr:sp macro="" textlink="">
          <xdr:nvSpPr>
            <xdr:cNvPr id="3" name="Text Box 103"/>
            <xdr:cNvSpPr txBox="1">
              <a:spLocks/>
            </xdr:cNvSpPr>
          </xdr:nvSpPr>
          <xdr:spPr>
            <a:xfrm>
              <a:off x="1228725" y="483657"/>
              <a:ext cx="12434357" cy="890059"/>
            </a:xfrm>
            <a:prstGeom prst="rect">
              <a:avLst/>
            </a:prstGeom>
            <a:solidFill>
              <a:srgbClr val="FFFF00"/>
            </a:solidFill>
            <a:ln w="19050">
              <a:solidFill>
                <a:srgbClr val="0070C0"/>
              </a:solidFill>
            </a:ln>
            <a:effectLst/>
          </xdr:spPr>
          <xdr:style>
            <a:lnRef idx="0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pPr algn="ctr">
                <a:lnSpc>
                  <a:spcPct val="115000"/>
                </a:lnSpc>
                <a:spcAft>
                  <a:spcPts val="0"/>
                </a:spcAft>
              </a:pPr>
              <a:r>
                <a:rPr lang="en-US" sz="2000" b="1" i="0">
                  <a:effectLst/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% Encapsulation efficiency (%EE)  = </a:t>
              </a:r>
              <a:r>
                <a:rPr lang="en-US" sz="2000" b="1" i="0">
                  <a:effectLst/>
                  <a:latin typeface="Cambria Math" panose="02040503050406030204" pitchFamily="18" charset="0"/>
                  <a:cs typeface="Angsana New" panose="02020603050405020304" pitchFamily="18" charset="-34"/>
                </a:rPr>
                <a:t>(</a:t>
              </a:r>
              <a:r>
                <a:rPr lang="en-US" sz="2000" b="1" i="0"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Angsana New" panose="02020603050405020304" pitchFamily="18" charset="-34"/>
                </a:rPr>
                <a:t>𝐓𝐡𝐞 𝐚𝐦𝐨𝐮𝐧𝐭 𝐨𝐟 𝐩𝐫𝐨𝐭𝐞𝐢𝐧 𝐟𝐫𝐨𝐦 𝐞𝐧𝐜𝐚𝐩𝐬𝐮𝐥𝐚𝐭𝐢𝐨𝐧  –  𝐏𝐫𝐨𝐭𝐞𝐢𝐧 𝐜𝐨𝐧𝐭𝐞𝐧𝐭 𝐢𝐧 𝐜𝐚𝐥𝐜𝐢𝐮𝐦 𝐜𝐡𝐥𝐨𝐫𝐢𝐝𝐞 𝐬𝐨𝐥𝐮𝐭𝐢𝐨𝐧)/(𝐓𝐡𝐞 𝐚𝐦𝐨𝐮𝐧𝐭 𝐨𝐟 𝐩𝐫𝐨𝐭𝐞𝐢𝐧 𝐟𝐫𝐨𝐦 𝐞𝐧𝐜𝐚𝐩𝐬𝐮𝐥𝐚𝐭𝐢𝐨𝐧)</a:t>
              </a:r>
              <a:r>
                <a:rPr lang="th-TH" sz="1600" i="0">
                  <a:solidFill>
                    <a:srgbClr val="FF0000"/>
                  </a:solidFill>
                  <a:effectLst/>
                  <a:latin typeface="Times New Roman" panose="02020603050405020304" pitchFamily="18" charset="0"/>
                  <a:ea typeface="Times New Roman" panose="02020603050405020304" pitchFamily="18" charset="0"/>
                  <a:cs typeface="Angsana New" panose="02020603050405020304" pitchFamily="18" charset="-34"/>
                </a:rPr>
                <a:t> </a:t>
              </a:r>
              <a:r>
                <a:rPr lang="en-US" sz="1600" i="0">
                  <a:effectLst/>
                  <a:latin typeface="Times New Roman" panose="02020603050405020304" pitchFamily="18" charset="0"/>
                  <a:ea typeface="Times New Roman" panose="02020603050405020304" pitchFamily="18" charset="0"/>
                  <a:cs typeface="Times New Roman" panose="02020603050405020304" pitchFamily="18" charset="0"/>
                </a:rPr>
                <a:t>X 100</a:t>
              </a:r>
              <a:endParaRPr lang="en-US" sz="1100" i="0"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  <a:p>
              <a:pPr algn="ctr">
                <a:lnSpc>
                  <a:spcPct val="115000"/>
                </a:lnSpc>
                <a:spcAft>
                  <a:spcPts val="0"/>
                </a:spcAft>
              </a:pPr>
              <a:r>
                <a:rPr lang="en-US" sz="1600">
                  <a:effectLst/>
                  <a:latin typeface="Angsana New" panose="02020603050405020304" pitchFamily="18" charset="-34"/>
                  <a:ea typeface="Calibri" panose="020F0502020204030204" pitchFamily="34" charset="0"/>
                  <a:cs typeface="Cordia New" panose="020B0304020202020204" pitchFamily="34" charset="-34"/>
                </a:rPr>
                <a:t> </a:t>
              </a:r>
              <a:endParaRPr lang="en-US" sz="1100">
                <a:effectLst/>
                <a:ea typeface="Calibri" panose="020F0502020204030204" pitchFamily="34" charset="0"/>
                <a:cs typeface="Cordia New" panose="020B0304020202020204" pitchFamily="34" charset="-34"/>
              </a:endParaRPr>
            </a:p>
            <a:p>
              <a:pPr>
                <a:lnSpc>
                  <a:spcPct val="115000"/>
                </a:lnSpc>
                <a:spcAft>
                  <a:spcPts val="0"/>
                </a:spcAft>
              </a:pPr>
              <a:r>
                <a:rPr lang="th-TH" sz="1400">
                  <a:effectLst/>
                  <a:ea typeface="Calibri" panose="020F0502020204030204" pitchFamily="34" charset="0"/>
                  <a:cs typeface="TH SarabunPSK" panose="020B0500040200020003" pitchFamily="34" charset="-34"/>
                </a:rPr>
                <a:t> </a:t>
              </a:r>
              <a:endParaRPr lang="en-US" sz="1100">
                <a:effectLst/>
                <a:ea typeface="Calibri" panose="020F0502020204030204" pitchFamily="34" charset="0"/>
                <a:cs typeface="Cordia New" panose="020B0304020202020204" pitchFamily="34" charset="-34"/>
              </a:endParaRPr>
            </a:p>
          </xdr:txBody>
        </xdr:sp>
      </mc:Fallback>
    </mc:AlternateContent>
    <xdr:clientData/>
  </xdr:twoCellAnchor>
  <xdr:twoCellAnchor editAs="oneCell">
    <xdr:from>
      <xdr:col>6</xdr:col>
      <xdr:colOff>611189</xdr:colOff>
      <xdr:row>81</xdr:row>
      <xdr:rowOff>29104</xdr:rowOff>
    </xdr:from>
    <xdr:to>
      <xdr:col>14</xdr:col>
      <xdr:colOff>226344</xdr:colOff>
      <xdr:row>105</xdr:row>
      <xdr:rowOff>31749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49272" y="16073437"/>
          <a:ext cx="4748072" cy="4320645"/>
        </a:xfrm>
        <a:prstGeom prst="rect">
          <a:avLst/>
        </a:prstGeom>
      </xdr:spPr>
    </xdr:pic>
    <xdr:clientData/>
  </xdr:twoCellAnchor>
  <xdr:twoCellAnchor editAs="oneCell">
    <xdr:from>
      <xdr:col>2</xdr:col>
      <xdr:colOff>14551</xdr:colOff>
      <xdr:row>80</xdr:row>
      <xdr:rowOff>169334</xdr:rowOff>
    </xdr:from>
    <xdr:to>
      <xdr:col>6</xdr:col>
      <xdr:colOff>304270</xdr:colOff>
      <xdr:row>102</xdr:row>
      <xdr:rowOff>132293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2218" y="16033751"/>
          <a:ext cx="3200135" cy="39211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13607</xdr:colOff>
      <xdr:row>68</xdr:row>
      <xdr:rowOff>-1</xdr:rowOff>
    </xdr:from>
    <xdr:to>
      <xdr:col>13</xdr:col>
      <xdr:colOff>185750</xdr:colOff>
      <xdr:row>99</xdr:row>
      <xdr:rowOff>22677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86678" y="13244285"/>
          <a:ext cx="4762286" cy="5646964"/>
        </a:xfrm>
        <a:prstGeom prst="rect">
          <a:avLst/>
        </a:prstGeom>
      </xdr:spPr>
    </xdr:pic>
    <xdr:clientData/>
  </xdr:twoCellAnchor>
  <xdr:twoCellAnchor editAs="oneCell">
    <xdr:from>
      <xdr:col>3</xdr:col>
      <xdr:colOff>-1</xdr:colOff>
      <xdr:row>67</xdr:row>
      <xdr:rowOff>167822</xdr:rowOff>
    </xdr:from>
    <xdr:to>
      <xdr:col>7</xdr:col>
      <xdr:colOff>322033</xdr:colOff>
      <xdr:row>90</xdr:row>
      <xdr:rowOff>15030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18695"/>
        <a:stretch/>
      </xdr:blipFill>
      <xdr:spPr>
        <a:xfrm>
          <a:off x="607785" y="13230679"/>
          <a:ext cx="3116034" cy="4020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B32"/>
  <sheetViews>
    <sheetView tabSelected="1" zoomScale="60" zoomScaleNormal="60" workbookViewId="0">
      <selection activeCell="R33" sqref="R33"/>
    </sheetView>
  </sheetViews>
  <sheetFormatPr defaultRowHeight="14.5"/>
  <cols>
    <col min="1" max="1" width="12.36328125" customWidth="1"/>
    <col min="2" max="2" width="13.08984375" customWidth="1"/>
  </cols>
  <sheetData>
    <row r="3" spans="2:28">
      <c r="B3" s="83" t="s">
        <v>38</v>
      </c>
      <c r="C3" s="83"/>
      <c r="D3" s="83"/>
      <c r="E3" s="83"/>
      <c r="F3" s="83"/>
      <c r="G3" s="83"/>
      <c r="H3" s="83"/>
      <c r="I3" s="83"/>
      <c r="J3" s="83"/>
      <c r="K3" s="83"/>
    </row>
    <row r="4" spans="2:28">
      <c r="B4" s="84" t="s">
        <v>24</v>
      </c>
      <c r="C4" s="85"/>
      <c r="D4" s="85"/>
      <c r="E4" s="85"/>
      <c r="F4" s="85"/>
      <c r="G4" s="85"/>
      <c r="H4" s="85"/>
      <c r="I4" s="85"/>
      <c r="J4" s="85"/>
      <c r="K4" s="86"/>
      <c r="L4" s="23"/>
      <c r="M4" s="23"/>
      <c r="N4" s="23"/>
      <c r="O4" s="23"/>
      <c r="P4" s="23"/>
      <c r="Q4" s="23"/>
      <c r="R4" s="23"/>
      <c r="S4" s="23"/>
      <c r="T4" s="23"/>
    </row>
    <row r="5" spans="2:28">
      <c r="B5" s="69" t="s">
        <v>39</v>
      </c>
      <c r="C5" s="39" t="s">
        <v>5</v>
      </c>
      <c r="D5" s="39">
        <v>0.1</v>
      </c>
      <c r="E5" s="39">
        <v>0.2</v>
      </c>
      <c r="F5" s="39">
        <v>0.3</v>
      </c>
      <c r="G5" s="39">
        <v>0.4</v>
      </c>
      <c r="H5" s="39">
        <v>0.5</v>
      </c>
      <c r="I5" s="39">
        <v>1</v>
      </c>
      <c r="J5" s="39">
        <v>1.5</v>
      </c>
      <c r="K5" s="39">
        <v>2</v>
      </c>
      <c r="L5" s="23"/>
      <c r="M5" s="23"/>
      <c r="N5" s="23"/>
      <c r="O5" s="23"/>
      <c r="P5" s="23"/>
      <c r="Q5" s="23"/>
      <c r="R5" s="23"/>
      <c r="S5" s="23"/>
      <c r="T5" s="23"/>
    </row>
    <row r="6" spans="2:28">
      <c r="B6" s="69">
        <v>1</v>
      </c>
      <c r="C6" s="21">
        <v>0.08</v>
      </c>
      <c r="D6" s="21">
        <v>0.185</v>
      </c>
      <c r="E6" s="21">
        <v>0.19500000000000001</v>
      </c>
      <c r="F6" s="21">
        <v>0.22299999999999998</v>
      </c>
      <c r="G6" s="21">
        <v>0.252</v>
      </c>
      <c r="H6" s="21">
        <v>0.27800000000000002</v>
      </c>
      <c r="I6" s="21">
        <v>0.432</v>
      </c>
      <c r="J6" s="21">
        <v>0.57399999999999995</v>
      </c>
      <c r="K6" s="21">
        <v>0.69899999999999995</v>
      </c>
      <c r="L6" s="23"/>
      <c r="M6" s="23"/>
      <c r="N6" s="23"/>
      <c r="O6" s="23"/>
      <c r="P6" s="23"/>
      <c r="Q6" s="23"/>
      <c r="R6" s="23"/>
      <c r="S6" s="23"/>
      <c r="T6" s="23"/>
    </row>
    <row r="7" spans="2:28">
      <c r="B7" s="69">
        <v>2</v>
      </c>
      <c r="C7" s="21">
        <v>7.5999999999999998E-2</v>
      </c>
      <c r="D7" s="21">
        <v>0.16799999999999998</v>
      </c>
      <c r="E7" s="21">
        <v>0.192</v>
      </c>
      <c r="F7" s="21">
        <v>0.22099999999999997</v>
      </c>
      <c r="G7" s="21">
        <v>0.249</v>
      </c>
      <c r="H7" s="21">
        <v>0.28499999999999998</v>
      </c>
      <c r="I7" s="21">
        <v>0.433</v>
      </c>
      <c r="J7" s="21">
        <v>0.55899999999999994</v>
      </c>
      <c r="K7" s="21">
        <v>0.69199999999999995</v>
      </c>
      <c r="L7" s="23"/>
      <c r="M7" s="23"/>
      <c r="N7" s="23"/>
      <c r="O7" s="23"/>
      <c r="P7" s="23"/>
      <c r="Q7" s="23"/>
      <c r="R7" s="23"/>
      <c r="S7" s="23"/>
      <c r="T7" s="23"/>
    </row>
    <row r="8" spans="2:28">
      <c r="B8" s="69">
        <v>3</v>
      </c>
      <c r="C8" s="21">
        <v>0.08</v>
      </c>
      <c r="D8" s="21">
        <v>0.17099999999999999</v>
      </c>
      <c r="E8" s="21">
        <v>0.19700000000000001</v>
      </c>
      <c r="F8" s="21">
        <v>0.22199999999999998</v>
      </c>
      <c r="G8" s="21">
        <v>0.252</v>
      </c>
      <c r="H8" s="21">
        <v>0.27900000000000003</v>
      </c>
      <c r="I8" s="21">
        <v>0.40600000000000003</v>
      </c>
      <c r="J8" s="21">
        <v>0.58399999999999996</v>
      </c>
      <c r="K8" s="21">
        <v>0.70799999999999996</v>
      </c>
      <c r="L8" s="23"/>
      <c r="M8" s="23"/>
      <c r="N8" s="23"/>
      <c r="O8" s="23"/>
      <c r="P8" s="23"/>
      <c r="Q8" s="23"/>
      <c r="R8" s="23"/>
      <c r="S8" s="23"/>
      <c r="T8" s="23"/>
    </row>
    <row r="9" spans="2:28">
      <c r="B9" s="69" t="s">
        <v>40</v>
      </c>
      <c r="C9" s="21">
        <f>AVERAGE(C6:C8)</f>
        <v>7.8666666666666663E-2</v>
      </c>
      <c r="D9" s="21">
        <f>AVERAGE(D6:D8)</f>
        <v>0.17466666666666666</v>
      </c>
      <c r="E9" s="21">
        <f t="shared" ref="E9:K9" si="0">AVERAGE(E6:E8)</f>
        <v>0.19466666666666668</v>
      </c>
      <c r="F9" s="21">
        <f t="shared" si="0"/>
        <v>0.22199999999999998</v>
      </c>
      <c r="G9" s="21">
        <f t="shared" si="0"/>
        <v>0.251</v>
      </c>
      <c r="H9" s="21">
        <f t="shared" si="0"/>
        <v>0.28066666666666668</v>
      </c>
      <c r="I9" s="21">
        <f t="shared" si="0"/>
        <v>0.42366666666666664</v>
      </c>
      <c r="J9" s="21">
        <f t="shared" si="0"/>
        <v>0.57233333333333336</v>
      </c>
      <c r="K9" s="21">
        <f t="shared" si="0"/>
        <v>0.69966666666666677</v>
      </c>
      <c r="L9" s="23"/>
      <c r="M9" s="23"/>
      <c r="N9" s="23"/>
      <c r="O9" s="23"/>
      <c r="P9" s="23"/>
      <c r="Q9" s="23"/>
      <c r="R9" s="23"/>
      <c r="S9" s="23"/>
      <c r="T9" s="23"/>
    </row>
    <row r="10" spans="2:28">
      <c r="B10" s="69" t="s">
        <v>6</v>
      </c>
      <c r="C10" s="21"/>
      <c r="D10" s="21">
        <f>D9-$C$9</f>
        <v>9.6000000000000002E-2</v>
      </c>
      <c r="E10" s="21">
        <f t="shared" ref="E10:K10" si="1">E9-$C$9</f>
        <v>0.11600000000000002</v>
      </c>
      <c r="F10" s="21">
        <f t="shared" si="1"/>
        <v>0.14333333333333331</v>
      </c>
      <c r="G10" s="21">
        <f t="shared" si="1"/>
        <v>0.17233333333333334</v>
      </c>
      <c r="H10" s="21">
        <f t="shared" si="1"/>
        <v>0.20200000000000001</v>
      </c>
      <c r="I10" s="21">
        <f t="shared" si="1"/>
        <v>0.34499999999999997</v>
      </c>
      <c r="J10" s="21">
        <f t="shared" si="1"/>
        <v>0.4936666666666667</v>
      </c>
      <c r="K10" s="21">
        <f t="shared" si="1"/>
        <v>0.62100000000000011</v>
      </c>
      <c r="L10" s="23"/>
      <c r="M10" s="23"/>
      <c r="N10" s="23"/>
      <c r="O10" s="23"/>
      <c r="P10" s="23"/>
      <c r="Q10" s="23"/>
      <c r="R10" s="23"/>
      <c r="S10" s="23"/>
      <c r="T10" s="23"/>
    </row>
    <row r="11" spans="2:28">
      <c r="L11" s="23"/>
      <c r="M11" s="23"/>
      <c r="N11" s="23"/>
      <c r="O11" s="23"/>
      <c r="P11" s="23"/>
      <c r="Q11" s="23"/>
      <c r="R11" s="23"/>
      <c r="S11" s="23"/>
      <c r="T11" s="23"/>
    </row>
    <row r="13" spans="2:28">
      <c r="T13" t="s">
        <v>5</v>
      </c>
      <c r="U13" s="41">
        <v>0.1</v>
      </c>
      <c r="V13" s="41">
        <v>0.2</v>
      </c>
      <c r="W13" s="41">
        <v>0.3</v>
      </c>
      <c r="X13" s="41">
        <v>0.4</v>
      </c>
      <c r="Y13" s="41">
        <v>0.5</v>
      </c>
      <c r="Z13" s="41">
        <v>1</v>
      </c>
      <c r="AA13" s="41">
        <v>1.5</v>
      </c>
      <c r="AB13" s="41">
        <v>2</v>
      </c>
    </row>
    <row r="14" spans="2:28">
      <c r="U14" s="82" t="s">
        <v>42</v>
      </c>
      <c r="V14" s="82"/>
      <c r="W14" s="82"/>
      <c r="X14" s="82"/>
      <c r="Y14" s="82"/>
      <c r="Z14" s="82"/>
      <c r="AA14" s="82"/>
      <c r="AB14" s="82"/>
    </row>
    <row r="18" spans="2:26">
      <c r="B18" s="83" t="s">
        <v>44</v>
      </c>
      <c r="C18" s="83"/>
      <c r="D18" s="83"/>
      <c r="E18" s="83"/>
      <c r="F18" s="83"/>
      <c r="G18" s="83"/>
      <c r="H18" s="83"/>
      <c r="I18" s="83"/>
      <c r="J18" s="70"/>
    </row>
    <row r="19" spans="2:26">
      <c r="B19" s="84" t="s">
        <v>41</v>
      </c>
      <c r="C19" s="85"/>
      <c r="D19" s="85"/>
      <c r="E19" s="85"/>
      <c r="F19" s="85"/>
      <c r="G19" s="85"/>
      <c r="H19" s="85"/>
      <c r="I19" s="86"/>
    </row>
    <row r="20" spans="2:26">
      <c r="B20" s="69" t="s">
        <v>39</v>
      </c>
      <c r="C20" s="68">
        <v>500</v>
      </c>
      <c r="D20" s="68">
        <v>250</v>
      </c>
      <c r="E20" s="68">
        <v>125</v>
      </c>
      <c r="F20" s="68">
        <v>62.5</v>
      </c>
      <c r="G20" s="68">
        <v>31.25</v>
      </c>
      <c r="H20" s="68">
        <v>15.125</v>
      </c>
      <c r="I20" s="68" t="s">
        <v>5</v>
      </c>
    </row>
    <row r="21" spans="2:26">
      <c r="B21" s="69">
        <v>1</v>
      </c>
      <c r="C21" s="71">
        <v>1.121</v>
      </c>
      <c r="D21" s="71">
        <v>0.94899999999999995</v>
      </c>
      <c r="E21" s="71">
        <v>0.71199999999999997</v>
      </c>
      <c r="F21" s="71">
        <v>0.57499999999999996</v>
      </c>
      <c r="G21" s="71">
        <v>0.46300000000000002</v>
      </c>
      <c r="H21" s="71">
        <v>0.40699999999999997</v>
      </c>
      <c r="I21" s="71">
        <v>0.36499999999999999</v>
      </c>
    </row>
    <row r="22" spans="2:26">
      <c r="B22" s="69">
        <v>2</v>
      </c>
      <c r="C22" s="71">
        <v>1.1200000000000001</v>
      </c>
      <c r="D22" s="71">
        <v>0.97599999999999998</v>
      </c>
      <c r="E22" s="71">
        <v>0.70499999999999996</v>
      </c>
      <c r="F22" s="71">
        <v>0.51700000000000002</v>
      </c>
      <c r="G22" s="71">
        <v>0.46500000000000002</v>
      </c>
      <c r="H22" s="71">
        <v>0.40100000000000002</v>
      </c>
      <c r="I22" s="71">
        <v>0.35499999999999998</v>
      </c>
    </row>
    <row r="23" spans="2:26">
      <c r="B23" s="69">
        <v>3</v>
      </c>
      <c r="C23" s="71">
        <v>1.1419999999999999</v>
      </c>
      <c r="D23" s="71">
        <v>0.95499999999999996</v>
      </c>
      <c r="E23" s="71">
        <v>0.72299999999999998</v>
      </c>
      <c r="F23" s="71">
        <v>0.56899999999999995</v>
      </c>
      <c r="G23" s="71">
        <v>0.45700000000000002</v>
      </c>
      <c r="H23" s="71">
        <v>0.40899999999999997</v>
      </c>
      <c r="I23" s="71">
        <v>0.32500000000000001</v>
      </c>
    </row>
    <row r="24" spans="2:26">
      <c r="B24" s="69" t="s">
        <v>40</v>
      </c>
      <c r="C24" s="71">
        <f t="shared" ref="C24:H24" si="2">AVERAGE(C21:C23)</f>
        <v>1.1276666666666666</v>
      </c>
      <c r="D24" s="71">
        <f t="shared" si="2"/>
        <v>0.96</v>
      </c>
      <c r="E24" s="71">
        <f t="shared" si="2"/>
        <v>0.71333333333333326</v>
      </c>
      <c r="F24" s="71">
        <f t="shared" si="2"/>
        <v>0.55366666666666664</v>
      </c>
      <c r="G24" s="71">
        <f t="shared" si="2"/>
        <v>0.46166666666666667</v>
      </c>
      <c r="H24" s="71">
        <f t="shared" si="2"/>
        <v>0.40566666666666668</v>
      </c>
      <c r="I24" s="71">
        <v>0.312</v>
      </c>
    </row>
    <row r="25" spans="2:26">
      <c r="B25" s="69" t="s">
        <v>6</v>
      </c>
      <c r="C25" s="71">
        <f t="shared" ref="C25:H25" si="3">C24-$I$25</f>
        <v>0.78841666666666654</v>
      </c>
      <c r="D25" s="71">
        <f t="shared" si="3"/>
        <v>0.62074999999999991</v>
      </c>
      <c r="E25" s="71">
        <f t="shared" si="3"/>
        <v>0.37408333333333327</v>
      </c>
      <c r="F25" s="71">
        <f t="shared" si="3"/>
        <v>0.21441666666666664</v>
      </c>
      <c r="G25" s="71">
        <f t="shared" si="3"/>
        <v>0.12241666666666667</v>
      </c>
      <c r="H25" s="71">
        <f t="shared" si="3"/>
        <v>6.6416666666666679E-2</v>
      </c>
      <c r="I25" s="71">
        <f t="shared" ref="I25" si="4">AVERAGE(I21:I24)</f>
        <v>0.33925</v>
      </c>
    </row>
    <row r="31" spans="2:26">
      <c r="T31" t="s">
        <v>5</v>
      </c>
      <c r="U31" s="40">
        <v>15.125</v>
      </c>
      <c r="V31" s="40">
        <v>31.25</v>
      </c>
      <c r="W31" s="40">
        <v>62.5</v>
      </c>
      <c r="X31" s="40">
        <v>125</v>
      </c>
      <c r="Y31" s="40">
        <v>250</v>
      </c>
      <c r="Z31" s="40">
        <v>500</v>
      </c>
    </row>
    <row r="32" spans="2:26">
      <c r="U32" s="82" t="s">
        <v>41</v>
      </c>
      <c r="V32" s="82"/>
      <c r="W32" s="82"/>
      <c r="X32" s="82"/>
      <c r="Y32" s="82"/>
      <c r="Z32" s="82"/>
    </row>
  </sheetData>
  <mergeCells count="6">
    <mergeCell ref="U32:Z32"/>
    <mergeCell ref="U14:AB14"/>
    <mergeCell ref="B3:K3"/>
    <mergeCell ref="B18:I18"/>
    <mergeCell ref="B4:K4"/>
    <mergeCell ref="B19:I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0"/>
  <sheetViews>
    <sheetView zoomScale="70" zoomScaleNormal="70" workbookViewId="0">
      <selection activeCell="G24" sqref="G24"/>
    </sheetView>
  </sheetViews>
  <sheetFormatPr defaultRowHeight="14.5"/>
  <cols>
    <col min="3" max="3" width="7.36328125" customWidth="1"/>
    <col min="4" max="4" width="11.08984375" customWidth="1"/>
    <col min="7" max="7" width="22.6328125" customWidth="1"/>
    <col min="8" max="8" width="17" customWidth="1"/>
  </cols>
  <sheetData>
    <row r="2" spans="3:8">
      <c r="C2" s="48"/>
      <c r="D2" s="87" t="s">
        <v>37</v>
      </c>
      <c r="E2" s="87"/>
      <c r="F2" s="87"/>
      <c r="G2" s="88" t="s">
        <v>43</v>
      </c>
      <c r="H2" s="88"/>
    </row>
    <row r="3" spans="3:8" ht="36.75" customHeight="1">
      <c r="C3" s="46" t="s">
        <v>0</v>
      </c>
      <c r="D3" s="42" t="s">
        <v>1</v>
      </c>
      <c r="E3" s="42" t="s">
        <v>2</v>
      </c>
      <c r="F3" s="42" t="s">
        <v>3</v>
      </c>
      <c r="G3" s="44" t="s">
        <v>4</v>
      </c>
      <c r="H3" s="44" t="s">
        <v>65</v>
      </c>
    </row>
    <row r="4" spans="3:8">
      <c r="C4" s="47">
        <v>1</v>
      </c>
      <c r="D4" s="43">
        <v>0.85</v>
      </c>
      <c r="E4" s="43">
        <v>15</v>
      </c>
      <c r="F4" s="43">
        <v>6</v>
      </c>
      <c r="G4" s="45">
        <v>8.39</v>
      </c>
      <c r="H4" s="45">
        <v>40.020000000000003</v>
      </c>
    </row>
    <row r="5" spans="3:8">
      <c r="C5" s="47">
        <v>2</v>
      </c>
      <c r="D5" s="43">
        <v>0.85</v>
      </c>
      <c r="E5" s="43">
        <v>15</v>
      </c>
      <c r="F5" s="43">
        <v>6</v>
      </c>
      <c r="G5" s="45">
        <v>6.55</v>
      </c>
      <c r="H5" s="45">
        <v>31.46</v>
      </c>
    </row>
    <row r="6" spans="3:8">
      <c r="C6" s="47">
        <v>3</v>
      </c>
      <c r="D6" s="43">
        <v>0.7</v>
      </c>
      <c r="E6" s="43">
        <v>20</v>
      </c>
      <c r="F6" s="43">
        <v>6</v>
      </c>
      <c r="G6" s="45">
        <v>5.08</v>
      </c>
      <c r="H6" s="45">
        <v>24.62</v>
      </c>
    </row>
    <row r="7" spans="3:8">
      <c r="C7" s="47">
        <v>4</v>
      </c>
      <c r="D7" s="43">
        <v>0.85</v>
      </c>
      <c r="E7" s="43">
        <v>15</v>
      </c>
      <c r="F7" s="43">
        <v>6</v>
      </c>
      <c r="G7" s="45">
        <v>9.76</v>
      </c>
      <c r="H7" s="45">
        <v>46.38</v>
      </c>
    </row>
    <row r="8" spans="3:8">
      <c r="C8" s="47">
        <v>5</v>
      </c>
      <c r="D8" s="43">
        <v>0.7</v>
      </c>
      <c r="E8" s="43">
        <v>10</v>
      </c>
      <c r="F8" s="43">
        <v>6</v>
      </c>
      <c r="G8" s="45">
        <v>1.71</v>
      </c>
      <c r="H8" s="45">
        <v>8.9499999999999993</v>
      </c>
    </row>
    <row r="9" spans="3:8">
      <c r="C9" s="47">
        <v>6</v>
      </c>
      <c r="D9" s="43">
        <v>0.85</v>
      </c>
      <c r="E9" s="43">
        <v>15</v>
      </c>
      <c r="F9" s="43">
        <v>6</v>
      </c>
      <c r="G9" s="45">
        <v>9.67</v>
      </c>
      <c r="H9" s="45">
        <v>45.96</v>
      </c>
    </row>
    <row r="10" spans="3:8">
      <c r="C10" s="47">
        <v>7</v>
      </c>
      <c r="D10" s="43">
        <v>0.85</v>
      </c>
      <c r="E10" s="43">
        <v>10</v>
      </c>
      <c r="F10" s="43">
        <v>7</v>
      </c>
      <c r="G10" s="45">
        <v>15.57</v>
      </c>
      <c r="H10" s="45">
        <v>73.400000000000006</v>
      </c>
    </row>
    <row r="11" spans="3:8">
      <c r="C11" s="47">
        <v>8</v>
      </c>
      <c r="D11" s="43">
        <v>0.85</v>
      </c>
      <c r="E11" s="43">
        <v>10</v>
      </c>
      <c r="F11" s="43">
        <v>5</v>
      </c>
      <c r="G11" s="45">
        <v>10.78</v>
      </c>
      <c r="H11" s="45">
        <v>52.12</v>
      </c>
    </row>
    <row r="12" spans="3:8">
      <c r="C12" s="47">
        <v>9</v>
      </c>
      <c r="D12" s="43">
        <v>0.7</v>
      </c>
      <c r="E12" s="43">
        <v>15</v>
      </c>
      <c r="F12" s="43">
        <v>5</v>
      </c>
      <c r="G12" s="45">
        <v>6.86</v>
      </c>
      <c r="H12" s="45">
        <v>33.909999999999997</v>
      </c>
    </row>
    <row r="13" spans="3:8">
      <c r="C13" s="47">
        <v>10</v>
      </c>
      <c r="D13" s="43">
        <v>0.7</v>
      </c>
      <c r="E13" s="43">
        <v>15</v>
      </c>
      <c r="F13" s="43">
        <v>7</v>
      </c>
      <c r="G13" s="45">
        <v>8.76</v>
      </c>
      <c r="H13" s="45">
        <v>42.75</v>
      </c>
    </row>
    <row r="14" spans="3:8">
      <c r="C14" s="47">
        <v>11</v>
      </c>
      <c r="D14" s="43">
        <v>1</v>
      </c>
      <c r="E14" s="43">
        <v>10</v>
      </c>
      <c r="F14" s="43">
        <v>6</v>
      </c>
      <c r="G14" s="45">
        <v>6.68</v>
      </c>
      <c r="H14" s="45">
        <v>33.909999999999997</v>
      </c>
    </row>
    <row r="15" spans="3:8">
      <c r="C15" s="47">
        <v>12</v>
      </c>
      <c r="D15" s="43">
        <v>1</v>
      </c>
      <c r="E15" s="43">
        <v>20</v>
      </c>
      <c r="F15" s="43">
        <v>6</v>
      </c>
      <c r="G15" s="45">
        <v>14.83</v>
      </c>
      <c r="H15" s="45">
        <v>70.959999999999994</v>
      </c>
    </row>
    <row r="16" spans="3:8">
      <c r="C16" s="47">
        <v>13</v>
      </c>
      <c r="D16" s="43">
        <v>1</v>
      </c>
      <c r="E16" s="43">
        <v>15</v>
      </c>
      <c r="F16" s="43">
        <v>7</v>
      </c>
      <c r="G16" s="45">
        <v>6.76</v>
      </c>
      <c r="H16" s="45">
        <v>33.450000000000003</v>
      </c>
    </row>
    <row r="17" spans="3:8">
      <c r="C17" s="47">
        <v>14</v>
      </c>
      <c r="D17" s="43">
        <v>0.85</v>
      </c>
      <c r="E17" s="43">
        <v>20</v>
      </c>
      <c r="F17" s="43">
        <v>7</v>
      </c>
      <c r="G17" s="45">
        <v>18.32</v>
      </c>
      <c r="H17" s="45">
        <v>87.17</v>
      </c>
    </row>
    <row r="18" spans="3:8">
      <c r="C18" s="47">
        <v>15</v>
      </c>
      <c r="D18" s="43">
        <v>0.85</v>
      </c>
      <c r="E18" s="43">
        <v>20</v>
      </c>
      <c r="F18" s="43">
        <v>5</v>
      </c>
      <c r="G18" s="45">
        <v>15.52</v>
      </c>
      <c r="H18" s="45">
        <v>74.23</v>
      </c>
    </row>
    <row r="19" spans="3:8">
      <c r="C19" s="47">
        <v>16</v>
      </c>
      <c r="D19" s="43">
        <v>0.85</v>
      </c>
      <c r="E19" s="43">
        <v>15</v>
      </c>
      <c r="F19" s="43">
        <v>6</v>
      </c>
      <c r="G19" s="45">
        <v>6.86</v>
      </c>
      <c r="H19" s="45">
        <v>33.909999999999997</v>
      </c>
    </row>
    <row r="20" spans="3:8">
      <c r="C20" s="47">
        <v>17</v>
      </c>
      <c r="D20" s="43">
        <v>1</v>
      </c>
      <c r="E20" s="43">
        <v>15</v>
      </c>
      <c r="F20" s="43">
        <v>5</v>
      </c>
      <c r="G20" s="45">
        <v>16.829999999999998</v>
      </c>
      <c r="H20" s="45">
        <v>80.27</v>
      </c>
    </row>
  </sheetData>
  <mergeCells count="2">
    <mergeCell ref="D2:F2"/>
    <mergeCell ref="G2:H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77"/>
  <sheetViews>
    <sheetView zoomScale="60" zoomScaleNormal="60" workbookViewId="0">
      <selection activeCell="AB68" sqref="AB68"/>
    </sheetView>
  </sheetViews>
  <sheetFormatPr defaultRowHeight="14.5"/>
  <cols>
    <col min="4" max="4" width="11.36328125" customWidth="1"/>
    <col min="6" max="6" width="12.7265625" customWidth="1"/>
    <col min="10" max="10" width="12" customWidth="1"/>
    <col min="17" max="17" width="11.90625" customWidth="1"/>
    <col min="23" max="23" width="10.26953125" customWidth="1"/>
  </cols>
  <sheetData>
    <row r="1" spans="3:23" ht="22.5" customHeight="1">
      <c r="C1" s="89" t="s">
        <v>34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P1" s="31"/>
      <c r="Q1" s="31"/>
      <c r="R1" s="30"/>
      <c r="S1" s="30"/>
      <c r="T1" s="30"/>
      <c r="U1" s="30"/>
      <c r="V1" s="30"/>
      <c r="W1" s="30"/>
    </row>
    <row r="2" spans="3:23"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P2" s="31"/>
      <c r="Q2" s="31"/>
      <c r="R2" s="30"/>
      <c r="S2" s="30"/>
      <c r="T2" s="30"/>
      <c r="U2" s="30"/>
      <c r="V2" s="30"/>
      <c r="W2" s="30"/>
    </row>
    <row r="3" spans="3:23"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P3" s="31"/>
      <c r="Q3" s="31"/>
      <c r="R3" s="30"/>
      <c r="S3" s="30"/>
      <c r="T3" s="30"/>
      <c r="U3" s="30"/>
      <c r="V3" s="30"/>
      <c r="W3" s="30"/>
    </row>
    <row r="4" spans="3:23"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P4" s="31"/>
      <c r="Q4" s="31"/>
      <c r="R4" s="30"/>
      <c r="S4" s="30"/>
      <c r="T4" s="30"/>
      <c r="U4" s="30"/>
      <c r="V4" s="30"/>
      <c r="W4" s="30"/>
    </row>
    <row r="5" spans="3:23"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P5" s="31"/>
      <c r="Q5" s="31"/>
      <c r="R5" s="31"/>
      <c r="S5" s="31"/>
      <c r="T5" s="31"/>
      <c r="U5" s="31"/>
      <c r="V5" s="31"/>
      <c r="W5" s="30"/>
    </row>
    <row r="6" spans="3:23"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P6" s="31"/>
      <c r="Q6" s="33"/>
      <c r="R6" s="33"/>
      <c r="S6" s="33"/>
      <c r="T6" s="33"/>
      <c r="U6" s="33"/>
      <c r="V6" s="33"/>
      <c r="W6" s="33"/>
    </row>
    <row r="7" spans="3:23"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P7" s="31"/>
      <c r="Q7" s="33"/>
      <c r="R7" s="33"/>
      <c r="S7" s="33"/>
      <c r="T7" s="33"/>
      <c r="U7" s="33"/>
      <c r="V7" s="33"/>
      <c r="W7" s="31"/>
    </row>
    <row r="10" spans="3:23" ht="27" customHeight="1">
      <c r="C10" s="94" t="s">
        <v>35</v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P10" s="92" t="s">
        <v>36</v>
      </c>
      <c r="Q10" s="93"/>
      <c r="R10" s="93"/>
      <c r="S10" s="93"/>
      <c r="T10" s="93"/>
      <c r="U10" s="93"/>
      <c r="V10" s="93"/>
      <c r="W10" s="93"/>
    </row>
    <row r="11" spans="3:23" ht="22.5" customHeight="1">
      <c r="C11" s="95" t="s">
        <v>37</v>
      </c>
      <c r="D11" s="96"/>
      <c r="E11" s="96"/>
      <c r="F11" s="97"/>
      <c r="G11" s="95" t="s">
        <v>25</v>
      </c>
      <c r="H11" s="96"/>
      <c r="I11" s="96"/>
      <c r="J11" s="96"/>
      <c r="K11" s="96"/>
      <c r="L11" s="96"/>
      <c r="M11" s="97"/>
      <c r="P11" s="90" t="s">
        <v>26</v>
      </c>
      <c r="Q11" s="90"/>
      <c r="R11" s="90"/>
      <c r="S11" s="90"/>
      <c r="T11" s="90"/>
      <c r="U11" s="90"/>
      <c r="V11" s="90"/>
      <c r="W11" s="90"/>
    </row>
    <row r="12" spans="3:23">
      <c r="C12" s="72" t="s">
        <v>0</v>
      </c>
      <c r="D12" s="72" t="s">
        <v>1</v>
      </c>
      <c r="E12" s="72" t="s">
        <v>2</v>
      </c>
      <c r="F12" s="72" t="s">
        <v>3</v>
      </c>
      <c r="G12" s="73">
        <v>1</v>
      </c>
      <c r="H12" s="73">
        <v>2</v>
      </c>
      <c r="I12" s="73">
        <v>3</v>
      </c>
      <c r="J12" s="73" t="s">
        <v>7</v>
      </c>
      <c r="K12" s="73" t="s">
        <v>8</v>
      </c>
      <c r="L12" s="73" t="s">
        <v>27</v>
      </c>
      <c r="M12" s="73" t="s">
        <v>45</v>
      </c>
      <c r="P12" s="76" t="s">
        <v>17</v>
      </c>
      <c r="Q12" s="76">
        <v>1</v>
      </c>
      <c r="R12" s="76">
        <v>2</v>
      </c>
      <c r="S12" s="76">
        <v>3</v>
      </c>
      <c r="T12" s="76" t="s">
        <v>7</v>
      </c>
      <c r="U12" s="76" t="s">
        <v>8</v>
      </c>
      <c r="V12" s="76" t="s">
        <v>27</v>
      </c>
      <c r="W12" s="76" t="s">
        <v>45</v>
      </c>
    </row>
    <row r="13" spans="3:23">
      <c r="C13" s="74">
        <v>1</v>
      </c>
      <c r="D13" s="75">
        <v>0.85</v>
      </c>
      <c r="E13" s="74">
        <v>15</v>
      </c>
      <c r="F13" s="74">
        <v>6</v>
      </c>
      <c r="G13" s="75">
        <v>0.89400000000000002</v>
      </c>
      <c r="H13" s="75">
        <v>0.82799999999999996</v>
      </c>
      <c r="I13" s="75">
        <v>0.80430000000000001</v>
      </c>
      <c r="J13" s="75">
        <f>AVERAGE(G13:I13)</f>
        <v>0.84209999999999996</v>
      </c>
      <c r="K13" s="75">
        <f>STDEV(G13:I13)</f>
        <v>4.6482577381208125E-2</v>
      </c>
      <c r="L13" s="75">
        <v>0.42153333333333298</v>
      </c>
      <c r="M13" s="75">
        <f>J13-L13</f>
        <v>0.42056666666666698</v>
      </c>
      <c r="N13" s="20"/>
      <c r="O13" s="20"/>
      <c r="P13" s="74">
        <v>1</v>
      </c>
      <c r="Q13" s="75">
        <v>1.081</v>
      </c>
      <c r="R13" s="75">
        <v>1.0289999999999999</v>
      </c>
      <c r="S13" s="75">
        <v>1.3</v>
      </c>
      <c r="T13" s="75">
        <f t="shared" ref="T13:T29" si="0">AVERAGE(Q13:S13)</f>
        <v>1.1366666666666667</v>
      </c>
      <c r="U13" s="75">
        <f>STDEV(Q13:S13)</f>
        <v>0.14382048996347177</v>
      </c>
      <c r="V13" s="75">
        <v>0.18290000000000001</v>
      </c>
      <c r="W13" s="75">
        <f>T13-V13</f>
        <v>0.95376666666666665</v>
      </c>
    </row>
    <row r="14" spans="3:23">
      <c r="C14" s="74">
        <v>2</v>
      </c>
      <c r="D14" s="75">
        <v>0.85</v>
      </c>
      <c r="E14" s="74">
        <v>15</v>
      </c>
      <c r="F14" s="74">
        <v>6</v>
      </c>
      <c r="G14" s="75">
        <v>0.68030000000000002</v>
      </c>
      <c r="H14" s="75">
        <v>0.65800000000000003</v>
      </c>
      <c r="I14" s="75">
        <v>0.63200000000000001</v>
      </c>
      <c r="J14" s="75">
        <f t="shared" ref="J14:J29" si="1">AVERAGE(G14:I14)</f>
        <v>0.65676666666666661</v>
      </c>
      <c r="K14" s="75">
        <f t="shared" ref="K14:K29" si="2">STDEV(G14:I14)</f>
        <v>2.4173608198474087E-2</v>
      </c>
      <c r="L14" s="75">
        <v>0.40526666666666666</v>
      </c>
      <c r="M14" s="75">
        <f t="shared" ref="M14:M29" si="3">J14-L14</f>
        <v>0.25149999999999995</v>
      </c>
      <c r="N14" s="20"/>
      <c r="O14" s="20"/>
      <c r="P14" s="74">
        <v>2</v>
      </c>
      <c r="Q14" s="75">
        <v>0.84946666666666704</v>
      </c>
      <c r="R14" s="75">
        <v>0.86683333333333301</v>
      </c>
      <c r="S14" s="75">
        <v>0.83963333333333301</v>
      </c>
      <c r="T14" s="75">
        <f t="shared" si="0"/>
        <v>0.85197777777777761</v>
      </c>
      <c r="U14" s="75">
        <f t="shared" ref="U14:U29" si="4">STDEV(Q14:S14)</f>
        <v>1.3772772388275992E-2</v>
      </c>
      <c r="V14" s="75">
        <v>0.17706666666666701</v>
      </c>
      <c r="W14" s="75">
        <f t="shared" ref="W14:W29" si="5">T14-V14</f>
        <v>0.67491111111111057</v>
      </c>
    </row>
    <row r="15" spans="3:23">
      <c r="C15" s="74">
        <v>3</v>
      </c>
      <c r="D15" s="75">
        <v>0.7</v>
      </c>
      <c r="E15" s="74">
        <v>20</v>
      </c>
      <c r="F15" s="74">
        <v>6</v>
      </c>
      <c r="G15" s="75">
        <v>0.78</v>
      </c>
      <c r="H15" s="75">
        <v>0.77</v>
      </c>
      <c r="I15" s="75">
        <v>0.75839999999999996</v>
      </c>
      <c r="J15" s="75">
        <f t="shared" si="1"/>
        <v>0.76946666666666663</v>
      </c>
      <c r="K15" s="75">
        <f t="shared" si="2"/>
        <v>1.0809872031311658E-2</v>
      </c>
      <c r="L15" s="75">
        <v>0.42153333333333337</v>
      </c>
      <c r="M15" s="75">
        <f t="shared" si="3"/>
        <v>0.34793333333333326</v>
      </c>
      <c r="N15" s="20"/>
      <c r="O15" s="20"/>
      <c r="P15" s="74">
        <v>3</v>
      </c>
      <c r="Q15" s="75">
        <v>0.82913333333333339</v>
      </c>
      <c r="R15" s="75">
        <v>0.88596666666666668</v>
      </c>
      <c r="S15" s="75">
        <v>0.84053333333333324</v>
      </c>
      <c r="T15" s="75">
        <f t="shared" si="0"/>
        <v>0.85187777777777773</v>
      </c>
      <c r="U15" s="75">
        <f t="shared" si="4"/>
        <v>3.0067079327052361E-2</v>
      </c>
      <c r="V15" s="75">
        <v>0.179933333333333</v>
      </c>
      <c r="W15" s="75">
        <f t="shared" si="5"/>
        <v>0.67194444444444468</v>
      </c>
    </row>
    <row r="16" spans="3:23">
      <c r="C16" s="74">
        <v>4</v>
      </c>
      <c r="D16" s="75">
        <v>0.85</v>
      </c>
      <c r="E16" s="74">
        <v>15</v>
      </c>
      <c r="F16" s="74">
        <v>6</v>
      </c>
      <c r="G16" s="75">
        <v>0.7591</v>
      </c>
      <c r="H16" s="75">
        <v>0.71699999999999997</v>
      </c>
      <c r="I16" s="75">
        <v>0.79069999999999996</v>
      </c>
      <c r="J16" s="75">
        <f t="shared" si="1"/>
        <v>0.75559999999999994</v>
      </c>
      <c r="K16" s="75">
        <f t="shared" si="2"/>
        <v>3.6974450638244775E-2</v>
      </c>
      <c r="L16" s="75">
        <v>0.40526666666666666</v>
      </c>
      <c r="M16" s="75">
        <f t="shared" si="3"/>
        <v>0.35033333333333327</v>
      </c>
      <c r="N16" s="20"/>
      <c r="O16" s="20"/>
      <c r="P16" s="74">
        <v>4</v>
      </c>
      <c r="Q16" s="75">
        <v>0.87590000000000001</v>
      </c>
      <c r="R16" s="75">
        <v>0.71820000000000006</v>
      </c>
      <c r="S16" s="75">
        <v>0.77466666666666661</v>
      </c>
      <c r="T16" s="75">
        <f t="shared" si="0"/>
        <v>0.7895888888888889</v>
      </c>
      <c r="U16" s="75">
        <f t="shared" si="4"/>
        <v>7.9901983936802437E-2</v>
      </c>
      <c r="V16" s="75">
        <v>0.17706666666666701</v>
      </c>
      <c r="W16" s="75">
        <f t="shared" si="5"/>
        <v>0.61252222222222186</v>
      </c>
    </row>
    <row r="17" spans="3:25">
      <c r="C17" s="74">
        <v>5</v>
      </c>
      <c r="D17" s="75">
        <v>0.7</v>
      </c>
      <c r="E17" s="74">
        <v>10</v>
      </c>
      <c r="F17" s="74">
        <v>6</v>
      </c>
      <c r="G17" s="75">
        <v>0.68516666666666703</v>
      </c>
      <c r="H17" s="75">
        <v>0.68189999999999995</v>
      </c>
      <c r="I17" s="75">
        <v>0.68106666666666704</v>
      </c>
      <c r="J17" s="75">
        <f t="shared" si="1"/>
        <v>0.68271111111111138</v>
      </c>
      <c r="K17" s="75">
        <f t="shared" si="2"/>
        <v>2.1670085200400694E-3</v>
      </c>
      <c r="L17" s="75">
        <v>0.39983333333333332</v>
      </c>
      <c r="M17" s="75">
        <f t="shared" si="3"/>
        <v>0.28287777777777806</v>
      </c>
      <c r="N17" s="20"/>
      <c r="O17" s="20"/>
      <c r="P17" s="74">
        <v>5</v>
      </c>
      <c r="Q17" s="75">
        <v>0.98123333333333296</v>
      </c>
      <c r="R17" s="75">
        <v>0.93979999999999997</v>
      </c>
      <c r="S17" s="75">
        <v>0.90013333333333301</v>
      </c>
      <c r="T17" s="75">
        <f t="shared" si="0"/>
        <v>0.94038888888888861</v>
      </c>
      <c r="U17" s="75">
        <f t="shared" si="4"/>
        <v>4.0553206933516252E-2</v>
      </c>
      <c r="V17" s="75">
        <v>0.179933333333333</v>
      </c>
      <c r="W17" s="75">
        <f t="shared" si="5"/>
        <v>0.76045555555555566</v>
      </c>
    </row>
    <row r="18" spans="3:25">
      <c r="C18" s="74">
        <v>6</v>
      </c>
      <c r="D18" s="75">
        <v>0.85</v>
      </c>
      <c r="E18" s="74">
        <v>15</v>
      </c>
      <c r="F18" s="74">
        <v>6</v>
      </c>
      <c r="G18" s="75">
        <v>0.79796666666666705</v>
      </c>
      <c r="H18" s="75">
        <v>0.79466666666670005</v>
      </c>
      <c r="I18" s="75">
        <v>0.79830000000000001</v>
      </c>
      <c r="J18" s="75">
        <f t="shared" si="1"/>
        <v>0.796977777777789</v>
      </c>
      <c r="K18" s="75">
        <f t="shared" si="2"/>
        <v>2.008408251234529E-3</v>
      </c>
      <c r="L18" s="75">
        <v>0.40526666666666666</v>
      </c>
      <c r="M18" s="75">
        <f t="shared" si="3"/>
        <v>0.39171111111112233</v>
      </c>
      <c r="N18" s="20"/>
      <c r="O18" s="20"/>
      <c r="P18" s="74">
        <v>6</v>
      </c>
      <c r="Q18" s="75">
        <v>0.79876666666666696</v>
      </c>
      <c r="R18" s="75">
        <v>0.732866666666667</v>
      </c>
      <c r="S18" s="75">
        <v>0.79063333333333297</v>
      </c>
      <c r="T18" s="75">
        <f t="shared" si="0"/>
        <v>0.77408888888888905</v>
      </c>
      <c r="U18" s="75">
        <f t="shared" si="4"/>
        <v>3.5930369904601162E-2</v>
      </c>
      <c r="V18" s="75">
        <v>0.18290000000000001</v>
      </c>
      <c r="W18" s="75">
        <f t="shared" si="5"/>
        <v>0.59118888888888899</v>
      </c>
    </row>
    <row r="19" spans="3:25">
      <c r="C19" s="74">
        <v>7</v>
      </c>
      <c r="D19" s="75">
        <v>0.85</v>
      </c>
      <c r="E19" s="74">
        <v>10</v>
      </c>
      <c r="F19" s="74">
        <v>7</v>
      </c>
      <c r="G19" s="75">
        <v>0.92620000000000002</v>
      </c>
      <c r="H19" s="75">
        <v>0.98976666666666702</v>
      </c>
      <c r="I19" s="75">
        <v>0.91363333333333296</v>
      </c>
      <c r="J19" s="75">
        <f t="shared" si="1"/>
        <v>0.94320000000000004</v>
      </c>
      <c r="K19" s="75">
        <f t="shared" si="2"/>
        <v>4.0814471834278811E-2</v>
      </c>
      <c r="L19" s="75">
        <v>0.39983333333333332</v>
      </c>
      <c r="M19" s="75">
        <f t="shared" si="3"/>
        <v>0.54336666666666678</v>
      </c>
      <c r="N19" s="20"/>
      <c r="O19" s="20"/>
      <c r="P19" s="74">
        <v>7</v>
      </c>
      <c r="Q19" s="75">
        <v>0.57010000000000005</v>
      </c>
      <c r="R19" s="75">
        <v>0.57013333333333305</v>
      </c>
      <c r="S19" s="75">
        <v>0.57403333333333295</v>
      </c>
      <c r="T19" s="75">
        <f t="shared" si="0"/>
        <v>0.57142222222222205</v>
      </c>
      <c r="U19" s="75">
        <f t="shared" si="4"/>
        <v>2.2613499737331694E-3</v>
      </c>
      <c r="V19" s="75">
        <v>0.179933333333333</v>
      </c>
      <c r="W19" s="75">
        <f t="shared" si="5"/>
        <v>0.39148888888888905</v>
      </c>
    </row>
    <row r="20" spans="3:25">
      <c r="C20" s="74">
        <v>8</v>
      </c>
      <c r="D20" s="75">
        <v>0.85</v>
      </c>
      <c r="E20" s="74">
        <v>10</v>
      </c>
      <c r="F20" s="74">
        <v>5</v>
      </c>
      <c r="G20" s="75">
        <v>0.74833333333333296</v>
      </c>
      <c r="H20" s="75">
        <v>0.74650000000000005</v>
      </c>
      <c r="I20" s="75">
        <v>0.74963333333333304</v>
      </c>
      <c r="J20" s="75">
        <f t="shared" si="1"/>
        <v>0.74815555555555535</v>
      </c>
      <c r="K20" s="75">
        <f t="shared" si="2"/>
        <v>1.5742135014500298E-3</v>
      </c>
      <c r="L20" s="75">
        <v>0.39983333333333332</v>
      </c>
      <c r="M20" s="75">
        <f t="shared" si="3"/>
        <v>0.34832222222222203</v>
      </c>
      <c r="N20" s="20"/>
      <c r="O20" s="20"/>
      <c r="P20" s="74">
        <v>8</v>
      </c>
      <c r="Q20" s="75">
        <v>0.80293333333333328</v>
      </c>
      <c r="R20" s="75">
        <v>0.78723333333333334</v>
      </c>
      <c r="S20" s="75">
        <v>0.76403333333333334</v>
      </c>
      <c r="T20" s="75">
        <f t="shared" si="0"/>
        <v>0.78473333333333339</v>
      </c>
      <c r="U20" s="75">
        <f t="shared" si="4"/>
        <v>1.9570130301048042E-2</v>
      </c>
      <c r="V20" s="75">
        <v>0.18290000000000001</v>
      </c>
      <c r="W20" s="75">
        <f t="shared" si="5"/>
        <v>0.60183333333333344</v>
      </c>
    </row>
    <row r="21" spans="3:25">
      <c r="C21" s="74">
        <v>9</v>
      </c>
      <c r="D21" s="75">
        <v>0.7</v>
      </c>
      <c r="E21" s="74">
        <v>15</v>
      </c>
      <c r="F21" s="74">
        <v>5</v>
      </c>
      <c r="G21" s="75">
        <v>0.76359999999999995</v>
      </c>
      <c r="H21" s="75">
        <v>0.73070000000000002</v>
      </c>
      <c r="I21" s="75">
        <v>0.75519999999999998</v>
      </c>
      <c r="J21" s="75">
        <f t="shared" si="1"/>
        <v>0.74983333333333324</v>
      </c>
      <c r="K21" s="75">
        <f t="shared" si="2"/>
        <v>1.7093956046899506E-2</v>
      </c>
      <c r="L21" s="75">
        <v>0.42153333333333337</v>
      </c>
      <c r="M21" s="75">
        <f t="shared" si="3"/>
        <v>0.32829999999999987</v>
      </c>
      <c r="N21" s="20"/>
      <c r="O21" s="20"/>
      <c r="P21" s="74">
        <v>9</v>
      </c>
      <c r="Q21" s="75">
        <v>0.77743333333333331</v>
      </c>
      <c r="R21" s="75">
        <v>0.82819999999999994</v>
      </c>
      <c r="S21" s="75">
        <v>0.73443333333333338</v>
      </c>
      <c r="T21" s="75">
        <f t="shared" si="0"/>
        <v>0.78002222222222217</v>
      </c>
      <c r="U21" s="75">
        <f t="shared" si="4"/>
        <v>4.6936911953213312E-2</v>
      </c>
      <c r="V21" s="75">
        <v>0.17706666666666701</v>
      </c>
      <c r="W21" s="75">
        <f t="shared" si="5"/>
        <v>0.60295555555555513</v>
      </c>
    </row>
    <row r="22" spans="3:25">
      <c r="C22" s="74">
        <v>10</v>
      </c>
      <c r="D22" s="75">
        <v>0.7</v>
      </c>
      <c r="E22" s="74">
        <v>15</v>
      </c>
      <c r="F22" s="74">
        <v>7</v>
      </c>
      <c r="G22" s="75">
        <v>0.70889999999999997</v>
      </c>
      <c r="H22" s="75">
        <v>0.71097666666666703</v>
      </c>
      <c r="I22" s="75">
        <v>0.71020000000000005</v>
      </c>
      <c r="J22" s="75">
        <f t="shared" si="1"/>
        <v>0.71002555555555569</v>
      </c>
      <c r="K22" s="75">
        <f t="shared" si="2"/>
        <v>1.0492660574228287E-3</v>
      </c>
      <c r="L22" s="75">
        <v>0.40526666666666666</v>
      </c>
      <c r="M22" s="75">
        <f t="shared" si="3"/>
        <v>0.30475888888888902</v>
      </c>
      <c r="N22" s="20"/>
      <c r="O22" s="20"/>
      <c r="P22" s="74">
        <v>10</v>
      </c>
      <c r="Q22" s="75">
        <v>0.81026666666666669</v>
      </c>
      <c r="R22" s="75">
        <v>0.71023333333333338</v>
      </c>
      <c r="S22" s="75">
        <v>0.70623333333333338</v>
      </c>
      <c r="T22" s="75">
        <f t="shared" si="0"/>
        <v>0.7422444444444446</v>
      </c>
      <c r="U22" s="75">
        <f t="shared" si="4"/>
        <v>5.8942913374188041E-2</v>
      </c>
      <c r="V22" s="75">
        <v>0.18290000000000001</v>
      </c>
      <c r="W22" s="75">
        <f t="shared" si="5"/>
        <v>0.55934444444444464</v>
      </c>
    </row>
    <row r="23" spans="3:25">
      <c r="C23" s="74">
        <v>11</v>
      </c>
      <c r="D23" s="75">
        <v>1</v>
      </c>
      <c r="E23" s="74">
        <v>10</v>
      </c>
      <c r="F23" s="74">
        <v>6</v>
      </c>
      <c r="G23" s="75">
        <v>0.69299999999999995</v>
      </c>
      <c r="H23" s="75">
        <v>0.65925333333333302</v>
      </c>
      <c r="I23" s="75">
        <v>0.66739999999999999</v>
      </c>
      <c r="J23" s="75">
        <f t="shared" si="1"/>
        <v>0.6732177777777778</v>
      </c>
      <c r="K23" s="75">
        <f t="shared" si="2"/>
        <v>1.7609494072274901E-2</v>
      </c>
      <c r="L23" s="75">
        <v>0.42153333333333337</v>
      </c>
      <c r="M23" s="75">
        <f t="shared" si="3"/>
        <v>0.25168444444444443</v>
      </c>
      <c r="N23" s="20"/>
      <c r="O23" s="20"/>
      <c r="P23" s="74">
        <v>11</v>
      </c>
      <c r="Q23" s="75">
        <v>0.6734</v>
      </c>
      <c r="R23" s="75">
        <v>0.7644333333333333</v>
      </c>
      <c r="S23" s="75">
        <v>0.82520000000000004</v>
      </c>
      <c r="T23" s="75">
        <f t="shared" si="0"/>
        <v>0.75434444444444448</v>
      </c>
      <c r="U23" s="75">
        <f t="shared" si="4"/>
        <v>7.6401238597677612E-2</v>
      </c>
      <c r="V23" s="75">
        <v>0.179933333333333</v>
      </c>
      <c r="W23" s="75">
        <f t="shared" si="5"/>
        <v>0.57441111111111143</v>
      </c>
    </row>
    <row r="24" spans="3:25">
      <c r="C24" s="74">
        <v>12</v>
      </c>
      <c r="D24" s="75">
        <v>1</v>
      </c>
      <c r="E24" s="74">
        <v>20</v>
      </c>
      <c r="F24" s="74">
        <v>6</v>
      </c>
      <c r="G24" s="75">
        <v>0.91783333333332995</v>
      </c>
      <c r="H24" s="75">
        <v>0.91386666666666705</v>
      </c>
      <c r="I24" s="75">
        <v>0.91283333333333305</v>
      </c>
      <c r="J24" s="75">
        <f t="shared" si="1"/>
        <v>0.91484444444444335</v>
      </c>
      <c r="K24" s="75">
        <f t="shared" si="2"/>
        <v>2.6395145457123572E-3</v>
      </c>
      <c r="L24" s="75">
        <v>0.39983333333333332</v>
      </c>
      <c r="M24" s="75">
        <f t="shared" si="3"/>
        <v>0.51501111111110998</v>
      </c>
      <c r="N24" s="20"/>
      <c r="O24" s="20"/>
      <c r="P24" s="74">
        <v>12</v>
      </c>
      <c r="Q24" s="75">
        <v>0.53757666666666604</v>
      </c>
      <c r="R24" s="75">
        <v>0.54073333333333296</v>
      </c>
      <c r="S24" s="75">
        <v>0.54159999999999997</v>
      </c>
      <c r="T24" s="75">
        <f t="shared" si="0"/>
        <v>0.53996999999999973</v>
      </c>
      <c r="U24" s="75">
        <f t="shared" si="4"/>
        <v>2.1175011478420224E-3</v>
      </c>
      <c r="V24" s="75">
        <v>0.17706666666666701</v>
      </c>
      <c r="W24" s="75">
        <f t="shared" si="5"/>
        <v>0.36290333333333269</v>
      </c>
    </row>
    <row r="25" spans="3:25">
      <c r="C25" s="74">
        <v>13</v>
      </c>
      <c r="D25" s="75">
        <v>1</v>
      </c>
      <c r="E25" s="74">
        <v>15</v>
      </c>
      <c r="F25" s="74">
        <v>7</v>
      </c>
      <c r="G25" s="75">
        <v>0.59565000000000001</v>
      </c>
      <c r="H25" s="75">
        <v>0.58526666666666705</v>
      </c>
      <c r="I25" s="75">
        <v>0.51976666666666704</v>
      </c>
      <c r="J25" s="75">
        <f t="shared" si="1"/>
        <v>0.5668944444444447</v>
      </c>
      <c r="K25" s="75">
        <f t="shared" si="2"/>
        <v>4.1142726957282147E-2</v>
      </c>
      <c r="L25" s="75">
        <v>0.40526666666666666</v>
      </c>
      <c r="M25" s="75">
        <f t="shared" si="3"/>
        <v>0.16162777777777804</v>
      </c>
      <c r="N25" s="20"/>
      <c r="O25" s="20"/>
      <c r="P25" s="74">
        <v>13</v>
      </c>
      <c r="Q25" s="75">
        <v>0.73143333333333305</v>
      </c>
      <c r="R25" s="75">
        <v>0.71860000000000002</v>
      </c>
      <c r="S25" s="75">
        <v>0.72763333333333335</v>
      </c>
      <c r="T25" s="75">
        <f t="shared" si="0"/>
        <v>0.72588888888888869</v>
      </c>
      <c r="U25" s="75">
        <f t="shared" si="4"/>
        <v>6.5921108854390675E-3</v>
      </c>
      <c r="V25" s="75">
        <v>0.179933333333333</v>
      </c>
      <c r="W25" s="75">
        <f t="shared" si="5"/>
        <v>0.54595555555555575</v>
      </c>
    </row>
    <row r="26" spans="3:25">
      <c r="C26" s="74">
        <v>14</v>
      </c>
      <c r="D26" s="75">
        <v>0.85</v>
      </c>
      <c r="E26" s="74">
        <v>20</v>
      </c>
      <c r="F26" s="74">
        <v>7</v>
      </c>
      <c r="G26" s="75">
        <v>0.98521000000000003</v>
      </c>
      <c r="H26" s="75">
        <v>0.90103333333333002</v>
      </c>
      <c r="I26" s="75">
        <v>0.93236666666666668</v>
      </c>
      <c r="J26" s="75">
        <f t="shared" si="1"/>
        <v>0.93953666666666569</v>
      </c>
      <c r="K26" s="75">
        <f t="shared" si="2"/>
        <v>4.2543912346867052E-2</v>
      </c>
      <c r="L26" s="75">
        <v>0.40526666666666666</v>
      </c>
      <c r="M26" s="75">
        <f t="shared" si="3"/>
        <v>0.53426999999999902</v>
      </c>
      <c r="N26" s="20"/>
      <c r="O26" s="20"/>
      <c r="P26" s="74">
        <v>14</v>
      </c>
      <c r="Q26" s="75">
        <v>0.52033333333332998</v>
      </c>
      <c r="R26" s="75">
        <v>0.548366666666667</v>
      </c>
      <c r="S26" s="75">
        <v>0.534233333333333</v>
      </c>
      <c r="T26" s="75">
        <f t="shared" si="0"/>
        <v>0.53431111111110996</v>
      </c>
      <c r="U26" s="75">
        <f t="shared" si="4"/>
        <v>1.4016828510099317E-2</v>
      </c>
      <c r="V26" s="75">
        <v>0.179933333333333</v>
      </c>
      <c r="W26" s="75">
        <f t="shared" si="5"/>
        <v>0.35437777777777696</v>
      </c>
    </row>
    <row r="27" spans="3:25">
      <c r="C27" s="74">
        <v>15</v>
      </c>
      <c r="D27" s="75">
        <v>0.85</v>
      </c>
      <c r="E27" s="74">
        <v>20</v>
      </c>
      <c r="F27" s="74">
        <v>5</v>
      </c>
      <c r="G27" s="75">
        <v>0.90890000000000004</v>
      </c>
      <c r="H27" s="75">
        <v>0.91166666666666696</v>
      </c>
      <c r="I27" s="75">
        <v>0.98683333333333301</v>
      </c>
      <c r="J27" s="75">
        <f t="shared" si="1"/>
        <v>0.93580000000000008</v>
      </c>
      <c r="K27" s="75">
        <f t="shared" si="2"/>
        <v>4.4217806870585748E-2</v>
      </c>
      <c r="L27" s="75">
        <v>0.40526666666666666</v>
      </c>
      <c r="M27" s="75">
        <f t="shared" si="3"/>
        <v>0.53053333333333341</v>
      </c>
      <c r="N27" s="20"/>
      <c r="O27" s="20"/>
      <c r="P27" s="74">
        <v>15</v>
      </c>
      <c r="Q27" s="75">
        <v>0.61903333333333299</v>
      </c>
      <c r="R27" s="75">
        <v>0.61726666666666696</v>
      </c>
      <c r="S27" s="75">
        <v>0.61266666666666703</v>
      </c>
      <c r="T27" s="75">
        <f t="shared" si="0"/>
        <v>0.61632222222222233</v>
      </c>
      <c r="U27" s="75">
        <f t="shared" si="4"/>
        <v>3.2867297717626E-3</v>
      </c>
      <c r="V27" s="75">
        <v>0.179933333333333</v>
      </c>
      <c r="W27" s="75">
        <f t="shared" si="5"/>
        <v>0.43638888888888933</v>
      </c>
    </row>
    <row r="28" spans="3:25">
      <c r="C28" s="74">
        <v>16</v>
      </c>
      <c r="D28" s="75">
        <v>0.85</v>
      </c>
      <c r="E28" s="74">
        <v>15</v>
      </c>
      <c r="F28" s="74">
        <v>6</v>
      </c>
      <c r="G28" s="75">
        <v>0.76903333333333301</v>
      </c>
      <c r="H28" s="75">
        <v>0.77064066666666697</v>
      </c>
      <c r="I28" s="75">
        <v>0.76976666666667004</v>
      </c>
      <c r="J28" s="75">
        <f t="shared" si="1"/>
        <v>0.76981355555555664</v>
      </c>
      <c r="K28" s="75">
        <f t="shared" si="2"/>
        <v>8.0469188950640122E-4</v>
      </c>
      <c r="L28" s="75">
        <v>0.42153333333333337</v>
      </c>
      <c r="M28" s="75">
        <f t="shared" si="3"/>
        <v>0.34828022222222327</v>
      </c>
      <c r="P28" s="74">
        <v>16</v>
      </c>
      <c r="Q28" s="71">
        <v>0.97743333333333304</v>
      </c>
      <c r="R28" s="71">
        <v>0.92820000000000003</v>
      </c>
      <c r="S28" s="71">
        <v>0.934433333333333</v>
      </c>
      <c r="T28" s="75">
        <f t="shared" si="0"/>
        <v>0.94668888888888869</v>
      </c>
      <c r="U28" s="75">
        <f t="shared" si="4"/>
        <v>2.6807261315905696E-2</v>
      </c>
      <c r="V28" s="75">
        <v>0.179933333333333</v>
      </c>
      <c r="W28" s="75">
        <f t="shared" si="5"/>
        <v>0.76675555555555563</v>
      </c>
      <c r="Y28" s="23"/>
    </row>
    <row r="29" spans="3:25">
      <c r="C29" s="74">
        <v>17</v>
      </c>
      <c r="D29" s="75">
        <v>1</v>
      </c>
      <c r="E29" s="74">
        <v>15</v>
      </c>
      <c r="F29" s="74">
        <v>5</v>
      </c>
      <c r="G29" s="75">
        <v>0.88016666666666699</v>
      </c>
      <c r="H29" s="75">
        <v>0.85730000000000006</v>
      </c>
      <c r="I29" s="75">
        <v>0.87690000000000001</v>
      </c>
      <c r="J29" s="75">
        <f t="shared" si="1"/>
        <v>0.87145555555555576</v>
      </c>
      <c r="K29" s="75">
        <f t="shared" si="2"/>
        <v>1.2367400397520677E-2</v>
      </c>
      <c r="L29" s="75">
        <v>0.40526666666666666</v>
      </c>
      <c r="M29" s="75">
        <f t="shared" si="3"/>
        <v>0.4661888888888891</v>
      </c>
      <c r="P29" s="74">
        <v>17</v>
      </c>
      <c r="Q29" s="71">
        <v>0.510236666666667</v>
      </c>
      <c r="R29" s="71">
        <v>0.52903333333333302</v>
      </c>
      <c r="S29" s="71">
        <v>0.502033333333333</v>
      </c>
      <c r="T29" s="75">
        <f t="shared" si="0"/>
        <v>0.51376777777777771</v>
      </c>
      <c r="U29" s="75">
        <f t="shared" si="4"/>
        <v>1.3842021501907055E-2</v>
      </c>
      <c r="V29" s="75">
        <v>0.179933333333333</v>
      </c>
      <c r="W29" s="75">
        <f t="shared" si="5"/>
        <v>0.33383444444444471</v>
      </c>
      <c r="Y29" s="23"/>
    </row>
    <row r="30" spans="3:25">
      <c r="Y30" s="23"/>
    </row>
    <row r="31" spans="3:25">
      <c r="Y31" s="23"/>
    </row>
    <row r="32" spans="3:25">
      <c r="Y32" s="23"/>
    </row>
    <row r="33" spans="3:25">
      <c r="Y33" s="23"/>
    </row>
    <row r="34" spans="3:25">
      <c r="C34" s="110" t="s">
        <v>53</v>
      </c>
      <c r="D34" s="110"/>
      <c r="E34" s="110"/>
      <c r="F34" s="110"/>
      <c r="G34" s="110"/>
      <c r="H34" s="23"/>
      <c r="I34" s="23"/>
      <c r="J34" s="23"/>
      <c r="K34" s="23"/>
      <c r="L34" s="23"/>
      <c r="M34" s="23"/>
      <c r="N34" s="110" t="s">
        <v>54</v>
      </c>
      <c r="O34" s="110"/>
      <c r="P34" s="110"/>
      <c r="Q34" s="110"/>
      <c r="R34" s="110"/>
      <c r="S34" s="23"/>
      <c r="T34" s="23"/>
      <c r="U34" s="23"/>
      <c r="V34" s="23"/>
      <c r="W34" s="23"/>
      <c r="Y34" s="23"/>
    </row>
    <row r="35" spans="3:25">
      <c r="C35" s="23"/>
      <c r="D35" s="23" t="s">
        <v>29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 t="s">
        <v>29</v>
      </c>
      <c r="P35" s="23"/>
      <c r="Q35" s="23"/>
      <c r="R35" s="23"/>
      <c r="S35" s="23"/>
      <c r="T35" s="23"/>
      <c r="U35" s="23"/>
      <c r="V35" s="23"/>
      <c r="W35" s="23"/>
      <c r="Y35" s="23"/>
    </row>
    <row r="36" spans="3:25" ht="72.5">
      <c r="C36" s="77"/>
      <c r="D36" s="77" t="s">
        <v>28</v>
      </c>
      <c r="E36" s="77" t="s">
        <v>46</v>
      </c>
      <c r="F36" s="77" t="s">
        <v>51</v>
      </c>
      <c r="G36" s="77" t="s">
        <v>52</v>
      </c>
      <c r="H36" s="23"/>
      <c r="I36" s="23"/>
      <c r="J36" s="23"/>
      <c r="K36" s="23"/>
      <c r="L36" s="23"/>
      <c r="M36" s="23"/>
      <c r="N36" s="77"/>
      <c r="O36" s="77" t="s">
        <v>28</v>
      </c>
      <c r="P36" s="77" t="s">
        <v>46</v>
      </c>
      <c r="Q36" s="77" t="s">
        <v>51</v>
      </c>
      <c r="R36" s="77" t="s">
        <v>52</v>
      </c>
      <c r="S36" s="23"/>
      <c r="T36" s="23"/>
      <c r="U36" s="29" t="s">
        <v>23</v>
      </c>
      <c r="V36" s="52" t="s">
        <v>32</v>
      </c>
      <c r="W36" s="53" t="s">
        <v>59</v>
      </c>
      <c r="Y36" s="23"/>
    </row>
    <row r="37" spans="3:25">
      <c r="C37" s="78">
        <v>1</v>
      </c>
      <c r="D37" s="75">
        <f>(M13-0.054)/0.0023</f>
        <v>159.37681159420305</v>
      </c>
      <c r="E37" s="71">
        <f>(D37*220)/1000</f>
        <v>35.062898550724668</v>
      </c>
      <c r="F37" s="71">
        <f t="shared" ref="F37:F53" si="6">(E37*H61)/G61</f>
        <v>138220.51166489933</v>
      </c>
      <c r="G37" s="71">
        <f t="shared" ref="G37:G53" si="7">F37/1000</f>
        <v>138.22051166489933</v>
      </c>
      <c r="H37" s="23"/>
      <c r="I37" s="23"/>
      <c r="J37" s="23"/>
      <c r="K37" s="23"/>
      <c r="L37" s="23"/>
      <c r="M37" s="23"/>
      <c r="N37" s="78">
        <v>1</v>
      </c>
      <c r="O37" s="75">
        <f>(W13-0.054)/0.0023</f>
        <v>391.20289855072463</v>
      </c>
      <c r="P37" s="71">
        <f>(O37*220)/1000</f>
        <v>86.064637681159425</v>
      </c>
      <c r="Q37" s="71">
        <f t="shared" ref="Q37:Q53" si="8">(P37*S61)/R61</f>
        <v>82902.518405334107</v>
      </c>
      <c r="R37" s="71">
        <f>Q37/1000</f>
        <v>82.902518405334106</v>
      </c>
      <c r="S37" s="23"/>
      <c r="T37" s="23"/>
      <c r="U37" s="30">
        <v>1</v>
      </c>
      <c r="V37" s="32">
        <f>(G37-R37)*100/G37</f>
        <v>40.021551500024621</v>
      </c>
      <c r="W37" s="79">
        <f>-54.70256+1638.23778*(D13)-12.86007*(E13) -186.37733*(F13)+7.12667*(D13*E13)-92.76667*(D13*F13)-0.417*(E13*F13)-646.02222*(D13*D13)+0.38398*(E13*E13)+22.5845*(F13*F13)</f>
        <v>39.54599455000016</v>
      </c>
      <c r="Y37" s="23"/>
    </row>
    <row r="38" spans="3:25">
      <c r="C38" s="78">
        <v>2</v>
      </c>
      <c r="D38" s="75">
        <f t="shared" ref="D38:D53" si="9">(M14-0.054)/0.0023</f>
        <v>85.869565217391283</v>
      </c>
      <c r="E38" s="71">
        <f t="shared" ref="E38:E53" si="10">(D38*220)/1000</f>
        <v>18.891304347826079</v>
      </c>
      <c r="F38" s="71">
        <f t="shared" si="6"/>
        <v>87790.896739130418</v>
      </c>
      <c r="G38" s="71">
        <f t="shared" si="7"/>
        <v>87.790896739130417</v>
      </c>
      <c r="H38" s="23"/>
      <c r="I38" s="23"/>
      <c r="J38" s="23"/>
      <c r="K38" s="23"/>
      <c r="L38" s="23"/>
      <c r="M38" s="23"/>
      <c r="N38" s="78">
        <v>2</v>
      </c>
      <c r="O38" s="75">
        <f t="shared" ref="O38:O53" si="11">(W14-0.054)/0.0023</f>
        <v>269.96135265700457</v>
      </c>
      <c r="P38" s="71">
        <f t="shared" ref="P38:P53" si="12">(O38*220)/1000</f>
        <v>59.391497584541007</v>
      </c>
      <c r="Q38" s="71">
        <f t="shared" si="8"/>
        <v>60174.252083184037</v>
      </c>
      <c r="R38" s="71">
        <f t="shared" ref="R38:R53" si="13">Q38/1000</f>
        <v>60.174252083184037</v>
      </c>
      <c r="S38" s="23"/>
      <c r="T38" s="23"/>
      <c r="U38" s="30">
        <v>2</v>
      </c>
      <c r="V38" s="32">
        <f t="shared" ref="V38:V53" si="14">(G38-R38)*100/G38</f>
        <v>31.457298742498214</v>
      </c>
      <c r="W38" s="79">
        <f>-54.70256+1638.23778*(D14)-12.86007*(E14) -186.37733*(F14)+7.12667*(D14*E14)-92.76667*(D14*F14)-0.417*(E14*F14)-646.02222*(D14*D14)+0.38398*(E14*E14)+22.5845*(F14*F14)</f>
        <v>39.54599455000016</v>
      </c>
      <c r="Y38" s="23"/>
    </row>
    <row r="39" spans="3:25">
      <c r="C39" s="78">
        <v>3</v>
      </c>
      <c r="D39" s="75">
        <f t="shared" si="9"/>
        <v>127.79710144927533</v>
      </c>
      <c r="E39" s="71">
        <f t="shared" si="10"/>
        <v>28.115362318840571</v>
      </c>
      <c r="F39" s="71">
        <f t="shared" si="6"/>
        <v>85224.946328572303</v>
      </c>
      <c r="G39" s="71">
        <f t="shared" si="7"/>
        <v>85.224946328572301</v>
      </c>
      <c r="H39" s="23"/>
      <c r="I39" s="23"/>
      <c r="J39" s="23"/>
      <c r="K39" s="23"/>
      <c r="L39" s="23"/>
      <c r="M39" s="23"/>
      <c r="N39" s="78">
        <v>3</v>
      </c>
      <c r="O39" s="75">
        <f t="shared" si="11"/>
        <v>268.67149758454116</v>
      </c>
      <c r="P39" s="71">
        <f t="shared" si="12"/>
        <v>59.107729468599054</v>
      </c>
      <c r="Q39" s="71">
        <f t="shared" si="8"/>
        <v>64243.31907816587</v>
      </c>
      <c r="R39" s="71">
        <f t="shared" si="13"/>
        <v>64.243319078165868</v>
      </c>
      <c r="S39" s="23"/>
      <c r="T39" s="23"/>
      <c r="U39" s="30">
        <v>3</v>
      </c>
      <c r="V39" s="32">
        <f t="shared" si="14"/>
        <v>24.61911465395923</v>
      </c>
      <c r="W39" s="79">
        <f t="shared" ref="W39:W53" si="15">-54.70256+1638.23778*(D15)-12.86007*(E15) -186.37733*(F15)+7.12667*(D15*E15)-92.76667*(D15*F15)-0.417*(E15*F15)-646.02222*(D15*D15)+0.38398*(E15*E15)+22.5845*(F15*F15)</f>
        <v>26.794984199999931</v>
      </c>
    </row>
    <row r="40" spans="3:25">
      <c r="C40" s="78">
        <v>4</v>
      </c>
      <c r="D40" s="75">
        <f t="shared" si="9"/>
        <v>128.84057971014491</v>
      </c>
      <c r="E40" s="71">
        <f t="shared" si="10"/>
        <v>28.344927536231879</v>
      </c>
      <c r="F40" s="71">
        <f t="shared" si="6"/>
        <v>118117.96668829765</v>
      </c>
      <c r="G40" s="71">
        <f t="shared" si="7"/>
        <v>118.11796668829764</v>
      </c>
      <c r="H40" s="23"/>
      <c r="I40" s="23"/>
      <c r="J40" s="23"/>
      <c r="K40" s="23"/>
      <c r="L40" s="23"/>
      <c r="M40" s="23"/>
      <c r="N40" s="78">
        <v>4</v>
      </c>
      <c r="O40" s="75">
        <f t="shared" si="11"/>
        <v>242.83574879227035</v>
      </c>
      <c r="P40" s="71">
        <f t="shared" si="12"/>
        <v>53.423864734299478</v>
      </c>
      <c r="Q40" s="71">
        <f t="shared" si="8"/>
        <v>63333.129967274377</v>
      </c>
      <c r="R40" s="71">
        <f t="shared" si="13"/>
        <v>63.333129967274374</v>
      </c>
      <c r="S40" s="23"/>
      <c r="T40" s="23"/>
      <c r="U40" s="30">
        <v>4</v>
      </c>
      <c r="V40" s="32">
        <f t="shared" si="14"/>
        <v>46.381459363921635</v>
      </c>
      <c r="W40" s="79">
        <f t="shared" si="15"/>
        <v>39.54599455000016</v>
      </c>
    </row>
    <row r="41" spans="3:25">
      <c r="C41" s="78">
        <v>5</v>
      </c>
      <c r="D41" s="75">
        <f t="shared" si="9"/>
        <v>99.512077294686122</v>
      </c>
      <c r="E41" s="71">
        <f t="shared" si="10"/>
        <v>21.892657004830948</v>
      </c>
      <c r="F41" s="71">
        <f t="shared" si="6"/>
        <v>85943.424194400577</v>
      </c>
      <c r="G41" s="71">
        <f t="shared" si="7"/>
        <v>85.943424194400578</v>
      </c>
      <c r="H41" s="23"/>
      <c r="I41" s="23"/>
      <c r="J41" s="23"/>
      <c r="K41" s="23"/>
      <c r="L41" s="23"/>
      <c r="M41" s="23"/>
      <c r="N41" s="78">
        <v>5</v>
      </c>
      <c r="O41" s="75">
        <f t="shared" si="11"/>
        <v>307.15458937198071</v>
      </c>
      <c r="P41" s="71">
        <f t="shared" si="12"/>
        <v>67.574009661835746</v>
      </c>
      <c r="Q41" s="71">
        <f t="shared" si="8"/>
        <v>78255.425498565193</v>
      </c>
      <c r="R41" s="71">
        <f t="shared" si="13"/>
        <v>78.255425498565188</v>
      </c>
      <c r="S41" s="23"/>
      <c r="T41" s="23"/>
      <c r="U41" s="30">
        <v>5</v>
      </c>
      <c r="V41" s="32">
        <f t="shared" si="14"/>
        <v>8.9454181839967717</v>
      </c>
      <c r="W41" s="79">
        <f t="shared" si="15"/>
        <v>15.334994199999983</v>
      </c>
    </row>
    <row r="42" spans="3:25">
      <c r="C42" s="78">
        <v>6</v>
      </c>
      <c r="D42" s="75">
        <f t="shared" si="9"/>
        <v>146.83091787440102</v>
      </c>
      <c r="E42" s="71">
        <f t="shared" si="10"/>
        <v>32.302801932368226</v>
      </c>
      <c r="F42" s="71">
        <f t="shared" si="6"/>
        <v>118342.26496164076</v>
      </c>
      <c r="G42" s="71">
        <f t="shared" si="7"/>
        <v>118.34226496164075</v>
      </c>
      <c r="H42" s="23"/>
      <c r="I42" s="23"/>
      <c r="J42" s="23"/>
      <c r="K42" s="23"/>
      <c r="L42" s="23"/>
      <c r="M42" s="23"/>
      <c r="N42" s="78">
        <v>6</v>
      </c>
      <c r="O42" s="75">
        <f t="shared" si="11"/>
        <v>233.56038647342999</v>
      </c>
      <c r="P42" s="71">
        <f t="shared" si="12"/>
        <v>51.383285024154596</v>
      </c>
      <c r="Q42" s="71">
        <f t="shared" si="8"/>
        <v>63953.080368906471</v>
      </c>
      <c r="R42" s="71">
        <f t="shared" si="13"/>
        <v>63.95308036890647</v>
      </c>
      <c r="S42" s="23"/>
      <c r="T42" s="23"/>
      <c r="U42" s="30">
        <v>6</v>
      </c>
      <c r="V42" s="32">
        <f t="shared" si="14"/>
        <v>45.959222269713948</v>
      </c>
      <c r="W42" s="79">
        <f t="shared" si="15"/>
        <v>39.54599455000016</v>
      </c>
    </row>
    <row r="43" spans="3:25">
      <c r="C43" s="78">
        <v>7</v>
      </c>
      <c r="D43" s="75">
        <f t="shared" si="9"/>
        <v>212.76811594202903</v>
      </c>
      <c r="E43" s="71">
        <f t="shared" si="10"/>
        <v>46.808985507246383</v>
      </c>
      <c r="F43" s="71">
        <f t="shared" si="6"/>
        <v>151927.79925170942</v>
      </c>
      <c r="G43" s="71">
        <f t="shared" si="7"/>
        <v>151.92779925170942</v>
      </c>
      <c r="H43" s="23"/>
      <c r="I43" s="23"/>
      <c r="J43" s="23"/>
      <c r="K43" s="23"/>
      <c r="L43" s="23"/>
      <c r="M43" s="23"/>
      <c r="N43" s="78">
        <v>7</v>
      </c>
      <c r="O43" s="75">
        <f t="shared" si="11"/>
        <v>146.73429951690829</v>
      </c>
      <c r="P43" s="71">
        <f t="shared" si="12"/>
        <v>32.281545893719823</v>
      </c>
      <c r="Q43" s="71">
        <f t="shared" si="8"/>
        <v>40405.378635185734</v>
      </c>
      <c r="R43" s="71">
        <f t="shared" si="13"/>
        <v>40.405378635185734</v>
      </c>
      <c r="S43" s="23"/>
      <c r="T43" s="23"/>
      <c r="U43" s="30">
        <v>7</v>
      </c>
      <c r="V43" s="32">
        <f t="shared" si="14"/>
        <v>73.404881243462668</v>
      </c>
      <c r="W43" s="79">
        <f t="shared" si="15"/>
        <v>62.269997549999971</v>
      </c>
    </row>
    <row r="44" spans="3:25">
      <c r="C44" s="78">
        <v>8</v>
      </c>
      <c r="D44" s="75">
        <f t="shared" si="9"/>
        <v>127.96618357487915</v>
      </c>
      <c r="E44" s="71">
        <f t="shared" si="10"/>
        <v>28.152560386473414</v>
      </c>
      <c r="F44" s="71">
        <f t="shared" si="6"/>
        <v>113893.66709292409</v>
      </c>
      <c r="G44" s="71">
        <f t="shared" si="7"/>
        <v>113.89366709292409</v>
      </c>
      <c r="H44" s="23"/>
      <c r="I44" s="23"/>
      <c r="J44" s="23"/>
      <c r="K44" s="23"/>
      <c r="L44" s="23"/>
      <c r="M44" s="23"/>
      <c r="N44" s="78">
        <v>8</v>
      </c>
      <c r="O44" s="75">
        <f t="shared" si="11"/>
        <v>238.18840579710147</v>
      </c>
      <c r="P44" s="71">
        <f t="shared" si="12"/>
        <v>52.401449275362317</v>
      </c>
      <c r="Q44" s="71">
        <f t="shared" si="8"/>
        <v>54530.258152173912</v>
      </c>
      <c r="R44" s="71">
        <f t="shared" si="13"/>
        <v>54.530258152173914</v>
      </c>
      <c r="S44" s="23"/>
      <c r="T44" s="23"/>
      <c r="U44" s="30">
        <v>8</v>
      </c>
      <c r="V44" s="32">
        <f t="shared" si="14"/>
        <v>52.121782058625335</v>
      </c>
      <c r="W44" s="79">
        <f t="shared" si="15"/>
        <v>59.039996550000069</v>
      </c>
    </row>
    <row r="45" spans="3:25">
      <c r="C45" s="78">
        <v>9</v>
      </c>
      <c r="D45" s="75">
        <f t="shared" si="9"/>
        <v>119.26086956521733</v>
      </c>
      <c r="E45" s="71">
        <f t="shared" si="10"/>
        <v>26.237391304347813</v>
      </c>
      <c r="F45" s="71">
        <f t="shared" si="6"/>
        <v>93592.704053770183</v>
      </c>
      <c r="G45" s="71">
        <f t="shared" si="7"/>
        <v>93.592704053770177</v>
      </c>
      <c r="H45" s="23"/>
      <c r="I45" s="23"/>
      <c r="J45" s="23"/>
      <c r="K45" s="23"/>
      <c r="L45" s="23"/>
      <c r="M45" s="23"/>
      <c r="N45" s="78">
        <v>9</v>
      </c>
      <c r="O45" s="75">
        <f t="shared" si="11"/>
        <v>238.67632850241526</v>
      </c>
      <c r="P45" s="71">
        <f t="shared" si="12"/>
        <v>52.508792270531352</v>
      </c>
      <c r="Q45" s="71">
        <f t="shared" si="8"/>
        <v>61857.279413537777</v>
      </c>
      <c r="R45" s="71">
        <f t="shared" si="13"/>
        <v>61.857279413537775</v>
      </c>
      <c r="S45" s="23"/>
      <c r="T45" s="23"/>
      <c r="U45" s="30">
        <v>9</v>
      </c>
      <c r="V45" s="32">
        <f t="shared" si="14"/>
        <v>33.908011271904279</v>
      </c>
      <c r="W45" s="79">
        <f t="shared" si="15"/>
        <v>20.604988199999866</v>
      </c>
    </row>
    <row r="46" spans="3:25">
      <c r="C46" s="78">
        <v>10</v>
      </c>
      <c r="D46" s="75">
        <f t="shared" si="9"/>
        <v>109.02560386473436</v>
      </c>
      <c r="E46" s="71">
        <f t="shared" si="10"/>
        <v>23.985632850241561</v>
      </c>
      <c r="F46" s="71">
        <f t="shared" si="6"/>
        <v>83603.530584192442</v>
      </c>
      <c r="G46" s="71">
        <f t="shared" si="7"/>
        <v>83.603530584192441</v>
      </c>
      <c r="H46" s="23"/>
      <c r="I46" s="23"/>
      <c r="J46" s="23"/>
      <c r="K46" s="23"/>
      <c r="L46" s="23"/>
      <c r="M46" s="23"/>
      <c r="N46" s="78">
        <v>10</v>
      </c>
      <c r="O46" s="75">
        <f t="shared" si="11"/>
        <v>219.71497584541069</v>
      </c>
      <c r="P46" s="71">
        <f t="shared" si="12"/>
        <v>48.337294685990351</v>
      </c>
      <c r="Q46" s="71">
        <f t="shared" si="8"/>
        <v>47861.065181694888</v>
      </c>
      <c r="R46" s="71">
        <f t="shared" si="13"/>
        <v>47.86106518169489</v>
      </c>
      <c r="S46" s="23"/>
      <c r="T46" s="23"/>
      <c r="U46" s="30">
        <v>10</v>
      </c>
      <c r="V46" s="32">
        <f t="shared" si="14"/>
        <v>42.752339707117166</v>
      </c>
      <c r="W46" s="79">
        <f t="shared" si="15"/>
        <v>47.494990200000302</v>
      </c>
    </row>
    <row r="47" spans="3:25">
      <c r="C47" s="78">
        <v>11</v>
      </c>
      <c r="D47" s="75">
        <f t="shared" si="9"/>
        <v>85.949758454106274</v>
      </c>
      <c r="E47" s="71">
        <f t="shared" si="10"/>
        <v>18.908946859903377</v>
      </c>
      <c r="F47" s="71">
        <f t="shared" si="6"/>
        <v>71603.732594487039</v>
      </c>
      <c r="G47" s="71">
        <f t="shared" si="7"/>
        <v>71.603732594487042</v>
      </c>
      <c r="H47" s="23"/>
      <c r="I47" s="23"/>
      <c r="J47" s="23"/>
      <c r="K47" s="23"/>
      <c r="L47" s="23"/>
      <c r="M47" s="23"/>
      <c r="N47" s="78">
        <v>11</v>
      </c>
      <c r="O47" s="75">
        <f t="shared" si="11"/>
        <v>226.2657004830919</v>
      </c>
      <c r="P47" s="71">
        <f t="shared" si="12"/>
        <v>49.778454106280215</v>
      </c>
      <c r="Q47" s="71">
        <f t="shared" si="8"/>
        <v>47326.313509911735</v>
      </c>
      <c r="R47" s="71">
        <f t="shared" si="13"/>
        <v>47.326313509911735</v>
      </c>
      <c r="S47" s="23"/>
      <c r="T47" s="23"/>
      <c r="U47" s="30">
        <v>11</v>
      </c>
      <c r="V47" s="32">
        <f t="shared" si="14"/>
        <v>33.905242373418517</v>
      </c>
      <c r="W47" s="79">
        <f t="shared" si="15"/>
        <v>31.735000000000014</v>
      </c>
    </row>
    <row r="48" spans="3:25">
      <c r="C48" s="78">
        <v>12</v>
      </c>
      <c r="D48" s="75">
        <f t="shared" si="9"/>
        <v>200.43961352656956</v>
      </c>
      <c r="E48" s="71">
        <f t="shared" si="10"/>
        <v>44.096714975845302</v>
      </c>
      <c r="F48" s="71">
        <f t="shared" si="6"/>
        <v>144491.86669422776</v>
      </c>
      <c r="G48" s="71">
        <f t="shared" si="7"/>
        <v>144.49186669422775</v>
      </c>
      <c r="H48" s="23"/>
      <c r="I48" s="23"/>
      <c r="J48" s="23"/>
      <c r="K48" s="23"/>
      <c r="L48" s="23"/>
      <c r="M48" s="23"/>
      <c r="N48" s="78">
        <v>12</v>
      </c>
      <c r="O48" s="75">
        <f t="shared" si="11"/>
        <v>134.305797101449</v>
      </c>
      <c r="P48" s="71">
        <f t="shared" si="12"/>
        <v>29.547275362318782</v>
      </c>
      <c r="Q48" s="71">
        <f t="shared" si="8"/>
        <v>41957.131014492668</v>
      </c>
      <c r="R48" s="71">
        <f t="shared" si="13"/>
        <v>41.957131014492667</v>
      </c>
      <c r="S48" s="23"/>
      <c r="T48" s="23"/>
      <c r="U48" s="30">
        <v>12</v>
      </c>
      <c r="V48" s="32">
        <f t="shared" si="14"/>
        <v>70.962288761012459</v>
      </c>
      <c r="W48" s="79">
        <f t="shared" si="15"/>
        <v>64.574999999999704</v>
      </c>
    </row>
    <row r="49" spans="3:23">
      <c r="C49" s="78">
        <v>13</v>
      </c>
      <c r="D49" s="75">
        <f t="shared" si="9"/>
        <v>46.79468599033828</v>
      </c>
      <c r="E49" s="71">
        <f t="shared" si="10"/>
        <v>10.294830917874423</v>
      </c>
      <c r="F49" s="71">
        <f t="shared" si="6"/>
        <v>42758.194374767874</v>
      </c>
      <c r="G49" s="71">
        <f t="shared" si="7"/>
        <v>42.758194374767875</v>
      </c>
      <c r="H49" s="23"/>
      <c r="I49" s="23"/>
      <c r="J49" s="23"/>
      <c r="K49" s="23"/>
      <c r="L49" s="23"/>
      <c r="M49" s="23"/>
      <c r="N49" s="78">
        <v>13</v>
      </c>
      <c r="O49" s="75">
        <f t="shared" si="11"/>
        <v>213.89371980676339</v>
      </c>
      <c r="P49" s="71">
        <f t="shared" si="12"/>
        <v>47.056618357487949</v>
      </c>
      <c r="Q49" s="71">
        <f t="shared" si="8"/>
        <v>28456.285746890349</v>
      </c>
      <c r="R49" s="71">
        <f t="shared" si="13"/>
        <v>28.456285746890348</v>
      </c>
      <c r="S49" s="23"/>
      <c r="T49" s="23"/>
      <c r="U49" s="30">
        <v>13</v>
      </c>
      <c r="V49" s="32">
        <f t="shared" si="14"/>
        <v>33.448345602538481</v>
      </c>
      <c r="W49" s="79">
        <f t="shared" si="15"/>
        <v>46.755000000000109</v>
      </c>
    </row>
    <row r="50" spans="3:23">
      <c r="C50" s="78">
        <v>14</v>
      </c>
      <c r="D50" s="75">
        <f t="shared" si="9"/>
        <v>208.81304347826045</v>
      </c>
      <c r="E50" s="71">
        <f t="shared" si="10"/>
        <v>45.938869565217296</v>
      </c>
      <c r="F50" s="71">
        <f t="shared" si="6"/>
        <v>183156.27561436643</v>
      </c>
      <c r="G50" s="71">
        <f t="shared" si="7"/>
        <v>183.15627561436642</v>
      </c>
      <c r="H50" s="23"/>
      <c r="I50" s="23"/>
      <c r="J50" s="23"/>
      <c r="K50" s="23"/>
      <c r="L50" s="23"/>
      <c r="M50" s="23"/>
      <c r="N50" s="78">
        <v>14</v>
      </c>
      <c r="O50" s="75">
        <f t="shared" si="11"/>
        <v>130.59903381642476</v>
      </c>
      <c r="P50" s="71">
        <f t="shared" si="12"/>
        <v>28.731787439613445</v>
      </c>
      <c r="Q50" s="71">
        <f t="shared" si="8"/>
        <v>23494.959187073066</v>
      </c>
      <c r="R50" s="71">
        <f t="shared" si="13"/>
        <v>23.494959187073064</v>
      </c>
      <c r="S50" s="23"/>
      <c r="T50" s="23"/>
      <c r="U50" s="34">
        <v>14</v>
      </c>
      <c r="V50" s="35">
        <f t="shared" si="14"/>
        <v>87.172178999456477</v>
      </c>
      <c r="W50" s="80">
        <f t="shared" si="15"/>
        <v>80.249992550000115</v>
      </c>
    </row>
    <row r="51" spans="3:23">
      <c r="C51" s="78">
        <v>15</v>
      </c>
      <c r="D51" s="75">
        <f t="shared" si="9"/>
        <v>207.1884057971015</v>
      </c>
      <c r="E51" s="71">
        <f t="shared" si="10"/>
        <v>45.581449275362324</v>
      </c>
      <c r="F51" s="71">
        <f t="shared" si="6"/>
        <v>167449.46340759975</v>
      </c>
      <c r="G51" s="71">
        <f t="shared" si="7"/>
        <v>167.44946340759975</v>
      </c>
      <c r="H51" s="23"/>
      <c r="I51" s="23"/>
      <c r="J51" s="23"/>
      <c r="K51" s="23"/>
      <c r="L51" s="23"/>
      <c r="M51" s="23"/>
      <c r="N51" s="78">
        <v>15</v>
      </c>
      <c r="O51" s="75">
        <f t="shared" si="11"/>
        <v>166.25603864734319</v>
      </c>
      <c r="P51" s="71">
        <f t="shared" si="12"/>
        <v>36.576328502415507</v>
      </c>
      <c r="Q51" s="71">
        <f t="shared" si="8"/>
        <v>43145.863233431897</v>
      </c>
      <c r="R51" s="71">
        <f t="shared" si="13"/>
        <v>43.145863233431896</v>
      </c>
      <c r="S51" s="23"/>
      <c r="T51" s="23"/>
      <c r="U51" s="30">
        <v>15</v>
      </c>
      <c r="V51" s="32">
        <f t="shared" si="14"/>
        <v>74.233501645563521</v>
      </c>
      <c r="W51" s="79">
        <f t="shared" si="15"/>
        <v>85.359991549999904</v>
      </c>
    </row>
    <row r="52" spans="3:23">
      <c r="C52" s="78">
        <v>16</v>
      </c>
      <c r="D52" s="75">
        <f t="shared" si="9"/>
        <v>127.94792270531447</v>
      </c>
      <c r="E52" s="71">
        <f t="shared" si="10"/>
        <v>28.148542995169183</v>
      </c>
      <c r="F52" s="71">
        <f t="shared" si="6"/>
        <v>107277.22497047807</v>
      </c>
      <c r="G52" s="71">
        <f t="shared" si="7"/>
        <v>107.27722497047807</v>
      </c>
      <c r="H52" s="23"/>
      <c r="I52" s="23"/>
      <c r="J52" s="23"/>
      <c r="K52" s="23"/>
      <c r="L52" s="23"/>
      <c r="M52" s="23"/>
      <c r="N52" s="78">
        <v>16</v>
      </c>
      <c r="O52" s="75">
        <f>(W28-0.054)/0.0023</f>
        <v>309.89371980676333</v>
      </c>
      <c r="P52" s="71">
        <f t="shared" si="12"/>
        <v>68.176618357487925</v>
      </c>
      <c r="Q52" s="71">
        <f t="shared" si="8"/>
        <v>70903.683091787447</v>
      </c>
      <c r="R52" s="71">
        <f t="shared" si="13"/>
        <v>70.903683091787443</v>
      </c>
      <c r="S52" s="23"/>
      <c r="T52" s="23"/>
      <c r="U52" s="30">
        <v>16</v>
      </c>
      <c r="V52" s="32">
        <f>(G52-R52)*100/G52</f>
        <v>33.906117434246056</v>
      </c>
      <c r="W52" s="79">
        <f t="shared" si="15"/>
        <v>39.54599455000016</v>
      </c>
    </row>
    <row r="53" spans="3:23">
      <c r="C53" s="78">
        <v>17</v>
      </c>
      <c r="D53" s="75">
        <f t="shared" si="9"/>
        <v>179.21256038647351</v>
      </c>
      <c r="E53" s="71">
        <f t="shared" si="10"/>
        <v>39.426763285024172</v>
      </c>
      <c r="F53" s="71">
        <f t="shared" si="6"/>
        <v>134567.78190433505</v>
      </c>
      <c r="G53" s="71">
        <f t="shared" si="7"/>
        <v>134.56778190433505</v>
      </c>
      <c r="H53" s="23"/>
      <c r="I53" s="23"/>
      <c r="J53" s="23"/>
      <c r="K53" s="23"/>
      <c r="L53" s="23"/>
      <c r="M53" s="23"/>
      <c r="N53" s="78">
        <v>17</v>
      </c>
      <c r="O53" s="75">
        <f t="shared" si="11"/>
        <v>121.66714975845423</v>
      </c>
      <c r="P53" s="71">
        <f t="shared" si="12"/>
        <v>26.76677294685993</v>
      </c>
      <c r="Q53" s="71">
        <f t="shared" si="8"/>
        <v>26556.010955152367</v>
      </c>
      <c r="R53" s="71">
        <f t="shared" si="13"/>
        <v>26.556010955152367</v>
      </c>
      <c r="S53" s="23"/>
      <c r="T53" s="23"/>
      <c r="U53" s="30">
        <v>17</v>
      </c>
      <c r="V53" s="32">
        <f t="shared" si="14"/>
        <v>80.265699129951344</v>
      </c>
      <c r="W53" s="79">
        <f t="shared" si="15"/>
        <v>75.524999999999977</v>
      </c>
    </row>
    <row r="54" spans="3:23">
      <c r="C54" s="30"/>
      <c r="D54" s="27"/>
      <c r="E54" s="27"/>
      <c r="F54" s="27"/>
      <c r="G54" s="27"/>
      <c r="H54" s="31"/>
      <c r="I54" s="31"/>
      <c r="J54" s="31"/>
      <c r="K54" s="31"/>
      <c r="L54" s="31"/>
      <c r="M54" s="31"/>
      <c r="N54" s="30"/>
      <c r="O54" s="27"/>
      <c r="P54" s="27"/>
      <c r="Q54" s="27"/>
      <c r="R54" s="27"/>
      <c r="S54" s="31"/>
      <c r="T54" s="31"/>
      <c r="U54" s="30"/>
      <c r="V54" s="28"/>
      <c r="W54" s="23"/>
    </row>
    <row r="55" spans="3:23">
      <c r="C55" s="30"/>
      <c r="D55" s="27"/>
      <c r="E55" s="27"/>
      <c r="F55" s="27"/>
      <c r="G55" s="27"/>
      <c r="H55" s="31"/>
      <c r="I55" s="31"/>
      <c r="J55" s="31"/>
      <c r="K55" s="31"/>
      <c r="L55" s="31"/>
      <c r="M55" s="31"/>
      <c r="N55" s="30"/>
      <c r="O55" s="27"/>
      <c r="P55" s="27"/>
      <c r="Q55" s="27"/>
      <c r="R55" s="27"/>
      <c r="S55" s="31"/>
      <c r="T55" s="31"/>
      <c r="U55" s="30"/>
      <c r="V55" s="28"/>
      <c r="W55" s="23"/>
    </row>
    <row r="56" spans="3:23"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3:23" ht="14.25" customHeight="1">
      <c r="C57" s="91" t="s">
        <v>56</v>
      </c>
      <c r="D57" s="91"/>
      <c r="E57" s="91"/>
      <c r="F57" s="91"/>
      <c r="G57" s="91"/>
      <c r="H57" s="91"/>
      <c r="N57" s="92" t="s">
        <v>57</v>
      </c>
      <c r="O57" s="92"/>
      <c r="P57" s="92"/>
      <c r="Q57" s="92"/>
      <c r="R57" s="92"/>
      <c r="S57" s="92"/>
    </row>
    <row r="58" spans="3:23" ht="28.5" customHeight="1">
      <c r="C58" s="111" t="s">
        <v>48</v>
      </c>
      <c r="D58" s="111"/>
      <c r="E58" s="111"/>
      <c r="F58" s="111"/>
      <c r="G58" s="111"/>
      <c r="H58" s="107" t="s">
        <v>50</v>
      </c>
      <c r="I58" s="108"/>
      <c r="J58" s="109"/>
      <c r="K58" s="23"/>
      <c r="L58" s="23"/>
      <c r="M58" s="23"/>
      <c r="N58" s="111" t="s">
        <v>55</v>
      </c>
      <c r="O58" s="111"/>
      <c r="P58" s="111"/>
      <c r="Q58" s="111"/>
      <c r="R58" s="111"/>
      <c r="S58" s="112" t="s">
        <v>50</v>
      </c>
      <c r="T58" s="113"/>
      <c r="U58" s="114"/>
    </row>
    <row r="59" spans="3:23" ht="28.5" customHeight="1">
      <c r="C59" s="49"/>
      <c r="D59" s="111" t="s">
        <v>47</v>
      </c>
      <c r="E59" s="111"/>
      <c r="F59" s="111"/>
      <c r="G59" s="49"/>
      <c r="H59" s="99" t="s">
        <v>49</v>
      </c>
      <c r="I59" s="100"/>
      <c r="J59" s="101"/>
      <c r="K59" s="23"/>
      <c r="L59" s="23"/>
      <c r="M59" s="23"/>
      <c r="N59" s="111"/>
      <c r="O59" s="111"/>
      <c r="P59" s="111"/>
      <c r="Q59" s="111"/>
      <c r="R59" s="111"/>
      <c r="S59" s="99" t="s">
        <v>58</v>
      </c>
      <c r="T59" s="100"/>
      <c r="U59" s="101"/>
    </row>
    <row r="60" spans="3:23">
      <c r="C60" s="22" t="s">
        <v>17</v>
      </c>
      <c r="D60" s="22">
        <v>1</v>
      </c>
      <c r="E60" s="22">
        <v>2</v>
      </c>
      <c r="F60" s="22">
        <v>3</v>
      </c>
      <c r="G60" s="50" t="s">
        <v>7</v>
      </c>
      <c r="H60" s="102"/>
      <c r="I60" s="103"/>
      <c r="J60" s="104"/>
      <c r="K60" s="23"/>
      <c r="L60" s="23"/>
      <c r="M60" s="23"/>
      <c r="N60" s="22" t="s">
        <v>17</v>
      </c>
      <c r="O60" s="22">
        <v>1</v>
      </c>
      <c r="P60" s="22">
        <v>2</v>
      </c>
      <c r="Q60" s="22">
        <v>3</v>
      </c>
      <c r="R60" s="50" t="s">
        <v>7</v>
      </c>
      <c r="S60" s="102"/>
      <c r="T60" s="103"/>
      <c r="U60" s="104"/>
    </row>
    <row r="61" spans="3:23">
      <c r="C61" s="25">
        <v>1</v>
      </c>
      <c r="D61" s="81">
        <v>2.07E-2</v>
      </c>
      <c r="E61" s="81">
        <v>2.2800000000000001E-2</v>
      </c>
      <c r="F61" s="81">
        <v>2.2100000000000002E-2</v>
      </c>
      <c r="G61" s="81">
        <f>AVERAGE(D61:F61)</f>
        <v>2.1866666666666663E-2</v>
      </c>
      <c r="H61" s="105">
        <v>86.19999999999996</v>
      </c>
      <c r="I61" s="105"/>
      <c r="J61" s="105"/>
      <c r="K61" s="23"/>
      <c r="L61" s="23"/>
      <c r="M61" s="23"/>
      <c r="N61" s="25">
        <v>1</v>
      </c>
      <c r="O61" s="28">
        <v>2.1299999999999999E-2</v>
      </c>
      <c r="P61" s="28">
        <v>2.0199999999999999E-2</v>
      </c>
      <c r="Q61" s="28">
        <v>2.1100000000000001E-2</v>
      </c>
      <c r="R61" s="28">
        <f t="shared" ref="R61:R77" si="16">AVERAGE(O61:Q61)</f>
        <v>2.0866666666666662E-2</v>
      </c>
      <c r="S61" s="106">
        <v>20.100000000000001</v>
      </c>
      <c r="T61" s="106"/>
      <c r="U61" s="106"/>
    </row>
    <row r="62" spans="3:23">
      <c r="C62" s="24">
        <v>2</v>
      </c>
      <c r="D62" s="81">
        <v>1.6500000000000001E-2</v>
      </c>
      <c r="E62" s="81">
        <v>1.72E-2</v>
      </c>
      <c r="F62" s="81">
        <v>1.9099999999999999E-2</v>
      </c>
      <c r="G62" s="81">
        <f t="shared" ref="G62:G77" si="17">AVERAGE(D62:F62)</f>
        <v>1.7600000000000001E-2</v>
      </c>
      <c r="H62" s="98">
        <v>81.79000000000002</v>
      </c>
      <c r="I62" s="98"/>
      <c r="J62" s="98"/>
      <c r="K62" s="23"/>
      <c r="L62" s="23"/>
      <c r="M62" s="23"/>
      <c r="N62" s="24">
        <v>2</v>
      </c>
      <c r="O62" s="28">
        <v>1.9800000000000002E-2</v>
      </c>
      <c r="P62" s="28">
        <v>2.0899999999999998E-2</v>
      </c>
      <c r="Q62" s="28">
        <v>0.02</v>
      </c>
      <c r="R62" s="28">
        <f t="shared" si="16"/>
        <v>2.0233333333333336E-2</v>
      </c>
      <c r="S62" s="106">
        <v>20.5</v>
      </c>
      <c r="T62" s="106"/>
      <c r="U62" s="106"/>
    </row>
    <row r="63" spans="3:23">
      <c r="C63" s="25">
        <v>3</v>
      </c>
      <c r="D63" s="81">
        <v>2.8000000000000001E-2</v>
      </c>
      <c r="E63" s="81">
        <v>0.02</v>
      </c>
      <c r="F63" s="81">
        <v>2.1100000000000001E-2</v>
      </c>
      <c r="G63" s="81">
        <f t="shared" si="17"/>
        <v>2.3033333333333333E-2</v>
      </c>
      <c r="H63" s="98">
        <v>69.819999999999993</v>
      </c>
      <c r="I63" s="98"/>
      <c r="J63" s="98"/>
      <c r="K63" s="23"/>
      <c r="L63" s="23"/>
      <c r="M63" s="23"/>
      <c r="N63" s="25">
        <v>3</v>
      </c>
      <c r="O63" s="28">
        <v>2.0799999999999999E-2</v>
      </c>
      <c r="P63" s="28">
        <v>2.0500000000000001E-2</v>
      </c>
      <c r="Q63" s="28">
        <v>1.9699999999999999E-2</v>
      </c>
      <c r="R63" s="28">
        <f t="shared" si="16"/>
        <v>2.0333333333333332E-2</v>
      </c>
      <c r="S63" s="106">
        <v>22.1</v>
      </c>
      <c r="T63" s="106"/>
      <c r="U63" s="106"/>
    </row>
    <row r="64" spans="3:23">
      <c r="C64" s="24">
        <v>4</v>
      </c>
      <c r="D64" s="81">
        <v>1.9699999999999999E-2</v>
      </c>
      <c r="E64" s="81">
        <v>2.0500000000000001E-2</v>
      </c>
      <c r="F64" s="81">
        <v>2.01E-2</v>
      </c>
      <c r="G64" s="81">
        <f t="shared" si="17"/>
        <v>2.01E-2</v>
      </c>
      <c r="H64" s="98">
        <v>83.760000000000019</v>
      </c>
      <c r="I64" s="98"/>
      <c r="J64" s="98"/>
      <c r="K64" s="23"/>
      <c r="L64" s="23"/>
      <c r="M64" s="23"/>
      <c r="N64" s="24">
        <v>4</v>
      </c>
      <c r="O64" s="28">
        <v>2.0299999999999999E-2</v>
      </c>
      <c r="P64" s="28">
        <v>2.0799999999999999E-2</v>
      </c>
      <c r="Q64" s="28">
        <v>2.0899999999999998E-2</v>
      </c>
      <c r="R64" s="28">
        <f t="shared" si="16"/>
        <v>2.0666666666666667E-2</v>
      </c>
      <c r="S64" s="106">
        <v>24.5</v>
      </c>
      <c r="T64" s="106"/>
      <c r="U64" s="106"/>
    </row>
    <row r="65" spans="3:21">
      <c r="C65" s="26">
        <v>5</v>
      </c>
      <c r="D65" s="81">
        <v>2.1299999999999999E-2</v>
      </c>
      <c r="E65" s="81">
        <v>2.1499999999999998E-2</v>
      </c>
      <c r="F65" s="81">
        <v>2.0299999999999999E-2</v>
      </c>
      <c r="G65" s="81">
        <f t="shared" si="17"/>
        <v>2.1033333333333331E-2</v>
      </c>
      <c r="H65" s="98">
        <v>82.570000000000022</v>
      </c>
      <c r="I65" s="98"/>
      <c r="J65" s="98"/>
      <c r="K65" s="23"/>
      <c r="L65" s="23"/>
      <c r="M65" s="23"/>
      <c r="N65" s="26">
        <v>5</v>
      </c>
      <c r="O65" s="28">
        <v>0.02</v>
      </c>
      <c r="P65" s="28">
        <v>0.02</v>
      </c>
      <c r="Q65" s="28">
        <v>2.01E-2</v>
      </c>
      <c r="R65" s="28">
        <f t="shared" si="16"/>
        <v>2.0033333333333334E-2</v>
      </c>
      <c r="S65" s="106">
        <v>23.2</v>
      </c>
      <c r="T65" s="106"/>
      <c r="U65" s="106"/>
    </row>
    <row r="66" spans="3:21">
      <c r="C66" s="24">
        <v>6</v>
      </c>
      <c r="D66" s="81">
        <v>2.0400000000000001E-2</v>
      </c>
      <c r="E66" s="81">
        <v>1.9199999999999998E-2</v>
      </c>
      <c r="F66" s="81">
        <v>1.9900000000000001E-2</v>
      </c>
      <c r="G66" s="81">
        <f t="shared" si="17"/>
        <v>1.9833333333333331E-2</v>
      </c>
      <c r="H66" s="98">
        <v>72.659999999999982</v>
      </c>
      <c r="I66" s="98"/>
      <c r="J66" s="98"/>
      <c r="K66" s="23"/>
      <c r="L66" s="23"/>
      <c r="M66" s="23"/>
      <c r="N66" s="24">
        <v>6</v>
      </c>
      <c r="O66" s="28">
        <v>0.02</v>
      </c>
      <c r="P66" s="28">
        <v>2.0299999999999999E-2</v>
      </c>
      <c r="Q66" s="28">
        <v>2.0199999999999999E-2</v>
      </c>
      <c r="R66" s="28">
        <f t="shared" si="16"/>
        <v>2.0166666666666666E-2</v>
      </c>
      <c r="S66" s="106">
        <v>25.1</v>
      </c>
      <c r="T66" s="106"/>
      <c r="U66" s="106"/>
    </row>
    <row r="67" spans="3:21">
      <c r="C67" s="26">
        <v>7</v>
      </c>
      <c r="D67" s="81">
        <v>2.2499999999999999E-2</v>
      </c>
      <c r="E67" s="81">
        <v>2.2499999999999999E-2</v>
      </c>
      <c r="F67" s="81">
        <v>2.24E-2</v>
      </c>
      <c r="G67" s="81">
        <f t="shared" si="17"/>
        <v>2.2466666666666666E-2</v>
      </c>
      <c r="H67" s="98">
        <v>72.919999999999973</v>
      </c>
      <c r="I67" s="98"/>
      <c r="J67" s="98"/>
      <c r="K67" s="23"/>
      <c r="L67" s="23"/>
      <c r="M67" s="23"/>
      <c r="N67" s="26">
        <v>7</v>
      </c>
      <c r="O67" s="28">
        <v>0.02</v>
      </c>
      <c r="P67" s="28">
        <v>2.01E-2</v>
      </c>
      <c r="Q67" s="28">
        <v>2.0299999999999999E-2</v>
      </c>
      <c r="R67" s="28">
        <f t="shared" si="16"/>
        <v>2.0133333333333333E-2</v>
      </c>
      <c r="S67" s="106">
        <v>25.2</v>
      </c>
      <c r="T67" s="106"/>
      <c r="U67" s="106"/>
    </row>
    <row r="68" spans="3:21">
      <c r="C68" s="26">
        <v>8</v>
      </c>
      <c r="D68" s="81">
        <v>2.0500000000000001E-2</v>
      </c>
      <c r="E68" s="81">
        <v>2.0199999999999999E-2</v>
      </c>
      <c r="F68" s="81">
        <v>2.0500000000000001E-2</v>
      </c>
      <c r="G68" s="81">
        <f t="shared" si="17"/>
        <v>2.0400000000000001E-2</v>
      </c>
      <c r="H68" s="98">
        <v>82.53000000000003</v>
      </c>
      <c r="I68" s="98"/>
      <c r="J68" s="98"/>
      <c r="K68" s="23"/>
      <c r="L68" s="23"/>
      <c r="M68" s="23"/>
      <c r="N68" s="26">
        <v>8</v>
      </c>
      <c r="O68" s="28">
        <v>2.18E-2</v>
      </c>
      <c r="P68" s="28">
        <v>2.0299999999999999E-2</v>
      </c>
      <c r="Q68" s="28">
        <v>2.1899999999999999E-2</v>
      </c>
      <c r="R68" s="28">
        <f t="shared" si="16"/>
        <v>2.1333333333333333E-2</v>
      </c>
      <c r="S68" s="106">
        <v>22.2</v>
      </c>
      <c r="T68" s="106"/>
      <c r="U68" s="106"/>
    </row>
    <row r="69" spans="3:21">
      <c r="C69" s="25">
        <v>9</v>
      </c>
      <c r="D69" s="81">
        <v>2.23E-2</v>
      </c>
      <c r="E69" s="81">
        <v>1.9900000000000001E-2</v>
      </c>
      <c r="F69" s="81">
        <v>1.9900000000000001E-2</v>
      </c>
      <c r="G69" s="81">
        <f t="shared" si="17"/>
        <v>2.07E-2</v>
      </c>
      <c r="H69" s="98">
        <v>73.84</v>
      </c>
      <c r="I69" s="98"/>
      <c r="J69" s="98"/>
      <c r="K69" s="23"/>
      <c r="L69" s="23"/>
      <c r="M69" s="23"/>
      <c r="N69" s="25">
        <v>9</v>
      </c>
      <c r="O69" s="28">
        <v>1.9599999999999999E-2</v>
      </c>
      <c r="P69" s="28">
        <v>1.9900000000000001E-2</v>
      </c>
      <c r="Q69" s="28">
        <v>2.06E-2</v>
      </c>
      <c r="R69" s="28">
        <f t="shared" si="16"/>
        <v>2.0033333333333334E-2</v>
      </c>
      <c r="S69" s="106">
        <v>23.6</v>
      </c>
      <c r="T69" s="106"/>
      <c r="U69" s="106"/>
    </row>
    <row r="70" spans="3:21">
      <c r="C70" s="24">
        <v>10</v>
      </c>
      <c r="D70" s="81">
        <v>2.2700000000000001E-2</v>
      </c>
      <c r="E70" s="81">
        <v>2.2700000000000001E-2</v>
      </c>
      <c r="F70" s="81">
        <v>2.2499999999999999E-2</v>
      </c>
      <c r="G70" s="81">
        <f t="shared" si="17"/>
        <v>2.2633333333333335E-2</v>
      </c>
      <c r="H70" s="98">
        <v>78.889999999999958</v>
      </c>
      <c r="I70" s="98"/>
      <c r="J70" s="98"/>
      <c r="K70" s="23"/>
      <c r="L70" s="23"/>
      <c r="M70" s="23"/>
      <c r="N70" s="24">
        <v>10</v>
      </c>
      <c r="O70" s="28">
        <v>1.9800000000000002E-2</v>
      </c>
      <c r="P70" s="28">
        <v>2.0199999999999999E-2</v>
      </c>
      <c r="Q70" s="28">
        <v>2.0899999999999998E-2</v>
      </c>
      <c r="R70" s="28">
        <f t="shared" si="16"/>
        <v>2.0299999999999999E-2</v>
      </c>
      <c r="S70" s="106">
        <v>20.100000000000001</v>
      </c>
      <c r="T70" s="106"/>
      <c r="U70" s="106"/>
    </row>
    <row r="71" spans="3:21">
      <c r="C71" s="25">
        <v>11</v>
      </c>
      <c r="D71" s="81">
        <v>1.9300000000000001E-2</v>
      </c>
      <c r="E71" s="81">
        <v>2.1100000000000001E-2</v>
      </c>
      <c r="F71" s="81">
        <v>2.0799999999999999E-2</v>
      </c>
      <c r="G71" s="81">
        <f t="shared" si="17"/>
        <v>2.0400000000000001E-2</v>
      </c>
      <c r="H71" s="98">
        <v>77.249999999999986</v>
      </c>
      <c r="I71" s="98"/>
      <c r="J71" s="98"/>
      <c r="K71" s="23"/>
      <c r="L71" s="23"/>
      <c r="M71" s="23"/>
      <c r="N71" s="25">
        <v>11</v>
      </c>
      <c r="O71" s="28">
        <v>1.9599999999999999E-2</v>
      </c>
      <c r="P71" s="28">
        <v>2.06E-2</v>
      </c>
      <c r="Q71" s="28">
        <v>2.07E-2</v>
      </c>
      <c r="R71" s="28">
        <f t="shared" si="16"/>
        <v>2.0299999999999999E-2</v>
      </c>
      <c r="S71" s="106">
        <v>19.3</v>
      </c>
      <c r="T71" s="106"/>
      <c r="U71" s="106"/>
    </row>
    <row r="72" spans="3:21">
      <c r="C72" s="26">
        <v>12</v>
      </c>
      <c r="D72" s="81">
        <v>2.1000000000000001E-2</v>
      </c>
      <c r="E72" s="81">
        <v>2.0799999999999999E-2</v>
      </c>
      <c r="F72" s="81">
        <v>2.1299999999999999E-2</v>
      </c>
      <c r="G72" s="81">
        <f t="shared" si="17"/>
        <v>2.1033333333333334E-2</v>
      </c>
      <c r="H72" s="98">
        <v>68.919999999999987</v>
      </c>
      <c r="I72" s="98"/>
      <c r="J72" s="98"/>
      <c r="K72" s="23"/>
      <c r="L72" s="23"/>
      <c r="M72" s="23"/>
      <c r="N72" s="26">
        <v>12</v>
      </c>
      <c r="O72" s="28">
        <v>0.02</v>
      </c>
      <c r="P72" s="28">
        <v>1.9800000000000002E-2</v>
      </c>
      <c r="Q72" s="28">
        <v>2.0199999999999999E-2</v>
      </c>
      <c r="R72" s="28">
        <f t="shared" si="16"/>
        <v>0.02</v>
      </c>
      <c r="S72" s="106">
        <v>28.4</v>
      </c>
      <c r="T72" s="106"/>
      <c r="U72" s="106"/>
    </row>
    <row r="73" spans="3:21">
      <c r="C73" s="24">
        <v>13</v>
      </c>
      <c r="D73" s="81">
        <v>2.1700000000000001E-2</v>
      </c>
      <c r="E73" s="81">
        <v>2.0299999999999999E-2</v>
      </c>
      <c r="F73" s="81">
        <v>2.0400000000000001E-2</v>
      </c>
      <c r="G73" s="81">
        <f t="shared" si="17"/>
        <v>2.0799999999999999E-2</v>
      </c>
      <c r="H73" s="98">
        <v>86.390000000000029</v>
      </c>
      <c r="I73" s="98"/>
      <c r="J73" s="98"/>
      <c r="K73" s="23"/>
      <c r="L73" s="23"/>
      <c r="M73" s="23"/>
      <c r="N73" s="24">
        <v>13</v>
      </c>
      <c r="O73" s="28">
        <v>2.1499999999999998E-2</v>
      </c>
      <c r="P73" s="28">
        <v>2.0199999999999999E-2</v>
      </c>
      <c r="Q73" s="28">
        <v>2.18E-2</v>
      </c>
      <c r="R73" s="28">
        <f t="shared" si="16"/>
        <v>2.1166666666666667E-2</v>
      </c>
      <c r="S73" s="106">
        <v>12.8</v>
      </c>
      <c r="T73" s="106"/>
      <c r="U73" s="106"/>
    </row>
    <row r="74" spans="3:21">
      <c r="C74" s="24">
        <v>14</v>
      </c>
      <c r="D74" s="81">
        <v>2.1499999999999998E-2</v>
      </c>
      <c r="E74" s="81">
        <v>1.9800000000000002E-2</v>
      </c>
      <c r="F74" s="81">
        <v>2.0799999999999999E-2</v>
      </c>
      <c r="G74" s="81">
        <f t="shared" si="17"/>
        <v>2.07E-2</v>
      </c>
      <c r="H74" s="98">
        <v>82.53000000000003</v>
      </c>
      <c r="I74" s="98"/>
      <c r="J74" s="98"/>
      <c r="K74" s="23"/>
      <c r="L74" s="23"/>
      <c r="M74" s="23"/>
      <c r="N74" s="24">
        <v>14</v>
      </c>
      <c r="O74" s="28">
        <v>2.0199999999999999E-2</v>
      </c>
      <c r="P74" s="28">
        <v>2.0500000000000001E-2</v>
      </c>
      <c r="Q74" s="28">
        <v>2.0199999999999999E-2</v>
      </c>
      <c r="R74" s="28">
        <f t="shared" si="16"/>
        <v>2.0299999999999999E-2</v>
      </c>
      <c r="S74" s="106">
        <v>16.600000000000001</v>
      </c>
      <c r="T74" s="106"/>
      <c r="U74" s="106"/>
    </row>
    <row r="75" spans="3:21">
      <c r="C75" s="24">
        <v>15</v>
      </c>
      <c r="D75" s="81">
        <v>1.9699999999999999E-2</v>
      </c>
      <c r="E75" s="81">
        <v>1.9900000000000001E-2</v>
      </c>
      <c r="F75" s="81">
        <v>2.07E-2</v>
      </c>
      <c r="G75" s="81">
        <f t="shared" si="17"/>
        <v>2.0099999999999996E-2</v>
      </c>
      <c r="H75" s="98">
        <v>73.84</v>
      </c>
      <c r="I75" s="98"/>
      <c r="J75" s="98"/>
      <c r="K75" s="23"/>
      <c r="L75" s="23"/>
      <c r="M75" s="23"/>
      <c r="N75" s="24">
        <v>15</v>
      </c>
      <c r="O75" s="28">
        <v>1.9800000000000002E-2</v>
      </c>
      <c r="P75" s="28">
        <v>2.1299999999999999E-2</v>
      </c>
      <c r="Q75" s="28">
        <v>2.07E-2</v>
      </c>
      <c r="R75" s="28">
        <f t="shared" si="16"/>
        <v>2.0599999999999997E-2</v>
      </c>
      <c r="S75" s="106">
        <v>24.3</v>
      </c>
      <c r="T75" s="106"/>
      <c r="U75" s="106"/>
    </row>
    <row r="76" spans="3:21">
      <c r="C76" s="24">
        <v>16</v>
      </c>
      <c r="D76" s="81">
        <v>2.23E-2</v>
      </c>
      <c r="E76" s="81">
        <v>1.9900000000000001E-2</v>
      </c>
      <c r="F76" s="81">
        <v>1.9900000000000001E-2</v>
      </c>
      <c r="G76" s="81">
        <f t="shared" si="17"/>
        <v>2.07E-2</v>
      </c>
      <c r="H76" s="98">
        <v>78.889999999999958</v>
      </c>
      <c r="I76" s="98"/>
      <c r="J76" s="98"/>
      <c r="K76" s="23"/>
      <c r="L76" s="23"/>
      <c r="M76" s="23"/>
      <c r="N76" s="24">
        <v>16</v>
      </c>
      <c r="O76" s="28">
        <v>0.02</v>
      </c>
      <c r="P76" s="28">
        <v>1.9800000000000002E-2</v>
      </c>
      <c r="Q76" s="28">
        <v>2.0199999999999999E-2</v>
      </c>
      <c r="R76" s="28">
        <f t="shared" si="16"/>
        <v>0.02</v>
      </c>
      <c r="S76" s="106">
        <v>20.8</v>
      </c>
      <c r="T76" s="106"/>
      <c r="U76" s="106"/>
    </row>
    <row r="77" spans="3:21">
      <c r="C77" s="24">
        <v>17</v>
      </c>
      <c r="D77" s="81">
        <v>2.2700000000000001E-2</v>
      </c>
      <c r="E77" s="81">
        <v>2.2700000000000001E-2</v>
      </c>
      <c r="F77" s="81">
        <v>2.2499999999999999E-2</v>
      </c>
      <c r="G77" s="81">
        <f t="shared" si="17"/>
        <v>2.2633333333333335E-2</v>
      </c>
      <c r="H77" s="98">
        <v>77.249999999999986</v>
      </c>
      <c r="I77" s="98"/>
      <c r="J77" s="98"/>
      <c r="K77" s="23"/>
      <c r="L77" s="23"/>
      <c r="M77" s="23"/>
      <c r="N77" s="24">
        <v>17</v>
      </c>
      <c r="O77" s="28">
        <v>2.1499999999999998E-2</v>
      </c>
      <c r="P77" s="28">
        <v>2.0199999999999999E-2</v>
      </c>
      <c r="Q77" s="28">
        <v>2.18E-2</v>
      </c>
      <c r="R77" s="28">
        <f t="shared" si="16"/>
        <v>2.1166666666666667E-2</v>
      </c>
      <c r="S77" s="106">
        <v>21</v>
      </c>
      <c r="T77" s="106"/>
      <c r="U77" s="106"/>
    </row>
  </sheetData>
  <mergeCells count="51">
    <mergeCell ref="S76:U76"/>
    <mergeCell ref="S77:U77"/>
    <mergeCell ref="S59:U60"/>
    <mergeCell ref="S71:U71"/>
    <mergeCell ref="S72:U72"/>
    <mergeCell ref="S73:U73"/>
    <mergeCell ref="S74:U74"/>
    <mergeCell ref="S75:U75"/>
    <mergeCell ref="S66:U66"/>
    <mergeCell ref="S67:U67"/>
    <mergeCell ref="S68:U68"/>
    <mergeCell ref="S69:U69"/>
    <mergeCell ref="S70:U70"/>
    <mergeCell ref="S61:U61"/>
    <mergeCell ref="S62:U62"/>
    <mergeCell ref="S63:U63"/>
    <mergeCell ref="S64:U64"/>
    <mergeCell ref="S65:U65"/>
    <mergeCell ref="H58:J58"/>
    <mergeCell ref="C34:G34"/>
    <mergeCell ref="N34:R34"/>
    <mergeCell ref="N58:R59"/>
    <mergeCell ref="D59:F59"/>
    <mergeCell ref="H63:J63"/>
    <mergeCell ref="H64:J64"/>
    <mergeCell ref="C58:G58"/>
    <mergeCell ref="S58:U58"/>
    <mergeCell ref="H75:J75"/>
    <mergeCell ref="H76:J76"/>
    <mergeCell ref="H77:J77"/>
    <mergeCell ref="H59:J60"/>
    <mergeCell ref="H70:J70"/>
    <mergeCell ref="H71:J71"/>
    <mergeCell ref="H72:J72"/>
    <mergeCell ref="H73:J73"/>
    <mergeCell ref="H74:J74"/>
    <mergeCell ref="H65:J65"/>
    <mergeCell ref="H66:J66"/>
    <mergeCell ref="H67:J67"/>
    <mergeCell ref="H68:J68"/>
    <mergeCell ref="H69:J69"/>
    <mergeCell ref="H61:J61"/>
    <mergeCell ref="H62:J62"/>
    <mergeCell ref="C1:N1"/>
    <mergeCell ref="P11:W11"/>
    <mergeCell ref="C57:H57"/>
    <mergeCell ref="N57:S57"/>
    <mergeCell ref="P10:W10"/>
    <mergeCell ref="C10:M10"/>
    <mergeCell ref="G11:M11"/>
    <mergeCell ref="C11:F1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G66"/>
  <sheetViews>
    <sheetView zoomScale="70" zoomScaleNormal="70" workbookViewId="0">
      <selection activeCell="Q22" sqref="Q22"/>
    </sheetView>
  </sheetViews>
  <sheetFormatPr defaultRowHeight="14.5"/>
  <cols>
    <col min="4" max="4" width="10.6328125" customWidth="1"/>
    <col min="7" max="7" width="11.90625" customWidth="1"/>
    <col min="8" max="8" width="9.6328125" customWidth="1"/>
    <col min="10" max="10" width="14.08984375" customWidth="1"/>
    <col min="11" max="11" width="9" customWidth="1"/>
    <col min="12" max="12" width="19.453125" customWidth="1"/>
    <col min="13" max="13" width="14.36328125" customWidth="1"/>
    <col min="14" max="14" width="20.26953125" customWidth="1"/>
  </cols>
  <sheetData>
    <row r="2" spans="3:33" ht="15" thickBot="1">
      <c r="C2" s="116" t="s">
        <v>37</v>
      </c>
      <c r="D2" s="117"/>
      <c r="E2" s="117"/>
      <c r="F2" s="117"/>
      <c r="G2" s="116" t="s">
        <v>60</v>
      </c>
      <c r="H2" s="116"/>
      <c r="I2" s="116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3:33">
      <c r="C3" s="5" t="s">
        <v>0</v>
      </c>
      <c r="D3" s="5" t="s">
        <v>1</v>
      </c>
      <c r="E3" s="5" t="s">
        <v>2</v>
      </c>
      <c r="F3" s="5" t="s">
        <v>3</v>
      </c>
      <c r="G3" s="3">
        <v>1</v>
      </c>
      <c r="H3" s="3">
        <v>2</v>
      </c>
      <c r="I3" s="3">
        <v>3</v>
      </c>
      <c r="J3" s="3" t="s">
        <v>7</v>
      </c>
      <c r="K3" s="3" t="s">
        <v>8</v>
      </c>
      <c r="L3" s="3" t="s">
        <v>61</v>
      </c>
      <c r="N3" s="9" t="s">
        <v>9</v>
      </c>
      <c r="O3" s="10">
        <v>7.0000000000000001E-3</v>
      </c>
      <c r="P3" s="10">
        <v>8.5000000000000006E-3</v>
      </c>
      <c r="Q3" s="11">
        <v>0.01</v>
      </c>
      <c r="V3" s="31"/>
      <c r="W3" s="115"/>
      <c r="X3" s="115"/>
      <c r="Y3" s="115"/>
      <c r="Z3" s="115"/>
      <c r="AA3" s="115"/>
      <c r="AB3" s="115"/>
      <c r="AC3" s="115"/>
      <c r="AD3" s="31"/>
      <c r="AE3" s="31"/>
      <c r="AF3" s="31"/>
      <c r="AG3" s="31"/>
    </row>
    <row r="4" spans="3:33">
      <c r="C4" s="4">
        <v>1</v>
      </c>
      <c r="D4" s="56">
        <v>0.7</v>
      </c>
      <c r="E4" s="56">
        <v>15</v>
      </c>
      <c r="F4" s="56">
        <v>6</v>
      </c>
      <c r="G4" s="38">
        <v>0.29799999999999999</v>
      </c>
      <c r="H4" s="38">
        <v>0.29980000000000001</v>
      </c>
      <c r="I4" s="38">
        <v>0.30399999999999999</v>
      </c>
      <c r="J4" s="38">
        <f>AVERAGE(G4:I4)</f>
        <v>0.30059999999999998</v>
      </c>
      <c r="K4" s="38">
        <f>STDEV(G4:I4)</f>
        <v>3.0789608636681304E-3</v>
      </c>
      <c r="L4" s="57">
        <f>J4-$O$7</f>
        <v>0.19626666666666664</v>
      </c>
      <c r="N4" s="6"/>
      <c r="O4" s="58">
        <v>0.10199999999999999</v>
      </c>
      <c r="P4" s="58">
        <v>0.12</v>
      </c>
      <c r="Q4" s="59">
        <v>0.13900000000000001</v>
      </c>
      <c r="V4" s="31"/>
      <c r="W4" s="31"/>
      <c r="X4" s="30"/>
      <c r="Y4" s="30"/>
      <c r="Z4" s="30"/>
      <c r="AA4" s="30"/>
      <c r="AB4" s="30"/>
      <c r="AC4" s="64"/>
      <c r="AD4" s="31"/>
      <c r="AE4" s="31"/>
      <c r="AF4" s="31"/>
      <c r="AG4" s="31"/>
    </row>
    <row r="5" spans="3:33">
      <c r="C5" s="4">
        <v>2</v>
      </c>
      <c r="D5" s="56">
        <v>0.7</v>
      </c>
      <c r="E5" s="56">
        <v>15</v>
      </c>
      <c r="F5" s="56">
        <v>6</v>
      </c>
      <c r="G5" s="38">
        <v>0.26800000000000002</v>
      </c>
      <c r="H5" s="38">
        <v>0.27300000000000002</v>
      </c>
      <c r="I5" s="38">
        <v>0.27600000000000002</v>
      </c>
      <c r="J5" s="38">
        <f>AVERAGE(G5:I5)</f>
        <v>0.27233333333333337</v>
      </c>
      <c r="K5" s="38">
        <f t="shared" ref="K5:K20" si="0">STDEV(G5:I5)</f>
        <v>4.0414518843273836E-3</v>
      </c>
      <c r="L5" s="57">
        <f>J5-$O$7</f>
        <v>0.16800000000000004</v>
      </c>
      <c r="N5" s="6"/>
      <c r="O5" s="58">
        <v>0.10199999999999999</v>
      </c>
      <c r="P5" s="58">
        <v>0.124</v>
      </c>
      <c r="Q5" s="59">
        <v>0.13600000000000001</v>
      </c>
      <c r="V5" s="31"/>
      <c r="W5" s="30"/>
      <c r="X5" s="51"/>
      <c r="Y5" s="51"/>
      <c r="Z5" s="51"/>
      <c r="AA5" s="51"/>
      <c r="AB5" s="51"/>
      <c r="AC5" s="27"/>
      <c r="AD5" s="31"/>
      <c r="AE5" s="31"/>
      <c r="AF5" s="31"/>
      <c r="AG5" s="31"/>
    </row>
    <row r="6" spans="3:33">
      <c r="C6" s="4">
        <v>3</v>
      </c>
      <c r="D6" s="56">
        <v>1</v>
      </c>
      <c r="E6" s="56">
        <v>20</v>
      </c>
      <c r="F6" s="56">
        <v>6</v>
      </c>
      <c r="G6" s="38">
        <v>0.29099999999999998</v>
      </c>
      <c r="H6" s="38">
        <v>0.29299999999999998</v>
      </c>
      <c r="I6" s="38">
        <v>0.29399999999999998</v>
      </c>
      <c r="J6" s="38">
        <f t="shared" ref="J6:J20" si="1">AVERAGE(G6:I6)</f>
        <v>0.29266666666666663</v>
      </c>
      <c r="K6" s="38">
        <f t="shared" si="0"/>
        <v>1.5275252316519481E-3</v>
      </c>
      <c r="L6" s="57">
        <f>J6-$Q$7</f>
        <v>0.14933333333333329</v>
      </c>
      <c r="N6" s="6"/>
      <c r="O6" s="58">
        <v>0.109</v>
      </c>
      <c r="P6" s="58">
        <v>0.127</v>
      </c>
      <c r="Q6" s="59">
        <v>0.155</v>
      </c>
      <c r="V6" s="31"/>
      <c r="W6" s="30"/>
      <c r="X6" s="51"/>
      <c r="Y6" s="51"/>
      <c r="Z6" s="51"/>
      <c r="AA6" s="51"/>
      <c r="AB6" s="51"/>
      <c r="AC6" s="27"/>
      <c r="AD6" s="31"/>
      <c r="AE6" s="31"/>
      <c r="AF6" s="31"/>
      <c r="AG6" s="31"/>
    </row>
    <row r="7" spans="3:33">
      <c r="C7" s="4">
        <v>4</v>
      </c>
      <c r="D7" s="56">
        <v>0.85</v>
      </c>
      <c r="E7" s="56">
        <v>15</v>
      </c>
      <c r="F7" s="56">
        <v>6</v>
      </c>
      <c r="G7" s="38">
        <v>0.33929999999999999</v>
      </c>
      <c r="H7" s="38">
        <v>0.34200000000000003</v>
      </c>
      <c r="I7" s="38">
        <v>0.34300000000000003</v>
      </c>
      <c r="J7" s="38">
        <f t="shared" si="1"/>
        <v>0.34143333333333331</v>
      </c>
      <c r="K7" s="38">
        <f t="shared" si="0"/>
        <v>1.9139836293274326E-3</v>
      </c>
      <c r="L7" s="57">
        <f>J7-$P$7</f>
        <v>0.21776666666666666</v>
      </c>
      <c r="N7" s="7" t="s">
        <v>10</v>
      </c>
      <c r="O7" s="60">
        <f>AVERAGE(O4:O6)</f>
        <v>0.10433333333333333</v>
      </c>
      <c r="P7" s="60">
        <f t="shared" ref="P7:Q7" si="2">AVERAGE(P4:P6)</f>
        <v>0.12366666666666666</v>
      </c>
      <c r="Q7" s="60">
        <f t="shared" si="2"/>
        <v>0.14333333333333334</v>
      </c>
      <c r="V7" s="31"/>
      <c r="W7" s="30"/>
      <c r="X7" s="51"/>
      <c r="Y7" s="51"/>
      <c r="Z7" s="51"/>
      <c r="AA7" s="51"/>
      <c r="AB7" s="51"/>
      <c r="AC7" s="27"/>
      <c r="AD7" s="31"/>
      <c r="AE7" s="31"/>
      <c r="AF7" s="31"/>
      <c r="AG7" s="31"/>
    </row>
    <row r="8" spans="3:33" ht="15" thickBot="1">
      <c r="C8" s="4">
        <v>5</v>
      </c>
      <c r="D8" s="56">
        <v>1</v>
      </c>
      <c r="E8" s="56">
        <v>10</v>
      </c>
      <c r="F8" s="56">
        <v>6</v>
      </c>
      <c r="G8" s="38">
        <v>0.2341</v>
      </c>
      <c r="H8" s="38">
        <v>0.2303</v>
      </c>
      <c r="I8" s="38">
        <v>0.23100000000000001</v>
      </c>
      <c r="J8" s="38">
        <f t="shared" si="1"/>
        <v>0.23180000000000001</v>
      </c>
      <c r="K8" s="38">
        <f t="shared" si="0"/>
        <v>2.022374841615666E-3</v>
      </c>
      <c r="L8" s="57">
        <f>J8-Q7</f>
        <v>8.8466666666666666E-2</v>
      </c>
      <c r="N8" s="8" t="s">
        <v>8</v>
      </c>
      <c r="O8" s="61">
        <f>STDEV(O4:O6)</f>
        <v>4.0414518843273836E-3</v>
      </c>
      <c r="P8" s="61">
        <f t="shared" ref="P8:Q8" si="3">STDEV(P4:P6)</f>
        <v>3.5118845842842497E-3</v>
      </c>
      <c r="Q8" s="61">
        <f t="shared" si="3"/>
        <v>1.0214368964029701E-2</v>
      </c>
      <c r="V8" s="31"/>
      <c r="W8" s="31"/>
      <c r="X8" s="31"/>
      <c r="Y8" s="31"/>
      <c r="Z8" s="31"/>
      <c r="AA8" s="31"/>
      <c r="AB8" s="63"/>
      <c r="AC8" s="63"/>
      <c r="AD8" s="63"/>
      <c r="AE8" s="31"/>
      <c r="AF8" s="31"/>
      <c r="AG8" s="31"/>
    </row>
    <row r="9" spans="3:33">
      <c r="C9" s="4">
        <v>6</v>
      </c>
      <c r="D9" s="56">
        <v>0.85</v>
      </c>
      <c r="E9" s="56">
        <v>15</v>
      </c>
      <c r="F9" s="56">
        <v>6</v>
      </c>
      <c r="G9" s="38">
        <v>0.35599999999999998</v>
      </c>
      <c r="H9" s="38">
        <v>0.34499999999999997</v>
      </c>
      <c r="I9" s="38">
        <v>0.33100000000000002</v>
      </c>
      <c r="J9" s="38">
        <f t="shared" si="1"/>
        <v>0.34400000000000003</v>
      </c>
      <c r="K9" s="38">
        <f t="shared" si="0"/>
        <v>1.252996408614165E-2</v>
      </c>
      <c r="L9" s="57">
        <f>J9-$P$7</f>
        <v>0.22033333333333338</v>
      </c>
      <c r="V9" s="31"/>
      <c r="W9" s="31"/>
      <c r="X9" s="31"/>
      <c r="Y9" s="31"/>
      <c r="Z9" s="31"/>
      <c r="AA9" s="31"/>
      <c r="AB9" s="33"/>
      <c r="AC9" s="33"/>
      <c r="AD9" s="33"/>
      <c r="AE9" s="31"/>
      <c r="AF9" s="31"/>
      <c r="AG9" s="31"/>
    </row>
    <row r="10" spans="3:33">
      <c r="C10" s="4">
        <v>7</v>
      </c>
      <c r="D10" s="56">
        <v>0.85</v>
      </c>
      <c r="E10" s="56">
        <v>10</v>
      </c>
      <c r="F10" s="56">
        <v>7</v>
      </c>
      <c r="G10" s="38">
        <v>0.439</v>
      </c>
      <c r="H10" s="38">
        <v>0.44500000000000001</v>
      </c>
      <c r="I10" s="38">
        <v>0.44900000000000001</v>
      </c>
      <c r="J10" s="38">
        <f t="shared" si="1"/>
        <v>0.4443333333333333</v>
      </c>
      <c r="K10" s="38">
        <f t="shared" si="0"/>
        <v>5.0332229568471705E-3</v>
      </c>
      <c r="L10" s="57">
        <f>J10-$P$7</f>
        <v>0.32066666666666666</v>
      </c>
      <c r="V10" s="31"/>
      <c r="W10" s="115"/>
      <c r="X10" s="115"/>
      <c r="Y10" s="115"/>
      <c r="Z10" s="115"/>
      <c r="AA10" s="115"/>
      <c r="AB10" s="115"/>
      <c r="AC10" s="115"/>
      <c r="AD10" s="31"/>
      <c r="AE10" s="31"/>
      <c r="AF10" s="31"/>
      <c r="AG10" s="31"/>
    </row>
    <row r="11" spans="3:33">
      <c r="C11" s="4">
        <v>8</v>
      </c>
      <c r="D11" s="56">
        <v>0.7</v>
      </c>
      <c r="E11" s="56">
        <v>10</v>
      </c>
      <c r="F11" s="56">
        <v>5</v>
      </c>
      <c r="G11" s="38">
        <v>0.3241</v>
      </c>
      <c r="H11" s="38">
        <v>0.37409999999999999</v>
      </c>
      <c r="I11" s="38">
        <v>0.32200000000000001</v>
      </c>
      <c r="J11" s="38">
        <f t="shared" si="1"/>
        <v>0.34006666666666668</v>
      </c>
      <c r="K11" s="38">
        <f t="shared" si="0"/>
        <v>2.9492428406852712E-2</v>
      </c>
      <c r="L11" s="57">
        <f>J11-O7</f>
        <v>0.23573333333333335</v>
      </c>
      <c r="V11" s="31"/>
      <c r="W11" s="31"/>
      <c r="X11" s="30"/>
      <c r="Y11" s="30"/>
      <c r="Z11" s="30"/>
      <c r="AA11" s="30"/>
      <c r="AB11" s="30"/>
      <c r="AC11" s="64"/>
      <c r="AD11" s="31"/>
      <c r="AE11" s="31"/>
      <c r="AF11" s="31"/>
      <c r="AG11" s="31"/>
    </row>
    <row r="12" spans="3:33">
      <c r="C12" s="4">
        <v>9</v>
      </c>
      <c r="D12" s="56">
        <v>0.85</v>
      </c>
      <c r="E12" s="56">
        <v>15</v>
      </c>
      <c r="F12" s="56">
        <v>5</v>
      </c>
      <c r="G12" s="38">
        <v>0.30709999999999998</v>
      </c>
      <c r="H12" s="38">
        <v>0.29299999999999998</v>
      </c>
      <c r="I12" s="38">
        <v>0.29299999999999998</v>
      </c>
      <c r="J12" s="38">
        <f t="shared" si="1"/>
        <v>0.29770000000000002</v>
      </c>
      <c r="K12" s="38">
        <f t="shared" si="0"/>
        <v>8.1406387955737236E-3</v>
      </c>
      <c r="L12" s="57">
        <f>J12-$P$7</f>
        <v>0.17403333333333337</v>
      </c>
      <c r="V12" s="31"/>
      <c r="W12" s="30"/>
      <c r="X12" s="31"/>
      <c r="Y12" s="31"/>
      <c r="Z12" s="31"/>
      <c r="AA12" s="51"/>
      <c r="AB12" s="51"/>
      <c r="AC12" s="27"/>
      <c r="AD12" s="31"/>
      <c r="AE12" s="31"/>
      <c r="AF12" s="31"/>
      <c r="AG12" s="31"/>
    </row>
    <row r="13" spans="3:33">
      <c r="C13" s="4">
        <v>10</v>
      </c>
      <c r="D13" s="56">
        <v>0.7</v>
      </c>
      <c r="E13" s="56">
        <v>15</v>
      </c>
      <c r="F13" s="56">
        <v>7</v>
      </c>
      <c r="G13" s="38">
        <v>0.35709999999999997</v>
      </c>
      <c r="H13" s="38">
        <v>0.32319999999999999</v>
      </c>
      <c r="I13" s="38">
        <v>0.32200000000000001</v>
      </c>
      <c r="J13" s="38">
        <f t="shared" si="1"/>
        <v>0.33410000000000001</v>
      </c>
      <c r="K13" s="38">
        <f t="shared" si="0"/>
        <v>1.9927619024860933E-2</v>
      </c>
      <c r="L13" s="57">
        <f>J13-$P$7</f>
        <v>0.21043333333333336</v>
      </c>
      <c r="V13" s="31"/>
      <c r="W13" s="30"/>
      <c r="X13" s="31"/>
      <c r="Y13" s="31"/>
      <c r="Z13" s="31"/>
      <c r="AA13" s="51"/>
      <c r="AB13" s="51"/>
      <c r="AC13" s="27"/>
      <c r="AD13" s="31"/>
      <c r="AE13" s="31"/>
      <c r="AF13" s="31"/>
      <c r="AG13" s="31"/>
    </row>
    <row r="14" spans="3:33">
      <c r="C14" s="4">
        <v>11</v>
      </c>
      <c r="D14" s="56">
        <v>0.85</v>
      </c>
      <c r="E14" s="56">
        <v>10</v>
      </c>
      <c r="F14" s="56">
        <v>6</v>
      </c>
      <c r="G14" s="38">
        <v>0.30099999999999999</v>
      </c>
      <c r="H14" s="38">
        <v>0.30449999999999999</v>
      </c>
      <c r="I14" s="38">
        <v>0.28999999999999998</v>
      </c>
      <c r="J14" s="38">
        <f t="shared" si="1"/>
        <v>0.29849999999999999</v>
      </c>
      <c r="K14" s="38">
        <f t="shared" si="0"/>
        <v>7.5663729752107846E-3</v>
      </c>
      <c r="L14" s="57">
        <f>J14-$P$7</f>
        <v>0.17483333333333334</v>
      </c>
      <c r="V14" s="31"/>
      <c r="W14" s="30"/>
      <c r="X14" s="31"/>
      <c r="Y14" s="31"/>
      <c r="Z14" s="31"/>
      <c r="AA14" s="51"/>
      <c r="AB14" s="51"/>
      <c r="AC14" s="27"/>
      <c r="AD14" s="31"/>
      <c r="AE14" s="31"/>
      <c r="AF14" s="31"/>
      <c r="AG14" s="31"/>
    </row>
    <row r="15" spans="3:33">
      <c r="C15" s="4">
        <v>12</v>
      </c>
      <c r="D15" s="56">
        <v>1</v>
      </c>
      <c r="E15" s="56">
        <v>20</v>
      </c>
      <c r="F15" s="56">
        <v>6</v>
      </c>
      <c r="G15" s="38">
        <v>0.41699999999999998</v>
      </c>
      <c r="H15" s="38">
        <v>0.42009999999999997</v>
      </c>
      <c r="I15" s="38">
        <v>0.47099999999999997</v>
      </c>
      <c r="J15" s="38">
        <f t="shared" si="1"/>
        <v>0.43603333333333333</v>
      </c>
      <c r="K15" s="38">
        <f t="shared" si="0"/>
        <v>3.0321664422213589E-2</v>
      </c>
      <c r="L15" s="57">
        <f>J15-$P$7</f>
        <v>0.31236666666666668</v>
      </c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</row>
    <row r="16" spans="3:33">
      <c r="C16" s="4">
        <v>13</v>
      </c>
      <c r="D16" s="56">
        <v>0.85</v>
      </c>
      <c r="E16" s="56">
        <v>15</v>
      </c>
      <c r="F16" s="56">
        <v>7</v>
      </c>
      <c r="G16" s="38">
        <v>0.28899999999999998</v>
      </c>
      <c r="H16" s="38">
        <v>0.29499999999999998</v>
      </c>
      <c r="I16" s="38">
        <v>0.29799999999999999</v>
      </c>
      <c r="J16" s="38">
        <f t="shared" si="1"/>
        <v>0.29399999999999998</v>
      </c>
      <c r="K16" s="38">
        <f t="shared" si="0"/>
        <v>4.5825756949558439E-3</v>
      </c>
      <c r="L16" s="57">
        <f>J16-$P$7</f>
        <v>0.17033333333333334</v>
      </c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</row>
    <row r="17" spans="3:33">
      <c r="C17" s="4">
        <v>14</v>
      </c>
      <c r="D17" s="56">
        <v>0.85</v>
      </c>
      <c r="E17" s="56">
        <v>20</v>
      </c>
      <c r="F17" s="56">
        <v>7</v>
      </c>
      <c r="G17" s="38">
        <v>0.51080000000000003</v>
      </c>
      <c r="H17" s="38">
        <v>0.49299999999999999</v>
      </c>
      <c r="I17" s="38">
        <v>0.49199999999999999</v>
      </c>
      <c r="J17" s="38">
        <f t="shared" si="1"/>
        <v>0.49859999999999999</v>
      </c>
      <c r="K17" s="38">
        <f t="shared" si="0"/>
        <v>1.0577334257741905E-2</v>
      </c>
      <c r="L17" s="57">
        <f>J17-Q7</f>
        <v>0.35526666666666662</v>
      </c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</row>
    <row r="18" spans="3:33">
      <c r="C18" s="4">
        <v>15</v>
      </c>
      <c r="D18" s="56">
        <v>0.7</v>
      </c>
      <c r="E18" s="56">
        <v>20</v>
      </c>
      <c r="F18" s="56">
        <v>5</v>
      </c>
      <c r="G18" s="38">
        <v>0.41749999999999998</v>
      </c>
      <c r="H18" s="38">
        <v>0.41899999999999998</v>
      </c>
      <c r="I18" s="38">
        <v>0.42899999999999999</v>
      </c>
      <c r="J18" s="38">
        <f t="shared" si="1"/>
        <v>0.42183333333333334</v>
      </c>
      <c r="K18" s="38">
        <f t="shared" si="0"/>
        <v>6.2516664445036903E-3</v>
      </c>
      <c r="L18" s="57">
        <f>J18-O7</f>
        <v>0.3175</v>
      </c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</row>
    <row r="19" spans="3:33">
      <c r="C19" s="4">
        <v>16</v>
      </c>
      <c r="D19" s="56">
        <v>0.85</v>
      </c>
      <c r="E19" s="56">
        <v>15</v>
      </c>
      <c r="F19" s="56">
        <v>6</v>
      </c>
      <c r="G19" s="38">
        <v>0.307</v>
      </c>
      <c r="H19" s="38">
        <v>0.29399999999999998</v>
      </c>
      <c r="I19" s="38">
        <v>0.29799999999999999</v>
      </c>
      <c r="J19" s="38">
        <f t="shared" si="1"/>
        <v>0.29966666666666669</v>
      </c>
      <c r="K19" s="38">
        <f t="shared" si="0"/>
        <v>6.6583281184793997E-3</v>
      </c>
      <c r="L19" s="57">
        <f>J19-P7</f>
        <v>0.17600000000000005</v>
      </c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</row>
    <row r="20" spans="3:33">
      <c r="C20" s="4">
        <v>17</v>
      </c>
      <c r="D20" s="56">
        <v>1</v>
      </c>
      <c r="E20" s="56">
        <v>15</v>
      </c>
      <c r="F20" s="56">
        <v>5</v>
      </c>
      <c r="G20" s="38">
        <v>0.47599999999999998</v>
      </c>
      <c r="H20" s="38">
        <v>0.47699999999999998</v>
      </c>
      <c r="I20" s="38">
        <v>0.48799999999999999</v>
      </c>
      <c r="J20" s="38">
        <f t="shared" si="1"/>
        <v>0.48033333333333328</v>
      </c>
      <c r="K20" s="38">
        <f t="shared" si="0"/>
        <v>6.6583281184793989E-3</v>
      </c>
      <c r="L20" s="57">
        <f>J20-Q7</f>
        <v>0.33699999999999997</v>
      </c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</row>
    <row r="21" spans="3:33"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</row>
    <row r="22" spans="3:33"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</row>
    <row r="23" spans="3:33" ht="33" customHeight="1">
      <c r="C23" s="62"/>
      <c r="D23" s="62"/>
      <c r="E23" s="124" t="s">
        <v>64</v>
      </c>
      <c r="F23" s="124"/>
      <c r="G23" s="124"/>
      <c r="H23" s="124"/>
      <c r="I23" s="124"/>
      <c r="J23" s="124"/>
      <c r="K23" s="124"/>
      <c r="L23" s="124"/>
      <c r="V23" s="31"/>
      <c r="W23" s="65"/>
      <c r="X23" s="65"/>
      <c r="Y23" s="65"/>
      <c r="Z23" s="65"/>
      <c r="AA23" s="65"/>
      <c r="AB23" s="65"/>
      <c r="AC23" s="65"/>
      <c r="AD23" s="31"/>
      <c r="AE23" s="65"/>
      <c r="AF23" s="66"/>
      <c r="AG23" s="31"/>
    </row>
    <row r="24" spans="3:33">
      <c r="V24" s="31"/>
      <c r="W24" s="30"/>
      <c r="X24" s="33"/>
      <c r="Y24" s="33"/>
      <c r="Z24" s="33"/>
      <c r="AA24" s="33"/>
      <c r="AB24" s="27"/>
      <c r="AC24" s="27"/>
      <c r="AD24" s="31"/>
      <c r="AE24" s="32"/>
      <c r="AF24" s="32"/>
      <c r="AG24" s="31"/>
    </row>
    <row r="25" spans="3:33">
      <c r="V25" s="31"/>
      <c r="W25" s="30"/>
      <c r="X25" s="33"/>
      <c r="Y25" s="33"/>
      <c r="Z25" s="33"/>
      <c r="AA25" s="33"/>
      <c r="AB25" s="27"/>
      <c r="AC25" s="27"/>
      <c r="AD25" s="31"/>
      <c r="AE25" s="32"/>
      <c r="AF25" s="32"/>
      <c r="AG25" s="31"/>
    </row>
    <row r="26" spans="3:33" ht="51.75" customHeight="1">
      <c r="C26" s="12" t="s">
        <v>0</v>
      </c>
      <c r="D26" s="12" t="s">
        <v>11</v>
      </c>
      <c r="E26" s="12" t="s">
        <v>12</v>
      </c>
      <c r="F26" s="12" t="s">
        <v>13</v>
      </c>
      <c r="G26" s="12" t="s">
        <v>14</v>
      </c>
      <c r="H26" s="12" t="s">
        <v>15</v>
      </c>
      <c r="I26" s="12" t="s">
        <v>16</v>
      </c>
      <c r="J26" s="12" t="s">
        <v>22</v>
      </c>
      <c r="K26" s="15" t="s">
        <v>16</v>
      </c>
      <c r="L26" s="36" t="s">
        <v>32</v>
      </c>
      <c r="M26" s="37" t="s">
        <v>33</v>
      </c>
      <c r="U26" s="31"/>
      <c r="V26" s="30"/>
      <c r="W26" s="33"/>
      <c r="X26" s="33"/>
      <c r="Y26" s="33"/>
      <c r="Z26" s="33"/>
      <c r="AA26" s="27"/>
      <c r="AB26" s="27"/>
      <c r="AC26" s="31"/>
      <c r="AD26" s="32"/>
      <c r="AE26" s="32"/>
      <c r="AF26" s="31"/>
    </row>
    <row r="27" spans="3:33">
      <c r="C27" s="13">
        <v>1</v>
      </c>
      <c r="D27" s="38">
        <f>(L4-0.062)/0.2822</f>
        <v>0.47578549492085981</v>
      </c>
      <c r="E27" s="38">
        <f>D27*1000</f>
        <v>475.78549492085983</v>
      </c>
      <c r="F27" s="38">
        <f>E27/342.3</f>
        <v>1.3899663889011389</v>
      </c>
      <c r="G27" s="38">
        <f>F27/30</f>
        <v>4.6332212963371297E-2</v>
      </c>
      <c r="H27" s="38">
        <f>(L50*G27)/G50</f>
        <v>0.82769255336798431</v>
      </c>
      <c r="I27" s="38">
        <f>H27/M50</f>
        <v>0.83859427899491812</v>
      </c>
      <c r="J27" s="38">
        <v>10</v>
      </c>
      <c r="K27" s="38">
        <f>I27*10</f>
        <v>8.3859427899491816</v>
      </c>
      <c r="L27" s="38">
        <v>8.3907900000000009</v>
      </c>
      <c r="M27" s="67">
        <f>-18.06228+357.09056*(D4)-2.72648*(E4)-38.7965*(F4)+1.59333*(D4*E4) -19.95*(D4*F4)-0.0995*(E4*F4)-142.57778*(D4*D4)+0.08148*(E4*E4)+4.7645*(F4*F4)</f>
        <v>2.2017648000000065</v>
      </c>
      <c r="O27" s="18"/>
      <c r="P27" s="18"/>
      <c r="U27" s="31"/>
      <c r="V27" s="31"/>
      <c r="W27" s="31"/>
      <c r="X27" s="31"/>
      <c r="Y27" s="31"/>
      <c r="Z27" s="31"/>
      <c r="AA27" s="31"/>
      <c r="AB27" s="31"/>
      <c r="AC27" s="31"/>
      <c r="AD27" s="32"/>
      <c r="AE27" s="32"/>
      <c r="AF27" s="31"/>
    </row>
    <row r="28" spans="3:33">
      <c r="C28" s="13">
        <v>2</v>
      </c>
      <c r="D28" s="38">
        <f>(L5-0.062)/0.2822</f>
        <v>0.37562012756910007</v>
      </c>
      <c r="E28" s="38">
        <f t="shared" ref="E28:E43" si="4">D28*1000</f>
        <v>375.62012756910008</v>
      </c>
      <c r="F28" s="38">
        <f t="shared" ref="F28:F43" si="5">E28/342.3</f>
        <v>1.0973418859745838</v>
      </c>
      <c r="G28" s="38">
        <f t="shared" ref="G28:G43" si="6">F28/30</f>
        <v>3.6578062865819459E-2</v>
      </c>
      <c r="H28" s="38">
        <f t="shared" ref="H28:H43" si="7">(L51*G28)/G51</f>
        <v>0.59466269581020714</v>
      </c>
      <c r="I28" s="38">
        <f t="shared" ref="I28:I43" si="8">H28/M51</f>
        <v>0.65462648151718072</v>
      </c>
      <c r="J28" s="38">
        <v>10</v>
      </c>
      <c r="K28" s="38">
        <f t="shared" ref="K28:K43" si="9">I28*10</f>
        <v>6.5462648151718072</v>
      </c>
      <c r="L28" s="38">
        <v>6.5494899999999996</v>
      </c>
      <c r="M28" s="67">
        <f t="shared" ref="M28:M43" si="10">-18.06228+357.09056*(D5)-2.72648*(E5)-38.7965*(F5)+1.59333*(D5*E5) -19.95*(D5*F5)-0.0995*(E5*F5)-142.57778*(D5*D5)+0.08148*(E5*E5)+4.7645*(F5*F5)</f>
        <v>2.2017648000000065</v>
      </c>
      <c r="O28" s="18"/>
      <c r="P28" s="18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</row>
    <row r="29" spans="3:33">
      <c r="C29" s="13">
        <v>3</v>
      </c>
      <c r="D29" s="38">
        <f t="shared" ref="D29:D43" si="11">(L6-0.062)/0.2822</f>
        <v>0.30947318686510733</v>
      </c>
      <c r="E29" s="38">
        <f t="shared" si="4"/>
        <v>309.47318686510732</v>
      </c>
      <c r="F29" s="38">
        <f t="shared" si="5"/>
        <v>0.90409928970232933</v>
      </c>
      <c r="G29" s="38">
        <f t="shared" si="6"/>
        <v>3.0136642990077643E-2</v>
      </c>
      <c r="H29" s="38">
        <f t="shared" si="7"/>
        <v>0.49553263343509418</v>
      </c>
      <c r="I29" s="38">
        <f t="shared" si="8"/>
        <v>0.5075098662792854</v>
      </c>
      <c r="J29" s="38">
        <v>10</v>
      </c>
      <c r="K29" s="38">
        <f t="shared" si="9"/>
        <v>5.075098662792854</v>
      </c>
      <c r="L29" s="38">
        <v>5.0789999999999997</v>
      </c>
      <c r="M29" s="67">
        <f t="shared" si="10"/>
        <v>13.482500000000016</v>
      </c>
      <c r="O29" s="18"/>
      <c r="P29" s="18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</row>
    <row r="30" spans="3:33">
      <c r="C30" s="13">
        <v>4</v>
      </c>
      <c r="D30" s="38">
        <f t="shared" si="11"/>
        <v>0.55197259626742257</v>
      </c>
      <c r="E30" s="38">
        <f t="shared" si="4"/>
        <v>551.97259626742255</v>
      </c>
      <c r="F30" s="38">
        <f t="shared" si="5"/>
        <v>1.6125404506790024</v>
      </c>
      <c r="G30" s="38">
        <f t="shared" si="6"/>
        <v>5.3751348355966747E-2</v>
      </c>
      <c r="H30" s="38">
        <f t="shared" si="7"/>
        <v>0.92922878124110153</v>
      </c>
      <c r="I30" s="38">
        <f t="shared" si="8"/>
        <v>0.97567070688901802</v>
      </c>
      <c r="J30" s="38">
        <v>10</v>
      </c>
      <c r="K30" s="38">
        <f t="shared" si="9"/>
        <v>9.7567070688901794</v>
      </c>
      <c r="L30" s="38">
        <v>9.7573899999999991</v>
      </c>
      <c r="M30" s="67">
        <f t="shared" si="10"/>
        <v>8.246007450000036</v>
      </c>
      <c r="O30" s="18"/>
      <c r="P30" s="18"/>
      <c r="U30" s="31"/>
      <c r="V30" s="65"/>
      <c r="W30" s="65"/>
      <c r="X30" s="65"/>
      <c r="Y30" s="65"/>
      <c r="Z30" s="65"/>
      <c r="AA30" s="65"/>
      <c r="AB30" s="65"/>
      <c r="AC30" s="31"/>
      <c r="AD30" s="31"/>
      <c r="AE30" s="31"/>
      <c r="AF30" s="31"/>
    </row>
    <row r="31" spans="3:33">
      <c r="C31" s="13">
        <v>5</v>
      </c>
      <c r="D31" s="38">
        <f t="shared" si="11"/>
        <v>9.3786912355303564E-2</v>
      </c>
      <c r="E31" s="38">
        <f t="shared" si="4"/>
        <v>93.786912355303571</v>
      </c>
      <c r="F31" s="38">
        <f t="shared" si="5"/>
        <v>0.27399039542887399</v>
      </c>
      <c r="G31" s="38">
        <f t="shared" si="6"/>
        <v>9.1330131809624661E-3</v>
      </c>
      <c r="H31" s="38">
        <f t="shared" si="7"/>
        <v>0.15667729582134757</v>
      </c>
      <c r="I31" s="38">
        <f t="shared" si="8"/>
        <v>0.17067243553523698</v>
      </c>
      <c r="J31" s="38">
        <v>10</v>
      </c>
      <c r="K31" s="38">
        <f t="shared" si="9"/>
        <v>1.7067243553523697</v>
      </c>
      <c r="L31" s="38">
        <v>1.7089000000000001</v>
      </c>
      <c r="M31" s="67">
        <f t="shared" si="10"/>
        <v>6.3400000000000318</v>
      </c>
      <c r="O31" s="18"/>
      <c r="P31" s="18"/>
      <c r="U31" s="31"/>
      <c r="V31" s="30"/>
      <c r="W31" s="33"/>
      <c r="X31" s="33"/>
      <c r="Y31" s="33"/>
      <c r="Z31" s="33"/>
      <c r="AA31" s="27"/>
      <c r="AB31" s="27"/>
      <c r="AC31" s="31"/>
      <c r="AD31" s="31"/>
      <c r="AE31" s="31"/>
      <c r="AF31" s="31"/>
    </row>
    <row r="32" spans="3:33">
      <c r="C32" s="13">
        <v>6</v>
      </c>
      <c r="D32" s="38">
        <f t="shared" si="11"/>
        <v>0.56106780061422179</v>
      </c>
      <c r="E32" s="38">
        <f t="shared" si="4"/>
        <v>561.06780061422182</v>
      </c>
      <c r="F32" s="38">
        <f t="shared" si="5"/>
        <v>1.6391113076664383</v>
      </c>
      <c r="G32" s="38">
        <f t="shared" si="6"/>
        <v>5.463704358888128E-2</v>
      </c>
      <c r="H32" s="38">
        <f t="shared" si="7"/>
        <v>0.94212574446941399</v>
      </c>
      <c r="I32" s="38">
        <f t="shared" si="8"/>
        <v>0.96687781657369964</v>
      </c>
      <c r="J32" s="38">
        <v>10</v>
      </c>
      <c r="K32" s="38">
        <f t="shared" si="9"/>
        <v>9.6687781657369971</v>
      </c>
      <c r="L32" s="38">
        <v>9.6697699999999998</v>
      </c>
      <c r="M32" s="67">
        <f t="shared" si="10"/>
        <v>8.246007450000036</v>
      </c>
      <c r="O32" s="18"/>
      <c r="P32" s="18"/>
      <c r="U32" s="31"/>
      <c r="V32" s="30"/>
      <c r="W32" s="33"/>
      <c r="X32" s="33"/>
      <c r="Y32" s="33"/>
      <c r="Z32" s="33"/>
      <c r="AA32" s="27"/>
      <c r="AB32" s="27"/>
      <c r="AC32" s="31"/>
      <c r="AD32" s="31"/>
      <c r="AE32" s="31"/>
      <c r="AF32" s="31"/>
    </row>
    <row r="33" spans="3:33">
      <c r="C33" s="13">
        <v>7</v>
      </c>
      <c r="D33" s="38">
        <f t="shared" si="11"/>
        <v>0.91660760689818088</v>
      </c>
      <c r="E33" s="38">
        <f t="shared" si="4"/>
        <v>916.60760689818085</v>
      </c>
      <c r="F33" s="38">
        <f t="shared" si="5"/>
        <v>2.6777902626298009</v>
      </c>
      <c r="G33" s="38">
        <f t="shared" si="6"/>
        <v>8.9259675420993362E-2</v>
      </c>
      <c r="H33" s="38">
        <f t="shared" si="7"/>
        <v>1.4943026019139514</v>
      </c>
      <c r="I33" s="38">
        <f t="shared" si="8"/>
        <v>1.5570517890110991</v>
      </c>
      <c r="J33" s="38">
        <v>10</v>
      </c>
      <c r="K33" s="38">
        <f t="shared" si="9"/>
        <v>15.570517890110992</v>
      </c>
      <c r="L33" s="38">
        <v>15.57</v>
      </c>
      <c r="M33" s="67">
        <f t="shared" si="10"/>
        <v>13.096254950000002</v>
      </c>
      <c r="O33" s="18"/>
      <c r="P33" s="18"/>
      <c r="U33" s="31"/>
      <c r="V33" s="30"/>
      <c r="W33" s="33"/>
      <c r="X33" s="33"/>
      <c r="Y33" s="33"/>
      <c r="Z33" s="33"/>
      <c r="AA33" s="27"/>
      <c r="AB33" s="27"/>
      <c r="AC33" s="31"/>
      <c r="AD33" s="31"/>
      <c r="AE33" s="31"/>
      <c r="AF33" s="31"/>
    </row>
    <row r="34" spans="3:33">
      <c r="C34" s="13">
        <v>8</v>
      </c>
      <c r="D34" s="38">
        <f t="shared" si="11"/>
        <v>0.61563902669501536</v>
      </c>
      <c r="E34" s="38">
        <f t="shared" si="4"/>
        <v>615.63902669501533</v>
      </c>
      <c r="F34" s="38">
        <f t="shared" si="5"/>
        <v>1.7985364495910467</v>
      </c>
      <c r="G34" s="38">
        <f t="shared" si="6"/>
        <v>5.9951214986368226E-2</v>
      </c>
      <c r="H34" s="38">
        <f t="shared" si="7"/>
        <v>1.0499337125458532</v>
      </c>
      <c r="I34" s="38">
        <f t="shared" si="8"/>
        <v>1.0776287719858892</v>
      </c>
      <c r="J34" s="38">
        <v>10</v>
      </c>
      <c r="K34" s="38">
        <f t="shared" si="9"/>
        <v>10.776287719858892</v>
      </c>
      <c r="L34" s="38">
        <v>10.779299999999999</v>
      </c>
      <c r="M34" s="67">
        <f t="shared" si="10"/>
        <v>4.4045097999999285</v>
      </c>
      <c r="O34" s="18"/>
      <c r="P34" s="18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</row>
    <row r="35" spans="3:33">
      <c r="C35" s="13">
        <v>9</v>
      </c>
      <c r="D35" s="38">
        <f t="shared" si="11"/>
        <v>0.39699976376092622</v>
      </c>
      <c r="E35" s="38">
        <f t="shared" si="4"/>
        <v>396.99976376092621</v>
      </c>
      <c r="F35" s="38">
        <f t="shared" si="5"/>
        <v>1.1598006536982945</v>
      </c>
      <c r="G35" s="38">
        <f t="shared" si="6"/>
        <v>3.8660021789943148E-2</v>
      </c>
      <c r="H35" s="38">
        <f t="shared" si="7"/>
        <v>0.65592839026638761</v>
      </c>
      <c r="I35" s="38">
        <f t="shared" si="8"/>
        <v>0.68568721541541611</v>
      </c>
      <c r="J35" s="38">
        <v>10</v>
      </c>
      <c r="K35" s="38">
        <f t="shared" si="9"/>
        <v>6.8568721541541606</v>
      </c>
      <c r="L35" s="38">
        <v>6.8631000000000002</v>
      </c>
      <c r="M35" s="67">
        <f t="shared" si="10"/>
        <v>13.083007450000011</v>
      </c>
      <c r="O35" s="18"/>
      <c r="P35" s="18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</row>
    <row r="36" spans="3:33">
      <c r="C36" s="13">
        <v>10</v>
      </c>
      <c r="D36" s="38">
        <f t="shared" si="11"/>
        <v>0.52598629813371145</v>
      </c>
      <c r="E36" s="38">
        <f t="shared" si="4"/>
        <v>525.98629813371144</v>
      </c>
      <c r="F36" s="38">
        <f t="shared" si="5"/>
        <v>1.5366237164291892</v>
      </c>
      <c r="G36" s="38">
        <f t="shared" si="6"/>
        <v>5.1220790547639637E-2</v>
      </c>
      <c r="H36" s="38">
        <f t="shared" si="7"/>
        <v>0.79665041785469948</v>
      </c>
      <c r="I36" s="38">
        <f t="shared" si="8"/>
        <v>0.87563246631644287</v>
      </c>
      <c r="J36" s="38">
        <v>10</v>
      </c>
      <c r="K36" s="38">
        <f t="shared" si="9"/>
        <v>8.7563246631644294</v>
      </c>
      <c r="L36" s="38">
        <v>8.7630999999999997</v>
      </c>
      <c r="M36" s="67">
        <f t="shared" si="10"/>
        <v>9.8862647999999638</v>
      </c>
      <c r="O36" s="18"/>
      <c r="P36" s="19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</row>
    <row r="37" spans="3:33">
      <c r="C37" s="13">
        <v>11</v>
      </c>
      <c r="D37" s="38">
        <f t="shared" si="11"/>
        <v>0.39983463264824004</v>
      </c>
      <c r="E37" s="38">
        <f t="shared" si="4"/>
        <v>399.83463264824002</v>
      </c>
      <c r="F37" s="38">
        <f t="shared" si="5"/>
        <v>1.1680824792528193</v>
      </c>
      <c r="G37" s="38">
        <f t="shared" si="6"/>
        <v>3.8936082641760641E-2</v>
      </c>
      <c r="H37" s="38">
        <f t="shared" si="7"/>
        <v>0.62470918932769248</v>
      </c>
      <c r="I37" s="38">
        <f t="shared" si="8"/>
        <v>0.68626737265483051</v>
      </c>
      <c r="J37" s="38">
        <v>10</v>
      </c>
      <c r="K37" s="38">
        <f t="shared" si="9"/>
        <v>6.8626737265483051</v>
      </c>
      <c r="L37" s="38">
        <v>6.8631000000000002</v>
      </c>
      <c r="M37" s="67">
        <f t="shared" si="10"/>
        <v>7.9067549500000496</v>
      </c>
      <c r="O37" s="18"/>
      <c r="P37" s="18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</row>
    <row r="38" spans="3:33">
      <c r="C38" s="13">
        <v>12</v>
      </c>
      <c r="D38" s="38">
        <f t="shared" si="11"/>
        <v>0.88719584219229863</v>
      </c>
      <c r="E38" s="38">
        <f t="shared" si="4"/>
        <v>887.19584219229864</v>
      </c>
      <c r="F38" s="38">
        <f t="shared" si="5"/>
        <v>2.5918663225016028</v>
      </c>
      <c r="G38" s="38">
        <f t="shared" si="6"/>
        <v>8.6395544083386761E-2</v>
      </c>
      <c r="H38" s="38">
        <f t="shared" si="7"/>
        <v>1.4592860807361965</v>
      </c>
      <c r="I38" s="38">
        <f t="shared" si="8"/>
        <v>1.4825623089872981</v>
      </c>
      <c r="J38" s="38">
        <v>10</v>
      </c>
      <c r="K38" s="38">
        <f t="shared" si="9"/>
        <v>14.82562308987298</v>
      </c>
      <c r="L38" s="38">
        <v>14.831</v>
      </c>
      <c r="M38" s="67">
        <f t="shared" si="10"/>
        <v>13.482500000000016</v>
      </c>
      <c r="O38" s="18"/>
      <c r="P38" s="18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</row>
    <row r="39" spans="3:33">
      <c r="C39" s="13">
        <v>13</v>
      </c>
      <c r="D39" s="38">
        <f t="shared" si="11"/>
        <v>0.383888495157099</v>
      </c>
      <c r="E39" s="38">
        <f t="shared" si="4"/>
        <v>383.88849515709899</v>
      </c>
      <c r="F39" s="38">
        <f t="shared" si="5"/>
        <v>1.1214972105086152</v>
      </c>
      <c r="G39" s="38">
        <f t="shared" si="6"/>
        <v>3.7383240350287172E-2</v>
      </c>
      <c r="H39" s="38">
        <f t="shared" si="7"/>
        <v>0.65912555354453695</v>
      </c>
      <c r="I39" s="38">
        <f t="shared" si="8"/>
        <v>0.67609555189715498</v>
      </c>
      <c r="J39" s="38">
        <v>10</v>
      </c>
      <c r="K39" s="38">
        <f t="shared" si="9"/>
        <v>6.7609555189715493</v>
      </c>
      <c r="L39" s="38">
        <v>6.7630999999999997</v>
      </c>
      <c r="M39" s="67">
        <f t="shared" si="10"/>
        <v>12.938007449999986</v>
      </c>
      <c r="O39" s="18"/>
      <c r="P39" s="18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</row>
    <row r="40" spans="3:33">
      <c r="C40" s="17">
        <v>14</v>
      </c>
      <c r="D40" s="54">
        <f t="shared" si="11"/>
        <v>1.0392156862745097</v>
      </c>
      <c r="E40" s="54">
        <f t="shared" si="4"/>
        <v>1039.2156862745096</v>
      </c>
      <c r="F40" s="54">
        <f t="shared" si="5"/>
        <v>3.0359792178630136</v>
      </c>
      <c r="G40" s="54">
        <f t="shared" si="6"/>
        <v>0.10119930726210045</v>
      </c>
      <c r="H40" s="54">
        <f t="shared" si="7"/>
        <v>1.8011565017428148</v>
      </c>
      <c r="I40" s="54">
        <f t="shared" si="8"/>
        <v>1.8317466711510375</v>
      </c>
      <c r="J40" s="54">
        <v>10</v>
      </c>
      <c r="K40" s="54">
        <f t="shared" si="9"/>
        <v>18.317466711510374</v>
      </c>
      <c r="L40" s="54">
        <v>18.316400000000002</v>
      </c>
      <c r="M40" s="54">
        <f t="shared" si="10"/>
        <v>16.853759949999954</v>
      </c>
      <c r="O40" s="18"/>
      <c r="P40" s="18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</row>
    <row r="41" spans="3:33">
      <c r="C41" s="13">
        <v>15</v>
      </c>
      <c r="D41" s="38">
        <f t="shared" si="11"/>
        <v>0.90538625088589653</v>
      </c>
      <c r="E41" s="38">
        <f t="shared" si="4"/>
        <v>905.38625088589652</v>
      </c>
      <c r="F41" s="38">
        <f t="shared" si="5"/>
        <v>2.6450080364764723</v>
      </c>
      <c r="G41" s="38">
        <f t="shared" si="6"/>
        <v>8.8166934549215745E-2</v>
      </c>
      <c r="H41" s="38">
        <f t="shared" si="7"/>
        <v>1.5290382954609458</v>
      </c>
      <c r="I41" s="38">
        <f t="shared" si="8"/>
        <v>1.5529537837303919</v>
      </c>
      <c r="J41" s="38">
        <v>10</v>
      </c>
      <c r="K41" s="38">
        <f t="shared" si="9"/>
        <v>15.52953783730392</v>
      </c>
      <c r="L41" s="38">
        <v>15.5329</v>
      </c>
      <c r="M41" s="67">
        <f t="shared" si="10"/>
        <v>7.762019799999905</v>
      </c>
      <c r="O41" s="18"/>
      <c r="P41" s="18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115"/>
      <c r="AF41" s="115"/>
    </row>
    <row r="42" spans="3:33">
      <c r="C42" s="13">
        <v>16</v>
      </c>
      <c r="D42" s="38">
        <f t="shared" si="11"/>
        <v>0.4039688164422397</v>
      </c>
      <c r="E42" s="38">
        <f t="shared" si="4"/>
        <v>403.9688164422397</v>
      </c>
      <c r="F42" s="38">
        <f t="shared" si="5"/>
        <v>1.1801601415198355</v>
      </c>
      <c r="G42" s="38">
        <f t="shared" si="6"/>
        <v>3.9338671383994515E-2</v>
      </c>
      <c r="H42" s="38">
        <f t="shared" si="7"/>
        <v>0.67027894673700161</v>
      </c>
      <c r="I42" s="38">
        <f t="shared" si="8"/>
        <v>0.6864798717093421</v>
      </c>
      <c r="J42" s="38">
        <v>10</v>
      </c>
      <c r="K42" s="38">
        <f t="shared" si="9"/>
        <v>6.8647987170934215</v>
      </c>
      <c r="L42" s="38">
        <v>6.8631000000000002</v>
      </c>
      <c r="M42" s="67">
        <f t="shared" si="10"/>
        <v>8.246007450000036</v>
      </c>
      <c r="O42" s="18"/>
      <c r="P42" s="18"/>
      <c r="U42" s="31"/>
      <c r="V42" s="31"/>
      <c r="W42" s="30"/>
      <c r="X42" s="30"/>
      <c r="Y42" s="30"/>
      <c r="Z42" s="31"/>
      <c r="AA42" s="31"/>
      <c r="AB42" s="31"/>
      <c r="AC42" s="30"/>
      <c r="AD42" s="30"/>
      <c r="AE42" s="30"/>
      <c r="AF42" s="30"/>
    </row>
    <row r="43" spans="3:33">
      <c r="C43" s="13">
        <v>17</v>
      </c>
      <c r="D43" s="38">
        <f t="shared" si="11"/>
        <v>0.9744861800141742</v>
      </c>
      <c r="E43" s="38">
        <f t="shared" si="4"/>
        <v>974.48618001417424</v>
      </c>
      <c r="F43" s="38">
        <f t="shared" si="5"/>
        <v>2.8468775343680228</v>
      </c>
      <c r="G43" s="38">
        <f t="shared" si="6"/>
        <v>9.489591781226743E-2</v>
      </c>
      <c r="H43" s="38">
        <f t="shared" si="7"/>
        <v>1.6025978785001809</v>
      </c>
      <c r="I43" s="38">
        <f t="shared" si="8"/>
        <v>1.6826941185428177</v>
      </c>
      <c r="J43" s="38">
        <v>10</v>
      </c>
      <c r="K43" s="38">
        <f t="shared" si="9"/>
        <v>16.826941185428176</v>
      </c>
      <c r="L43" s="38">
        <v>16.832100000000001</v>
      </c>
      <c r="M43" s="67">
        <f t="shared" si="10"/>
        <v>15.703749999999971</v>
      </c>
      <c r="O43" s="18"/>
      <c r="P43" s="18"/>
      <c r="U43" s="31"/>
      <c r="V43" s="30"/>
      <c r="W43" s="27"/>
      <c r="X43" s="27"/>
      <c r="Y43" s="27"/>
      <c r="Z43" s="27"/>
      <c r="AA43" s="31"/>
      <c r="AB43" s="30"/>
      <c r="AC43" s="27"/>
      <c r="AD43" s="27"/>
      <c r="AE43" s="32"/>
      <c r="AF43" s="27"/>
    </row>
    <row r="44" spans="3:33">
      <c r="D44" s="55"/>
      <c r="E44" s="55"/>
      <c r="F44" s="55"/>
      <c r="G44" s="55"/>
      <c r="H44" s="55"/>
      <c r="I44" s="55"/>
      <c r="J44" s="55"/>
      <c r="K44" s="55"/>
      <c r="L44" s="55"/>
      <c r="P44" s="20"/>
      <c r="Q44" s="20"/>
      <c r="V44" s="31"/>
      <c r="W44" s="30"/>
      <c r="X44" s="27"/>
      <c r="Y44" s="27"/>
      <c r="Z44" s="27"/>
      <c r="AA44" s="27"/>
      <c r="AB44" s="31"/>
      <c r="AC44" s="30"/>
      <c r="AD44" s="27"/>
      <c r="AE44" s="27"/>
      <c r="AF44" s="32"/>
      <c r="AG44" s="27"/>
    </row>
    <row r="45" spans="3:33">
      <c r="V45" s="31"/>
      <c r="W45" s="30"/>
      <c r="X45" s="27"/>
      <c r="Y45" s="27"/>
      <c r="Z45" s="27"/>
      <c r="AA45" s="27"/>
      <c r="AB45" s="31"/>
      <c r="AC45" s="30"/>
      <c r="AD45" s="27"/>
      <c r="AE45" s="27"/>
      <c r="AF45" s="32"/>
      <c r="AG45" s="27"/>
    </row>
    <row r="46" spans="3:33"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2"/>
      <c r="AG46" s="27"/>
    </row>
    <row r="47" spans="3:33">
      <c r="C47" s="118" t="s">
        <v>30</v>
      </c>
      <c r="D47" s="118"/>
      <c r="I47" s="119" t="s">
        <v>31</v>
      </c>
      <c r="J47" s="119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27"/>
    </row>
    <row r="48" spans="3:33">
      <c r="C48" s="120" t="s">
        <v>62</v>
      </c>
      <c r="D48" s="121"/>
      <c r="E48" s="121"/>
      <c r="F48" s="121"/>
      <c r="G48" s="122"/>
      <c r="I48" s="123" t="s">
        <v>63</v>
      </c>
      <c r="J48" s="123"/>
      <c r="K48" s="123"/>
      <c r="L48" s="123"/>
      <c r="M48" s="123"/>
      <c r="V48" s="31"/>
      <c r="W48" s="31"/>
      <c r="X48" s="30"/>
      <c r="Y48" s="30"/>
      <c r="Z48" s="30"/>
      <c r="AA48" s="31"/>
      <c r="AB48" s="31"/>
      <c r="AC48" s="31"/>
      <c r="AD48" s="30"/>
      <c r="AE48" s="30"/>
      <c r="AF48" s="30"/>
      <c r="AG48" s="51"/>
    </row>
    <row r="49" spans="3:33">
      <c r="C49" s="2" t="s">
        <v>17</v>
      </c>
      <c r="D49" s="16">
        <v>1</v>
      </c>
      <c r="E49" s="16">
        <v>2</v>
      </c>
      <c r="F49" s="16">
        <v>3</v>
      </c>
      <c r="G49" s="16" t="s">
        <v>10</v>
      </c>
      <c r="I49" s="16" t="s">
        <v>17</v>
      </c>
      <c r="J49" s="16" t="s">
        <v>18</v>
      </c>
      <c r="K49" s="16" t="s">
        <v>19</v>
      </c>
      <c r="L49" s="16" t="s">
        <v>20</v>
      </c>
      <c r="M49" s="16" t="s">
        <v>21</v>
      </c>
      <c r="V49" s="31"/>
      <c r="W49" s="30"/>
      <c r="X49" s="27"/>
      <c r="Y49" s="27"/>
      <c r="Z49" s="27"/>
      <c r="AA49" s="27"/>
      <c r="AB49" s="31"/>
      <c r="AC49" s="30"/>
      <c r="AD49" s="27"/>
      <c r="AE49" s="27"/>
      <c r="AF49" s="32"/>
      <c r="AG49" s="27"/>
    </row>
    <row r="50" spans="3:33">
      <c r="C50" s="1">
        <v>1</v>
      </c>
      <c r="D50" s="14">
        <v>0.1133</v>
      </c>
      <c r="E50" s="14">
        <v>0.11940000000000001</v>
      </c>
      <c r="F50" s="14">
        <v>0.1166</v>
      </c>
      <c r="G50" s="14">
        <f>AVERAGE(D50:F50)</f>
        <v>0.11643333333333333</v>
      </c>
      <c r="I50" s="1">
        <v>1</v>
      </c>
      <c r="J50" s="21">
        <v>1.01</v>
      </c>
      <c r="K50" s="21">
        <v>1.07</v>
      </c>
      <c r="L50" s="21">
        <v>2.08</v>
      </c>
      <c r="M50" s="1">
        <v>0.9870000000000001</v>
      </c>
      <c r="V50" s="31"/>
      <c r="W50" s="30"/>
      <c r="X50" s="27"/>
      <c r="Y50" s="27"/>
      <c r="Z50" s="27"/>
      <c r="AA50" s="27"/>
      <c r="AB50" s="31"/>
      <c r="AC50" s="30"/>
      <c r="AD50" s="27"/>
      <c r="AE50" s="27"/>
      <c r="AF50" s="32"/>
      <c r="AG50" s="27"/>
    </row>
    <row r="51" spans="3:33">
      <c r="C51" s="1">
        <v>2</v>
      </c>
      <c r="D51" s="14">
        <v>0.12239999999999999</v>
      </c>
      <c r="E51" s="14">
        <v>0.1231</v>
      </c>
      <c r="F51" s="14">
        <v>0.12479999999999999</v>
      </c>
      <c r="G51" s="14">
        <f t="shared" ref="G51:G66" si="12">AVERAGE(D51:F51)</f>
        <v>0.12343333333333333</v>
      </c>
      <c r="I51" s="1">
        <v>2</v>
      </c>
      <c r="J51" s="21">
        <v>1.01</v>
      </c>
      <c r="K51" s="21">
        <v>0.99670000000000003</v>
      </c>
      <c r="L51" s="21">
        <v>2.0066999999999999</v>
      </c>
      <c r="M51" s="1">
        <v>0.90840000000000032</v>
      </c>
      <c r="V51" s="31"/>
      <c r="W51" s="30"/>
      <c r="X51" s="27"/>
      <c r="Y51" s="27"/>
      <c r="Z51" s="27"/>
      <c r="AA51" s="27"/>
      <c r="AB51" s="31"/>
      <c r="AC51" s="30"/>
      <c r="AD51" s="27"/>
      <c r="AE51" s="27"/>
      <c r="AF51" s="32"/>
      <c r="AG51" s="27"/>
    </row>
    <row r="52" spans="3:33">
      <c r="C52" s="1">
        <v>3</v>
      </c>
      <c r="D52" s="14">
        <v>0.11990000000000001</v>
      </c>
      <c r="E52" s="14">
        <v>0.11990000000000001</v>
      </c>
      <c r="F52" s="14">
        <v>0.12509999999999999</v>
      </c>
      <c r="G52" s="14">
        <f t="shared" si="12"/>
        <v>0.12163333333333333</v>
      </c>
      <c r="I52" s="1">
        <v>3</v>
      </c>
      <c r="J52" s="21">
        <v>1</v>
      </c>
      <c r="K52" s="21">
        <v>1</v>
      </c>
      <c r="L52" s="21">
        <v>2</v>
      </c>
      <c r="M52" s="1">
        <v>0.97639999999999993</v>
      </c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</row>
    <row r="53" spans="3:33">
      <c r="C53" s="1">
        <v>4</v>
      </c>
      <c r="D53" s="14">
        <v>0.11360000000000001</v>
      </c>
      <c r="E53" s="14">
        <v>0.114</v>
      </c>
      <c r="F53" s="14">
        <v>0.11600000000000001</v>
      </c>
      <c r="G53" s="14">
        <f t="shared" si="12"/>
        <v>0.11453333333333333</v>
      </c>
      <c r="I53" s="1">
        <v>4</v>
      </c>
      <c r="J53" s="21">
        <v>0.98</v>
      </c>
      <c r="K53" s="21">
        <v>1</v>
      </c>
      <c r="L53" s="21">
        <v>1.98</v>
      </c>
      <c r="M53" s="1">
        <v>0.9524000000000008</v>
      </c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</row>
    <row r="54" spans="3:33">
      <c r="C54" s="1">
        <v>5</v>
      </c>
      <c r="D54" s="14">
        <v>0.1177</v>
      </c>
      <c r="E54" s="14">
        <v>0.11899999999999999</v>
      </c>
      <c r="F54" s="14">
        <v>0.1148</v>
      </c>
      <c r="G54" s="14">
        <f t="shared" si="12"/>
        <v>0.11716666666666666</v>
      </c>
      <c r="I54" s="1">
        <v>5</v>
      </c>
      <c r="J54" s="21">
        <v>1.01</v>
      </c>
      <c r="K54" s="21">
        <v>1</v>
      </c>
      <c r="L54" s="21">
        <v>2.0099999999999998</v>
      </c>
      <c r="M54" s="1">
        <v>0.91800000000000015</v>
      </c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</row>
    <row r="55" spans="3:33">
      <c r="C55" s="1">
        <v>6</v>
      </c>
      <c r="D55" s="14">
        <v>0.1164</v>
      </c>
      <c r="E55" s="14">
        <v>0.1154</v>
      </c>
      <c r="F55" s="14">
        <v>0.1179</v>
      </c>
      <c r="G55" s="14">
        <f t="shared" si="12"/>
        <v>0.11656666666666667</v>
      </c>
      <c r="I55" s="1">
        <v>6</v>
      </c>
      <c r="J55" s="21">
        <v>1</v>
      </c>
      <c r="K55" s="21">
        <v>1.01</v>
      </c>
      <c r="L55" s="21">
        <v>2.0099999999999998</v>
      </c>
      <c r="M55" s="1">
        <v>0.97440000000000104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</row>
    <row r="56" spans="3:33">
      <c r="C56" s="1">
        <v>7</v>
      </c>
      <c r="D56" s="14">
        <v>0.11310000000000001</v>
      </c>
      <c r="E56" s="14">
        <v>0.1198</v>
      </c>
      <c r="F56" s="14">
        <v>0.1255</v>
      </c>
      <c r="G56" s="14">
        <f t="shared" si="12"/>
        <v>0.11946666666666667</v>
      </c>
      <c r="I56" s="1">
        <v>7</v>
      </c>
      <c r="J56" s="21">
        <v>0.99</v>
      </c>
      <c r="K56" s="21">
        <v>1.01</v>
      </c>
      <c r="L56" s="21">
        <v>2</v>
      </c>
      <c r="M56" s="1">
        <v>0.95969999999999978</v>
      </c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</row>
    <row r="57" spans="3:33">
      <c r="C57" s="1">
        <v>8</v>
      </c>
      <c r="D57" s="14">
        <v>0.1215</v>
      </c>
      <c r="E57" s="14">
        <v>0.1174</v>
      </c>
      <c r="F57" s="14">
        <v>0.1037</v>
      </c>
      <c r="G57" s="14">
        <f t="shared" si="12"/>
        <v>0.11420000000000001</v>
      </c>
      <c r="I57" s="1">
        <v>8</v>
      </c>
      <c r="J57" s="21">
        <v>1</v>
      </c>
      <c r="K57" s="21">
        <v>1</v>
      </c>
      <c r="L57" s="21">
        <v>2</v>
      </c>
      <c r="M57" s="1">
        <v>0.97430000000000128</v>
      </c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</row>
    <row r="58" spans="3:33">
      <c r="C58" s="1">
        <v>9</v>
      </c>
      <c r="D58" s="14">
        <v>0.11210000000000001</v>
      </c>
      <c r="E58" s="14">
        <v>0.1147</v>
      </c>
      <c r="F58" s="14">
        <v>0.12330000000000001</v>
      </c>
      <c r="G58" s="14">
        <f t="shared" si="12"/>
        <v>0.11670000000000001</v>
      </c>
      <c r="I58" s="1">
        <v>9</v>
      </c>
      <c r="J58" s="21">
        <v>0.98</v>
      </c>
      <c r="K58" s="21">
        <v>1</v>
      </c>
      <c r="L58" s="21">
        <v>1.98</v>
      </c>
      <c r="M58" s="1">
        <v>0.95660000000000078</v>
      </c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</row>
    <row r="59" spans="3:33">
      <c r="C59" s="1">
        <v>10</v>
      </c>
      <c r="D59" s="14">
        <v>0.13400000000000001</v>
      </c>
      <c r="E59" s="14">
        <v>0.13009999999999999</v>
      </c>
      <c r="F59" s="14">
        <v>0.1236</v>
      </c>
      <c r="G59" s="14">
        <f t="shared" si="12"/>
        <v>0.12923333333333334</v>
      </c>
      <c r="I59" s="1">
        <v>10</v>
      </c>
      <c r="J59" s="21">
        <v>1.01</v>
      </c>
      <c r="K59" s="21">
        <v>1</v>
      </c>
      <c r="L59" s="21">
        <v>2.0099999999999998</v>
      </c>
      <c r="M59" s="1">
        <v>0.90979999999999972</v>
      </c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</row>
    <row r="60" spans="3:33">
      <c r="C60" s="1">
        <v>11</v>
      </c>
      <c r="D60" s="14">
        <v>0.12959999999999999</v>
      </c>
      <c r="E60" s="14">
        <v>0.1234</v>
      </c>
      <c r="F60" s="14">
        <v>0.12470000000000001</v>
      </c>
      <c r="G60" s="14">
        <f t="shared" si="12"/>
        <v>0.12590000000000001</v>
      </c>
      <c r="I60" s="1">
        <v>11</v>
      </c>
      <c r="J60" s="21">
        <v>1.01</v>
      </c>
      <c r="K60" s="21">
        <v>1.01</v>
      </c>
      <c r="L60" s="21">
        <v>2.02</v>
      </c>
      <c r="M60" s="1">
        <v>0.91030000000000033</v>
      </c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</row>
    <row r="61" spans="3:33">
      <c r="C61" s="1">
        <v>12</v>
      </c>
      <c r="D61" s="14">
        <v>0.1246</v>
      </c>
      <c r="E61" s="14">
        <v>0.1178</v>
      </c>
      <c r="F61" s="14">
        <v>0.11459999999999999</v>
      </c>
      <c r="G61" s="14">
        <f t="shared" si="12"/>
        <v>0.11899999999999999</v>
      </c>
      <c r="I61" s="1">
        <v>12</v>
      </c>
      <c r="J61" s="21">
        <v>1.01</v>
      </c>
      <c r="K61" s="21">
        <v>1</v>
      </c>
      <c r="L61" s="21">
        <v>2.0099999999999998</v>
      </c>
      <c r="M61" s="1">
        <v>0.98429999999999929</v>
      </c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</row>
    <row r="62" spans="3:33">
      <c r="C62" s="1">
        <v>13</v>
      </c>
      <c r="D62" s="14">
        <v>0.1118</v>
      </c>
      <c r="E62" s="14">
        <v>0.1178</v>
      </c>
      <c r="F62" s="14">
        <v>0.1124</v>
      </c>
      <c r="G62" s="14">
        <f t="shared" si="12"/>
        <v>0.11399999999999999</v>
      </c>
      <c r="I62" s="1">
        <v>13</v>
      </c>
      <c r="J62" s="21">
        <v>1</v>
      </c>
      <c r="K62" s="21">
        <v>1.01</v>
      </c>
      <c r="L62" s="21">
        <v>2.0099999999999998</v>
      </c>
      <c r="M62" s="1">
        <v>0.97490000000000077</v>
      </c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</row>
    <row r="63" spans="3:33">
      <c r="C63" s="1">
        <v>14</v>
      </c>
      <c r="D63" s="14">
        <v>0.1125</v>
      </c>
      <c r="E63" s="14">
        <v>0.11310000000000001</v>
      </c>
      <c r="F63" s="14">
        <v>0.1132</v>
      </c>
      <c r="G63" s="14">
        <f t="shared" si="12"/>
        <v>0.11293333333333333</v>
      </c>
      <c r="I63" s="1">
        <v>14</v>
      </c>
      <c r="J63" s="21">
        <v>1.01</v>
      </c>
      <c r="K63" s="21">
        <v>1</v>
      </c>
      <c r="L63" s="21">
        <v>2.0099999999999998</v>
      </c>
      <c r="M63" s="1">
        <v>0.98329999999999984</v>
      </c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</row>
    <row r="64" spans="3:33">
      <c r="C64" s="1">
        <v>15</v>
      </c>
      <c r="D64" s="14">
        <v>0.12</v>
      </c>
      <c r="E64" s="14">
        <v>0.1133</v>
      </c>
      <c r="F64" s="14">
        <v>0.1144</v>
      </c>
      <c r="G64" s="14">
        <f t="shared" si="12"/>
        <v>0.1159</v>
      </c>
      <c r="I64" s="1">
        <v>15</v>
      </c>
      <c r="J64" s="21">
        <v>1.01</v>
      </c>
      <c r="K64" s="21">
        <v>1</v>
      </c>
      <c r="L64" s="21">
        <v>2.0099999999999998</v>
      </c>
      <c r="M64" s="1">
        <v>0.98460000000000125</v>
      </c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</row>
    <row r="65" spans="3:13">
      <c r="C65" s="1">
        <v>16</v>
      </c>
      <c r="D65" s="14">
        <v>0.120573333333333</v>
      </c>
      <c r="E65" s="14">
        <v>0.116818095238095</v>
      </c>
      <c r="F65" s="14">
        <v>0.11474857142857101</v>
      </c>
      <c r="G65" s="14">
        <f t="shared" si="12"/>
        <v>0.11737999999999967</v>
      </c>
      <c r="I65" s="1">
        <v>16</v>
      </c>
      <c r="J65" s="21">
        <v>1</v>
      </c>
      <c r="K65" s="21">
        <v>1</v>
      </c>
      <c r="L65" s="21">
        <v>2</v>
      </c>
      <c r="M65" s="1">
        <v>0.97639999999999993</v>
      </c>
    </row>
    <row r="66" spans="3:13">
      <c r="C66" s="1">
        <v>17</v>
      </c>
      <c r="D66" s="14">
        <v>0.120790833333333</v>
      </c>
      <c r="E66" s="14">
        <v>0.116602023809524</v>
      </c>
      <c r="F66" s="14">
        <v>0.114337142857143</v>
      </c>
      <c r="G66" s="14">
        <f t="shared" si="12"/>
        <v>0.11724333333333332</v>
      </c>
      <c r="I66" s="1">
        <v>17</v>
      </c>
      <c r="J66" s="21">
        <v>0.98</v>
      </c>
      <c r="K66" s="21">
        <v>1</v>
      </c>
      <c r="L66" s="21">
        <v>1.98</v>
      </c>
      <c r="M66" s="1">
        <v>0.9524000000000008</v>
      </c>
    </row>
  </sheetData>
  <mergeCells count="10">
    <mergeCell ref="C47:D47"/>
    <mergeCell ref="I47:J47"/>
    <mergeCell ref="C48:G48"/>
    <mergeCell ref="I48:M48"/>
    <mergeCell ref="E23:L23"/>
    <mergeCell ref="W3:AC3"/>
    <mergeCell ref="W10:AC10"/>
    <mergeCell ref="AE41:AF41"/>
    <mergeCell ref="C2:F2"/>
    <mergeCell ref="G2:I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Standard curve</vt:lpstr>
      <vt:lpstr>The conditions</vt:lpstr>
      <vt:lpstr>%EE</vt:lpstr>
      <vt:lpstr>Dextranase activity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dcterms:created xsi:type="dcterms:W3CDTF">2019-07-07T07:02:23Z</dcterms:created>
  <dcterms:modified xsi:type="dcterms:W3CDTF">2020-07-12T08:22:19Z</dcterms:modified>
</cp:coreProperties>
</file>