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350"/>
  </bookViews>
  <sheets>
    <sheet name="standard curve" sheetId="5" r:id="rId1"/>
    <sheet name="pH optimize " sheetId="4" r:id="rId2"/>
    <sheet name="Temp optimiz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K9" i="5"/>
  <c r="J9" i="5"/>
  <c r="I9" i="5"/>
  <c r="H9" i="5"/>
  <c r="G9" i="5"/>
  <c r="F9" i="5"/>
  <c r="E9" i="5"/>
  <c r="D9" i="5"/>
  <c r="D10" i="5" l="1"/>
  <c r="E10" i="5"/>
  <c r="G10" i="5"/>
  <c r="K10" i="5"/>
  <c r="H10" i="5"/>
  <c r="F10" i="5"/>
  <c r="I10" i="5"/>
  <c r="J10" i="5"/>
  <c r="V8" i="3"/>
  <c r="X7" i="3"/>
  <c r="P8" i="3"/>
  <c r="R7" i="3"/>
  <c r="J8" i="3"/>
  <c r="L7" i="3"/>
  <c r="D8" i="3"/>
  <c r="F7" i="3"/>
  <c r="AD7" i="4"/>
  <c r="X7" i="4"/>
  <c r="R7" i="4"/>
  <c r="L7" i="4"/>
  <c r="D7" i="4"/>
  <c r="D8" i="4" s="1"/>
  <c r="D12" i="4" s="1"/>
  <c r="E12" i="4" s="1"/>
  <c r="E7" i="4"/>
  <c r="F7" i="4"/>
  <c r="C7" i="4"/>
  <c r="AC7" i="4" l="1"/>
  <c r="AB7" i="4"/>
  <c r="AA7" i="4"/>
  <c r="W7" i="4"/>
  <c r="V7" i="4"/>
  <c r="V8" i="4" s="1"/>
  <c r="D15" i="4" s="1"/>
  <c r="E15" i="4" s="1"/>
  <c r="F15" i="4" s="1"/>
  <c r="U7" i="4"/>
  <c r="Q7" i="4"/>
  <c r="P7" i="4"/>
  <c r="O7" i="4"/>
  <c r="K7" i="4"/>
  <c r="J7" i="4"/>
  <c r="I7" i="4"/>
  <c r="P8" i="4" l="1"/>
  <c r="D14" i="4" s="1"/>
  <c r="E14" i="4" s="1"/>
  <c r="F14" i="4" s="1"/>
  <c r="G14" i="4" s="1"/>
  <c r="H14" i="4" s="1"/>
  <c r="J14" i="4" s="1"/>
  <c r="K14" i="4" s="1"/>
  <c r="L14" i="4" s="1"/>
  <c r="J8" i="4"/>
  <c r="D13" i="4" s="1"/>
  <c r="E13" i="4" s="1"/>
  <c r="F13" i="4" s="1"/>
  <c r="AB8" i="4"/>
  <c r="D16" i="4" s="1"/>
  <c r="E16" i="4" s="1"/>
  <c r="F16" i="4" s="1"/>
  <c r="G16" i="4" s="1"/>
  <c r="H16" i="4" s="1"/>
  <c r="J16" i="4" s="1"/>
  <c r="K16" i="4" s="1"/>
  <c r="L16" i="4" s="1"/>
  <c r="G13" i="4"/>
  <c r="H13" i="4" s="1"/>
  <c r="G15" i="4"/>
  <c r="H15" i="4" s="1"/>
  <c r="J15" i="4" s="1"/>
  <c r="K15" i="4" s="1"/>
  <c r="L15" i="4" s="1"/>
  <c r="J13" i="4" l="1"/>
  <c r="K13" i="4" s="1"/>
  <c r="L13" i="4" s="1"/>
  <c r="F12" i="4"/>
  <c r="G12" i="4" s="1"/>
  <c r="H12" i="4" s="1"/>
  <c r="J12" i="4" s="1"/>
  <c r="W7" i="3"/>
  <c r="V7" i="3"/>
  <c r="U7" i="3"/>
  <c r="Q7" i="3"/>
  <c r="P7" i="3"/>
  <c r="O7" i="3"/>
  <c r="K7" i="3"/>
  <c r="J7" i="3"/>
  <c r="I7" i="3"/>
  <c r="E7" i="3"/>
  <c r="D7" i="3"/>
  <c r="C7" i="3"/>
  <c r="K12" i="4" l="1"/>
  <c r="L12" i="4" s="1"/>
  <c r="D12" i="3"/>
  <c r="D13" i="3"/>
  <c r="E13" i="3" s="1"/>
  <c r="F13" i="3" s="1"/>
  <c r="G13" i="3" s="1"/>
  <c r="H13" i="3" s="1"/>
  <c r="J13" i="3" s="1"/>
  <c r="K13" i="3" s="1"/>
  <c r="L13" i="3" s="1"/>
  <c r="D14" i="3"/>
  <c r="E14" i="3" s="1"/>
  <c r="F14" i="3" s="1"/>
  <c r="G14" i="3" s="1"/>
  <c r="H14" i="3" s="1"/>
  <c r="J14" i="3" s="1"/>
  <c r="K14" i="3" s="1"/>
  <c r="L14" i="3" s="1"/>
  <c r="D15" i="3"/>
  <c r="E15" i="3" s="1"/>
  <c r="F15" i="3" s="1"/>
  <c r="G15" i="3" s="1"/>
  <c r="H15" i="3" s="1"/>
  <c r="J15" i="3" s="1"/>
  <c r="K15" i="3" s="1"/>
  <c r="L15" i="3" s="1"/>
  <c r="E12" i="3" l="1"/>
  <c r="F12" i="3" s="1"/>
  <c r="G12" i="3" s="1"/>
  <c r="H12" i="3" s="1"/>
  <c r="J12" i="3" s="1"/>
  <c r="K12" i="3" s="1"/>
  <c r="L12" i="3" s="1"/>
</calcChain>
</file>

<file path=xl/sharedStrings.xml><?xml version="1.0" encoding="utf-8"?>
<sst xmlns="http://schemas.openxmlformats.org/spreadsheetml/2006/main" count="104" uniqueCount="35">
  <si>
    <t>blank</t>
  </si>
  <si>
    <t>pH3</t>
  </si>
  <si>
    <t>pH4</t>
  </si>
  <si>
    <t>pH5</t>
  </si>
  <si>
    <t>pH6</t>
  </si>
  <si>
    <t>pH7</t>
  </si>
  <si>
    <t>Temp25</t>
  </si>
  <si>
    <t>Temp 37</t>
  </si>
  <si>
    <t>Temp 45</t>
  </si>
  <si>
    <t>Temp 55</t>
  </si>
  <si>
    <t>micro g.</t>
  </si>
  <si>
    <t>micro mol</t>
  </si>
  <si>
    <t>micro mol/min; Unit</t>
  </si>
  <si>
    <t>Unit/ml</t>
  </si>
  <si>
    <t>y=mx+c</t>
  </si>
  <si>
    <t xml:space="preserve">dilution factor </t>
  </si>
  <si>
    <t>Unit/g enz</t>
  </si>
  <si>
    <t>Maltose concentration (mg/ml)</t>
  </si>
  <si>
    <t>Average (x)</t>
  </si>
  <si>
    <t>Repeat</t>
  </si>
  <si>
    <t>EB</t>
  </si>
  <si>
    <t>SB</t>
  </si>
  <si>
    <t>SE</t>
  </si>
  <si>
    <t>substrate+buffer (SB)</t>
  </si>
  <si>
    <t xml:space="preserve"> enz+buffer (EB)</t>
  </si>
  <si>
    <t>substrate + enz (SE)</t>
  </si>
  <si>
    <t>x-(blank+SE+SB+EB)</t>
  </si>
  <si>
    <t>pH</t>
  </si>
  <si>
    <t>enz conc. 200 mg/ml</t>
  </si>
  <si>
    <t>blank reaction</t>
  </si>
  <si>
    <t>(Unit/g. enz)</t>
  </si>
  <si>
    <t>Temp.</t>
  </si>
  <si>
    <t>Dextranase commercial</t>
  </si>
  <si>
    <t>enz 125 ul in reaction</t>
  </si>
  <si>
    <t>x-blank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</si>
</sst>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Standard</a:t>
            </a:r>
            <a:r>
              <a:rPr lang="en-US" baseline="0"/>
              <a:t> curve of maltose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501672220050507"/>
                  <c:y val="0.217636363636363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'standard curve'!$D$5:$K$5</c:f>
              <c:numCache>
                <c:formatCode>General</c:formatCode>
                <c:ptCount val="8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1</c:v>
                </c:pt>
                <c:pt idx="6">
                  <c:v>1.5</c:v>
                </c:pt>
                <c:pt idx="7">
                  <c:v>2</c:v>
                </c:pt>
              </c:numCache>
            </c:numRef>
          </c:xVal>
          <c:yVal>
            <c:numRef>
              <c:f>'standard curve'!$D$10:$K$10</c:f>
              <c:numCache>
                <c:formatCode>0.00</c:formatCode>
                <c:ptCount val="8"/>
                <c:pt idx="0">
                  <c:v>9.5999999999999988E-2</c:v>
                </c:pt>
                <c:pt idx="1">
                  <c:v>0.11667000000000001</c:v>
                </c:pt>
                <c:pt idx="2">
                  <c:v>0.14399999999999996</c:v>
                </c:pt>
                <c:pt idx="3">
                  <c:v>0.17333333333333334</c:v>
                </c:pt>
                <c:pt idx="4">
                  <c:v>0.20200000000000001</c:v>
                </c:pt>
                <c:pt idx="5">
                  <c:v>0.34500000000000003</c:v>
                </c:pt>
                <c:pt idx="6">
                  <c:v>0.49366666666666664</c:v>
                </c:pt>
                <c:pt idx="7">
                  <c:v>0.60100000000000009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C4-492B-BB96-90FA39438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520687"/>
        <c:axId val="1431514863"/>
      </c:scatterChart>
      <c:valAx>
        <c:axId val="14315206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Maltose</a:t>
                </a:r>
                <a:r>
                  <a:rPr lang="en-US" baseline="0"/>
                  <a:t> concentration </a:t>
                </a:r>
                <a:r>
                  <a:rPr lang="th-TH" baseline="0"/>
                  <a:t>(</a:t>
                </a:r>
                <a:r>
                  <a:rPr lang="en-US" baseline="0"/>
                  <a:t>mg</a:t>
                </a:r>
                <a:r>
                  <a:rPr lang="th-TH" baseline="0"/>
                  <a:t>/</a:t>
                </a:r>
                <a:r>
                  <a:rPr lang="en-US" baseline="0"/>
                  <a:t>ml</a:t>
                </a:r>
                <a:r>
                  <a:rPr lang="th-TH" baseline="0"/>
                  <a:t>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514863"/>
        <c:crosses val="autoZero"/>
        <c:crossBetween val="midCat"/>
      </c:valAx>
      <c:valAx>
        <c:axId val="1431514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520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336032</xdr:colOff>
      <xdr:row>1</xdr:row>
      <xdr:rowOff>20112</xdr:rowOff>
    </xdr:from>
    <xdr:to>
      <xdr:col>18</xdr:col>
      <xdr:colOff>21167</xdr:colOff>
      <xdr:row>15</xdr:row>
      <xdr:rowOff>14110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3"/>
  <sheetViews>
    <sheetView tabSelected="1" zoomScale="70" zoomScaleNormal="70" workbookViewId="0">
      <selection activeCell="G20" sqref="G20"/>
    </sheetView>
  </sheetViews>
  <sheetFormatPr defaultRowHeight="14.5"/>
  <cols>
    <col min="2" max="2" width="10.7265625" customWidth="1"/>
    <col min="3" max="3" width="11.90625" customWidth="1"/>
  </cols>
  <sheetData>
    <row r="4" spans="2:11">
      <c r="B4" s="13"/>
      <c r="C4" s="1"/>
      <c r="D4" s="18" t="s">
        <v>17</v>
      </c>
      <c r="E4" s="19"/>
      <c r="F4" s="19"/>
      <c r="G4" s="19"/>
      <c r="H4" s="19"/>
      <c r="I4" s="19"/>
      <c r="J4" s="19"/>
      <c r="K4" s="20"/>
    </row>
    <row r="5" spans="2:11">
      <c r="B5" s="13" t="s">
        <v>19</v>
      </c>
      <c r="C5" s="13" t="s">
        <v>0</v>
      </c>
      <c r="D5" s="13">
        <v>0.1</v>
      </c>
      <c r="E5" s="13">
        <v>0.2</v>
      </c>
      <c r="F5" s="13">
        <v>0.3</v>
      </c>
      <c r="G5" s="13">
        <v>0.4</v>
      </c>
      <c r="H5" s="13">
        <v>0.5</v>
      </c>
      <c r="I5" s="13">
        <v>1</v>
      </c>
      <c r="J5" s="13">
        <v>1.5</v>
      </c>
      <c r="K5" s="13">
        <v>2</v>
      </c>
    </row>
    <row r="6" spans="2:11">
      <c r="B6" s="2">
        <v>1</v>
      </c>
      <c r="C6" s="15">
        <v>7.9000000000000001E-2</v>
      </c>
      <c r="D6" s="15">
        <v>0.17399999999999999</v>
      </c>
      <c r="E6" s="15">
        <v>0.19500999999999999</v>
      </c>
      <c r="F6" s="15">
        <v>0.224</v>
      </c>
      <c r="G6" s="15">
        <v>0.252</v>
      </c>
      <c r="H6" s="15">
        <v>0.28399999999999997</v>
      </c>
      <c r="I6" s="15">
        <v>0.42199999999999999</v>
      </c>
      <c r="J6" s="15">
        <v>0.57099999999999995</v>
      </c>
      <c r="K6" s="15">
        <v>0.69920000000000004</v>
      </c>
    </row>
    <row r="7" spans="2:11">
      <c r="B7" s="2">
        <v>2</v>
      </c>
      <c r="C7" s="15">
        <v>7.8E-2</v>
      </c>
      <c r="D7" s="15">
        <v>0.17799999999999999</v>
      </c>
      <c r="E7" s="15">
        <v>0.193</v>
      </c>
      <c r="F7" s="15">
        <v>0.22099999999999997</v>
      </c>
      <c r="G7" s="15">
        <v>0.252</v>
      </c>
      <c r="H7" s="15">
        <v>0.28399999999999997</v>
      </c>
      <c r="I7" s="15">
        <v>0.42199999999999999</v>
      </c>
      <c r="J7" s="15">
        <v>0.56200000000000006</v>
      </c>
      <c r="K7" s="15">
        <v>0.69230000000000003</v>
      </c>
    </row>
    <row r="8" spans="2:11">
      <c r="B8" s="2">
        <v>3</v>
      </c>
      <c r="C8" s="15">
        <v>7.8E-2</v>
      </c>
      <c r="D8" s="15">
        <v>0.17099999999999999</v>
      </c>
      <c r="E8" s="15">
        <v>0.19700000000000001</v>
      </c>
      <c r="F8" s="15">
        <v>0.22199999999999998</v>
      </c>
      <c r="G8" s="15">
        <v>0.251</v>
      </c>
      <c r="H8" s="15">
        <v>0.27300000000000002</v>
      </c>
      <c r="I8" s="15">
        <v>0.42599999999999999</v>
      </c>
      <c r="J8" s="15">
        <v>0.58299999999999996</v>
      </c>
      <c r="K8" s="15">
        <v>0.64649999999999996</v>
      </c>
    </row>
    <row r="9" spans="2:11">
      <c r="B9" s="2" t="s">
        <v>18</v>
      </c>
      <c r="C9" s="15">
        <f t="shared" ref="C9:K9" si="0">AVERAGE(C6:C8)</f>
        <v>7.8333333333333324E-2</v>
      </c>
      <c r="D9" s="15">
        <f t="shared" si="0"/>
        <v>0.17433333333333331</v>
      </c>
      <c r="E9" s="15">
        <f t="shared" si="0"/>
        <v>0.19500333333333333</v>
      </c>
      <c r="F9" s="15">
        <f t="shared" si="0"/>
        <v>0.2223333333333333</v>
      </c>
      <c r="G9" s="15">
        <f t="shared" si="0"/>
        <v>0.25166666666666665</v>
      </c>
      <c r="H9" s="15">
        <f t="shared" si="0"/>
        <v>0.28033333333333332</v>
      </c>
      <c r="I9" s="15">
        <f t="shared" si="0"/>
        <v>0.42333333333333334</v>
      </c>
      <c r="J9" s="15">
        <f t="shared" si="0"/>
        <v>0.57199999999999995</v>
      </c>
      <c r="K9" s="15">
        <f t="shared" si="0"/>
        <v>0.67933333333333346</v>
      </c>
    </row>
    <row r="10" spans="2:11">
      <c r="B10" s="2" t="s">
        <v>34</v>
      </c>
      <c r="C10" s="15"/>
      <c r="D10" s="16">
        <f>D9-$C$9</f>
        <v>9.5999999999999988E-2</v>
      </c>
      <c r="E10" s="16">
        <f t="shared" ref="E10:K10" si="1">E9-$C$9</f>
        <v>0.11667000000000001</v>
      </c>
      <c r="F10" s="16">
        <f t="shared" si="1"/>
        <v>0.14399999999999996</v>
      </c>
      <c r="G10" s="16">
        <f t="shared" si="1"/>
        <v>0.17333333333333334</v>
      </c>
      <c r="H10" s="16">
        <f t="shared" si="1"/>
        <v>0.20200000000000001</v>
      </c>
      <c r="I10" s="16">
        <f t="shared" si="1"/>
        <v>0.34500000000000003</v>
      </c>
      <c r="J10" s="16">
        <f t="shared" si="1"/>
        <v>0.49366666666666664</v>
      </c>
      <c r="K10" s="16">
        <f t="shared" si="1"/>
        <v>0.60100000000000009</v>
      </c>
    </row>
    <row r="11" spans="2:11">
      <c r="B11" s="5"/>
      <c r="C11" s="5"/>
      <c r="D11" s="5"/>
      <c r="E11" s="5"/>
      <c r="F11" s="5"/>
      <c r="G11" s="5"/>
      <c r="H11" s="5"/>
      <c r="I11" s="5"/>
      <c r="J11" s="5"/>
      <c r="K11" s="5"/>
    </row>
    <row r="13" spans="2:11">
      <c r="D13" s="17"/>
      <c r="E13" s="17"/>
      <c r="F13" s="17"/>
      <c r="G13" s="17"/>
      <c r="H13" s="17"/>
      <c r="I13" s="17"/>
      <c r="J13" s="17"/>
      <c r="K13" s="17"/>
    </row>
  </sheetData>
  <mergeCells count="1">
    <mergeCell ref="D4:K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0"/>
  <sheetViews>
    <sheetView zoomScale="60" zoomScaleNormal="60" workbookViewId="0">
      <selection activeCell="O21" sqref="O21:P21"/>
    </sheetView>
  </sheetViews>
  <sheetFormatPr defaultRowHeight="14.5"/>
  <cols>
    <col min="2" max="2" width="20" customWidth="1"/>
    <col min="4" max="4" width="11.90625" customWidth="1"/>
    <col min="5" max="5" width="9.08984375" bestFit="1" customWidth="1"/>
    <col min="6" max="6" width="10.08984375" customWidth="1"/>
    <col min="7" max="7" width="9.08984375" bestFit="1" customWidth="1"/>
    <col min="8" max="9" width="9" customWidth="1"/>
    <col min="10" max="10" width="13.7265625" customWidth="1"/>
    <col min="11" max="12" width="10.453125" bestFit="1" customWidth="1"/>
    <col min="18" max="18" width="9.36328125" customWidth="1"/>
    <col min="24" max="24" width="9.6328125" customWidth="1"/>
    <col min="30" max="30" width="9.6328125" customWidth="1"/>
  </cols>
  <sheetData>
    <row r="2" spans="2:31" ht="43.5">
      <c r="B2" s="48" t="s">
        <v>1</v>
      </c>
      <c r="C2" s="31" t="s">
        <v>29</v>
      </c>
      <c r="D2" s="28" t="s">
        <v>25</v>
      </c>
      <c r="E2" s="28" t="s">
        <v>23</v>
      </c>
      <c r="F2" s="28" t="s">
        <v>24</v>
      </c>
      <c r="G2" s="43"/>
      <c r="I2" s="37" t="s">
        <v>2</v>
      </c>
      <c r="J2" s="28" t="s">
        <v>25</v>
      </c>
      <c r="K2" s="28" t="s">
        <v>23</v>
      </c>
      <c r="L2" s="28" t="s">
        <v>24</v>
      </c>
      <c r="M2" s="44"/>
      <c r="O2" s="37" t="s">
        <v>3</v>
      </c>
      <c r="P2" s="28" t="s">
        <v>25</v>
      </c>
      <c r="Q2" s="28" t="s">
        <v>23</v>
      </c>
      <c r="R2" s="28" t="s">
        <v>24</v>
      </c>
      <c r="S2" s="44"/>
      <c r="U2" s="37" t="s">
        <v>4</v>
      </c>
      <c r="V2" s="28" t="s">
        <v>25</v>
      </c>
      <c r="W2" s="28" t="s">
        <v>23</v>
      </c>
      <c r="X2" s="28" t="s">
        <v>24</v>
      </c>
      <c r="Y2" s="5"/>
      <c r="AA2" s="37" t="s">
        <v>5</v>
      </c>
      <c r="AB2" s="28" t="s">
        <v>25</v>
      </c>
      <c r="AC2" s="28" t="s">
        <v>23</v>
      </c>
      <c r="AD2" s="28" t="s">
        <v>24</v>
      </c>
      <c r="AE2" s="5"/>
    </row>
    <row r="3" spans="2:31">
      <c r="B3" s="49" t="s">
        <v>19</v>
      </c>
      <c r="C3" s="21" t="s">
        <v>0</v>
      </c>
      <c r="D3" s="21" t="s">
        <v>22</v>
      </c>
      <c r="E3" s="21" t="s">
        <v>21</v>
      </c>
      <c r="F3" s="21" t="s">
        <v>20</v>
      </c>
      <c r="G3" s="44"/>
      <c r="I3" s="21" t="s">
        <v>0</v>
      </c>
      <c r="J3" s="21" t="s">
        <v>22</v>
      </c>
      <c r="K3" s="21" t="s">
        <v>21</v>
      </c>
      <c r="L3" s="21" t="s">
        <v>20</v>
      </c>
      <c r="M3" s="44"/>
      <c r="O3" s="21" t="s">
        <v>0</v>
      </c>
      <c r="P3" s="28" t="s">
        <v>22</v>
      </c>
      <c r="Q3" s="28" t="s">
        <v>21</v>
      </c>
      <c r="R3" s="28" t="s">
        <v>20</v>
      </c>
      <c r="S3" s="44"/>
      <c r="U3" s="21" t="s">
        <v>0</v>
      </c>
      <c r="V3" s="28" t="s">
        <v>22</v>
      </c>
      <c r="W3" s="28" t="s">
        <v>21</v>
      </c>
      <c r="X3" s="28" t="s">
        <v>20</v>
      </c>
      <c r="Y3" s="5"/>
      <c r="AA3" s="21" t="s">
        <v>0</v>
      </c>
      <c r="AB3" s="28" t="s">
        <v>22</v>
      </c>
      <c r="AC3" s="28" t="s">
        <v>21</v>
      </c>
      <c r="AD3" s="28" t="s">
        <v>20</v>
      </c>
      <c r="AE3" s="5"/>
    </row>
    <row r="4" spans="2:31">
      <c r="B4" s="42">
        <v>1</v>
      </c>
      <c r="C4" s="22">
        <v>8.6999999999999994E-2</v>
      </c>
      <c r="D4" s="22">
        <v>0.39300000000000002</v>
      </c>
      <c r="E4" s="22">
        <v>8.7999999999999995E-2</v>
      </c>
      <c r="F4" s="22">
        <v>8.7999999999999995E-2</v>
      </c>
      <c r="G4" s="44"/>
      <c r="I4" s="22">
        <v>8.5000000000000006E-2</v>
      </c>
      <c r="J4" s="22">
        <v>0.44900000000000001</v>
      </c>
      <c r="K4" s="22">
        <v>9.5000000000000001E-2</v>
      </c>
      <c r="L4" s="22">
        <v>9.5000000000000001E-2</v>
      </c>
      <c r="M4" s="44"/>
      <c r="O4" s="22">
        <v>8.2000000000000003E-2</v>
      </c>
      <c r="P4" s="22">
        <v>0.59099999999999997</v>
      </c>
      <c r="Q4" s="22">
        <v>9.2999999999999999E-2</v>
      </c>
      <c r="R4" s="22">
        <v>0.113</v>
      </c>
      <c r="S4" s="44"/>
      <c r="U4" s="22">
        <v>0.10100000000000001</v>
      </c>
      <c r="V4" s="22">
        <v>0.65400000000000003</v>
      </c>
      <c r="W4" s="22">
        <v>9.5000000000000001E-2</v>
      </c>
      <c r="X4" s="22">
        <v>9.5000000000000001E-2</v>
      </c>
      <c r="Y4" s="5"/>
      <c r="AA4" s="22">
        <v>0.10100000000000001</v>
      </c>
      <c r="AB4" s="22">
        <v>0.624</v>
      </c>
      <c r="AC4" s="22">
        <v>9.5000000000000001E-2</v>
      </c>
      <c r="AD4" s="22">
        <v>9.5000000000000001E-2</v>
      </c>
      <c r="AE4" s="5"/>
    </row>
    <row r="5" spans="2:31">
      <c r="B5" s="42">
        <v>2</v>
      </c>
      <c r="C5" s="22">
        <v>9.1999999999999998E-2</v>
      </c>
      <c r="D5" s="22">
        <v>0.38700000000000001</v>
      </c>
      <c r="E5" s="22">
        <v>8.8999999999999996E-2</v>
      </c>
      <c r="F5" s="22">
        <v>8.5999999999999993E-2</v>
      </c>
      <c r="G5" s="44"/>
      <c r="I5" s="22">
        <v>0.09</v>
      </c>
      <c r="J5" s="22">
        <v>0.44400000000000001</v>
      </c>
      <c r="K5" s="22">
        <v>8.7999999999999995E-2</v>
      </c>
      <c r="L5" s="22">
        <v>9.7000000000000003E-2</v>
      </c>
      <c r="M5" s="44"/>
      <c r="O5" s="22">
        <v>8.3000000000000004E-2</v>
      </c>
      <c r="P5" s="22">
        <v>0.59299999999999997</v>
      </c>
      <c r="Q5" s="22">
        <v>9.5000000000000001E-2</v>
      </c>
      <c r="R5" s="22">
        <v>9.7000000000000003E-2</v>
      </c>
      <c r="S5" s="44"/>
      <c r="U5" s="22">
        <v>0.14399999999999999</v>
      </c>
      <c r="V5" s="22">
        <v>0.65400000000000003</v>
      </c>
      <c r="W5" s="22">
        <v>0.09</v>
      </c>
      <c r="X5" s="22">
        <v>8.6999999999999994E-2</v>
      </c>
      <c r="Y5" s="5"/>
      <c r="AA5" s="22">
        <v>0.14399999999999999</v>
      </c>
      <c r="AB5" s="22">
        <v>0.624</v>
      </c>
      <c r="AC5" s="22">
        <v>0.09</v>
      </c>
      <c r="AD5" s="22">
        <v>8.6999999999999994E-2</v>
      </c>
      <c r="AE5" s="5"/>
    </row>
    <row r="6" spans="2:31">
      <c r="B6" s="42">
        <v>3</v>
      </c>
      <c r="C6" s="22">
        <v>8.8999999999999996E-2</v>
      </c>
      <c r="D6" s="22">
        <v>0.39800000000000002</v>
      </c>
      <c r="E6" s="22">
        <v>8.6999999999999994E-2</v>
      </c>
      <c r="F6" s="22">
        <v>8.5000000000000006E-2</v>
      </c>
      <c r="G6" s="44"/>
      <c r="I6" s="22">
        <v>8.5000000000000006E-2</v>
      </c>
      <c r="J6" s="22">
        <v>0.45100000000000001</v>
      </c>
      <c r="K6" s="22">
        <v>8.8999999999999996E-2</v>
      </c>
      <c r="L6" s="22">
        <v>9.2999999999999999E-2</v>
      </c>
      <c r="M6" s="44"/>
      <c r="O6" s="22">
        <v>8.7999999999999995E-2</v>
      </c>
      <c r="P6" s="22">
        <v>0.59699999999999998</v>
      </c>
      <c r="Q6" s="22">
        <v>9.0999999999999998E-2</v>
      </c>
      <c r="R6" s="22">
        <v>9.9000000000000005E-2</v>
      </c>
      <c r="S6" s="44"/>
      <c r="U6" s="22">
        <v>0.10199999999999999</v>
      </c>
      <c r="V6" s="22">
        <v>0.65590000000000004</v>
      </c>
      <c r="W6" s="22">
        <v>0.09</v>
      </c>
      <c r="X6" s="22">
        <v>8.5000000000000006E-2</v>
      </c>
      <c r="Y6" s="5"/>
      <c r="AA6" s="22">
        <v>0.10199999999999999</v>
      </c>
      <c r="AB6" s="22">
        <v>0.629</v>
      </c>
      <c r="AC6" s="22">
        <v>0.09</v>
      </c>
      <c r="AD6" s="22">
        <v>8.5000000000000006E-2</v>
      </c>
      <c r="AE6" s="5"/>
    </row>
    <row r="7" spans="2:31">
      <c r="B7" s="42" t="s">
        <v>18</v>
      </c>
      <c r="C7" s="22">
        <f>AVERAGE(C4:C6)</f>
        <v>8.9333333333333334E-2</v>
      </c>
      <c r="D7" s="22">
        <f t="shared" ref="D7:F7" si="0">AVERAGE(D4:D6)</f>
        <v>0.39266666666666666</v>
      </c>
      <c r="E7" s="22">
        <f t="shared" si="0"/>
        <v>8.8000000000000009E-2</v>
      </c>
      <c r="F7" s="22">
        <f t="shared" si="0"/>
        <v>8.6333333333333331E-2</v>
      </c>
      <c r="G7" s="44"/>
      <c r="I7" s="22">
        <f t="shared" ref="I7:X7" si="1">AVERAGE(I4:I6)</f>
        <v>8.666666666666667E-2</v>
      </c>
      <c r="J7" s="22">
        <f t="shared" si="1"/>
        <v>0.44800000000000001</v>
      </c>
      <c r="K7" s="22">
        <f t="shared" si="1"/>
        <v>9.0666666666666673E-2</v>
      </c>
      <c r="L7" s="22">
        <f t="shared" si="1"/>
        <v>9.5000000000000015E-2</v>
      </c>
      <c r="M7" s="44"/>
      <c r="O7" s="22">
        <f t="shared" si="1"/>
        <v>8.433333333333333E-2</v>
      </c>
      <c r="P7" s="22">
        <f t="shared" si="1"/>
        <v>0.59366666666666668</v>
      </c>
      <c r="Q7" s="22">
        <f t="shared" si="1"/>
        <v>9.3000000000000013E-2</v>
      </c>
      <c r="R7" s="22">
        <f t="shared" si="1"/>
        <v>0.10300000000000002</v>
      </c>
      <c r="S7" s="44"/>
      <c r="U7" s="22">
        <f t="shared" si="1"/>
        <v>0.11566666666666665</v>
      </c>
      <c r="V7" s="22">
        <f t="shared" si="1"/>
        <v>0.6546333333333334</v>
      </c>
      <c r="W7" s="22">
        <f t="shared" si="1"/>
        <v>9.1666666666666674E-2</v>
      </c>
      <c r="X7" s="22">
        <f t="shared" si="1"/>
        <v>8.900000000000001E-2</v>
      </c>
      <c r="Y7" s="5"/>
      <c r="AA7" s="22">
        <f t="shared" ref="AA7:AD7" si="2">AVERAGE(AA4:AA6)</f>
        <v>0.11566666666666665</v>
      </c>
      <c r="AB7" s="22">
        <f t="shared" si="2"/>
        <v>0.6256666666666667</v>
      </c>
      <c r="AC7" s="22">
        <f t="shared" si="2"/>
        <v>9.1666666666666674E-2</v>
      </c>
      <c r="AD7" s="22">
        <f t="shared" si="2"/>
        <v>8.900000000000001E-2</v>
      </c>
      <c r="AE7" s="5"/>
    </row>
    <row r="8" spans="2:31">
      <c r="B8" s="42" t="s">
        <v>26</v>
      </c>
      <c r="C8" s="22"/>
      <c r="D8" s="23">
        <f>D7-(C7+E7+F7)</f>
        <v>0.129</v>
      </c>
      <c r="E8" s="22"/>
      <c r="F8" s="22"/>
      <c r="G8" s="44"/>
      <c r="I8" s="22"/>
      <c r="J8" s="23">
        <f>J7-(I7+K7+L7)</f>
        <v>0.17566666666666664</v>
      </c>
      <c r="K8" s="22"/>
      <c r="L8" s="22"/>
      <c r="M8" s="44"/>
      <c r="O8" s="22"/>
      <c r="P8" s="23">
        <f>P7-(O7+Q7+R7)</f>
        <v>0.3133333333333333</v>
      </c>
      <c r="Q8" s="22"/>
      <c r="R8" s="22"/>
      <c r="S8" s="44"/>
      <c r="U8" s="22"/>
      <c r="V8" s="23">
        <f>V7-(U7+W7+X7)</f>
        <v>0.35830000000000006</v>
      </c>
      <c r="W8" s="22"/>
      <c r="X8" s="22"/>
      <c r="Y8" s="5"/>
      <c r="AA8" s="22"/>
      <c r="AB8" s="23">
        <f>AB7-(AA7+AC7+AD7)</f>
        <v>0.32933333333333337</v>
      </c>
      <c r="AC8" s="22"/>
      <c r="AD8" s="22"/>
      <c r="AE8" s="5"/>
    </row>
    <row r="9" spans="2:31">
      <c r="B9" s="5"/>
      <c r="C9" s="5"/>
      <c r="D9" s="5"/>
      <c r="E9" s="5"/>
      <c r="F9" s="5"/>
      <c r="G9" s="5"/>
      <c r="I9" s="5"/>
      <c r="J9" s="5"/>
      <c r="K9" s="5"/>
      <c r="L9" s="5"/>
      <c r="M9" s="5"/>
      <c r="O9" s="5"/>
      <c r="P9" s="5"/>
      <c r="Q9" s="5"/>
      <c r="R9" s="5"/>
      <c r="S9" s="5"/>
      <c r="U9" s="5"/>
      <c r="V9" s="5"/>
      <c r="W9" s="5"/>
      <c r="X9" s="5"/>
      <c r="Y9" s="5"/>
    </row>
    <row r="10" spans="2:31" ht="29">
      <c r="K10" s="14" t="s">
        <v>33</v>
      </c>
      <c r="L10" s="14" t="s">
        <v>28</v>
      </c>
    </row>
    <row r="11" spans="2:31" ht="43.5">
      <c r="B11" s="36" t="s">
        <v>32</v>
      </c>
      <c r="C11" s="30" t="s">
        <v>27</v>
      </c>
      <c r="D11" s="28" t="s">
        <v>26</v>
      </c>
      <c r="E11" s="29" t="s">
        <v>14</v>
      </c>
      <c r="F11" s="28" t="s">
        <v>10</v>
      </c>
      <c r="G11" s="28" t="s">
        <v>11</v>
      </c>
      <c r="H11" s="28" t="s">
        <v>12</v>
      </c>
      <c r="I11" s="28" t="s">
        <v>15</v>
      </c>
      <c r="J11" s="28" t="s">
        <v>12</v>
      </c>
      <c r="K11" s="28" t="s">
        <v>13</v>
      </c>
      <c r="L11" s="28" t="s">
        <v>16</v>
      </c>
    </row>
    <row r="12" spans="2:31">
      <c r="B12" s="45" t="s">
        <v>30</v>
      </c>
      <c r="C12" s="21">
        <v>3</v>
      </c>
      <c r="D12" s="22">
        <f>D8</f>
        <v>0.129</v>
      </c>
      <c r="E12" s="22">
        <f>(D12-0.0657)/0.2743</f>
        <v>0.23076923076923081</v>
      </c>
      <c r="F12" s="22">
        <f>E12*1000</f>
        <v>230.7692307692308</v>
      </c>
      <c r="G12" s="22">
        <f>F12/342.3</f>
        <v>0.67417245331355768</v>
      </c>
      <c r="H12" s="22">
        <f>G12/30</f>
        <v>2.2472415110451924E-2</v>
      </c>
      <c r="I12" s="32">
        <v>1000</v>
      </c>
      <c r="J12" s="22">
        <f>H12*I12</f>
        <v>22.472415110451923</v>
      </c>
      <c r="K12" s="22">
        <f>(J12*1000)/125</f>
        <v>179.77932088361538</v>
      </c>
      <c r="L12" s="22">
        <f>(K12*1000)/200</f>
        <v>898.89660441807689</v>
      </c>
    </row>
    <row r="13" spans="2:31">
      <c r="B13" s="46"/>
      <c r="C13" s="21">
        <v>4</v>
      </c>
      <c r="D13" s="22">
        <f>J8</f>
        <v>0.17566666666666664</v>
      </c>
      <c r="E13" s="22">
        <f t="shared" ref="E13:E16" si="3">(D13-0.0657)/0.2743</f>
        <v>0.40089925871916388</v>
      </c>
      <c r="F13" s="22">
        <f t="shared" ref="F13:F16" si="4">E13*1000</f>
        <v>400.89925871916387</v>
      </c>
      <c r="G13" s="22">
        <f t="shared" ref="G13:G16" si="5">F13/342.3</f>
        <v>1.1711926927232366</v>
      </c>
      <c r="H13" s="22">
        <f t="shared" ref="H13:H16" si="6">G13/30</f>
        <v>3.9039756424107883E-2</v>
      </c>
      <c r="I13" s="32">
        <v>1000</v>
      </c>
      <c r="J13" s="22">
        <f>H13*I13</f>
        <v>39.039756424107885</v>
      </c>
      <c r="K13" s="22">
        <f t="shared" ref="K13:K16" si="7">(J13*1000)/125</f>
        <v>312.31805139286308</v>
      </c>
      <c r="L13" s="22">
        <f t="shared" ref="L13:L16" si="8">(K13*1000)/200</f>
        <v>1561.5902569643156</v>
      </c>
    </row>
    <row r="14" spans="2:31">
      <c r="B14" s="46"/>
      <c r="C14" s="21">
        <v>5</v>
      </c>
      <c r="D14" s="22">
        <f>P8</f>
        <v>0.3133333333333333</v>
      </c>
      <c r="E14" s="22">
        <f t="shared" si="3"/>
        <v>0.90278284117146679</v>
      </c>
      <c r="F14" s="22">
        <f t="shared" si="4"/>
        <v>902.78284117146677</v>
      </c>
      <c r="G14" s="22">
        <f t="shared" si="5"/>
        <v>2.6374023989817901</v>
      </c>
      <c r="H14" s="22">
        <f t="shared" si="6"/>
        <v>8.7913413299393006E-2</v>
      </c>
      <c r="I14" s="32">
        <v>1000</v>
      </c>
      <c r="J14" s="22">
        <f t="shared" ref="J14:J16" si="9">H14*I14</f>
        <v>87.913413299393</v>
      </c>
      <c r="K14" s="22">
        <f t="shared" si="7"/>
        <v>703.307306395144</v>
      </c>
      <c r="L14" s="22">
        <f t="shared" si="8"/>
        <v>3516.5365319757198</v>
      </c>
    </row>
    <row r="15" spans="2:31">
      <c r="B15" s="46"/>
      <c r="C15" s="34">
        <v>6</v>
      </c>
      <c r="D15" s="22">
        <f>V8</f>
        <v>0.35830000000000006</v>
      </c>
      <c r="E15" s="22">
        <f t="shared" si="3"/>
        <v>1.0667152752460813</v>
      </c>
      <c r="F15" s="22">
        <f t="shared" si="4"/>
        <v>1066.7152752460813</v>
      </c>
      <c r="G15" s="22">
        <f t="shared" si="5"/>
        <v>3.1163169010986893</v>
      </c>
      <c r="H15" s="22">
        <f t="shared" si="6"/>
        <v>0.10387723003662298</v>
      </c>
      <c r="I15" s="32">
        <v>1000</v>
      </c>
      <c r="J15" s="22">
        <f t="shared" si="9"/>
        <v>103.87723003662299</v>
      </c>
      <c r="K15" s="22">
        <f t="shared" si="7"/>
        <v>831.01784029298392</v>
      </c>
      <c r="L15" s="35">
        <f t="shared" si="8"/>
        <v>4155.0892014649198</v>
      </c>
    </row>
    <row r="16" spans="2:31">
      <c r="B16" s="47"/>
      <c r="C16" s="21">
        <v>7</v>
      </c>
      <c r="D16" s="22">
        <f>AB8</f>
        <v>0.32933333333333337</v>
      </c>
      <c r="E16" s="22">
        <f t="shared" si="3"/>
        <v>0.96111313646858698</v>
      </c>
      <c r="F16" s="22">
        <f t="shared" si="4"/>
        <v>961.11313646858696</v>
      </c>
      <c r="G16" s="22">
        <f t="shared" si="5"/>
        <v>2.8078093382079663</v>
      </c>
      <c r="H16" s="22">
        <f t="shared" si="6"/>
        <v>9.3593644606932216E-2</v>
      </c>
      <c r="I16" s="32">
        <v>1000</v>
      </c>
      <c r="J16" s="22">
        <f t="shared" si="9"/>
        <v>93.593644606932216</v>
      </c>
      <c r="K16" s="22">
        <f t="shared" si="7"/>
        <v>748.74915685545773</v>
      </c>
      <c r="L16" s="22">
        <f t="shared" si="8"/>
        <v>3743.7457842772883</v>
      </c>
    </row>
    <row r="17" spans="2:12"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</row>
    <row r="18" spans="2:12">
      <c r="B18" s="10"/>
      <c r="C18" s="9"/>
      <c r="D18" s="10"/>
      <c r="E18" s="10"/>
      <c r="F18" s="10"/>
      <c r="G18" s="10"/>
      <c r="H18" s="10"/>
      <c r="I18" s="10"/>
      <c r="J18" s="10"/>
      <c r="K18" s="10"/>
      <c r="L18" s="10"/>
    </row>
    <row r="19" spans="2:12">
      <c r="B19" s="10"/>
      <c r="C19" s="9"/>
      <c r="D19" s="10"/>
      <c r="E19" s="10"/>
      <c r="F19" s="10"/>
      <c r="G19" s="10"/>
      <c r="H19" s="10"/>
      <c r="I19" s="10"/>
      <c r="J19" s="10"/>
      <c r="K19" s="10"/>
      <c r="L19" s="10"/>
    </row>
    <row r="20" spans="2:12">
      <c r="B20" s="10"/>
      <c r="C20" s="9"/>
      <c r="D20" s="10"/>
      <c r="E20" s="10"/>
      <c r="F20" s="10"/>
      <c r="G20" s="10"/>
      <c r="H20" s="10"/>
      <c r="I20" s="10"/>
      <c r="J20" s="10"/>
      <c r="K20" s="10"/>
      <c r="L20" s="10"/>
    </row>
    <row r="21" spans="2:12">
      <c r="B21" s="10"/>
      <c r="C21" s="9"/>
      <c r="D21" s="10"/>
      <c r="E21" s="10"/>
      <c r="F21" s="10"/>
      <c r="G21" s="10"/>
      <c r="H21" s="10"/>
      <c r="I21" s="10"/>
      <c r="J21" s="10"/>
      <c r="K21" s="10"/>
      <c r="L21" s="10"/>
    </row>
    <row r="22" spans="2:12">
      <c r="B22" s="8"/>
      <c r="C22" s="9"/>
      <c r="D22" s="10"/>
      <c r="E22" s="10"/>
      <c r="F22" s="10"/>
      <c r="G22" s="10"/>
      <c r="H22" s="10"/>
      <c r="I22" s="10"/>
      <c r="J22" s="10"/>
      <c r="K22" s="11"/>
      <c r="L22" s="10"/>
    </row>
    <row r="23" spans="2:12">
      <c r="B23" s="10"/>
      <c r="C23" s="9"/>
      <c r="D23" s="10"/>
      <c r="E23" s="10"/>
      <c r="F23" s="10"/>
      <c r="G23" s="10"/>
      <c r="H23" s="10"/>
      <c r="I23" s="10"/>
      <c r="J23" s="10"/>
      <c r="K23" s="11"/>
      <c r="L23" s="10"/>
    </row>
    <row r="24" spans="2:12">
      <c r="B24" s="10"/>
      <c r="C24" s="9"/>
      <c r="D24" s="10"/>
      <c r="E24" s="10"/>
      <c r="F24" s="10"/>
      <c r="G24" s="10"/>
      <c r="H24" s="10"/>
      <c r="I24" s="10"/>
      <c r="J24" s="10"/>
      <c r="K24" s="11"/>
      <c r="L24" s="10"/>
    </row>
    <row r="25" spans="2:12">
      <c r="B25" s="10"/>
      <c r="C25" s="9"/>
      <c r="D25" s="10"/>
      <c r="E25" s="10"/>
      <c r="F25" s="10"/>
      <c r="G25" s="10"/>
      <c r="H25" s="10"/>
      <c r="I25" s="10"/>
      <c r="J25" s="10"/>
      <c r="K25" s="11"/>
      <c r="L25" s="10"/>
    </row>
    <row r="26" spans="2:12">
      <c r="B26" s="10"/>
      <c r="C26" s="9"/>
      <c r="D26" s="10"/>
      <c r="E26" s="10"/>
      <c r="F26" s="10"/>
      <c r="G26" s="10"/>
      <c r="H26" s="10"/>
      <c r="I26" s="10"/>
      <c r="J26" s="10"/>
      <c r="K26" s="11"/>
      <c r="L26" s="10"/>
    </row>
    <row r="30" spans="2:12">
      <c r="F30" s="12"/>
      <c r="G30" s="12"/>
      <c r="H30" s="12"/>
      <c r="I30" s="12"/>
      <c r="J30" s="12"/>
    </row>
  </sheetData>
  <mergeCells count="1">
    <mergeCell ref="B12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4"/>
  <sheetViews>
    <sheetView zoomScale="50" zoomScaleNormal="50" workbookViewId="0">
      <selection activeCell="P25" sqref="P25"/>
    </sheetView>
  </sheetViews>
  <sheetFormatPr defaultRowHeight="14.5"/>
  <cols>
    <col min="2" max="2" width="17.7265625" customWidth="1"/>
    <col min="4" max="4" width="11" customWidth="1"/>
    <col min="5" max="5" width="9.36328125" bestFit="1" customWidth="1"/>
    <col min="6" max="6" width="12.6328125" bestFit="1" customWidth="1"/>
    <col min="7" max="8" width="9.36328125" bestFit="1" customWidth="1"/>
    <col min="9" max="9" width="12.6328125" bestFit="1" customWidth="1"/>
    <col min="10" max="11" width="11.453125" bestFit="1" customWidth="1"/>
    <col min="12" max="12" width="12.6328125" bestFit="1" customWidth="1"/>
  </cols>
  <sheetData>
    <row r="2" spans="2:25" ht="43.5">
      <c r="B2" s="30" t="s">
        <v>6</v>
      </c>
      <c r="C2" s="31" t="s">
        <v>29</v>
      </c>
      <c r="D2" s="28" t="s">
        <v>25</v>
      </c>
      <c r="E2" s="28" t="s">
        <v>23</v>
      </c>
      <c r="F2" s="28" t="s">
        <v>24</v>
      </c>
      <c r="G2" s="6"/>
      <c r="H2" s="3"/>
      <c r="I2" s="25" t="s">
        <v>7</v>
      </c>
      <c r="J2" s="26"/>
      <c r="K2" s="26"/>
      <c r="L2" s="27"/>
      <c r="N2" s="4"/>
      <c r="O2" s="25" t="s">
        <v>8</v>
      </c>
      <c r="P2" s="26"/>
      <c r="Q2" s="26"/>
      <c r="R2" s="27"/>
      <c r="T2" s="3"/>
      <c r="U2" s="24" t="s">
        <v>9</v>
      </c>
      <c r="V2" s="24"/>
      <c r="W2" s="24"/>
      <c r="X2" s="24"/>
      <c r="Y2" s="6"/>
    </row>
    <row r="3" spans="2:25">
      <c r="B3" s="37" t="s">
        <v>19</v>
      </c>
      <c r="C3" s="28" t="s">
        <v>0</v>
      </c>
      <c r="D3" s="28" t="s">
        <v>22</v>
      </c>
      <c r="E3" s="28" t="s">
        <v>21</v>
      </c>
      <c r="F3" s="28" t="s">
        <v>20</v>
      </c>
      <c r="G3" s="5"/>
      <c r="I3" s="28" t="s">
        <v>0</v>
      </c>
      <c r="J3" s="28" t="s">
        <v>22</v>
      </c>
      <c r="K3" s="28" t="s">
        <v>21</v>
      </c>
      <c r="L3" s="28" t="s">
        <v>20</v>
      </c>
      <c r="M3" s="5"/>
      <c r="O3" s="21" t="s">
        <v>0</v>
      </c>
      <c r="P3" s="21" t="s">
        <v>22</v>
      </c>
      <c r="Q3" s="21" t="s">
        <v>21</v>
      </c>
      <c r="R3" s="21" t="s">
        <v>20</v>
      </c>
      <c r="S3" s="5"/>
      <c r="U3" s="21" t="s">
        <v>0</v>
      </c>
      <c r="V3" s="21" t="s">
        <v>22</v>
      </c>
      <c r="W3" s="21" t="s">
        <v>21</v>
      </c>
      <c r="X3" s="21" t="s">
        <v>20</v>
      </c>
      <c r="Y3" s="7"/>
    </row>
    <row r="4" spans="2:25">
      <c r="B4" s="21">
        <v>1</v>
      </c>
      <c r="C4" s="22">
        <v>8.6999999999999994E-2</v>
      </c>
      <c r="D4" s="22">
        <v>0.63300000000000001</v>
      </c>
      <c r="E4" s="22">
        <v>8.7999999999999995E-2</v>
      </c>
      <c r="F4" s="22">
        <v>8.7999999999999995E-2</v>
      </c>
      <c r="G4" s="5"/>
      <c r="I4" s="22">
        <v>8.5000000000000006E-2</v>
      </c>
      <c r="J4" s="22">
        <v>0.64900000000000002</v>
      </c>
      <c r="K4" s="22">
        <v>9.5000000000000001E-2</v>
      </c>
      <c r="L4" s="22">
        <v>9.5000000000000001E-2</v>
      </c>
      <c r="M4" s="5"/>
      <c r="O4" s="22">
        <v>8.2000000000000003E-2</v>
      </c>
      <c r="P4" s="22">
        <v>0.621</v>
      </c>
      <c r="Q4" s="22">
        <v>9.2999999999999999E-2</v>
      </c>
      <c r="R4" s="22">
        <v>0.113</v>
      </c>
      <c r="S4" s="5"/>
      <c r="U4" s="22">
        <v>0.10100000000000001</v>
      </c>
      <c r="V4" s="22">
        <v>0.434</v>
      </c>
      <c r="W4" s="22">
        <v>9.5000000000000001E-2</v>
      </c>
      <c r="X4" s="22">
        <v>9.5000000000000001E-2</v>
      </c>
      <c r="Y4" s="5"/>
    </row>
    <row r="5" spans="2:25">
      <c r="B5" s="21">
        <v>2</v>
      </c>
      <c r="C5" s="22">
        <v>9.1999999999999998E-2</v>
      </c>
      <c r="D5" s="22">
        <v>0.63700000000000001</v>
      </c>
      <c r="E5" s="22">
        <v>8.8999999999999996E-2</v>
      </c>
      <c r="F5" s="22">
        <v>8.5999999999999993E-2</v>
      </c>
      <c r="G5" s="5"/>
      <c r="I5" s="22">
        <v>0.09</v>
      </c>
      <c r="J5" s="22">
        <v>0.64400000000000002</v>
      </c>
      <c r="K5" s="22">
        <v>8.7999999999999995E-2</v>
      </c>
      <c r="L5" s="22">
        <v>9.7000000000000003E-2</v>
      </c>
      <c r="M5" s="5"/>
      <c r="O5" s="22">
        <v>8.3000000000000004E-2</v>
      </c>
      <c r="P5" s="22">
        <v>0.623</v>
      </c>
      <c r="Q5" s="22">
        <v>9.5000000000000001E-2</v>
      </c>
      <c r="R5" s="22">
        <v>9.7000000000000003E-2</v>
      </c>
      <c r="S5" s="5"/>
      <c r="U5" s="22">
        <v>0.14399999999999999</v>
      </c>
      <c r="V5" s="22">
        <v>0.45400000000000001</v>
      </c>
      <c r="W5" s="22">
        <v>0.09</v>
      </c>
      <c r="X5" s="22">
        <v>8.6999999999999994E-2</v>
      </c>
      <c r="Y5" s="5"/>
    </row>
    <row r="6" spans="2:25">
      <c r="B6" s="21">
        <v>3</v>
      </c>
      <c r="C6" s="22">
        <v>8.8999999999999996E-2</v>
      </c>
      <c r="D6" s="22">
        <v>0.63800000000000001</v>
      </c>
      <c r="E6" s="22">
        <v>8.6999999999999994E-2</v>
      </c>
      <c r="F6" s="22">
        <v>8.5000000000000006E-2</v>
      </c>
      <c r="G6" s="5"/>
      <c r="I6" s="22">
        <v>8.5000000000000006E-2</v>
      </c>
      <c r="J6" s="22">
        <v>0.65100000000000002</v>
      </c>
      <c r="K6" s="22">
        <v>8.8999999999999996E-2</v>
      </c>
      <c r="L6" s="22">
        <v>9.2999999999999999E-2</v>
      </c>
      <c r="M6" s="5"/>
      <c r="O6" s="22">
        <v>8.7999999999999995E-2</v>
      </c>
      <c r="P6" s="22">
        <v>0.627</v>
      </c>
      <c r="Q6" s="22">
        <v>9.0999999999999998E-2</v>
      </c>
      <c r="R6" s="22">
        <v>9.9000000000000005E-2</v>
      </c>
      <c r="S6" s="5"/>
      <c r="U6" s="22">
        <v>0.10199999999999999</v>
      </c>
      <c r="V6" s="22">
        <v>0.41899999999999998</v>
      </c>
      <c r="W6" s="22">
        <v>0.09</v>
      </c>
      <c r="X6" s="22">
        <v>8.5000000000000006E-2</v>
      </c>
      <c r="Y6" s="5"/>
    </row>
    <row r="7" spans="2:25">
      <c r="B7" s="21" t="s">
        <v>18</v>
      </c>
      <c r="C7" s="22">
        <f>AVERAGE(C4:C6)</f>
        <v>8.9333333333333334E-2</v>
      </c>
      <c r="D7" s="22">
        <f t="shared" ref="D7:X7" si="0">AVERAGE(D4:D6)</f>
        <v>0.63600000000000001</v>
      </c>
      <c r="E7" s="22">
        <f t="shared" si="0"/>
        <v>8.8000000000000009E-2</v>
      </c>
      <c r="F7" s="22">
        <f t="shared" si="0"/>
        <v>8.6333333333333331E-2</v>
      </c>
      <c r="G7" s="5"/>
      <c r="I7" s="22">
        <f t="shared" si="0"/>
        <v>8.666666666666667E-2</v>
      </c>
      <c r="J7" s="22">
        <f t="shared" si="0"/>
        <v>0.64800000000000002</v>
      </c>
      <c r="K7" s="22">
        <f t="shared" si="0"/>
        <v>9.0666666666666673E-2</v>
      </c>
      <c r="L7" s="22">
        <f t="shared" si="0"/>
        <v>9.5000000000000015E-2</v>
      </c>
      <c r="M7" s="5"/>
      <c r="O7" s="22">
        <f t="shared" si="0"/>
        <v>8.433333333333333E-2</v>
      </c>
      <c r="P7" s="22">
        <f t="shared" si="0"/>
        <v>0.6236666666666667</v>
      </c>
      <c r="Q7" s="22">
        <f t="shared" si="0"/>
        <v>9.3000000000000013E-2</v>
      </c>
      <c r="R7" s="22">
        <f t="shared" si="0"/>
        <v>0.10300000000000002</v>
      </c>
      <c r="S7" s="5"/>
      <c r="U7" s="22">
        <f t="shared" si="0"/>
        <v>0.11566666666666665</v>
      </c>
      <c r="V7" s="22">
        <f t="shared" si="0"/>
        <v>0.43566666666666665</v>
      </c>
      <c r="W7" s="22">
        <f t="shared" si="0"/>
        <v>9.1666666666666674E-2</v>
      </c>
      <c r="X7" s="22">
        <f t="shared" si="0"/>
        <v>8.900000000000001E-2</v>
      </c>
      <c r="Y7" s="5"/>
    </row>
    <row r="8" spans="2:25" ht="30" customHeight="1">
      <c r="B8" s="28" t="s">
        <v>26</v>
      </c>
      <c r="C8" s="22"/>
      <c r="D8" s="23">
        <f>D7-(C7+E7+F7)</f>
        <v>0.37233333333333335</v>
      </c>
      <c r="E8" s="22"/>
      <c r="F8" s="22"/>
      <c r="G8" s="5"/>
      <c r="I8" s="22"/>
      <c r="J8" s="23">
        <f>J7-(I7+K7+L7)</f>
        <v>0.37566666666666665</v>
      </c>
      <c r="K8" s="22"/>
      <c r="L8" s="22"/>
      <c r="M8" s="5"/>
      <c r="O8" s="22"/>
      <c r="P8" s="23">
        <f>P7-(O7+Q7+R7)</f>
        <v>0.34333333333333332</v>
      </c>
      <c r="Q8" s="22"/>
      <c r="R8" s="22"/>
      <c r="S8" s="5"/>
      <c r="U8" s="22"/>
      <c r="V8" s="23">
        <f>V7-(U7+W7+X7)</f>
        <v>0.13933333333333331</v>
      </c>
      <c r="W8" s="22"/>
      <c r="X8" s="22"/>
      <c r="Y8" s="5"/>
    </row>
    <row r="9" spans="2:25">
      <c r="B9" s="5"/>
      <c r="C9" s="5"/>
      <c r="D9" s="5"/>
      <c r="E9" s="5"/>
      <c r="F9" s="5"/>
      <c r="G9" s="5"/>
      <c r="I9" s="5"/>
      <c r="J9" s="5"/>
      <c r="K9" s="5"/>
      <c r="L9" s="5"/>
      <c r="M9" s="5"/>
      <c r="O9" s="5"/>
      <c r="P9" s="5"/>
      <c r="Q9" s="5"/>
      <c r="R9" s="5"/>
      <c r="S9" s="5"/>
      <c r="U9" s="5"/>
      <c r="V9" s="5"/>
      <c r="W9" s="5"/>
      <c r="X9" s="5"/>
      <c r="Y9" s="5"/>
    </row>
    <row r="10" spans="2:25" ht="42.75" customHeight="1">
      <c r="K10" s="14" t="s">
        <v>33</v>
      </c>
      <c r="L10" s="14" t="s">
        <v>28</v>
      </c>
    </row>
    <row r="11" spans="2:25" ht="43.5">
      <c r="B11" s="38" t="s">
        <v>32</v>
      </c>
      <c r="C11" s="30" t="s">
        <v>31</v>
      </c>
      <c r="D11" s="28" t="s">
        <v>26</v>
      </c>
      <c r="E11" s="28" t="s">
        <v>14</v>
      </c>
      <c r="F11" s="28" t="s">
        <v>10</v>
      </c>
      <c r="G11" s="28" t="s">
        <v>11</v>
      </c>
      <c r="H11" s="28" t="s">
        <v>12</v>
      </c>
      <c r="I11" s="28" t="s">
        <v>15</v>
      </c>
      <c r="J11" s="28" t="s">
        <v>12</v>
      </c>
      <c r="K11" s="28" t="s">
        <v>13</v>
      </c>
      <c r="L11" s="28" t="s">
        <v>16</v>
      </c>
    </row>
    <row r="12" spans="2:25">
      <c r="B12" s="39" t="s">
        <v>30</v>
      </c>
      <c r="C12" s="21">
        <v>25</v>
      </c>
      <c r="D12" s="22">
        <f>D8</f>
        <v>0.37233333333333335</v>
      </c>
      <c r="E12" s="22">
        <f>(D12-0.0657)/0.2743</f>
        <v>1.1178758050795967</v>
      </c>
      <c r="F12" s="22">
        <f>E12*1000</f>
        <v>1117.8758050795968</v>
      </c>
      <c r="G12" s="22">
        <f>F12/342.3</f>
        <v>3.2657779873783137</v>
      </c>
      <c r="H12" s="22">
        <f>G12/30</f>
        <v>0.10885926624594379</v>
      </c>
      <c r="I12" s="32">
        <v>1000</v>
      </c>
      <c r="J12" s="22">
        <f>H12*I12</f>
        <v>108.85926624594379</v>
      </c>
      <c r="K12" s="33">
        <f>(J12*1000)/125</f>
        <v>870.87412996755029</v>
      </c>
      <c r="L12" s="22">
        <f>(K12*1000)/200</f>
        <v>4354.3706498377514</v>
      </c>
    </row>
    <row r="13" spans="2:25">
      <c r="B13" s="40"/>
      <c r="C13" s="34">
        <v>37</v>
      </c>
      <c r="D13" s="22">
        <f>J8</f>
        <v>0.37566666666666665</v>
      </c>
      <c r="E13" s="22">
        <f t="shared" ref="E13:E15" si="1">(D13-0.0657)/0.2743</f>
        <v>1.1300279499331634</v>
      </c>
      <c r="F13" s="22">
        <f t="shared" ref="F13:F15" si="2">E13*1000</f>
        <v>1130.0279499331634</v>
      </c>
      <c r="G13" s="22">
        <f t="shared" ref="G13:G15" si="3">F13/342.3</f>
        <v>3.3012794330504334</v>
      </c>
      <c r="H13" s="22">
        <f t="shared" ref="H13:H15" si="4">G13/30</f>
        <v>0.11004264776834778</v>
      </c>
      <c r="I13" s="32">
        <v>1000</v>
      </c>
      <c r="J13" s="22">
        <f t="shared" ref="J13:J15" si="5">H13*I13</f>
        <v>110.04264776834778</v>
      </c>
      <c r="K13" s="33">
        <f t="shared" ref="K13:K15" si="6">(J13*1000)/125</f>
        <v>880.34118214678222</v>
      </c>
      <c r="L13" s="35">
        <f t="shared" ref="L13:L15" si="7">(K13*1000)/200</f>
        <v>4401.705910733911</v>
      </c>
    </row>
    <row r="14" spans="2:25">
      <c r="B14" s="40"/>
      <c r="C14" s="21">
        <v>45</v>
      </c>
      <c r="D14" s="22">
        <f>P8</f>
        <v>0.34333333333333332</v>
      </c>
      <c r="E14" s="22">
        <f t="shared" si="1"/>
        <v>1.0121521448535666</v>
      </c>
      <c r="F14" s="22">
        <f t="shared" si="2"/>
        <v>1012.1521448535666</v>
      </c>
      <c r="G14" s="22">
        <f t="shared" si="3"/>
        <v>2.9569154100308692</v>
      </c>
      <c r="H14" s="22">
        <f t="shared" si="4"/>
        <v>9.8563847001028979E-2</v>
      </c>
      <c r="I14" s="32">
        <v>1000</v>
      </c>
      <c r="J14" s="22">
        <f t="shared" si="5"/>
        <v>98.563847001028975</v>
      </c>
      <c r="K14" s="33">
        <f t="shared" si="6"/>
        <v>788.5107760082318</v>
      </c>
      <c r="L14" s="22">
        <f t="shared" si="7"/>
        <v>3942.5538800411591</v>
      </c>
    </row>
    <row r="15" spans="2:25">
      <c r="B15" s="41"/>
      <c r="C15" s="21">
        <v>55</v>
      </c>
      <c r="D15" s="22">
        <f>V8</f>
        <v>0.13933333333333331</v>
      </c>
      <c r="E15" s="22">
        <f t="shared" si="1"/>
        <v>0.26844087981528736</v>
      </c>
      <c r="F15" s="22">
        <f t="shared" si="2"/>
        <v>268.44087981528736</v>
      </c>
      <c r="G15" s="22">
        <f t="shared" si="3"/>
        <v>0.78422693489712925</v>
      </c>
      <c r="H15" s="22">
        <f t="shared" si="4"/>
        <v>2.6140897829904308E-2</v>
      </c>
      <c r="I15" s="32">
        <v>1000</v>
      </c>
      <c r="J15" s="22">
        <f t="shared" si="5"/>
        <v>26.140897829904308</v>
      </c>
      <c r="K15" s="33">
        <f t="shared" si="6"/>
        <v>209.12718263923446</v>
      </c>
      <c r="L15" s="22">
        <f t="shared" si="7"/>
        <v>1045.6359131961724</v>
      </c>
    </row>
    <row r="16" spans="2: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2:13"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2:13">
      <c r="B18" s="10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2:13">
      <c r="B19" s="10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2:13">
      <c r="B20" s="10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>
      <c r="B21" s="10"/>
      <c r="C21" s="10"/>
      <c r="D21" s="10"/>
      <c r="E21" s="10"/>
      <c r="F21" s="10"/>
      <c r="G21" s="10"/>
      <c r="H21" s="9"/>
      <c r="I21" s="10"/>
      <c r="J21" s="10"/>
      <c r="K21" s="10"/>
      <c r="L21" s="10"/>
      <c r="M21" s="10"/>
    </row>
    <row r="22" spans="2:13">
      <c r="B22" s="8"/>
      <c r="C22" s="9"/>
      <c r="D22" s="10"/>
      <c r="E22" s="10"/>
      <c r="F22" s="10"/>
      <c r="G22" s="10"/>
      <c r="H22" s="10"/>
      <c r="I22" s="10"/>
      <c r="J22" s="10"/>
      <c r="K22" s="11"/>
      <c r="L22" s="10"/>
      <c r="M22" s="10"/>
    </row>
    <row r="23" spans="2:13">
      <c r="B23" s="10"/>
      <c r="C23" s="9"/>
      <c r="D23" s="10"/>
      <c r="E23" s="10"/>
      <c r="F23" s="10"/>
      <c r="G23" s="10"/>
      <c r="H23" s="10"/>
      <c r="I23" s="10"/>
      <c r="J23" s="10"/>
      <c r="K23" s="11"/>
      <c r="L23" s="10"/>
      <c r="M23" s="10"/>
    </row>
    <row r="24" spans="2:13">
      <c r="B24" s="10"/>
      <c r="C24" s="9"/>
      <c r="D24" s="10"/>
      <c r="E24" s="10"/>
      <c r="F24" s="10"/>
      <c r="G24" s="10"/>
      <c r="H24" s="10"/>
      <c r="I24" s="10"/>
      <c r="J24" s="10"/>
      <c r="K24" s="11"/>
      <c r="L24" s="10"/>
      <c r="M24" s="10"/>
    </row>
    <row r="25" spans="2:13">
      <c r="B25" s="10"/>
      <c r="C25" s="9"/>
      <c r="D25" s="10"/>
      <c r="E25" s="10"/>
      <c r="F25" s="10"/>
      <c r="G25" s="10"/>
      <c r="H25" s="10"/>
      <c r="I25" s="10"/>
      <c r="J25" s="10"/>
      <c r="K25" s="11"/>
      <c r="L25" s="10"/>
      <c r="M25" s="10"/>
    </row>
    <row r="26" spans="2:1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34" spans="6:10">
      <c r="F34" s="12"/>
      <c r="G34" s="12"/>
      <c r="H34" s="12"/>
      <c r="I34" s="12"/>
      <c r="J34" s="12"/>
    </row>
  </sheetData>
  <mergeCells count="4">
    <mergeCell ref="I2:L2"/>
    <mergeCell ref="O2:R2"/>
    <mergeCell ref="U2:X2"/>
    <mergeCell ref="B12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 curve</vt:lpstr>
      <vt:lpstr>pH optimize </vt:lpstr>
      <vt:lpstr>Temp optimize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2019-07-03T05:19:18Z</dcterms:created>
  <dcterms:modified xsi:type="dcterms:W3CDTF">2020-07-12T08:45:00Z</dcterms:modified>
</cp:coreProperties>
</file>