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ez8631\Dropbox (Sydney Uni)\Lab Book Ignacia\Drafts\Paper_1_qPCR_ddPCR\Peer J\Response to reviewers\Review 2\Supplemental files\"/>
    </mc:Choice>
  </mc:AlternateContent>
  <bookViews>
    <workbookView xWindow="0" yWindow="0" windowWidth="15516" windowHeight="7032"/>
  </bookViews>
  <sheets>
    <sheet name="IL-4_5ul cDNA input" sheetId="3" r:id="rId1"/>
    <sheet name="IFNy_5ul cDNA input" sheetId="4" r:id="rId2"/>
    <sheet name="Sheet2" sheetId="5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3" l="1"/>
  <c r="C66" i="3"/>
  <c r="C64" i="4"/>
  <c r="C63" i="4"/>
  <c r="C62" i="4"/>
  <c r="I9" i="4"/>
  <c r="G9" i="4"/>
  <c r="G3" i="4"/>
  <c r="E3" i="3"/>
  <c r="B31" i="4"/>
  <c r="B32" i="4" s="1"/>
  <c r="B33" i="4" s="1"/>
  <c r="B34" i="4" s="1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E24" i="4"/>
  <c r="E23" i="4"/>
  <c r="E22" i="4"/>
  <c r="E21" i="4"/>
  <c r="E20" i="4"/>
  <c r="E19" i="4"/>
  <c r="E18" i="4"/>
  <c r="E17" i="4"/>
  <c r="E16" i="4"/>
  <c r="E15" i="4"/>
  <c r="J15" i="4" s="1"/>
  <c r="E14" i="4"/>
  <c r="E13" i="4"/>
  <c r="G12" i="4" s="1"/>
  <c r="E12" i="4"/>
  <c r="I12" i="4" s="1"/>
  <c r="E11" i="4"/>
  <c r="E10" i="4"/>
  <c r="E9" i="4"/>
  <c r="J9" i="4" s="1"/>
  <c r="E8" i="4"/>
  <c r="E7" i="4"/>
  <c r="E6" i="4"/>
  <c r="E5" i="4"/>
  <c r="E4" i="4"/>
  <c r="E3" i="4"/>
  <c r="D3" i="3"/>
  <c r="D3" i="4"/>
  <c r="I15" i="4" l="1"/>
  <c r="G21" i="4"/>
  <c r="J3" i="4"/>
  <c r="G6" i="4"/>
  <c r="I18" i="4"/>
  <c r="G18" i="4"/>
  <c r="I21" i="4"/>
  <c r="I6" i="4"/>
  <c r="G15" i="4"/>
  <c r="J21" i="4"/>
  <c r="J18" i="4"/>
  <c r="J12" i="4"/>
  <c r="J6" i="4"/>
  <c r="I3" i="4"/>
  <c r="C6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E23" i="3" l="1"/>
  <c r="E22" i="3"/>
  <c r="E21" i="3"/>
  <c r="E20" i="3"/>
  <c r="E19" i="3"/>
  <c r="E18" i="3"/>
  <c r="E17" i="3"/>
  <c r="E16" i="3"/>
  <c r="E15" i="3"/>
  <c r="E14" i="3"/>
  <c r="E13" i="3"/>
  <c r="E12" i="3"/>
  <c r="G12" i="3" s="1"/>
  <c r="E11" i="3"/>
  <c r="E10" i="3"/>
  <c r="E9" i="3"/>
  <c r="G9" i="3" s="1"/>
  <c r="E8" i="3"/>
  <c r="E7" i="3"/>
  <c r="E6" i="3"/>
  <c r="E5" i="3"/>
  <c r="E4" i="3"/>
  <c r="I3" i="3" l="1"/>
  <c r="G3" i="3"/>
  <c r="J3" i="3"/>
  <c r="G21" i="3"/>
  <c r="J18" i="3"/>
  <c r="G6" i="3"/>
  <c r="G18" i="3"/>
  <c r="J15" i="3"/>
  <c r="G15" i="3"/>
  <c r="I15" i="3"/>
  <c r="J9" i="3"/>
  <c r="J6" i="3"/>
  <c r="I12" i="3"/>
  <c r="J12" i="3"/>
  <c r="I6" i="3"/>
  <c r="I9" i="3"/>
  <c r="I18" i="3"/>
</calcChain>
</file>

<file path=xl/sharedStrings.xml><?xml version="1.0" encoding="utf-8"?>
<sst xmlns="http://schemas.openxmlformats.org/spreadsheetml/2006/main" count="232" uniqueCount="102">
  <si>
    <t>IL-4</t>
  </si>
  <si>
    <t>Std deviation</t>
  </si>
  <si>
    <t>Expected Copy numbers (Std) (copies/ul) (y)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</si>
  <si>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</si>
  <si>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</si>
  <si>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</si>
  <si>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</si>
  <si>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</si>
  <si>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</si>
  <si>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</si>
  <si>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</si>
  <si>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</si>
  <si>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</si>
  <si>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</si>
  <si>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</si>
  <si>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</si>
  <si>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</si>
  <si>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</si>
  <si>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</si>
  <si>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</si>
  <si>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</si>
  <si>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</si>
  <si>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</si>
  <si>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</si>
  <si>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</si>
  <si>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</si>
  <si>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</si>
  <si>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Parameter</t>
  </si>
  <si>
    <t>Meaning</t>
  </si>
  <si>
    <t>Value</t>
  </si>
  <si>
    <t>Slope</t>
  </si>
  <si>
    <t>a</t>
  </si>
  <si>
    <t>b</t>
  </si>
  <si>
    <t>Correlation Coefficient</t>
  </si>
  <si>
    <t>R2</t>
  </si>
  <si>
    <t>SE of intercept</t>
  </si>
  <si>
    <t>EXCEL function (data analysis &gt; regression &gt; Third table)</t>
  </si>
  <si>
    <t>SD of intercept</t>
  </si>
  <si>
    <r>
      <t xml:space="preserve">SE of intercept * </t>
    </r>
    <r>
      <rPr>
        <b/>
        <sz val="11"/>
        <color rgb="FF808080"/>
        <rFont val="Calibri"/>
        <family val="2"/>
        <scheme val="minor"/>
      </rPr>
      <t>√n (n= observations)</t>
    </r>
  </si>
  <si>
    <t>LOD</t>
  </si>
  <si>
    <t>3.3 (SD of intercept/slope)</t>
  </si>
  <si>
    <t>LOQ</t>
  </si>
  <si>
    <t>10 (SD of intercept/slope)</t>
  </si>
  <si>
    <t>(20 ul PCR reaction)</t>
  </si>
  <si>
    <t>Well</t>
  </si>
  <si>
    <t>Sample</t>
  </si>
  <si>
    <t>Detection rate (X detected / Y replicates)</t>
  </si>
  <si>
    <t>Std error</t>
  </si>
  <si>
    <t>A01</t>
  </si>
  <si>
    <t>Std 1 10^3</t>
  </si>
  <si>
    <t>A02</t>
  </si>
  <si>
    <t>A03</t>
  </si>
  <si>
    <t>B01</t>
  </si>
  <si>
    <t>Std 2 1:5</t>
  </si>
  <si>
    <t>B02</t>
  </si>
  <si>
    <t>B03</t>
  </si>
  <si>
    <t>C01</t>
  </si>
  <si>
    <t>Std 3 1:25</t>
  </si>
  <si>
    <t>C02</t>
  </si>
  <si>
    <t>C03</t>
  </si>
  <si>
    <t>D01</t>
  </si>
  <si>
    <t>Std 4 1:125</t>
  </si>
  <si>
    <t>D02</t>
  </si>
  <si>
    <t>D03</t>
  </si>
  <si>
    <t>E01</t>
  </si>
  <si>
    <t>Std 5 1:625</t>
  </si>
  <si>
    <t>E02</t>
  </si>
  <si>
    <t>E03</t>
  </si>
  <si>
    <t>F01</t>
  </si>
  <si>
    <t>Std 6 1:3125</t>
  </si>
  <si>
    <t>F02</t>
  </si>
  <si>
    <t>F03</t>
  </si>
  <si>
    <t>G01</t>
  </si>
  <si>
    <t>Std 7 :15625</t>
  </si>
  <si>
    <t>G02</t>
  </si>
  <si>
    <t>G03</t>
  </si>
  <si>
    <t>H01</t>
  </si>
  <si>
    <t>NTC</t>
  </si>
  <si>
    <t>3/3</t>
  </si>
  <si>
    <t>2/2</t>
  </si>
  <si>
    <t>Mean (x)</t>
  </si>
  <si>
    <t>RESULTS LOD/LOQ</t>
  </si>
  <si>
    <t>Concentration (Copies/μl of PCR reaction mix)</t>
  </si>
  <si>
    <t xml:space="preserve">Copies/20uL Well </t>
  </si>
  <si>
    <t>Copies Per 20uL Well / quantity of cDNA used per reaction</t>
  </si>
  <si>
    <t>6 ul cDNA input</t>
  </si>
  <si>
    <r>
      <t>Y=</t>
    </r>
    <r>
      <rPr>
        <b/>
        <sz val="11"/>
        <color rgb="FFFF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X + b</t>
    </r>
  </si>
  <si>
    <t>Linear regression:</t>
  </si>
  <si>
    <t>REGRESSION SUMMARY OUTPUT</t>
  </si>
  <si>
    <t>1/3</t>
  </si>
  <si>
    <t>Line of best fit done with average of replicates</t>
  </si>
  <si>
    <t>For linear regression:</t>
  </si>
  <si>
    <t>Average replicates (copies/µL) (x)</t>
  </si>
  <si>
    <t>Expected Copy numbers (Std) (copies/µL)      (y)</t>
  </si>
  <si>
    <t>Std error (for error bars)</t>
  </si>
  <si>
    <t>IFNy</t>
  </si>
  <si>
    <r>
      <t xml:space="preserve">SE of intercept * </t>
    </r>
    <r>
      <rPr>
        <b/>
        <sz val="11"/>
        <color theme="1" tint="0.499984740745262"/>
        <rFont val="Arial"/>
        <family val="2"/>
      </rPr>
      <t>√</t>
    </r>
    <r>
      <rPr>
        <b/>
        <sz val="11"/>
        <color theme="1" tint="0.499984740745262"/>
        <rFont val="Calibri"/>
        <family val="2"/>
      </rPr>
      <t>n (n= observations)</t>
    </r>
  </si>
  <si>
    <t>Data Analysis Regression (Excel--&gt; Data --&gt; Data Analysis --&gt; Regression</t>
  </si>
  <si>
    <t>MEAN replicates (x)</t>
  </si>
  <si>
    <t>Gblock standard</t>
  </si>
  <si>
    <t>Expected Copy numbers (Std) (copies/ul used per reaction)</t>
  </si>
  <si>
    <t>MEAN                                  Copies per 20uL Well / quantity of cDNA used per reaction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</si>
</sst>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808080"/>
      <name val="Calibri"/>
      <family val="2"/>
      <scheme val="minor"/>
    </font>
    <font>
      <sz val="10"/>
      <color rgb="FF545454"/>
      <name val="Courier New"/>
      <family val="3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1" tint="0.499984740745262"/>
      <name val="Arial"/>
      <family val="2"/>
    </font>
    <font>
      <b/>
      <sz val="11"/>
      <color theme="1" tint="0.499984740745262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Continuous"/>
    </xf>
    <xf numFmtId="0" fontId="0" fillId="3" borderId="0" xfId="0" applyFill="1" applyBorder="1" applyAlignment="1"/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0" fillId="6" borderId="0" xfId="0" applyFill="1" applyBorder="1" applyAlignment="1"/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16" fontId="3" fillId="7" borderId="0" xfId="0" quotePrefix="1" applyNumberFormat="1" applyFont="1" applyFill="1" applyAlignment="1">
      <alignment horizontal="center" vertical="center"/>
    </xf>
    <xf numFmtId="16" fontId="3" fillId="0" borderId="0" xfId="0" quotePrefix="1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2" fillId="5" borderId="0" xfId="0" applyNumberFormat="1" applyFont="1" applyFill="1" applyAlignment="1">
      <alignment horizontal="center" vertical="center" wrapText="1"/>
    </xf>
    <xf numFmtId="2" fontId="3" fillId="5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2" fontId="0" fillId="0" borderId="0" xfId="0" applyNumberFormat="1"/>
    <xf numFmtId="0" fontId="0" fillId="0" borderId="4" xfId="0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165" fontId="0" fillId="0" borderId="7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165" fontId="0" fillId="3" borderId="7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8" borderId="6" xfId="0" applyFill="1" applyBorder="1" applyAlignment="1">
      <alignment horizontal="left" vertical="center"/>
    </xf>
    <xf numFmtId="2" fontId="0" fillId="8" borderId="7" xfId="0" applyNumberFormat="1" applyFill="1" applyBorder="1" applyAlignment="1">
      <alignment horizontal="center" vertical="center"/>
    </xf>
    <xf numFmtId="0" fontId="0" fillId="8" borderId="8" xfId="0" applyFill="1" applyBorder="1" applyAlignment="1">
      <alignment horizontal="left" vertical="center"/>
    </xf>
    <xf numFmtId="2" fontId="0" fillId="8" borderId="9" xfId="0" applyNumberForma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2" fontId="6" fillId="0" borderId="0" xfId="0" applyNumberFormat="1" applyFont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 wrapText="1"/>
    </xf>
    <xf numFmtId="0" fontId="0" fillId="9" borderId="0" xfId="0" applyFill="1" applyBorder="1" applyAlignment="1"/>
    <xf numFmtId="0" fontId="0" fillId="10" borderId="0" xfId="0" applyFill="1" applyAlignment="1">
      <alignment horizontal="center" vertical="center"/>
    </xf>
    <xf numFmtId="165" fontId="0" fillId="9" borderId="7" xfId="0" applyNumberFormat="1" applyFill="1" applyBorder="1" applyAlignment="1">
      <alignment horizontal="center" vertical="center"/>
    </xf>
    <xf numFmtId="0" fontId="9" fillId="0" borderId="2" xfId="0" applyFont="1" applyFill="1" applyBorder="1" applyAlignment="1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11" borderId="0" xfId="0" quotePrefix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12" borderId="0" xfId="0" applyFill="1" applyAlignment="1">
      <alignment horizontal="left" vertical="center"/>
    </xf>
    <xf numFmtId="49" fontId="0" fillId="5" borderId="0" xfId="0" applyNumberForma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8" borderId="0" xfId="0" applyFill="1" applyBorder="1" applyAlignment="1">
      <alignment horizontal="left" vertical="center" wrapText="1"/>
    </xf>
    <xf numFmtId="0" fontId="0" fillId="8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165" fontId="8" fillId="0" borderId="7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/>
    <xf numFmtId="165" fontId="0" fillId="6" borderId="7" xfId="0" applyNumberFormat="1" applyFill="1" applyBorder="1" applyAlignment="1">
      <alignment horizontal="center" vertical="center"/>
    </xf>
    <xf numFmtId="2" fontId="3" fillId="4" borderId="7" xfId="0" applyNumberFormat="1" applyFont="1" applyFill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IL-4 ddPCR Standard curve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49631754125062"/>
          <c:y val="0.13770788141720899"/>
          <c:w val="0.79824475828428021"/>
          <c:h val="0.705374883996333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'IL-4_5ul cDNA input'!$B$29</c:f>
              <c:strCache>
                <c:ptCount val="1"/>
                <c:pt idx="0">
                  <c:v>Expected Copy numbers (Std) (copies/ul) (y)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5505076290212233"/>
                  <c:y val="-0.1715049447452474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0.9432x</a:t>
                    </a:r>
                    <a:br>
                      <a:rPr lang="en-US" baseline="0"/>
                    </a:br>
                    <a:r>
                      <a:rPr lang="en-US" baseline="0"/>
                      <a:t>R² = 0.9998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'IL-4_5ul cDNA input'!$C$30:$C$35</c:f>
                <c:numCache>
                  <c:formatCode>General</c:formatCode>
                  <c:ptCount val="6"/>
                  <c:pt idx="0">
                    <c:v>43.538403652322835</c:v>
                  </c:pt>
                  <c:pt idx="1">
                    <c:v>6.8879927732573005</c:v>
                  </c:pt>
                  <c:pt idx="2">
                    <c:v>1.8406923013225576</c:v>
                  </c:pt>
                  <c:pt idx="3">
                    <c:v>1.1558081988775617</c:v>
                  </c:pt>
                  <c:pt idx="4">
                    <c:v>0.62937652864943638</c:v>
                  </c:pt>
                  <c:pt idx="5">
                    <c:v>1.8946591602009411</c:v>
                  </c:pt>
                </c:numCache>
              </c:numRef>
            </c:plus>
            <c:minus>
              <c:numRef>
                <c:f>'IL-4_5ul cDNA input'!$C$30:$C$35</c:f>
                <c:numCache>
                  <c:formatCode>General</c:formatCode>
                  <c:ptCount val="6"/>
                  <c:pt idx="0">
                    <c:v>43.538403652322835</c:v>
                  </c:pt>
                  <c:pt idx="1">
                    <c:v>6.8879927732573005</c:v>
                  </c:pt>
                  <c:pt idx="2">
                    <c:v>1.8406923013225576</c:v>
                  </c:pt>
                  <c:pt idx="3">
                    <c:v>1.1558081988775617</c:v>
                  </c:pt>
                  <c:pt idx="4">
                    <c:v>0.62937652864943638</c:v>
                  </c:pt>
                  <c:pt idx="5">
                    <c:v>1.8946591602009411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'IL-4_5ul cDNA input'!$A$30:$A$35</c:f>
              <c:numCache>
                <c:formatCode>0.00</c:formatCode>
                <c:ptCount val="6"/>
                <c:pt idx="0">
                  <c:v>212.44444444444446</c:v>
                </c:pt>
                <c:pt idx="1">
                  <c:v>40.666666666666664</c:v>
                </c:pt>
                <c:pt idx="2">
                  <c:v>8.2111111111111104</c:v>
                </c:pt>
                <c:pt idx="3">
                  <c:v>2.7255555555555553</c:v>
                </c:pt>
                <c:pt idx="4">
                  <c:v>0.99888888888888883</c:v>
                </c:pt>
                <c:pt idx="5">
                  <c:v>0.35222222222222221</c:v>
                </c:pt>
              </c:numCache>
            </c:numRef>
          </c:xVal>
          <c:yVal>
            <c:numRef>
              <c:f>'IL-4_5ul cDNA input'!$B$30:$B$35</c:f>
              <c:numCache>
                <c:formatCode>General</c:formatCode>
                <c:ptCount val="6"/>
                <c:pt idx="0">
                  <c:v>200</c:v>
                </c:pt>
                <c:pt idx="1">
                  <c:v>40</c:v>
                </c:pt>
                <c:pt idx="2">
                  <c:v>8</c:v>
                </c:pt>
                <c:pt idx="3">
                  <c:v>1.6</c:v>
                </c:pt>
                <c:pt idx="4">
                  <c:v>0.32</c:v>
                </c:pt>
                <c:pt idx="5">
                  <c:v>6.4000000000000001E-2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A5-4EBB-8628-A91C111B4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6195631"/>
        <c:axId val="1606201455"/>
      </c:scatterChart>
      <c:valAx>
        <c:axId val="1606195631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Mean replicates (copies per 20uL Well /ul of cDNA per reaction)</a:t>
                </a:r>
              </a:p>
            </c:rich>
          </c:tx>
          <c:layout>
            <c:manualLayout>
              <c:xMode val="edge"/>
              <c:yMode val="edge"/>
              <c:x val="0.31166576726840711"/>
              <c:y val="0.92695213532147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201455"/>
        <c:crosses val="autoZero"/>
        <c:crossBetween val="midCat"/>
      </c:valAx>
      <c:valAx>
        <c:axId val="160620145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Expected Copy numbers (Std)                          (copies/ul)</a:t>
                </a:r>
              </a:p>
            </c:rich>
          </c:tx>
          <c:layout>
            <c:manualLayout>
              <c:xMode val="edge"/>
              <c:yMode val="edge"/>
              <c:x val="3.8152616474182791E-2"/>
              <c:y val="0.29316702819956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1956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0"/>
            <c:trendlineLbl>
              <c:layout>
                <c:manualLayout>
                  <c:x val="-0.16026627396766244"/>
                  <c:y val="-4.189880343506910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'IL-4_5ul cDNA input'!$C$31:$C$35</c:f>
                <c:numCache>
                  <c:formatCode>General</c:formatCode>
                  <c:ptCount val="5"/>
                  <c:pt idx="0">
                    <c:v>6.8879927732573005</c:v>
                  </c:pt>
                  <c:pt idx="1">
                    <c:v>1.8406923013225576</c:v>
                  </c:pt>
                  <c:pt idx="2">
                    <c:v>1.1558081988775617</c:v>
                  </c:pt>
                  <c:pt idx="3">
                    <c:v>0.62937652864943638</c:v>
                  </c:pt>
                  <c:pt idx="4">
                    <c:v>1.8946591602009411</c:v>
                  </c:pt>
                </c:numCache>
              </c:numRef>
            </c:plus>
            <c:minus>
              <c:numRef>
                <c:f>'IL-4_5ul cDNA input'!$C$31:$C$35</c:f>
                <c:numCache>
                  <c:formatCode>General</c:formatCode>
                  <c:ptCount val="5"/>
                  <c:pt idx="0">
                    <c:v>6.8879927732573005</c:v>
                  </c:pt>
                  <c:pt idx="1">
                    <c:v>1.8406923013225576</c:v>
                  </c:pt>
                  <c:pt idx="2">
                    <c:v>1.1558081988775617</c:v>
                  </c:pt>
                  <c:pt idx="3">
                    <c:v>0.62937652864943638</c:v>
                  </c:pt>
                  <c:pt idx="4">
                    <c:v>1.8946591602009411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'IL-4_5ul cDNA input'!$A$31:$A$35</c:f>
              <c:numCache>
                <c:formatCode>0.00</c:formatCode>
                <c:ptCount val="5"/>
                <c:pt idx="0">
                  <c:v>40.666666666666664</c:v>
                </c:pt>
                <c:pt idx="1">
                  <c:v>8.2111111111111104</c:v>
                </c:pt>
                <c:pt idx="2">
                  <c:v>2.7255555555555553</c:v>
                </c:pt>
                <c:pt idx="3">
                  <c:v>0.99888888888888883</c:v>
                </c:pt>
                <c:pt idx="4">
                  <c:v>0.35222222222222221</c:v>
                </c:pt>
              </c:numCache>
            </c:numRef>
          </c:xVal>
          <c:yVal>
            <c:numRef>
              <c:f>'IL-4_5ul cDNA input'!$B$31:$B$35</c:f>
              <c:numCache>
                <c:formatCode>General</c:formatCode>
                <c:ptCount val="5"/>
                <c:pt idx="0">
                  <c:v>40</c:v>
                </c:pt>
                <c:pt idx="1">
                  <c:v>8</c:v>
                </c:pt>
                <c:pt idx="2">
                  <c:v>1.6</c:v>
                </c:pt>
                <c:pt idx="3">
                  <c:v>0.32</c:v>
                </c:pt>
                <c:pt idx="4">
                  <c:v>6.4000000000000001E-2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57-4B4F-B372-774581A1B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5060752"/>
        <c:axId val="1855043280"/>
      </c:scatterChart>
      <c:valAx>
        <c:axId val="1855060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5043280"/>
        <c:crosses val="autoZero"/>
        <c:crossBetween val="midCat"/>
      </c:valAx>
      <c:valAx>
        <c:axId val="18550432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5060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IFN</a:t>
            </a:r>
            <a:r>
              <a:rPr lang="el-GR">
                <a:latin typeface="Calibri" panose="020F0502020204030204" pitchFamily="34" charset="0"/>
                <a:cs typeface="Calibri" panose="020F0502020204030204" pitchFamily="34" charset="0"/>
              </a:rPr>
              <a:t>γ</a:t>
            </a:r>
            <a:r>
              <a:rPr lang="en-AU"/>
              <a:t> ddPCR Standard curve </a:t>
            </a:r>
          </a:p>
        </c:rich>
      </c:tx>
      <c:layout>
        <c:manualLayout>
          <c:xMode val="edge"/>
          <c:yMode val="edge"/>
          <c:x val="0.33179073360510786"/>
          <c:y val="2.1857923497267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449627715527894"/>
          <c:y val="0.13409255242227042"/>
          <c:w val="0.79824475828428021"/>
          <c:h val="0.705374883996333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'IL-4_5ul cDNA input'!$B$29</c:f>
              <c:strCache>
                <c:ptCount val="1"/>
                <c:pt idx="0">
                  <c:v>Expected Copy numbers (Std) (copies/ul) (y)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54063997319484003"/>
                  <c:y val="-0.1699981354789667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1.0710x</a:t>
                    </a:r>
                    <a:br>
                      <a:rPr lang="en-US" baseline="0"/>
                    </a:br>
                    <a:r>
                      <a:rPr lang="en-US" baseline="0"/>
                      <a:t>R² = 0.9998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'IL-4_5ul cDNA input'!$C$30:$C$35</c:f>
                <c:numCache>
                  <c:formatCode>General</c:formatCode>
                  <c:ptCount val="6"/>
                  <c:pt idx="0">
                    <c:v>43.538403652322835</c:v>
                  </c:pt>
                  <c:pt idx="1">
                    <c:v>6.8879927732573005</c:v>
                  </c:pt>
                  <c:pt idx="2">
                    <c:v>1.8406923013225576</c:v>
                  </c:pt>
                  <c:pt idx="3">
                    <c:v>1.1558081988775617</c:v>
                  </c:pt>
                  <c:pt idx="4">
                    <c:v>0.62937652864943638</c:v>
                  </c:pt>
                  <c:pt idx="5">
                    <c:v>1.8946591602009411</c:v>
                  </c:pt>
                </c:numCache>
              </c:numRef>
            </c:plus>
            <c:minus>
              <c:numRef>
                <c:f>'IL-4_5ul cDNA input'!$C$30:$C$35</c:f>
                <c:numCache>
                  <c:formatCode>General</c:formatCode>
                  <c:ptCount val="6"/>
                  <c:pt idx="0">
                    <c:v>43.538403652322835</c:v>
                  </c:pt>
                  <c:pt idx="1">
                    <c:v>6.8879927732573005</c:v>
                  </c:pt>
                  <c:pt idx="2">
                    <c:v>1.8406923013225576</c:v>
                  </c:pt>
                  <c:pt idx="3">
                    <c:v>1.1558081988775617</c:v>
                  </c:pt>
                  <c:pt idx="4">
                    <c:v>0.62937652864943638</c:v>
                  </c:pt>
                  <c:pt idx="5">
                    <c:v>1.8946591602009411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'IL-4_5ul cDNA input'!$A$30:$A$35</c:f>
              <c:numCache>
                <c:formatCode>0.00</c:formatCode>
                <c:ptCount val="6"/>
                <c:pt idx="0">
                  <c:v>212.44444444444446</c:v>
                </c:pt>
                <c:pt idx="1">
                  <c:v>40.666666666666664</c:v>
                </c:pt>
                <c:pt idx="2">
                  <c:v>8.2111111111111104</c:v>
                </c:pt>
                <c:pt idx="3">
                  <c:v>2.7255555555555553</c:v>
                </c:pt>
                <c:pt idx="4">
                  <c:v>0.99888888888888883</c:v>
                </c:pt>
                <c:pt idx="5">
                  <c:v>0.35222222222222221</c:v>
                </c:pt>
              </c:numCache>
            </c:numRef>
          </c:xVal>
          <c:yVal>
            <c:numRef>
              <c:f>'IL-4_5ul cDNA input'!$B$30:$B$35</c:f>
              <c:numCache>
                <c:formatCode>General</c:formatCode>
                <c:ptCount val="6"/>
                <c:pt idx="0">
                  <c:v>200</c:v>
                </c:pt>
                <c:pt idx="1">
                  <c:v>40</c:v>
                </c:pt>
                <c:pt idx="2">
                  <c:v>8</c:v>
                </c:pt>
                <c:pt idx="3">
                  <c:v>1.6</c:v>
                </c:pt>
                <c:pt idx="4">
                  <c:v>0.32</c:v>
                </c:pt>
                <c:pt idx="5">
                  <c:v>6.4000000000000001E-2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D5-452F-8354-A94D2A533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6195631"/>
        <c:axId val="1606201455"/>
      </c:scatterChart>
      <c:valAx>
        <c:axId val="1606195631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Mean replicates (</a:t>
                </a:r>
                <a:r>
                  <a:rPr lang="en-AU" sz="1000" b="0" i="0" u="none" strike="noStrike" baseline="0">
                    <a:effectLst/>
                  </a:rPr>
                  <a:t>copies per 20uL Well </a:t>
                </a:r>
                <a:r>
                  <a:rPr lang="en-AU"/>
                  <a:t>/ul of cDNA </a:t>
                </a:r>
                <a:r>
                  <a:rPr lang="en-AU" sz="1000" b="0" i="0" u="none" strike="noStrike" baseline="0">
                    <a:effectLst/>
                  </a:rPr>
                  <a:t>per reaction</a:t>
                </a:r>
                <a:r>
                  <a:rPr lang="en-AU"/>
                  <a:t>)</a:t>
                </a:r>
              </a:p>
            </c:rich>
          </c:tx>
          <c:layout>
            <c:manualLayout>
              <c:xMode val="edge"/>
              <c:yMode val="edge"/>
              <c:x val="0.23271160253904433"/>
              <c:y val="0.919776831174791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201455"/>
        <c:crosses val="autoZero"/>
        <c:crossBetween val="midCat"/>
      </c:valAx>
      <c:valAx>
        <c:axId val="160620145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Expected Copy numbers (Std)                          (copies/ul)</a:t>
                </a:r>
              </a:p>
            </c:rich>
          </c:tx>
          <c:layout>
            <c:manualLayout>
              <c:xMode val="edge"/>
              <c:yMode val="edge"/>
              <c:x val="1.3152600840797444E-2"/>
              <c:y val="0.252069672131147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195631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0"/>
            <c:trendlineLbl>
              <c:layout>
                <c:manualLayout>
                  <c:x val="-0.25081319963209725"/>
                  <c:y val="-9.96963614842262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'IFNy_5ul cDNA input'!$C$31:$C$34</c:f>
                <c:numCache>
                  <c:formatCode>General</c:formatCode>
                  <c:ptCount val="4"/>
                  <c:pt idx="0">
                    <c:v>4.9880969428341171</c:v>
                  </c:pt>
                  <c:pt idx="1">
                    <c:v>1.066840263651573</c:v>
                  </c:pt>
                  <c:pt idx="2">
                    <c:v>1.4284970086435964</c:v>
                  </c:pt>
                  <c:pt idx="3">
                    <c:v>0.26173212203263035</c:v>
                  </c:pt>
                </c:numCache>
              </c:numRef>
            </c:plus>
            <c:minus>
              <c:numRef>
                <c:f>'IFNy_5ul cDNA input'!$C$31:$C$34</c:f>
                <c:numCache>
                  <c:formatCode>General</c:formatCode>
                  <c:ptCount val="4"/>
                  <c:pt idx="0">
                    <c:v>4.9880969428341171</c:v>
                  </c:pt>
                  <c:pt idx="1">
                    <c:v>1.066840263651573</c:v>
                  </c:pt>
                  <c:pt idx="2">
                    <c:v>1.4284970086435964</c:v>
                  </c:pt>
                  <c:pt idx="3">
                    <c:v>0.26173212203263035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'IFNy_5ul cDNA input'!$A$31:$A$34</c:f>
              <c:numCache>
                <c:formatCode>0.00</c:formatCode>
                <c:ptCount val="4"/>
                <c:pt idx="0">
                  <c:v>26.7</c:v>
                </c:pt>
                <c:pt idx="1">
                  <c:v>4.2444444444444436</c:v>
                </c:pt>
                <c:pt idx="2">
                  <c:v>2.1044444444444443</c:v>
                </c:pt>
                <c:pt idx="3">
                  <c:v>0.15111111111111111</c:v>
                </c:pt>
              </c:numCache>
            </c:numRef>
          </c:xVal>
          <c:yVal>
            <c:numRef>
              <c:f>'IFNy_5ul cDNA input'!$B$31:$B$34</c:f>
              <c:numCache>
                <c:formatCode>General</c:formatCode>
                <c:ptCount val="4"/>
                <c:pt idx="0">
                  <c:v>28</c:v>
                </c:pt>
                <c:pt idx="1">
                  <c:v>5.6</c:v>
                </c:pt>
                <c:pt idx="2">
                  <c:v>1.1199999999999999</c:v>
                </c:pt>
                <c:pt idx="3">
                  <c:v>0.22399999999999998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7D-4994-9FBF-78A02A40E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9633968"/>
        <c:axId val="1789637296"/>
      </c:scatterChart>
      <c:valAx>
        <c:axId val="1789633968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9637296"/>
        <c:crosses val="autoZero"/>
        <c:crossBetween val="midCat"/>
      </c:valAx>
      <c:valAx>
        <c:axId val="17896372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9633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28</xdr:row>
      <xdr:rowOff>30480</xdr:rowOff>
    </xdr:from>
    <xdr:to>
      <xdr:col>11</xdr:col>
      <xdr:colOff>558240</xdr:colOff>
      <xdr:row>46</xdr:row>
      <xdr:rowOff>45720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590177</xdr:colOff>
      <xdr:row>40</xdr:row>
      <xdr:rowOff>22860</xdr:rowOff>
    </xdr:from>
    <xdr:to>
      <xdr:col>7</xdr:col>
      <xdr:colOff>773777</xdr:colOff>
      <xdr:row>40</xdr:row>
      <xdr:rowOff>22860</xdr:rowOff>
    </xdr:to>
    <xdr:cxnSp macro="">
      <xdr:nvCxnSpPr>
        <xdr:cNvPr id="3" name="Straight Arrow Connector 12">
          <a:extLst>
            <a:ext uri="{FF2B5EF4-FFF2-40B4-BE49-F238E27FC236}">
              <a16:creationId xmlns:a16="http://schemas.microsoft.com/office/drawing/2014/main" id="{845363D0-962A-4F84-A5D6-A78CC957701F}"/>
            </a:ext>
          </a:extLst>
        </xdr:cNvPr>
        <xdr:cNvCxnSpPr/>
      </xdr:nvCxnSpPr>
      <xdr:spPr>
        <a:xfrm>
          <a:off x="9429377" y="7711440"/>
          <a:ext cx="183600" cy="0"/>
        </a:xfrm>
        <a:prstGeom prst="straightConnector1">
          <a:avLst/>
        </a:prstGeom>
        <a:ln w="3175">
          <a:solidFill>
            <a:schemeClr val="tx1">
              <a:lumMod val="50000"/>
              <a:lumOff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632460</xdr:colOff>
      <xdr:row>40</xdr:row>
      <xdr:rowOff>22860</xdr:rowOff>
    </xdr:from>
    <xdr:to>
      <xdr:col>7</xdr:col>
      <xdr:colOff>586740</xdr:colOff>
      <xdr:row>44</xdr:row>
      <xdr:rowOff>96072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100060" y="7711440"/>
          <a:ext cx="1325880" cy="812352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807720</xdr:colOff>
      <xdr:row>36</xdr:row>
      <xdr:rowOff>105361</xdr:rowOff>
    </xdr:from>
    <xdr:to>
      <xdr:col>9</xdr:col>
      <xdr:colOff>579120</xdr:colOff>
      <xdr:row>43</xdr:row>
      <xdr:rowOff>63451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</xdr:colOff>
      <xdr:row>28</xdr:row>
      <xdr:rowOff>19050</xdr:rowOff>
    </xdr:from>
    <xdr:to>
      <xdr:col>10</xdr:col>
      <xdr:colOff>800700</xdr:colOff>
      <xdr:row>44</xdr:row>
      <xdr:rowOff>42690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411480</xdr:colOff>
      <xdr:row>38</xdr:row>
      <xdr:rowOff>38100</xdr:rowOff>
    </xdr:from>
    <xdr:to>
      <xdr:col>7</xdr:col>
      <xdr:colOff>594360</xdr:colOff>
      <xdr:row>38</xdr:row>
      <xdr:rowOff>38100</xdr:rowOff>
    </xdr:to>
    <xdr:cxnSp macro="">
      <xdr:nvCxnSpPr>
        <xdr:cNvPr id="5" name="Straight Arrow Connector 12">
          <a:extLst>
            <a:ext uri="{FF2B5EF4-FFF2-40B4-BE49-F238E27FC236}">
              <a16:creationId xmlns:a16="http://schemas.microsoft.com/office/drawing/2014/main" id="{845363D0-962A-4F84-A5D6-A78CC957701F}"/>
            </a:ext>
          </a:extLst>
        </xdr:cNvPr>
        <xdr:cNvCxnSpPr/>
      </xdr:nvCxnSpPr>
      <xdr:spPr>
        <a:xfrm>
          <a:off x="8846820" y="8420100"/>
          <a:ext cx="182880" cy="0"/>
        </a:xfrm>
        <a:prstGeom prst="straightConnector1">
          <a:avLst/>
        </a:prstGeom>
        <a:ln w="3175">
          <a:solidFill>
            <a:schemeClr val="tx1">
              <a:lumMod val="50000"/>
              <a:lumOff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647700</xdr:colOff>
      <xdr:row>34</xdr:row>
      <xdr:rowOff>60960</xdr:rowOff>
    </xdr:from>
    <xdr:to>
      <xdr:col>8</xdr:col>
      <xdr:colOff>748320</xdr:colOff>
      <xdr:row>41</xdr:row>
      <xdr:rowOff>33180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640080</xdr:colOff>
      <xdr:row>38</xdr:row>
      <xdr:rowOff>38100</xdr:rowOff>
    </xdr:from>
    <xdr:to>
      <xdr:col>7</xdr:col>
      <xdr:colOff>403860</xdr:colOff>
      <xdr:row>42</xdr:row>
      <xdr:rowOff>120180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444740" y="8420100"/>
          <a:ext cx="1394460" cy="813600"/>
        </a:xfrm>
        <a:prstGeom prst="rect">
          <a:avLst/>
        </a:prstGeom>
        <a:noFill/>
        <a:ln w="31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12</xdr:col>
      <xdr:colOff>590817</xdr:colOff>
      <xdr:row>54</xdr:row>
      <xdr:rowOff>169380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20640"/>
          <a:ext cx="7906017" cy="49242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604800</xdr:colOff>
      <xdr:row>26</xdr:row>
      <xdr:rowOff>178453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920000" cy="4933333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z8631/Dropbox%20(Sydney%20Uni)/Lab%20Book%20Ignacia/Drafts/Paper_1_qPCR_ddPCR/Peer%20J/Response%20to%20reviewers/Review%201/Supplemental%20files/Meza%20et%20al_ddPCR_LoD_LoQ_IL-4_IF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L-4"/>
      <sheetName val="IL-4 _v2"/>
      <sheetName val="IFNy"/>
      <sheetName val="IFNy_v2"/>
      <sheetName val="Graphs_images"/>
    </sheetNames>
    <sheetDataSet>
      <sheetData sheetId="0" refreshError="1"/>
      <sheetData sheetId="1" refreshError="1"/>
      <sheetData sheetId="2">
        <row r="31">
          <cell r="B31" t="str">
            <v>Expected Copy numbers (Std) (copies/µL)      (y)</v>
          </cell>
        </row>
        <row r="32">
          <cell r="A32">
            <v>39.233333333333341</v>
          </cell>
          <cell r="B32">
            <v>50</v>
          </cell>
          <cell r="C32">
            <v>1.1794537341969435</v>
          </cell>
        </row>
        <row r="33">
          <cell r="A33">
            <v>8.01</v>
          </cell>
          <cell r="B33">
            <v>10</v>
          </cell>
          <cell r="C33">
            <v>0.86396373380676617</v>
          </cell>
        </row>
        <row r="34">
          <cell r="A34">
            <v>1.2733333333333332</v>
          </cell>
          <cell r="B34">
            <v>2</v>
          </cell>
          <cell r="C34">
            <v>0.18478215402046896</v>
          </cell>
        </row>
        <row r="35">
          <cell r="A35">
            <v>0.63133333333333341</v>
          </cell>
          <cell r="B35">
            <v>0.4</v>
          </cell>
          <cell r="C35">
            <v>0.24742293974308671</v>
          </cell>
        </row>
        <row r="36">
          <cell r="A36">
            <v>4.5333333333333337E-2</v>
          </cell>
          <cell r="B36">
            <v>0.08</v>
          </cell>
          <cell r="C36">
            <v>4.533333333333333E-2</v>
          </cell>
        </row>
        <row r="37">
          <cell r="A37">
            <v>0</v>
          </cell>
          <cell r="B37">
            <v>1.6000000000000001E-3</v>
          </cell>
          <cell r="C37">
            <v>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topLeftCell="A18" zoomScaleNormal="100" workbookViewId="0">
      <selection activeCell="A58" sqref="A58"/>
    </sheetView>
  </sheetViews>
  <sheetFormatPr defaultRowHeight="14.4" x14ac:dyDescent="0.3"/>
  <cols>
    <col min="1" max="1" width="17.44140625" bestFit="1" customWidth="1"/>
    <col min="2" max="2" width="22.6640625" bestFit="1" customWidth="1"/>
    <col min="3" max="3" width="12.6640625" customWidth="1"/>
    <col min="4" max="4" width="17.109375" customWidth="1"/>
    <col min="5" max="5" width="26" customWidth="1"/>
    <col min="6" max="6" width="13" customWidth="1"/>
    <col min="7" max="7" width="20" customWidth="1"/>
    <col min="8" max="8" width="19.109375" style="29" customWidth="1"/>
    <col min="9" max="10" width="13.33203125" bestFit="1" customWidth="1"/>
  </cols>
  <sheetData>
    <row r="1" spans="1:10" x14ac:dyDescent="0.3">
      <c r="A1" s="1" t="s">
        <v>0</v>
      </c>
      <c r="C1" s="10" t="s">
        <v>43</v>
      </c>
      <c r="D1" s="10"/>
      <c r="E1" s="3" t="s">
        <v>85</v>
      </c>
      <c r="F1" s="1"/>
      <c r="G1" s="1"/>
      <c r="H1" s="29" t="s">
        <v>99</v>
      </c>
    </row>
    <row r="2" spans="1:10" ht="57.6" x14ac:dyDescent="0.3">
      <c r="A2" s="1" t="s">
        <v>44</v>
      </c>
      <c r="B2" s="1" t="s">
        <v>45</v>
      </c>
      <c r="C2" s="21" t="s">
        <v>83</v>
      </c>
      <c r="D2" s="52" t="s">
        <v>82</v>
      </c>
      <c r="E2" s="26" t="s">
        <v>84</v>
      </c>
      <c r="F2" s="1" t="s">
        <v>46</v>
      </c>
      <c r="G2" s="26" t="s">
        <v>101</v>
      </c>
      <c r="H2" s="2" t="s">
        <v>100</v>
      </c>
      <c r="I2" s="57" t="s">
        <v>1</v>
      </c>
      <c r="J2" s="3" t="s">
        <v>47</v>
      </c>
    </row>
    <row r="3" spans="1:10" x14ac:dyDescent="0.3">
      <c r="A3" s="17" t="s">
        <v>48</v>
      </c>
      <c r="B3" s="3" t="s">
        <v>49</v>
      </c>
      <c r="C3" s="22">
        <v>1572</v>
      </c>
      <c r="D3" s="22">
        <f>C3/20</f>
        <v>78.599999999999994</v>
      </c>
      <c r="E3" s="27">
        <f>C3/6</f>
        <v>262</v>
      </c>
      <c r="F3" s="19" t="s">
        <v>78</v>
      </c>
      <c r="G3" s="27">
        <f>AVERAGE(E3:E5)</f>
        <v>212.44444444444446</v>
      </c>
      <c r="H3" s="16">
        <v>200</v>
      </c>
      <c r="I3" s="50">
        <f>_xlfn.STDEV.S(E3:E5)</f>
        <v>43.538403652322835</v>
      </c>
      <c r="J3" s="50">
        <f>(STDEV(E3:E5))/SQRT(COUNT(E3:E5))</f>
        <v>25.136909068755177</v>
      </c>
    </row>
    <row r="4" spans="1:10" x14ac:dyDescent="0.3">
      <c r="A4" s="17" t="s">
        <v>50</v>
      </c>
      <c r="B4" s="3" t="s">
        <v>49</v>
      </c>
      <c r="C4" s="22">
        <v>1170</v>
      </c>
      <c r="D4" s="22">
        <f t="shared" ref="D4:D24" si="0">C4/20</f>
        <v>58.5</v>
      </c>
      <c r="E4" s="27">
        <f t="shared" ref="E4:E23" si="1">C4/6</f>
        <v>195</v>
      </c>
      <c r="F4" s="18"/>
      <c r="G4" s="27"/>
      <c r="H4" s="16">
        <v>200</v>
      </c>
      <c r="I4" s="25"/>
      <c r="J4" s="25"/>
    </row>
    <row r="5" spans="1:10" x14ac:dyDescent="0.3">
      <c r="A5" s="17" t="s">
        <v>51</v>
      </c>
      <c r="B5" s="3" t="s">
        <v>49</v>
      </c>
      <c r="C5" s="22">
        <v>1082</v>
      </c>
      <c r="D5" s="22">
        <f t="shared" si="0"/>
        <v>54.1</v>
      </c>
      <c r="E5" s="27">
        <f t="shared" si="1"/>
        <v>180.33333333333334</v>
      </c>
      <c r="F5" s="18"/>
      <c r="G5" s="27"/>
      <c r="H5" s="16">
        <v>200</v>
      </c>
      <c r="I5" s="25"/>
      <c r="J5" s="25"/>
    </row>
    <row r="6" spans="1:10" x14ac:dyDescent="0.3">
      <c r="A6" s="17" t="s">
        <v>52</v>
      </c>
      <c r="B6" s="3" t="s">
        <v>53</v>
      </c>
      <c r="C6" s="22">
        <v>210</v>
      </c>
      <c r="D6" s="22">
        <f t="shared" si="0"/>
        <v>10.5</v>
      </c>
      <c r="E6" s="27">
        <f t="shared" si="1"/>
        <v>35</v>
      </c>
      <c r="F6" s="19" t="s">
        <v>78</v>
      </c>
      <c r="G6" s="27">
        <f>AVERAGE(E6:E8)</f>
        <v>40.666666666666664</v>
      </c>
      <c r="H6" s="16">
        <v>40</v>
      </c>
      <c r="I6" s="50">
        <f>_xlfn.STDEV.S(E6:E8)</f>
        <v>6.8879927732573005</v>
      </c>
      <c r="J6" s="50">
        <f>(STDEV(E6:E8))/SQRT(COUNT(E6:E8))</f>
        <v>3.9767844818162996</v>
      </c>
    </row>
    <row r="7" spans="1:10" x14ac:dyDescent="0.3">
      <c r="A7" s="17" t="s">
        <v>54</v>
      </c>
      <c r="B7" s="3" t="s">
        <v>53</v>
      </c>
      <c r="C7" s="22">
        <v>232</v>
      </c>
      <c r="D7" s="22">
        <f t="shared" si="0"/>
        <v>11.6</v>
      </c>
      <c r="E7" s="27">
        <f t="shared" si="1"/>
        <v>38.666666666666664</v>
      </c>
      <c r="F7" s="18"/>
      <c r="G7" s="27"/>
      <c r="H7" s="16">
        <v>40</v>
      </c>
      <c r="I7" s="25"/>
      <c r="J7" s="25"/>
    </row>
    <row r="8" spans="1:10" x14ac:dyDescent="0.3">
      <c r="A8" s="17" t="s">
        <v>55</v>
      </c>
      <c r="B8" s="3" t="s">
        <v>53</v>
      </c>
      <c r="C8" s="22">
        <v>290</v>
      </c>
      <c r="D8" s="22">
        <f t="shared" si="0"/>
        <v>14.5</v>
      </c>
      <c r="E8" s="27">
        <f t="shared" si="1"/>
        <v>48.333333333333336</v>
      </c>
      <c r="F8" s="18"/>
      <c r="G8" s="27"/>
      <c r="H8" s="16">
        <v>40</v>
      </c>
      <c r="I8" s="25"/>
      <c r="J8" s="25"/>
    </row>
    <row r="9" spans="1:10" x14ac:dyDescent="0.3">
      <c r="A9" s="17" t="s">
        <v>56</v>
      </c>
      <c r="B9" s="3" t="s">
        <v>57</v>
      </c>
      <c r="C9" s="22">
        <v>46.6</v>
      </c>
      <c r="D9" s="22">
        <f t="shared" si="0"/>
        <v>2.33</v>
      </c>
      <c r="E9" s="27">
        <f t="shared" si="1"/>
        <v>7.7666666666666666</v>
      </c>
      <c r="F9" s="19" t="s">
        <v>78</v>
      </c>
      <c r="G9" s="27">
        <f>AVERAGE(E9:E11)</f>
        <v>8.2111111111111104</v>
      </c>
      <c r="H9" s="16">
        <v>8</v>
      </c>
      <c r="I9" s="50">
        <f>_xlfn.STDEV.S(E9:E11)</f>
        <v>1.8406923013225576</v>
      </c>
      <c r="J9" s="50">
        <f>(STDEV(E9:E11))/SQRT(COUNT(E9:E11))</f>
        <v>1.0627241956638505</v>
      </c>
    </row>
    <row r="10" spans="1:10" x14ac:dyDescent="0.3">
      <c r="A10" s="17" t="s">
        <v>58</v>
      </c>
      <c r="B10" s="3" t="s">
        <v>57</v>
      </c>
      <c r="C10" s="22">
        <v>61.4</v>
      </c>
      <c r="D10" s="22">
        <f t="shared" si="0"/>
        <v>3.07</v>
      </c>
      <c r="E10" s="27">
        <f t="shared" si="1"/>
        <v>10.233333333333333</v>
      </c>
      <c r="F10" s="18"/>
      <c r="G10" s="27"/>
      <c r="H10" s="16">
        <v>8</v>
      </c>
      <c r="I10" s="25"/>
      <c r="J10" s="25"/>
    </row>
    <row r="11" spans="1:10" x14ac:dyDescent="0.3">
      <c r="A11" s="17" t="s">
        <v>59</v>
      </c>
      <c r="B11" s="3" t="s">
        <v>57</v>
      </c>
      <c r="C11" s="22">
        <v>39.799999999999997</v>
      </c>
      <c r="D11" s="22">
        <f t="shared" si="0"/>
        <v>1.9899999999999998</v>
      </c>
      <c r="E11" s="27">
        <f t="shared" si="1"/>
        <v>6.6333333333333329</v>
      </c>
      <c r="F11" s="18"/>
      <c r="G11" s="27"/>
      <c r="H11" s="16">
        <v>8</v>
      </c>
      <c r="I11" s="25"/>
      <c r="J11" s="25"/>
    </row>
    <row r="12" spans="1:10" x14ac:dyDescent="0.3">
      <c r="A12" s="17" t="s">
        <v>60</v>
      </c>
      <c r="B12" s="3" t="s">
        <v>61</v>
      </c>
      <c r="C12" s="22">
        <v>10.08</v>
      </c>
      <c r="D12" s="22">
        <f t="shared" si="0"/>
        <v>0.504</v>
      </c>
      <c r="E12" s="27">
        <f t="shared" si="1"/>
        <v>1.68</v>
      </c>
      <c r="F12" s="19" t="s">
        <v>78</v>
      </c>
      <c r="G12" s="27">
        <f>AVERAGE(E12:E14)</f>
        <v>2.7255555555555553</v>
      </c>
      <c r="H12" s="23">
        <v>1.6</v>
      </c>
      <c r="I12" s="50">
        <f>_xlfn.STDEV.S(E12:E14)</f>
        <v>1.1558081988775617</v>
      </c>
      <c r="J12" s="50">
        <f>(STDEV(E12:E14))/SQRT(COUNT(E12:E14))</f>
        <v>0.66730617475353682</v>
      </c>
    </row>
    <row r="13" spans="1:10" x14ac:dyDescent="0.3">
      <c r="A13" s="17" t="s">
        <v>62</v>
      </c>
      <c r="B13" s="3" t="s">
        <v>61</v>
      </c>
      <c r="C13" s="22">
        <v>15.18</v>
      </c>
      <c r="D13" s="22">
        <f t="shared" si="0"/>
        <v>0.75900000000000001</v>
      </c>
      <c r="E13" s="27">
        <f t="shared" si="1"/>
        <v>2.5299999999999998</v>
      </c>
      <c r="F13" s="18"/>
      <c r="G13" s="27"/>
      <c r="H13" s="23">
        <v>1.6</v>
      </c>
      <c r="I13" s="25"/>
      <c r="J13" s="25"/>
    </row>
    <row r="14" spans="1:10" x14ac:dyDescent="0.3">
      <c r="A14" s="17" t="s">
        <v>63</v>
      </c>
      <c r="B14" s="3" t="s">
        <v>61</v>
      </c>
      <c r="C14" s="22">
        <v>23.799999999999997</v>
      </c>
      <c r="D14" s="22">
        <f t="shared" si="0"/>
        <v>1.19</v>
      </c>
      <c r="E14" s="27">
        <f t="shared" si="1"/>
        <v>3.9666666666666663</v>
      </c>
      <c r="F14" s="18"/>
      <c r="G14" s="27"/>
      <c r="H14" s="23">
        <v>1.6</v>
      </c>
      <c r="I14" s="25"/>
      <c r="J14" s="25"/>
    </row>
    <row r="15" spans="1:10" x14ac:dyDescent="0.3">
      <c r="A15" s="17" t="s">
        <v>64</v>
      </c>
      <c r="B15" s="3" t="s">
        <v>65</v>
      </c>
      <c r="C15" s="22">
        <v>4.12</v>
      </c>
      <c r="D15" s="22">
        <f t="shared" si="0"/>
        <v>0.20600000000000002</v>
      </c>
      <c r="E15" s="27">
        <f t="shared" si="1"/>
        <v>0.68666666666666665</v>
      </c>
      <c r="F15" s="19" t="s">
        <v>78</v>
      </c>
      <c r="G15" s="27">
        <f>AVERAGE(E15:E17)</f>
        <v>0.99888888888888883</v>
      </c>
      <c r="H15" s="23">
        <v>0.32</v>
      </c>
      <c r="I15" s="50">
        <f>_xlfn.STDEV.S(E15:E17)</f>
        <v>0.62937652864943638</v>
      </c>
      <c r="J15" s="50">
        <f>(STDEV(E15:E17))/SQRT(COUNT(E15:E17))</f>
        <v>0.36337070823738432</v>
      </c>
    </row>
    <row r="16" spans="1:10" x14ac:dyDescent="0.3">
      <c r="A16" s="17" t="s">
        <v>66</v>
      </c>
      <c r="B16" s="3" t="s">
        <v>65</v>
      </c>
      <c r="C16" s="22">
        <v>10.34</v>
      </c>
      <c r="D16" s="22">
        <f t="shared" si="0"/>
        <v>0.51700000000000002</v>
      </c>
      <c r="E16" s="27">
        <f t="shared" si="1"/>
        <v>1.7233333333333334</v>
      </c>
      <c r="F16" s="18"/>
      <c r="G16" s="27"/>
      <c r="H16" s="23">
        <v>0.32</v>
      </c>
      <c r="I16" s="25"/>
      <c r="J16" s="25"/>
    </row>
    <row r="17" spans="1:10" x14ac:dyDescent="0.3">
      <c r="A17" s="17" t="s">
        <v>67</v>
      </c>
      <c r="B17" s="3" t="s">
        <v>65</v>
      </c>
      <c r="C17" s="22">
        <v>3.5199999999999996</v>
      </c>
      <c r="D17" s="22">
        <f t="shared" si="0"/>
        <v>0.17599999999999999</v>
      </c>
      <c r="E17" s="27">
        <f t="shared" si="1"/>
        <v>0.58666666666666656</v>
      </c>
      <c r="F17" s="18"/>
      <c r="G17" s="27"/>
      <c r="H17" s="23">
        <v>0.32</v>
      </c>
      <c r="I17" s="25"/>
      <c r="J17" s="25"/>
    </row>
    <row r="18" spans="1:10" x14ac:dyDescent="0.3">
      <c r="A18" s="17" t="s">
        <v>68</v>
      </c>
      <c r="B18" s="3" t="s">
        <v>69</v>
      </c>
      <c r="C18" s="22">
        <v>2.68</v>
      </c>
      <c r="D18" s="22">
        <f t="shared" si="0"/>
        <v>0.13400000000000001</v>
      </c>
      <c r="E18" s="24">
        <f t="shared" si="1"/>
        <v>0.44666666666666671</v>
      </c>
      <c r="F18" s="20" t="s">
        <v>79</v>
      </c>
      <c r="G18" s="28">
        <f>AVERAGE(E18:E20)</f>
        <v>0.35222222222222221</v>
      </c>
      <c r="H18" s="3">
        <v>6.4000000000000001E-2</v>
      </c>
      <c r="I18" s="50">
        <f>_xlfn.STDEV.S(C18:C20)</f>
        <v>1.8946591602009411</v>
      </c>
      <c r="J18" s="50">
        <f>(STDEV(E18:E20))/SQRT(COUNT(E18:E20))</f>
        <v>0.18231366269410057</v>
      </c>
    </row>
    <row r="19" spans="1:10" x14ac:dyDescent="0.3">
      <c r="A19" s="17" t="s">
        <v>70</v>
      </c>
      <c r="B19" s="3" t="s">
        <v>69</v>
      </c>
      <c r="C19" s="22">
        <v>0</v>
      </c>
      <c r="D19" s="22">
        <f t="shared" si="0"/>
        <v>0</v>
      </c>
      <c r="E19" s="24">
        <f t="shared" si="1"/>
        <v>0</v>
      </c>
      <c r="F19" s="3"/>
      <c r="G19" s="28"/>
      <c r="H19" s="3">
        <v>6.4000000000000001E-2</v>
      </c>
      <c r="I19" s="3"/>
      <c r="J19" s="3"/>
    </row>
    <row r="20" spans="1:10" x14ac:dyDescent="0.3">
      <c r="A20" s="17" t="s">
        <v>71</v>
      </c>
      <c r="B20" s="3" t="s">
        <v>69</v>
      </c>
      <c r="C20" s="3">
        <v>3.66</v>
      </c>
      <c r="D20" s="22">
        <f t="shared" si="0"/>
        <v>0.183</v>
      </c>
      <c r="E20" s="24">
        <f t="shared" si="1"/>
        <v>0.61</v>
      </c>
      <c r="F20" s="3"/>
      <c r="G20" s="28"/>
      <c r="H20" s="3">
        <v>6.4000000000000001E-2</v>
      </c>
      <c r="I20" s="3"/>
      <c r="J20" s="3"/>
    </row>
    <row r="21" spans="1:10" x14ac:dyDescent="0.3">
      <c r="A21" s="17" t="s">
        <v>72</v>
      </c>
      <c r="B21" s="3" t="s">
        <v>73</v>
      </c>
      <c r="C21" s="3">
        <v>0</v>
      </c>
      <c r="D21" s="22">
        <f t="shared" si="0"/>
        <v>0</v>
      </c>
      <c r="E21" s="24">
        <f t="shared" si="1"/>
        <v>0</v>
      </c>
      <c r="F21" s="20" t="s">
        <v>79</v>
      </c>
      <c r="G21" s="28">
        <f>AVERAGE(E21:E23)</f>
        <v>1.0855555555555556</v>
      </c>
      <c r="H21" s="3">
        <v>1.2800000000000001E-2</v>
      </c>
      <c r="I21" s="3"/>
      <c r="J21" s="3"/>
    </row>
    <row r="22" spans="1:10" x14ac:dyDescent="0.3">
      <c r="A22" s="17" t="s">
        <v>74</v>
      </c>
      <c r="B22" s="3" t="s">
        <v>73</v>
      </c>
      <c r="C22" s="3">
        <v>12.12</v>
      </c>
      <c r="D22" s="22">
        <f t="shared" si="0"/>
        <v>0.60599999999999998</v>
      </c>
      <c r="E22" s="24">
        <f t="shared" si="1"/>
        <v>2.02</v>
      </c>
      <c r="F22" s="3"/>
      <c r="G22" s="25"/>
      <c r="H22" s="3">
        <v>1.2800000000000001E-2</v>
      </c>
      <c r="I22" s="3"/>
      <c r="J22" s="3"/>
    </row>
    <row r="23" spans="1:10" x14ac:dyDescent="0.3">
      <c r="A23" s="17" t="s">
        <v>75</v>
      </c>
      <c r="B23" s="3" t="s">
        <v>73</v>
      </c>
      <c r="C23" s="3">
        <v>7.42</v>
      </c>
      <c r="D23" s="22">
        <f t="shared" si="0"/>
        <v>0.371</v>
      </c>
      <c r="E23" s="24">
        <f t="shared" si="1"/>
        <v>1.2366666666666666</v>
      </c>
      <c r="F23" s="3"/>
      <c r="H23" s="3">
        <v>1.2800000000000001E-2</v>
      </c>
      <c r="I23" s="3"/>
      <c r="J23" s="3"/>
    </row>
    <row r="24" spans="1:10" x14ac:dyDescent="0.3">
      <c r="A24" s="17" t="s">
        <v>76</v>
      </c>
      <c r="B24" s="3" t="s">
        <v>77</v>
      </c>
      <c r="C24" s="3">
        <v>0</v>
      </c>
      <c r="D24" s="22">
        <f t="shared" si="0"/>
        <v>0</v>
      </c>
      <c r="E24" s="22">
        <v>0</v>
      </c>
      <c r="F24" s="3" t="s">
        <v>77</v>
      </c>
      <c r="H24" s="3">
        <v>0</v>
      </c>
      <c r="I24" s="3"/>
      <c r="J24" s="3"/>
    </row>
    <row r="25" spans="1:10" x14ac:dyDescent="0.3">
      <c r="A25" s="58"/>
      <c r="B25" s="58"/>
      <c r="C25" s="50"/>
      <c r="D25" s="22"/>
      <c r="E25" s="22"/>
      <c r="F25" s="3"/>
      <c r="H25" s="3"/>
      <c r="I25" s="3"/>
      <c r="J25" s="3"/>
    </row>
    <row r="26" spans="1:10" x14ac:dyDescent="0.3">
      <c r="A26" s="17"/>
      <c r="B26" s="3"/>
      <c r="C26" s="3"/>
      <c r="D26" s="22"/>
      <c r="E26" s="22"/>
      <c r="F26" s="3"/>
      <c r="H26" s="3"/>
      <c r="I26" s="3"/>
      <c r="J26" s="3"/>
    </row>
    <row r="27" spans="1:10" x14ac:dyDescent="0.3">
      <c r="A27" s="66" t="s">
        <v>90</v>
      </c>
      <c r="B27" s="66"/>
    </row>
    <row r="28" spans="1:10" x14ac:dyDescent="0.3">
      <c r="A28" s="54" t="s">
        <v>87</v>
      </c>
      <c r="B28" s="54" t="s">
        <v>86</v>
      </c>
    </row>
    <row r="29" spans="1:10" ht="28.8" x14ac:dyDescent="0.3">
      <c r="A29" s="2" t="s">
        <v>98</v>
      </c>
      <c r="B29" s="2" t="s">
        <v>2</v>
      </c>
      <c r="C29" s="3" t="s">
        <v>1</v>
      </c>
    </row>
    <row r="30" spans="1:10" x14ac:dyDescent="0.3">
      <c r="A30" s="27">
        <v>212.44444444444446</v>
      </c>
      <c r="B30" s="16">
        <v>200</v>
      </c>
      <c r="C30" s="50">
        <v>43.538403652322835</v>
      </c>
    </row>
    <row r="31" spans="1:10" x14ac:dyDescent="0.3">
      <c r="A31" s="27">
        <v>40.666666666666664</v>
      </c>
      <c r="B31" s="16">
        <v>40</v>
      </c>
      <c r="C31" s="50">
        <v>6.8879927732573005</v>
      </c>
    </row>
    <row r="32" spans="1:10" x14ac:dyDescent="0.3">
      <c r="A32" s="27">
        <v>8.2111111111111104</v>
      </c>
      <c r="B32" s="16">
        <v>8</v>
      </c>
      <c r="C32" s="50">
        <v>1.8406923013225576</v>
      </c>
    </row>
    <row r="33" spans="1:8" x14ac:dyDescent="0.3">
      <c r="A33" s="27">
        <v>2.7255555555555553</v>
      </c>
      <c r="B33" s="23">
        <v>1.6</v>
      </c>
      <c r="C33" s="50">
        <v>1.1558081988775617</v>
      </c>
    </row>
    <row r="34" spans="1:8" x14ac:dyDescent="0.3">
      <c r="A34" s="27">
        <v>0.99888888888888883</v>
      </c>
      <c r="B34" s="23">
        <v>0.32</v>
      </c>
      <c r="C34" s="50">
        <v>0.62937652864943638</v>
      </c>
    </row>
    <row r="35" spans="1:8" x14ac:dyDescent="0.3">
      <c r="A35" s="27">
        <v>0.35222222222222221</v>
      </c>
      <c r="B35" s="23">
        <v>6.4000000000000001E-2</v>
      </c>
      <c r="C35" s="50">
        <v>1.8946591602009411</v>
      </c>
    </row>
    <row r="36" spans="1:8" x14ac:dyDescent="0.3">
      <c r="B36" s="43" t="s">
        <v>97</v>
      </c>
    </row>
    <row r="37" spans="1:8" x14ac:dyDescent="0.3">
      <c r="A37" t="s">
        <v>88</v>
      </c>
      <c r="H37"/>
    </row>
    <row r="38" spans="1:8" ht="15" thickBot="1" x14ac:dyDescent="0.35">
      <c r="H38"/>
    </row>
    <row r="39" spans="1:8" x14ac:dyDescent="0.3">
      <c r="A39" s="7" t="s">
        <v>4</v>
      </c>
      <c r="B39" s="7"/>
      <c r="H39"/>
    </row>
    <row r="40" spans="1:8" x14ac:dyDescent="0.3">
      <c r="A40" s="4" t="s">
        <v>5</v>
      </c>
      <c r="B40" s="4">
        <v>0.9999313619249951</v>
      </c>
      <c r="H40"/>
    </row>
    <row r="41" spans="1:8" x14ac:dyDescent="0.3">
      <c r="A41" s="4" t="s">
        <v>6</v>
      </c>
      <c r="B41" s="8">
        <v>0.99986272856117564</v>
      </c>
      <c r="H41"/>
    </row>
    <row r="42" spans="1:8" x14ac:dyDescent="0.3">
      <c r="A42" s="4" t="s">
        <v>7</v>
      </c>
      <c r="B42" s="4">
        <v>0.99982841070146966</v>
      </c>
      <c r="H42"/>
    </row>
    <row r="43" spans="1:8" x14ac:dyDescent="0.3">
      <c r="A43" s="4" t="s">
        <v>8</v>
      </c>
      <c r="B43" s="4">
        <v>1.035605555045304</v>
      </c>
      <c r="H43"/>
    </row>
    <row r="44" spans="1:8" ht="15" thickBot="1" x14ac:dyDescent="0.35">
      <c r="A44" s="56" t="s">
        <v>9</v>
      </c>
      <c r="B44" s="56">
        <v>6</v>
      </c>
      <c r="H44"/>
    </row>
    <row r="45" spans="1:8" x14ac:dyDescent="0.3">
      <c r="H45"/>
    </row>
    <row r="46" spans="1:8" ht="15" thickBot="1" x14ac:dyDescent="0.35">
      <c r="A46" t="s">
        <v>10</v>
      </c>
      <c r="H46"/>
    </row>
    <row r="47" spans="1:8" x14ac:dyDescent="0.3">
      <c r="A47" s="6"/>
      <c r="B47" s="6" t="s">
        <v>15</v>
      </c>
      <c r="C47" s="6" t="s">
        <v>16</v>
      </c>
      <c r="D47" s="6" t="s">
        <v>17</v>
      </c>
      <c r="E47" s="6" t="s">
        <v>18</v>
      </c>
      <c r="F47" s="6" t="s">
        <v>19</v>
      </c>
      <c r="H47"/>
    </row>
    <row r="48" spans="1:8" x14ac:dyDescent="0.3">
      <c r="A48" s="4" t="s">
        <v>11</v>
      </c>
      <c r="B48" s="4">
        <v>1</v>
      </c>
      <c r="C48" s="4">
        <v>31247.04320453744</v>
      </c>
      <c r="D48" s="4">
        <v>31247.04320453744</v>
      </c>
      <c r="E48" s="4">
        <v>29135.346350970427</v>
      </c>
      <c r="F48" s="4">
        <v>7.06661632721405E-9</v>
      </c>
      <c r="H48"/>
    </row>
    <row r="49" spans="1:9" x14ac:dyDescent="0.3">
      <c r="A49" s="4" t="s">
        <v>12</v>
      </c>
      <c r="B49" s="4">
        <v>4</v>
      </c>
      <c r="C49" s="4">
        <v>4.2899154625627682</v>
      </c>
      <c r="D49" s="4">
        <v>1.0724788656406921</v>
      </c>
      <c r="E49" s="4"/>
      <c r="F49" s="4"/>
      <c r="H49"/>
    </row>
    <row r="50" spans="1:9" ht="15" thickBot="1" x14ac:dyDescent="0.35">
      <c r="A50" s="5" t="s">
        <v>13</v>
      </c>
      <c r="B50" s="5">
        <v>5</v>
      </c>
      <c r="C50" s="5">
        <v>31251.333120000003</v>
      </c>
      <c r="D50" s="5"/>
      <c r="E50" s="5"/>
      <c r="F50" s="5"/>
      <c r="H50"/>
    </row>
    <row r="51" spans="1:9" ht="15" thickBot="1" x14ac:dyDescent="0.35">
      <c r="H51"/>
    </row>
    <row r="52" spans="1:9" x14ac:dyDescent="0.3">
      <c r="A52" s="6"/>
      <c r="B52" s="6" t="s">
        <v>20</v>
      </c>
      <c r="C52" s="6" t="s">
        <v>8</v>
      </c>
      <c r="D52" s="6" t="s">
        <v>21</v>
      </c>
      <c r="E52" s="6" t="s">
        <v>22</v>
      </c>
      <c r="F52" s="6" t="s">
        <v>23</v>
      </c>
      <c r="G52" s="6" t="s">
        <v>24</v>
      </c>
      <c r="H52" s="6" t="s">
        <v>25</v>
      </c>
      <c r="I52" s="6" t="s">
        <v>26</v>
      </c>
    </row>
    <row r="53" spans="1:9" x14ac:dyDescent="0.3">
      <c r="A53" s="4" t="s">
        <v>14</v>
      </c>
      <c r="B53" s="4">
        <v>-5.7194426401245835E-2</v>
      </c>
      <c r="C53" s="53">
        <v>0.48835472556497539</v>
      </c>
      <c r="D53" s="4">
        <v>-0.11711656180879147</v>
      </c>
      <c r="E53" s="4">
        <v>0.91241267893799449</v>
      </c>
      <c r="F53" s="4">
        <v>-1.4130845137963335</v>
      </c>
      <c r="G53" s="4">
        <v>1.2986956609938418</v>
      </c>
      <c r="H53" s="4">
        <v>-1.4130845137963335</v>
      </c>
      <c r="I53" s="4">
        <v>1.2986956609938418</v>
      </c>
    </row>
    <row r="54" spans="1:9" ht="15" thickBot="1" x14ac:dyDescent="0.35">
      <c r="A54" s="5" t="s">
        <v>80</v>
      </c>
      <c r="B54" s="77">
        <v>0.94321105716161702</v>
      </c>
      <c r="C54" s="5">
        <v>5.5258461695249532E-3</v>
      </c>
      <c r="D54" s="5">
        <v>170.69079164082177</v>
      </c>
      <c r="E54" s="5">
        <v>7.06661632721405E-9</v>
      </c>
      <c r="F54" s="5">
        <v>0.92786884861216334</v>
      </c>
      <c r="G54" s="5">
        <v>0.95855326571107047</v>
      </c>
      <c r="H54" s="5">
        <v>0.92786884861216334</v>
      </c>
      <c r="I54" s="5">
        <v>0.95855326571107047</v>
      </c>
    </row>
    <row r="55" spans="1:9" x14ac:dyDescent="0.3">
      <c r="A55" s="4"/>
      <c r="B55" s="49"/>
      <c r="C55" s="4"/>
      <c r="D55" s="4"/>
      <c r="E55" s="4"/>
      <c r="F55" s="4"/>
      <c r="G55" s="4"/>
      <c r="H55" s="4"/>
      <c r="I55" s="4"/>
    </row>
    <row r="56" spans="1:9" x14ac:dyDescent="0.3">
      <c r="A56" s="4"/>
      <c r="B56" s="49"/>
      <c r="C56" s="4"/>
      <c r="D56" s="4"/>
      <c r="E56" s="4"/>
      <c r="F56" s="4"/>
      <c r="G56" s="4"/>
      <c r="H56" s="4"/>
      <c r="I56" s="4"/>
    </row>
    <row r="57" spans="1:9" ht="15" thickBot="1" x14ac:dyDescent="0.35">
      <c r="A57" s="43" t="s">
        <v>81</v>
      </c>
      <c r="H57"/>
    </row>
    <row r="58" spans="1:9" x14ac:dyDescent="0.3">
      <c r="A58" s="30" t="s">
        <v>0</v>
      </c>
      <c r="B58" s="44"/>
      <c r="C58" s="45"/>
      <c r="H58"/>
    </row>
    <row r="59" spans="1:9" x14ac:dyDescent="0.3">
      <c r="A59" s="31" t="s">
        <v>27</v>
      </c>
      <c r="B59" s="32" t="s">
        <v>28</v>
      </c>
      <c r="C59" s="33" t="s">
        <v>29</v>
      </c>
      <c r="H59"/>
    </row>
    <row r="60" spans="1:9" x14ac:dyDescent="0.3">
      <c r="A60" s="9" t="s">
        <v>30</v>
      </c>
      <c r="B60" s="46" t="s">
        <v>31</v>
      </c>
      <c r="C60" s="76">
        <v>0.94321105716161691</v>
      </c>
      <c r="H60"/>
    </row>
    <row r="61" spans="1:9" x14ac:dyDescent="0.3">
      <c r="A61" s="9" t="s">
        <v>14</v>
      </c>
      <c r="B61" s="46" t="s">
        <v>32</v>
      </c>
      <c r="C61" s="35">
        <v>-5.7194426401245835E-2</v>
      </c>
    </row>
    <row r="62" spans="1:9" ht="28.8" x14ac:dyDescent="0.3">
      <c r="A62" s="11" t="s">
        <v>33</v>
      </c>
      <c r="B62" s="46" t="s">
        <v>34</v>
      </c>
      <c r="C62" s="37">
        <v>0.99986272856117564</v>
      </c>
    </row>
    <row r="63" spans="1:9" ht="43.2" x14ac:dyDescent="0.3">
      <c r="A63" s="11" t="s">
        <v>35</v>
      </c>
      <c r="B63" s="47" t="s">
        <v>36</v>
      </c>
      <c r="C63" s="55">
        <v>0.48835472556497539</v>
      </c>
    </row>
    <row r="64" spans="1:9" ht="28.8" x14ac:dyDescent="0.3">
      <c r="A64" s="11" t="s">
        <v>37</v>
      </c>
      <c r="B64" s="47" t="s">
        <v>38</v>
      </c>
      <c r="C64" s="51">
        <f>C63*SQRT(6)</f>
        <v>1.1962198911111011</v>
      </c>
    </row>
    <row r="65" spans="1:3" x14ac:dyDescent="0.3">
      <c r="A65" s="12" t="s">
        <v>39</v>
      </c>
      <c r="B65" s="48" t="s">
        <v>40</v>
      </c>
      <c r="C65" s="79">
        <f>3.3*(C64/C60)</f>
        <v>4.1851986474223812</v>
      </c>
    </row>
    <row r="66" spans="1:3" ht="15" thickBot="1" x14ac:dyDescent="0.35">
      <c r="A66" s="13" t="s">
        <v>41</v>
      </c>
      <c r="B66" s="14" t="s">
        <v>42</v>
      </c>
      <c r="C66" s="80">
        <f>10*(C64/C60)</f>
        <v>12.682420143704185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opLeftCell="A46" zoomScaleNormal="100" workbookViewId="0">
      <selection activeCell="E62" sqref="E62"/>
    </sheetView>
  </sheetViews>
  <sheetFormatPr defaultColWidth="8.88671875" defaultRowHeight="14.4" x14ac:dyDescent="0.3"/>
  <cols>
    <col min="1" max="1" width="11.6640625" style="65" customWidth="1"/>
    <col min="2" max="2" width="22.5546875" style="58" customWidth="1"/>
    <col min="3" max="3" width="17" style="58" bestFit="1" customWidth="1"/>
    <col min="4" max="4" width="14.33203125" style="58" customWidth="1"/>
    <col min="5" max="5" width="19.6640625" style="58" customWidth="1"/>
    <col min="6" max="6" width="14" style="58" customWidth="1"/>
    <col min="7" max="7" width="23.77734375" style="58" customWidth="1"/>
    <col min="8" max="8" width="27.6640625" style="58" customWidth="1"/>
    <col min="9" max="9" width="12.109375" style="58" bestFit="1" customWidth="1"/>
    <col min="10" max="10" width="8.109375" style="58" bestFit="1" customWidth="1"/>
    <col min="11" max="11" width="33.5546875" style="58" customWidth="1"/>
    <col min="12" max="12" width="36.88671875" style="64" customWidth="1"/>
    <col min="13" max="13" width="10.88671875" style="58" bestFit="1" customWidth="1"/>
    <col min="14" max="16384" width="8.88671875" style="58"/>
  </cols>
  <sheetData>
    <row r="1" spans="1:10" x14ac:dyDescent="0.3">
      <c r="A1" s="1" t="s">
        <v>95</v>
      </c>
      <c r="B1"/>
      <c r="C1" s="10" t="s">
        <v>43</v>
      </c>
      <c r="D1" s="10"/>
      <c r="E1" s="3" t="s">
        <v>85</v>
      </c>
      <c r="F1" s="1"/>
      <c r="G1" s="1"/>
      <c r="H1" s="29" t="s">
        <v>99</v>
      </c>
      <c r="I1"/>
      <c r="J1"/>
    </row>
    <row r="2" spans="1:10" ht="54.6" customHeight="1" x14ac:dyDescent="0.3">
      <c r="A2" s="1" t="s">
        <v>44</v>
      </c>
      <c r="B2" s="1" t="s">
        <v>45</v>
      </c>
      <c r="C2" s="21" t="s">
        <v>83</v>
      </c>
      <c r="D2" s="52" t="s">
        <v>82</v>
      </c>
      <c r="E2" s="26" t="s">
        <v>84</v>
      </c>
      <c r="F2" s="1" t="s">
        <v>46</v>
      </c>
      <c r="G2" s="26" t="s">
        <v>101</v>
      </c>
      <c r="H2" s="2" t="s">
        <v>100</v>
      </c>
      <c r="I2" s="57" t="s">
        <v>1</v>
      </c>
      <c r="J2" s="3" t="s">
        <v>47</v>
      </c>
    </row>
    <row r="3" spans="1:10" x14ac:dyDescent="0.3">
      <c r="A3" s="58" t="s">
        <v>48</v>
      </c>
      <c r="B3" s="58" t="s">
        <v>49</v>
      </c>
      <c r="C3" s="58">
        <v>802</v>
      </c>
      <c r="D3" s="58">
        <f>C3/20</f>
        <v>40.1</v>
      </c>
      <c r="E3" s="27">
        <f>C3/6</f>
        <v>133.66666666666666</v>
      </c>
      <c r="F3" s="60" t="s">
        <v>78</v>
      </c>
      <c r="G3" s="27">
        <f>AVERAGE(E3:E5)</f>
        <v>130.77777777777777</v>
      </c>
      <c r="H3" s="16">
        <v>150</v>
      </c>
      <c r="I3" s="50">
        <f>_xlfn.STDEV.S(E3:E5)</f>
        <v>6.8095793093531336</v>
      </c>
      <c r="J3" s="50">
        <f>(STDEV(E3:E5))/SQRT(COUNT(E3:E5))</f>
        <v>3.9315124473231378</v>
      </c>
    </row>
    <row r="4" spans="1:10" x14ac:dyDescent="0.3">
      <c r="A4" s="58" t="s">
        <v>50</v>
      </c>
      <c r="B4" s="58" t="s">
        <v>49</v>
      </c>
      <c r="C4" s="58">
        <v>814</v>
      </c>
      <c r="D4" s="58">
        <f t="shared" ref="D4:D23" si="0">C4/20</f>
        <v>40.700000000000003</v>
      </c>
      <c r="E4" s="27">
        <f t="shared" ref="E4:E24" si="1">C4/6</f>
        <v>135.66666666666666</v>
      </c>
      <c r="F4" s="62"/>
      <c r="G4" s="59"/>
      <c r="H4" s="16">
        <v>150</v>
      </c>
    </row>
    <row r="5" spans="1:10" x14ac:dyDescent="0.3">
      <c r="A5" s="58" t="s">
        <v>51</v>
      </c>
      <c r="B5" s="58" t="s">
        <v>49</v>
      </c>
      <c r="C5" s="58">
        <v>738</v>
      </c>
      <c r="D5" s="58">
        <f t="shared" si="0"/>
        <v>36.9</v>
      </c>
      <c r="E5" s="27">
        <f t="shared" si="1"/>
        <v>123</v>
      </c>
      <c r="F5" s="62"/>
      <c r="G5" s="59"/>
      <c r="H5" s="16">
        <v>150</v>
      </c>
    </row>
    <row r="6" spans="1:10" x14ac:dyDescent="0.3">
      <c r="A6" s="58" t="s">
        <v>52</v>
      </c>
      <c r="B6" s="58" t="s">
        <v>53</v>
      </c>
      <c r="C6" s="58">
        <v>126</v>
      </c>
      <c r="D6" s="58">
        <f t="shared" si="0"/>
        <v>6.3</v>
      </c>
      <c r="E6" s="27">
        <f t="shared" si="1"/>
        <v>21</v>
      </c>
      <c r="F6" s="60" t="s">
        <v>78</v>
      </c>
      <c r="G6" s="27">
        <f>AVERAGE(E6:E8)</f>
        <v>26.7</v>
      </c>
      <c r="H6" s="16">
        <v>30</v>
      </c>
      <c r="I6" s="50">
        <f>_xlfn.STDEV.S(E6:E8)</f>
        <v>4.9880969428341171</v>
      </c>
      <c r="J6" s="50">
        <f>(STDEV(E6:E8))/SQRT(COUNT(E6:E8))</f>
        <v>2.8798791126892271</v>
      </c>
    </row>
    <row r="7" spans="1:10" x14ac:dyDescent="0.3">
      <c r="A7" s="58" t="s">
        <v>54</v>
      </c>
      <c r="B7" s="58" t="s">
        <v>53</v>
      </c>
      <c r="C7" s="58">
        <v>181.6</v>
      </c>
      <c r="D7" s="58">
        <f t="shared" si="0"/>
        <v>9.08</v>
      </c>
      <c r="E7" s="27">
        <f t="shared" si="1"/>
        <v>30.266666666666666</v>
      </c>
      <c r="F7" s="62"/>
      <c r="G7" s="59"/>
      <c r="H7" s="16">
        <v>30</v>
      </c>
    </row>
    <row r="8" spans="1:10" x14ac:dyDescent="0.3">
      <c r="A8" s="58" t="s">
        <v>55</v>
      </c>
      <c r="B8" s="58" t="s">
        <v>53</v>
      </c>
      <c r="C8" s="58">
        <v>173</v>
      </c>
      <c r="D8" s="58">
        <f t="shared" si="0"/>
        <v>8.65</v>
      </c>
      <c r="E8" s="27">
        <f t="shared" si="1"/>
        <v>28.833333333333332</v>
      </c>
      <c r="F8" s="62"/>
      <c r="G8" s="59"/>
      <c r="H8" s="16">
        <v>30</v>
      </c>
    </row>
    <row r="9" spans="1:10" x14ac:dyDescent="0.3">
      <c r="A9" s="58" t="s">
        <v>56</v>
      </c>
      <c r="B9" s="58" t="s">
        <v>57</v>
      </c>
      <c r="C9" s="58">
        <v>21</v>
      </c>
      <c r="D9" s="58">
        <f t="shared" si="0"/>
        <v>1.05</v>
      </c>
      <c r="E9" s="27">
        <f t="shared" si="1"/>
        <v>3.5</v>
      </c>
      <c r="F9" s="60" t="s">
        <v>78</v>
      </c>
      <c r="G9" s="27">
        <f>AVERAGE(E9:E11)</f>
        <v>4.2444444444444436</v>
      </c>
      <c r="H9" s="16">
        <v>6</v>
      </c>
      <c r="I9" s="50">
        <f>_xlfn.STDEV.S(E9:E11)</f>
        <v>1.066840263651573</v>
      </c>
      <c r="J9" s="50">
        <f>(STDEV(E9:E11))/SQRT(COUNT(E9:E11))</f>
        <v>0.61594051340156708</v>
      </c>
    </row>
    <row r="10" spans="1:10" x14ac:dyDescent="0.3">
      <c r="A10" s="58" t="s">
        <v>58</v>
      </c>
      <c r="B10" s="58" t="s">
        <v>57</v>
      </c>
      <c r="C10" s="58">
        <v>32.799999999999997</v>
      </c>
      <c r="D10" s="58">
        <f t="shared" si="0"/>
        <v>1.64</v>
      </c>
      <c r="E10" s="27">
        <f t="shared" si="1"/>
        <v>5.4666666666666659</v>
      </c>
      <c r="F10" s="62"/>
      <c r="G10" s="59"/>
      <c r="H10" s="16">
        <v>6</v>
      </c>
    </row>
    <row r="11" spans="1:10" x14ac:dyDescent="0.3">
      <c r="A11" s="58" t="s">
        <v>59</v>
      </c>
      <c r="B11" s="58" t="s">
        <v>57</v>
      </c>
      <c r="C11" s="58">
        <v>22.599999999999998</v>
      </c>
      <c r="D11" s="58">
        <f t="shared" si="0"/>
        <v>1.1299999999999999</v>
      </c>
      <c r="E11" s="27">
        <f t="shared" si="1"/>
        <v>3.7666666666666662</v>
      </c>
      <c r="F11" s="62"/>
      <c r="G11" s="59"/>
      <c r="H11" s="16">
        <v>6</v>
      </c>
    </row>
    <row r="12" spans="1:10" x14ac:dyDescent="0.3">
      <c r="A12" s="58" t="s">
        <v>60</v>
      </c>
      <c r="B12" s="58" t="s">
        <v>61</v>
      </c>
      <c r="C12" s="58">
        <v>17.96</v>
      </c>
      <c r="D12" s="58">
        <f t="shared" si="0"/>
        <v>0.89800000000000002</v>
      </c>
      <c r="E12" s="27">
        <f t="shared" si="1"/>
        <v>2.9933333333333336</v>
      </c>
      <c r="F12" s="62" t="s">
        <v>78</v>
      </c>
      <c r="G12" s="27">
        <f>AVERAGE(E12:E14)</f>
        <v>2.1044444444444443</v>
      </c>
      <c r="H12" s="23">
        <v>1.2</v>
      </c>
      <c r="I12" s="50">
        <f>_xlfn.STDEV.S(E12:E14)</f>
        <v>1.4284970086435964</v>
      </c>
      <c r="J12" s="50">
        <f>(STDEV(E12:E14))/SQRT(COUNT(E12:E14))</f>
        <v>0.82474313247695563</v>
      </c>
    </row>
    <row r="13" spans="1:10" x14ac:dyDescent="0.3">
      <c r="A13" s="58" t="s">
        <v>62</v>
      </c>
      <c r="B13" s="58" t="s">
        <v>61</v>
      </c>
      <c r="C13" s="58">
        <v>2.74</v>
      </c>
      <c r="D13" s="58">
        <f t="shared" si="0"/>
        <v>0.13700000000000001</v>
      </c>
      <c r="E13" s="27">
        <f t="shared" si="1"/>
        <v>0.45666666666666672</v>
      </c>
      <c r="F13" s="62"/>
      <c r="G13" s="59"/>
      <c r="H13" s="23">
        <v>1.2</v>
      </c>
    </row>
    <row r="14" spans="1:10" x14ac:dyDescent="0.3">
      <c r="A14" s="58" t="s">
        <v>63</v>
      </c>
      <c r="B14" s="58" t="s">
        <v>61</v>
      </c>
      <c r="C14" s="58">
        <v>17.18</v>
      </c>
      <c r="D14" s="58">
        <f t="shared" si="0"/>
        <v>0.85899999999999999</v>
      </c>
      <c r="E14" s="27">
        <f t="shared" si="1"/>
        <v>2.8633333333333333</v>
      </c>
      <c r="F14" s="62"/>
      <c r="G14" s="59"/>
      <c r="H14" s="23">
        <v>1.2</v>
      </c>
    </row>
    <row r="15" spans="1:10" x14ac:dyDescent="0.3">
      <c r="A15" s="58" t="s">
        <v>64</v>
      </c>
      <c r="B15" s="58" t="s">
        <v>65</v>
      </c>
      <c r="C15" s="58">
        <v>0</v>
      </c>
      <c r="D15" s="58">
        <f t="shared" si="0"/>
        <v>0</v>
      </c>
      <c r="E15" s="28">
        <f t="shared" si="1"/>
        <v>0</v>
      </c>
      <c r="F15" s="63" t="s">
        <v>89</v>
      </c>
      <c r="G15" s="28">
        <f>AVERAGE(E15:E17)</f>
        <v>0.15111111111111111</v>
      </c>
      <c r="H15" s="22">
        <v>0.24</v>
      </c>
      <c r="I15" s="50">
        <f>_xlfn.STDEV.S(E15:E17)</f>
        <v>0.26173212203263035</v>
      </c>
      <c r="J15" s="50">
        <f>(STDEV(E15:E17))/SQRT(COUNT(E15:E17))</f>
        <v>0.15111111111111111</v>
      </c>
    </row>
    <row r="16" spans="1:10" x14ac:dyDescent="0.3">
      <c r="A16" s="58" t="s">
        <v>66</v>
      </c>
      <c r="B16" s="58" t="s">
        <v>65</v>
      </c>
      <c r="C16" s="58">
        <v>0</v>
      </c>
      <c r="D16" s="58">
        <f t="shared" si="0"/>
        <v>0</v>
      </c>
      <c r="E16" s="28">
        <f t="shared" si="1"/>
        <v>0</v>
      </c>
      <c r="G16" s="75"/>
      <c r="H16" s="22">
        <v>0.24</v>
      </c>
    </row>
    <row r="17" spans="1:10" x14ac:dyDescent="0.3">
      <c r="A17" s="58" t="s">
        <v>67</v>
      </c>
      <c r="B17" s="58" t="s">
        <v>65</v>
      </c>
      <c r="C17" s="58">
        <v>2.72</v>
      </c>
      <c r="D17" s="58">
        <f t="shared" si="0"/>
        <v>0.13600000000000001</v>
      </c>
      <c r="E17" s="28">
        <f t="shared" si="1"/>
        <v>0.45333333333333337</v>
      </c>
      <c r="G17" s="75"/>
      <c r="H17" s="22">
        <v>0.24</v>
      </c>
    </row>
    <row r="18" spans="1:10" x14ac:dyDescent="0.3">
      <c r="A18" s="58" t="s">
        <v>68</v>
      </c>
      <c r="B18" s="58" t="s">
        <v>69</v>
      </c>
      <c r="C18" s="58">
        <v>0</v>
      </c>
      <c r="D18" s="58">
        <f t="shared" si="0"/>
        <v>0</v>
      </c>
      <c r="E18" s="28">
        <f t="shared" si="1"/>
        <v>0</v>
      </c>
      <c r="F18" s="58">
        <v>0</v>
      </c>
      <c r="G18" s="28">
        <f>AVERAGE(E18:E20)</f>
        <v>0</v>
      </c>
      <c r="H18" s="22">
        <v>6.4000000000000001E-2</v>
      </c>
      <c r="I18" s="50">
        <f>_xlfn.STDEV.S(E18:E20)</f>
        <v>0</v>
      </c>
      <c r="J18" s="50">
        <f>(STDEV(E18:E20))/SQRT(COUNT(E18:E20))</f>
        <v>0</v>
      </c>
    </row>
    <row r="19" spans="1:10" x14ac:dyDescent="0.3">
      <c r="A19" s="58" t="s">
        <v>70</v>
      </c>
      <c r="B19" s="58" t="s">
        <v>69</v>
      </c>
      <c r="C19" s="58">
        <v>0</v>
      </c>
      <c r="D19" s="58">
        <f t="shared" si="0"/>
        <v>0</v>
      </c>
      <c r="E19" s="28">
        <f t="shared" si="1"/>
        <v>0</v>
      </c>
      <c r="G19" s="75"/>
      <c r="H19" s="22">
        <v>6.4000000000000001E-2</v>
      </c>
    </row>
    <row r="20" spans="1:10" x14ac:dyDescent="0.3">
      <c r="A20" s="58" t="s">
        <v>71</v>
      </c>
      <c r="B20" s="58" t="s">
        <v>69</v>
      </c>
      <c r="C20" s="58">
        <v>0</v>
      </c>
      <c r="D20" s="58">
        <f t="shared" si="0"/>
        <v>0</v>
      </c>
      <c r="E20" s="28">
        <f t="shared" si="1"/>
        <v>0</v>
      </c>
      <c r="G20" s="75"/>
      <c r="H20" s="22">
        <v>6.4000000000000001E-2</v>
      </c>
    </row>
    <row r="21" spans="1:10" x14ac:dyDescent="0.3">
      <c r="A21" s="58" t="s">
        <v>72</v>
      </c>
      <c r="B21" s="58" t="s">
        <v>73</v>
      </c>
      <c r="C21" s="58">
        <v>0</v>
      </c>
      <c r="D21" s="58">
        <f t="shared" si="0"/>
        <v>0</v>
      </c>
      <c r="E21" s="28">
        <f t="shared" si="1"/>
        <v>0</v>
      </c>
      <c r="F21" s="58">
        <v>0</v>
      </c>
      <c r="G21" s="28">
        <f>AVERAGE(E21:E23)</f>
        <v>0</v>
      </c>
      <c r="H21" s="22">
        <v>4.8000000000000001E-2</v>
      </c>
      <c r="I21" s="50">
        <f>_xlfn.STDEV.S(E21:E23)</f>
        <v>0</v>
      </c>
      <c r="J21" s="50">
        <f>(STDEV(E21:E23))/SQRT(COUNT(E21:E23))</f>
        <v>0</v>
      </c>
    </row>
    <row r="22" spans="1:10" x14ac:dyDescent="0.3">
      <c r="A22" s="58" t="s">
        <v>74</v>
      </c>
      <c r="B22" s="58" t="s">
        <v>73</v>
      </c>
      <c r="C22" s="58">
        <v>0</v>
      </c>
      <c r="D22" s="58">
        <f t="shared" si="0"/>
        <v>0</v>
      </c>
      <c r="E22" s="28">
        <f t="shared" si="1"/>
        <v>0</v>
      </c>
      <c r="G22" s="75"/>
      <c r="H22" s="22">
        <v>4.8000000000000001E-2</v>
      </c>
    </row>
    <row r="23" spans="1:10" x14ac:dyDescent="0.3">
      <c r="A23" s="58" t="s">
        <v>75</v>
      </c>
      <c r="B23" s="58" t="s">
        <v>73</v>
      </c>
      <c r="C23" s="58">
        <v>0</v>
      </c>
      <c r="D23" s="58">
        <f t="shared" si="0"/>
        <v>0</v>
      </c>
      <c r="E23" s="28">
        <f t="shared" si="1"/>
        <v>0</v>
      </c>
      <c r="G23" s="75"/>
      <c r="H23" s="22">
        <v>4.8000000000000001E-2</v>
      </c>
    </row>
    <row r="24" spans="1:10" x14ac:dyDescent="0.3">
      <c r="A24" s="58" t="s">
        <v>76</v>
      </c>
      <c r="B24" s="58" t="s">
        <v>77</v>
      </c>
      <c r="C24" s="58">
        <v>0</v>
      </c>
      <c r="D24" s="58">
        <f>C24/20</f>
        <v>0</v>
      </c>
      <c r="E24" s="28">
        <f t="shared" si="1"/>
        <v>0</v>
      </c>
      <c r="F24" s="58">
        <v>0</v>
      </c>
      <c r="G24" s="75"/>
      <c r="H24" s="22">
        <v>0</v>
      </c>
    </row>
    <row r="25" spans="1:10" x14ac:dyDescent="0.3">
      <c r="A25" s="58"/>
      <c r="C25" s="50"/>
      <c r="E25" s="61"/>
    </row>
    <row r="26" spans="1:10" x14ac:dyDescent="0.3">
      <c r="A26" s="58"/>
      <c r="B26" s="65"/>
    </row>
    <row r="27" spans="1:10" x14ac:dyDescent="0.3">
      <c r="A27" s="66" t="s">
        <v>90</v>
      </c>
      <c r="B27" s="66"/>
      <c r="C27" s="66"/>
      <c r="D27" s="75"/>
    </row>
    <row r="28" spans="1:10" x14ac:dyDescent="0.3">
      <c r="A28" s="54" t="s">
        <v>91</v>
      </c>
      <c r="B28" s="54"/>
      <c r="C28" s="54" t="s">
        <v>86</v>
      </c>
    </row>
    <row r="29" spans="1:10" ht="57.6" x14ac:dyDescent="0.3">
      <c r="A29" s="67" t="s">
        <v>92</v>
      </c>
      <c r="B29" s="68" t="s">
        <v>93</v>
      </c>
      <c r="C29" s="64" t="s">
        <v>94</v>
      </c>
    </row>
    <row r="30" spans="1:10" x14ac:dyDescent="0.3">
      <c r="A30" s="27">
        <v>130.77777777777777</v>
      </c>
      <c r="B30" s="16">
        <v>140</v>
      </c>
      <c r="C30" s="50">
        <v>6.8095793093531336</v>
      </c>
    </row>
    <row r="31" spans="1:10" x14ac:dyDescent="0.3">
      <c r="A31" s="27">
        <v>26.7</v>
      </c>
      <c r="B31" s="16">
        <f>B30/5</f>
        <v>28</v>
      </c>
      <c r="C31" s="50">
        <v>4.9880969428341171</v>
      </c>
    </row>
    <row r="32" spans="1:10" x14ac:dyDescent="0.3">
      <c r="A32" s="27">
        <v>4.2444444444444436</v>
      </c>
      <c r="B32" s="16">
        <f>B31/5</f>
        <v>5.6</v>
      </c>
      <c r="C32" s="50">
        <v>1.066840263651573</v>
      </c>
    </row>
    <row r="33" spans="1:9" x14ac:dyDescent="0.3">
      <c r="A33" s="27">
        <v>2.1044444444444443</v>
      </c>
      <c r="B33" s="16">
        <f>B32/5</f>
        <v>1.1199999999999999</v>
      </c>
      <c r="C33" s="50">
        <v>1.4284970086435964</v>
      </c>
    </row>
    <row r="34" spans="1:9" x14ac:dyDescent="0.3">
      <c r="A34" s="27">
        <v>0.15111111111111111</v>
      </c>
      <c r="B34" s="16">
        <f>B33/5</f>
        <v>0.22399999999999998</v>
      </c>
      <c r="C34" s="50">
        <v>0.26173212203263035</v>
      </c>
    </row>
    <row r="36" spans="1:9" x14ac:dyDescent="0.3">
      <c r="A36" s="43" t="s">
        <v>97</v>
      </c>
    </row>
    <row r="37" spans="1:9" x14ac:dyDescent="0.3">
      <c r="A37" t="s">
        <v>3</v>
      </c>
      <c r="B37"/>
      <c r="C37"/>
      <c r="D37"/>
      <c r="E37"/>
      <c r="F37"/>
      <c r="G37"/>
      <c r="H37"/>
      <c r="I37"/>
    </row>
    <row r="38" spans="1:9" ht="15" thickBot="1" x14ac:dyDescent="0.35">
      <c r="A38"/>
      <c r="B38"/>
      <c r="C38"/>
      <c r="D38"/>
      <c r="E38"/>
      <c r="F38"/>
      <c r="G38"/>
      <c r="H38"/>
      <c r="I38"/>
    </row>
    <row r="39" spans="1:9" x14ac:dyDescent="0.3">
      <c r="A39" s="7" t="s">
        <v>4</v>
      </c>
      <c r="B39" s="7"/>
      <c r="C39"/>
      <c r="D39"/>
      <c r="E39"/>
      <c r="F39"/>
      <c r="G39"/>
      <c r="H39"/>
      <c r="I39"/>
    </row>
    <row r="40" spans="1:9" x14ac:dyDescent="0.3">
      <c r="A40" s="4" t="s">
        <v>5</v>
      </c>
      <c r="B40" s="4">
        <v>0.9999066725298803</v>
      </c>
      <c r="C40"/>
      <c r="D40"/>
      <c r="E40"/>
      <c r="F40"/>
      <c r="G40"/>
      <c r="H40"/>
      <c r="I40"/>
    </row>
    <row r="41" spans="1:9" x14ac:dyDescent="0.3">
      <c r="A41" s="4" t="s">
        <v>6</v>
      </c>
      <c r="B41" s="8">
        <v>0.99981335376977731</v>
      </c>
      <c r="C41"/>
      <c r="D41"/>
      <c r="E41"/>
      <c r="F41"/>
      <c r="G41"/>
      <c r="H41"/>
      <c r="I41"/>
    </row>
    <row r="42" spans="1:9" x14ac:dyDescent="0.3">
      <c r="A42" s="4" t="s">
        <v>7</v>
      </c>
      <c r="B42" s="4">
        <v>0.99975113835970308</v>
      </c>
      <c r="C42"/>
      <c r="D42"/>
      <c r="E42"/>
      <c r="F42"/>
      <c r="G42"/>
      <c r="H42"/>
      <c r="I42"/>
    </row>
    <row r="43" spans="1:9" x14ac:dyDescent="0.3">
      <c r="A43" s="4" t="s">
        <v>8</v>
      </c>
      <c r="B43" s="4">
        <v>0.94308303856287967</v>
      </c>
      <c r="C43"/>
      <c r="D43"/>
      <c r="E43"/>
      <c r="F43"/>
      <c r="G43"/>
      <c r="H43"/>
      <c r="I43"/>
    </row>
    <row r="44" spans="1:9" ht="15" thickBot="1" x14ac:dyDescent="0.35">
      <c r="A44" s="5" t="s">
        <v>9</v>
      </c>
      <c r="B44" s="5">
        <v>5</v>
      </c>
      <c r="C44"/>
      <c r="D44"/>
      <c r="E44"/>
      <c r="F44"/>
      <c r="G44"/>
      <c r="H44"/>
      <c r="I44"/>
    </row>
    <row r="45" spans="1:9" x14ac:dyDescent="0.3">
      <c r="A45"/>
      <c r="B45"/>
      <c r="C45"/>
      <c r="D45"/>
      <c r="E45"/>
      <c r="F45"/>
      <c r="G45"/>
      <c r="H45"/>
      <c r="I45"/>
    </row>
    <row r="46" spans="1:9" ht="15" thickBot="1" x14ac:dyDescent="0.35">
      <c r="A46" t="s">
        <v>10</v>
      </c>
      <c r="B46"/>
      <c r="C46"/>
      <c r="D46"/>
      <c r="E46"/>
      <c r="F46"/>
      <c r="G46"/>
      <c r="H46"/>
      <c r="I46"/>
    </row>
    <row r="47" spans="1:9" x14ac:dyDescent="0.3">
      <c r="A47" s="6"/>
      <c r="B47" s="6" t="s">
        <v>15</v>
      </c>
      <c r="C47" s="6" t="s">
        <v>16</v>
      </c>
      <c r="D47" s="6" t="s">
        <v>17</v>
      </c>
      <c r="E47" s="6" t="s">
        <v>18</v>
      </c>
      <c r="F47" s="6" t="s">
        <v>19</v>
      </c>
      <c r="G47"/>
      <c r="H47"/>
      <c r="I47"/>
    </row>
    <row r="48" spans="1:9" x14ac:dyDescent="0.3">
      <c r="A48" s="4" t="s">
        <v>11</v>
      </c>
      <c r="B48" s="4">
        <v>1</v>
      </c>
      <c r="C48" s="4">
        <v>14292.915731947127</v>
      </c>
      <c r="D48" s="4">
        <v>14292.915731947127</v>
      </c>
      <c r="E48" s="4">
        <v>16070.188279352138</v>
      </c>
      <c r="F48" s="4">
        <v>1.0822859425059047E-6</v>
      </c>
      <c r="G48"/>
      <c r="H48"/>
      <c r="I48"/>
    </row>
    <row r="49" spans="1:9" x14ac:dyDescent="0.3">
      <c r="A49" s="4" t="s">
        <v>12</v>
      </c>
      <c r="B49" s="4">
        <v>3</v>
      </c>
      <c r="C49" s="4">
        <v>2.6682168528749819</v>
      </c>
      <c r="D49" s="4">
        <v>0.88940561762499393</v>
      </c>
      <c r="E49" s="4"/>
      <c r="F49" s="4"/>
      <c r="G49"/>
      <c r="H49"/>
      <c r="I49"/>
    </row>
    <row r="50" spans="1:9" ht="15" thickBot="1" x14ac:dyDescent="0.35">
      <c r="A50" s="5" t="s">
        <v>13</v>
      </c>
      <c r="B50" s="5">
        <v>4</v>
      </c>
      <c r="C50" s="5">
        <v>14295.583948800002</v>
      </c>
      <c r="D50" s="5"/>
      <c r="E50" s="5"/>
      <c r="F50" s="5"/>
      <c r="G50"/>
      <c r="H50"/>
      <c r="I50"/>
    </row>
    <row r="51" spans="1:9" ht="15" thickBot="1" x14ac:dyDescent="0.35">
      <c r="A51"/>
      <c r="B51"/>
      <c r="C51"/>
      <c r="D51"/>
      <c r="E51"/>
      <c r="F51"/>
      <c r="G51"/>
      <c r="H51"/>
      <c r="I51"/>
    </row>
    <row r="52" spans="1:9" x14ac:dyDescent="0.3">
      <c r="A52" s="6"/>
      <c r="B52" s="6" t="s">
        <v>20</v>
      </c>
      <c r="C52" s="6" t="s">
        <v>8</v>
      </c>
      <c r="D52" s="6" t="s">
        <v>21</v>
      </c>
      <c r="E52" s="6" t="s">
        <v>22</v>
      </c>
      <c r="F52" s="6" t="s">
        <v>23</v>
      </c>
      <c r="G52" s="6" t="s">
        <v>24</v>
      </c>
      <c r="H52" s="6" t="s">
        <v>25</v>
      </c>
      <c r="I52" s="6" t="s">
        <v>26</v>
      </c>
    </row>
    <row r="53" spans="1:9" x14ac:dyDescent="0.3">
      <c r="A53" s="4" t="s">
        <v>14</v>
      </c>
      <c r="B53" s="4">
        <v>-0.13558190836489104</v>
      </c>
      <c r="C53" s="15">
        <v>0.5046305434514925</v>
      </c>
      <c r="D53" s="4">
        <v>-0.26867558875362407</v>
      </c>
      <c r="E53" s="4">
        <v>0.80559636953141012</v>
      </c>
      <c r="F53" s="4">
        <v>-1.7415415169054036</v>
      </c>
      <c r="G53" s="4">
        <v>1.4703777001756215</v>
      </c>
      <c r="H53" s="4">
        <v>-1.7415415169054036</v>
      </c>
      <c r="I53" s="4">
        <v>1.4703777001756215</v>
      </c>
    </row>
    <row r="54" spans="1:9" ht="15" thickBot="1" x14ac:dyDescent="0.35">
      <c r="A54" s="5" t="s">
        <v>92</v>
      </c>
      <c r="B54" s="77">
        <v>1.07101042544818</v>
      </c>
      <c r="C54" s="5">
        <v>8.4485701774339849E-3</v>
      </c>
      <c r="D54" s="5">
        <v>126.76824633697564</v>
      </c>
      <c r="E54" s="5">
        <v>1.0822859425059047E-6</v>
      </c>
      <c r="F54" s="5">
        <v>1.0441233045020724</v>
      </c>
      <c r="G54" s="5">
        <v>1.0978975463942824</v>
      </c>
      <c r="H54" s="5">
        <v>1.0441233045020724</v>
      </c>
      <c r="I54" s="5">
        <v>1.0978975463942824</v>
      </c>
    </row>
    <row r="55" spans="1:9" ht="15" thickBot="1" x14ac:dyDescent="0.35">
      <c r="A55"/>
      <c r="B55"/>
      <c r="C55"/>
      <c r="D55"/>
      <c r="E55"/>
      <c r="F55"/>
      <c r="G55"/>
      <c r="H55"/>
      <c r="I55"/>
    </row>
    <row r="56" spans="1:9" x14ac:dyDescent="0.3">
      <c r="A56" s="69" t="s">
        <v>95</v>
      </c>
      <c r="B56" s="70"/>
      <c r="C56" s="71"/>
      <c r="D56"/>
      <c r="E56"/>
      <c r="F56"/>
      <c r="G56"/>
      <c r="H56"/>
      <c r="I56"/>
    </row>
    <row r="57" spans="1:9" x14ac:dyDescent="0.3">
      <c r="A57" s="31" t="s">
        <v>27</v>
      </c>
      <c r="B57" s="72" t="s">
        <v>28</v>
      </c>
      <c r="C57" s="33" t="s">
        <v>29</v>
      </c>
      <c r="D57"/>
      <c r="E57"/>
      <c r="F57"/>
      <c r="G57"/>
      <c r="H57"/>
      <c r="I57"/>
    </row>
    <row r="58" spans="1:9" x14ac:dyDescent="0.3">
      <c r="A58" s="34" t="s">
        <v>30</v>
      </c>
      <c r="B58" s="38" t="s">
        <v>31</v>
      </c>
      <c r="C58" s="76">
        <v>1.0710104254481774</v>
      </c>
    </row>
    <row r="59" spans="1:9" x14ac:dyDescent="0.3">
      <c r="A59" s="34" t="s">
        <v>14</v>
      </c>
      <c r="B59" s="38" t="s">
        <v>32</v>
      </c>
      <c r="C59" s="35">
        <v>-0.13558190836489104</v>
      </c>
    </row>
    <row r="60" spans="1:9" ht="28.8" x14ac:dyDescent="0.3">
      <c r="A60" s="36" t="s">
        <v>33</v>
      </c>
      <c r="B60" s="38" t="s">
        <v>34</v>
      </c>
      <c r="C60" s="37">
        <v>0.99981335376977731</v>
      </c>
    </row>
    <row r="61" spans="1:9" ht="43.2" x14ac:dyDescent="0.3">
      <c r="A61" s="36" t="s">
        <v>35</v>
      </c>
      <c r="B61" s="38" t="s">
        <v>36</v>
      </c>
      <c r="C61" s="78">
        <v>0.5046305434514925</v>
      </c>
    </row>
    <row r="62" spans="1:9" ht="28.8" x14ac:dyDescent="0.3">
      <c r="A62" s="36" t="s">
        <v>37</v>
      </c>
      <c r="B62" s="38" t="s">
        <v>96</v>
      </c>
      <c r="C62" s="35">
        <f>C61*SQRT(5)</f>
        <v>1.1283881986801987</v>
      </c>
    </row>
    <row r="63" spans="1:9" ht="28.8" x14ac:dyDescent="0.3">
      <c r="A63" s="39" t="s">
        <v>39</v>
      </c>
      <c r="B63" s="73" t="s">
        <v>40</v>
      </c>
      <c r="C63" s="40">
        <f>3.3*(C62/C58)</f>
        <v>3.4767925383045974</v>
      </c>
    </row>
    <row r="64" spans="1:9" ht="15" thickBot="1" x14ac:dyDescent="0.35">
      <c r="A64" s="41" t="s">
        <v>41</v>
      </c>
      <c r="B64" s="74" t="s">
        <v>42</v>
      </c>
      <c r="C64" s="42">
        <f>10*(C62/C58)</f>
        <v>10.535734964559387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N35" sqref="N35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IL-4_5ul cDNA input</vt:lpstr>
      <vt:lpstr>IFNy_5ul cDNA input</vt:lpstr>
      <vt:lpstr>Sheet2</vt:lpstr>
    </vt:vector>
  </TitlesOfParts>
  <Company>Macquarie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Hector Pacheco Fuentes</dc:creator>
  <cp:lastModifiedBy>Maria Ignacia Meza C.</cp:lastModifiedBy>
  <dcterms:created xsi:type="dcterms:W3CDTF">2020-09-28T02:01:48Z</dcterms:created>
  <dcterms:modified xsi:type="dcterms:W3CDTF">2020-09-29T08:02:08Z</dcterms:modified>
</cp:coreProperties>
</file>