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mu\Downloads\"/>
    </mc:Choice>
  </mc:AlternateContent>
  <bookViews>
    <workbookView xWindow="0" yWindow="0" windowWidth="15120" windowHeight="4155"/>
  </bookViews>
  <sheets>
    <sheet name="Raw dat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6" i="1" l="1"/>
  <c r="L46" i="1" s="1"/>
  <c r="K45" i="1"/>
  <c r="L45" i="1" s="1"/>
  <c r="K44" i="1"/>
  <c r="L44" i="1" s="1"/>
  <c r="X41" i="1"/>
  <c r="T41" i="1"/>
  <c r="O41" i="1"/>
  <c r="M41" i="1"/>
  <c r="K41" i="1"/>
  <c r="P41" i="1" s="1"/>
  <c r="Q41" i="1" s="1"/>
  <c r="X40" i="1"/>
  <c r="T40" i="1"/>
  <c r="O40" i="1"/>
  <c r="M40" i="1"/>
  <c r="K40" i="1"/>
  <c r="P40" i="1" s="1"/>
  <c r="Q40" i="1" s="1"/>
  <c r="X39" i="1"/>
  <c r="T39" i="1"/>
  <c r="O39" i="1"/>
  <c r="M39" i="1"/>
  <c r="K39" i="1"/>
  <c r="P39" i="1" s="1"/>
  <c r="Q39" i="1" s="1"/>
  <c r="X37" i="1"/>
  <c r="U37" i="1"/>
  <c r="V37" i="1" s="1"/>
  <c r="W37" i="1" s="1"/>
  <c r="T37" i="1"/>
  <c r="O37" i="1"/>
  <c r="N37" i="1"/>
  <c r="M37" i="1"/>
  <c r="K37" i="1"/>
  <c r="P37" i="1" s="1"/>
  <c r="Q37" i="1" s="1"/>
  <c r="X30" i="1"/>
  <c r="T30" i="1"/>
  <c r="P30" i="1"/>
  <c r="Q30" i="1" s="1"/>
  <c r="N30" i="1"/>
  <c r="M30" i="1"/>
  <c r="O30" i="1" s="1"/>
  <c r="L30" i="1"/>
  <c r="K30" i="1"/>
  <c r="U30" i="1" s="1"/>
  <c r="V30" i="1" s="1"/>
  <c r="W30" i="1" s="1"/>
  <c r="X28" i="1"/>
  <c r="T28" i="1"/>
  <c r="P28" i="1"/>
  <c r="Q28" i="1" s="1"/>
  <c r="N28" i="1"/>
  <c r="M28" i="1"/>
  <c r="O28" i="1" s="1"/>
  <c r="L28" i="1"/>
  <c r="K28" i="1"/>
  <c r="U28" i="1" s="1"/>
  <c r="V28" i="1" s="1"/>
  <c r="W28" i="1" s="1"/>
  <c r="X27" i="1"/>
  <c r="T27" i="1"/>
  <c r="P27" i="1"/>
  <c r="Q27" i="1" s="1"/>
  <c r="N27" i="1"/>
  <c r="M27" i="1"/>
  <c r="O27" i="1" s="1"/>
  <c r="L27" i="1"/>
  <c r="K27" i="1"/>
  <c r="U27" i="1" s="1"/>
  <c r="V27" i="1" s="1"/>
  <c r="W27" i="1" s="1"/>
  <c r="X26" i="1"/>
  <c r="T26" i="1"/>
  <c r="P26" i="1"/>
  <c r="Q26" i="1" s="1"/>
  <c r="N26" i="1"/>
  <c r="M26" i="1"/>
  <c r="O26" i="1" s="1"/>
  <c r="L26" i="1"/>
  <c r="K26" i="1"/>
  <c r="U26" i="1" s="1"/>
  <c r="V26" i="1" s="1"/>
  <c r="W26" i="1" s="1"/>
  <c r="X25" i="1"/>
  <c r="T25" i="1"/>
  <c r="P25" i="1"/>
  <c r="Q25" i="1" s="1"/>
  <c r="N25" i="1"/>
  <c r="M25" i="1"/>
  <c r="O25" i="1" s="1"/>
  <c r="L25" i="1"/>
  <c r="K25" i="1"/>
  <c r="U25" i="1" s="1"/>
  <c r="V25" i="1" s="1"/>
  <c r="W25" i="1" s="1"/>
  <c r="X24" i="1"/>
  <c r="T24" i="1"/>
  <c r="N24" i="1"/>
  <c r="M24" i="1"/>
  <c r="O24" i="1" s="1"/>
  <c r="K24" i="1"/>
  <c r="U24" i="1" s="1"/>
  <c r="V24" i="1" s="1"/>
  <c r="W24" i="1" s="1"/>
  <c r="X23" i="1"/>
  <c r="T23" i="1"/>
  <c r="M23" i="1"/>
  <c r="O23" i="1" s="1"/>
  <c r="K23" i="1"/>
  <c r="N23" i="1" s="1"/>
  <c r="X22" i="1"/>
  <c r="T22" i="1"/>
  <c r="M22" i="1"/>
  <c r="O22" i="1" s="1"/>
  <c r="K22" i="1"/>
  <c r="N22" i="1" s="1"/>
  <c r="X21" i="1"/>
  <c r="T21" i="1"/>
  <c r="M21" i="1"/>
  <c r="O21" i="1" s="1"/>
  <c r="K21" i="1"/>
  <c r="N21" i="1" s="1"/>
  <c r="X20" i="1"/>
  <c r="U20" i="1"/>
  <c r="V20" i="1" s="1"/>
  <c r="W20" i="1" s="1"/>
  <c r="T20" i="1"/>
  <c r="M20" i="1"/>
  <c r="O20" i="1" s="1"/>
  <c r="K20" i="1"/>
  <c r="N20" i="1" s="1"/>
  <c r="X19" i="1"/>
  <c r="T19" i="1"/>
  <c r="P19" i="1"/>
  <c r="Q19" i="1" s="1"/>
  <c r="O19" i="1"/>
  <c r="N19" i="1"/>
  <c r="M19" i="1"/>
  <c r="L19" i="1"/>
  <c r="K19" i="1"/>
  <c r="U19" i="1" s="1"/>
  <c r="V19" i="1" s="1"/>
  <c r="W19" i="1" s="1"/>
  <c r="X18" i="1"/>
  <c r="T18" i="1"/>
  <c r="P18" i="1"/>
  <c r="Q18" i="1" s="1"/>
  <c r="O18" i="1"/>
  <c r="N18" i="1"/>
  <c r="M18" i="1"/>
  <c r="L18" i="1"/>
  <c r="K18" i="1"/>
  <c r="U18" i="1" s="1"/>
  <c r="V18" i="1" s="1"/>
  <c r="W18" i="1" s="1"/>
  <c r="X17" i="1"/>
  <c r="T17" i="1"/>
  <c r="P17" i="1"/>
  <c r="Q17" i="1" s="1"/>
  <c r="O17" i="1"/>
  <c r="N17" i="1"/>
  <c r="M17" i="1"/>
  <c r="L17" i="1"/>
  <c r="K17" i="1"/>
  <c r="U17" i="1" s="1"/>
  <c r="V17" i="1" s="1"/>
  <c r="W17" i="1" s="1"/>
  <c r="X12" i="1"/>
  <c r="T12" i="1"/>
  <c r="P12" i="1"/>
  <c r="Q12" i="1" s="1"/>
  <c r="O12" i="1"/>
  <c r="N12" i="1"/>
  <c r="M12" i="1"/>
  <c r="L12" i="1"/>
  <c r="K12" i="1"/>
  <c r="U12" i="1" s="1"/>
  <c r="V12" i="1" s="1"/>
  <c r="W12" i="1" s="1"/>
  <c r="X10" i="1"/>
  <c r="T10" i="1"/>
  <c r="P10" i="1"/>
  <c r="Q10" i="1" s="1"/>
  <c r="O10" i="1"/>
  <c r="N10" i="1"/>
  <c r="M10" i="1"/>
  <c r="L10" i="1"/>
  <c r="K10" i="1"/>
  <c r="U10" i="1" s="1"/>
  <c r="V10" i="1" s="1"/>
  <c r="W10" i="1" s="1"/>
  <c r="X9" i="1"/>
  <c r="T9" i="1"/>
  <c r="P9" i="1"/>
  <c r="Q9" i="1" s="1"/>
  <c r="N9" i="1"/>
  <c r="M9" i="1"/>
  <c r="O9" i="1" s="1"/>
  <c r="L9" i="1"/>
  <c r="K9" i="1"/>
  <c r="U9" i="1" s="1"/>
  <c r="V9" i="1" s="1"/>
  <c r="W9" i="1" s="1"/>
  <c r="X8" i="1"/>
  <c r="T8" i="1"/>
  <c r="P8" i="1"/>
  <c r="Q8" i="1" s="1"/>
  <c r="N8" i="1"/>
  <c r="M8" i="1"/>
  <c r="O8" i="1" s="1"/>
  <c r="L8" i="1"/>
  <c r="K8" i="1"/>
  <c r="U8" i="1" s="1"/>
  <c r="V8" i="1" s="1"/>
  <c r="W8" i="1" s="1"/>
  <c r="X7" i="1"/>
  <c r="T7" i="1"/>
  <c r="P7" i="1"/>
  <c r="Q7" i="1" s="1"/>
  <c r="N7" i="1"/>
  <c r="M7" i="1"/>
  <c r="O7" i="1" s="1"/>
  <c r="L7" i="1"/>
  <c r="K7" i="1"/>
  <c r="U7" i="1" s="1"/>
  <c r="V7" i="1" s="1"/>
  <c r="W7" i="1" s="1"/>
  <c r="X4" i="1"/>
  <c r="T4" i="1"/>
  <c r="P4" i="1"/>
  <c r="Q4" i="1" s="1"/>
  <c r="N4" i="1"/>
  <c r="M4" i="1"/>
  <c r="O4" i="1" s="1"/>
  <c r="L4" i="1"/>
  <c r="K4" i="1"/>
  <c r="U4" i="1" s="1"/>
  <c r="V4" i="1" s="1"/>
  <c r="W4" i="1" s="1"/>
  <c r="X3" i="1"/>
  <c r="T3" i="1"/>
  <c r="P3" i="1"/>
  <c r="Q3" i="1" s="1"/>
  <c r="N3" i="1"/>
  <c r="M3" i="1"/>
  <c r="O3" i="1" s="1"/>
  <c r="L3" i="1"/>
  <c r="K3" i="1"/>
  <c r="U3" i="1" s="1"/>
  <c r="V3" i="1" s="1"/>
  <c r="W3" i="1" s="1"/>
  <c r="X2" i="1"/>
  <c r="T2" i="1"/>
  <c r="P2" i="1"/>
  <c r="Q2" i="1" s="1"/>
  <c r="N2" i="1"/>
  <c r="M2" i="1"/>
  <c r="O2" i="1" s="1"/>
  <c r="L2" i="1"/>
  <c r="K2" i="1"/>
  <c r="U2" i="1" s="1"/>
  <c r="V2" i="1" s="1"/>
  <c r="W2" i="1" s="1"/>
  <c r="U21" i="1" l="1"/>
  <c r="V21" i="1" s="1"/>
  <c r="W21" i="1" s="1"/>
  <c r="U22" i="1"/>
  <c r="V22" i="1" s="1"/>
  <c r="W22" i="1" s="1"/>
  <c r="U23" i="1"/>
  <c r="V23" i="1" s="1"/>
  <c r="W23" i="1" s="1"/>
  <c r="P24" i="1"/>
  <c r="Q24" i="1" s="1"/>
  <c r="P20" i="1"/>
  <c r="Q20" i="1" s="1"/>
  <c r="L21" i="1"/>
  <c r="P21" i="1"/>
  <c r="Q21" i="1" s="1"/>
  <c r="L22" i="1"/>
  <c r="P22" i="1"/>
  <c r="Q22" i="1" s="1"/>
  <c r="L23" i="1"/>
  <c r="P23" i="1"/>
  <c r="Q23" i="1" s="1"/>
  <c r="N39" i="1"/>
  <c r="N40" i="1"/>
  <c r="N41" i="1"/>
  <c r="U39" i="1"/>
  <c r="V39" i="1" s="1"/>
  <c r="W39" i="1" s="1"/>
  <c r="U40" i="1"/>
  <c r="V40" i="1" s="1"/>
  <c r="W40" i="1" s="1"/>
  <c r="U41" i="1"/>
  <c r="V41" i="1" s="1"/>
  <c r="W41" i="1" s="1"/>
  <c r="L39" i="1"/>
  <c r="L40" i="1"/>
  <c r="L41" i="1"/>
</calcChain>
</file>

<file path=xl/comments1.xml><?xml version="1.0" encoding="utf-8"?>
<comments xmlns="http://schemas.openxmlformats.org/spreadsheetml/2006/main">
  <authors>
    <author>Aquima</author>
  </authors>
  <commentList>
    <comment ref="F1" authorId="0" shapeId="0">
      <text>
        <r>
          <rPr>
            <b/>
            <sz val="8"/>
            <color indexed="81"/>
            <rFont val="Tahoma"/>
            <family val="2"/>
          </rPr>
          <t>Aquima:</t>
        </r>
        <r>
          <rPr>
            <sz val="8"/>
            <color indexed="81"/>
            <rFont val="Tahoma"/>
            <family val="2"/>
          </rPr>
          <t xml:space="preserve">
Todos los datos tomados de las medidas de materiales en estado polvo en ITN con fecha más receiente.</t>
        </r>
      </text>
    </comment>
    <comment ref="F13" authorId="0" shapeId="0">
      <text>
        <r>
          <rPr>
            <b/>
            <sz val="8"/>
            <color indexed="81"/>
            <rFont val="Tahoma"/>
            <family val="2"/>
          </rPr>
          <t>Aquima:</t>
        </r>
        <r>
          <rPr>
            <sz val="8"/>
            <color indexed="81"/>
            <rFont val="Tahoma"/>
            <family val="2"/>
          </rPr>
          <t xml:space="preserve">
Dato tomado en ITN, 0.30500 Kg en CC</t>
        </r>
      </text>
    </comment>
    <comment ref="F16" authorId="0" shapeId="0">
      <text>
        <r>
          <rPr>
            <b/>
            <sz val="8"/>
            <color indexed="81"/>
            <rFont val="Tahoma"/>
            <family val="2"/>
          </rPr>
          <t>Aquima:</t>
        </r>
        <r>
          <rPr>
            <sz val="8"/>
            <color indexed="81"/>
            <rFont val="Tahoma"/>
            <family val="2"/>
          </rPr>
          <t xml:space="preserve">
Se ha tenido en cuenta el volumen de la placa petri (190 cc) y la masa 207.28 g para calular la densidad y luego la masa.</t>
        </r>
      </text>
    </comment>
    <comment ref="F22" authorId="0" shapeId="0">
      <text>
        <r>
          <rPr>
            <b/>
            <sz val="8"/>
            <color indexed="81"/>
            <rFont val="Tahoma"/>
            <family val="2"/>
          </rPr>
          <t>Aquima:</t>
        </r>
        <r>
          <rPr>
            <sz val="8"/>
            <color indexed="81"/>
            <rFont val="Tahoma"/>
            <family val="2"/>
          </rPr>
          <t xml:space="preserve">
Otras medidas: 0.51712 y 0.5903 Kg en ITN y 0.59495 Kg en CC</t>
        </r>
      </text>
    </comment>
    <comment ref="G22" authorId="0" shapeId="0">
      <text>
        <r>
          <rPr>
            <b/>
            <sz val="8"/>
            <color indexed="81"/>
            <rFont val="Tahoma"/>
            <family val="2"/>
          </rPr>
          <t>Aquima:</t>
        </r>
        <r>
          <rPr>
            <sz val="8"/>
            <color indexed="81"/>
            <rFont val="Tahoma"/>
            <family val="2"/>
          </rPr>
          <t xml:space="preserve">
Dato España. Portual: 103.9 (4.4)</t>
        </r>
      </text>
    </comment>
    <comment ref="F23" authorId="0" shapeId="0">
      <text>
        <r>
          <rPr>
            <b/>
            <sz val="8"/>
            <color indexed="81"/>
            <rFont val="Tahoma"/>
            <family val="2"/>
          </rPr>
          <t>Aquima:</t>
        </r>
        <r>
          <rPr>
            <sz val="8"/>
            <color indexed="81"/>
            <rFont val="Tahoma"/>
            <family val="2"/>
          </rPr>
          <t xml:space="preserve">
Opción 1: Tener en cuenta el volumen de la placa petri (190 cc) y la masa 500.41 g para calular la densidad y luego la masa (volumen de muetra = 78.5 cm2 superficie x 4 cm de profundidad x densidad. Error en torón.
Opción 2: Tomar el dato 0.484 del fichero de resultados calculados para Rn. Se toma la opción 2. Corregir torón.</t>
        </r>
      </text>
    </comment>
    <comment ref="G23" authorId="0" shapeId="0">
      <text>
        <r>
          <rPr>
            <b/>
            <sz val="8"/>
            <color indexed="81"/>
            <rFont val="Tahoma"/>
            <family val="2"/>
          </rPr>
          <t>Aquima:</t>
        </r>
        <r>
          <rPr>
            <sz val="8"/>
            <color indexed="81"/>
            <rFont val="Tahoma"/>
            <family val="2"/>
          </rPr>
          <t xml:space="preserve">
Dato España. Portual: 115.7 (4.9)</t>
        </r>
      </text>
    </comment>
    <comment ref="G40" authorId="0" shapeId="0">
      <text>
        <r>
          <rPr>
            <b/>
            <sz val="8"/>
            <color indexed="81"/>
            <rFont val="Tahoma"/>
            <family val="2"/>
          </rPr>
          <t>Aquima:</t>
        </r>
        <r>
          <rPr>
            <sz val="8"/>
            <color indexed="81"/>
            <rFont val="Tahoma"/>
            <family val="2"/>
          </rPr>
          <t xml:space="preserve">
Primero de los datos de circonio silicato</t>
        </r>
      </text>
    </comment>
  </commentList>
</comments>
</file>

<file path=xl/sharedStrings.xml><?xml version="1.0" encoding="utf-8"?>
<sst xmlns="http://schemas.openxmlformats.org/spreadsheetml/2006/main" count="267" uniqueCount="142">
  <si>
    <t>Code</t>
  </si>
  <si>
    <t>Tipo</t>
  </si>
  <si>
    <t>Origen</t>
  </si>
  <si>
    <t>Mass (Kg)</t>
  </si>
  <si>
    <r>
      <t>aRa-226 (Bq·kg</t>
    </r>
    <r>
      <rPr>
        <b/>
        <vertAlign val="superscript"/>
        <sz val="12"/>
        <color theme="1"/>
        <rFont val="Calibri"/>
        <family val="2"/>
        <scheme val="minor"/>
      </rPr>
      <t>-1</t>
    </r>
    <r>
      <rPr>
        <b/>
        <sz val="12"/>
        <color theme="1"/>
        <rFont val="Calibri"/>
        <family val="2"/>
        <scheme val="minor"/>
      </rPr>
      <t>)</t>
    </r>
  </si>
  <si>
    <r>
      <t>eRa-226 (Bq·kg</t>
    </r>
    <r>
      <rPr>
        <b/>
        <vertAlign val="superscript"/>
        <sz val="12"/>
        <color theme="1"/>
        <rFont val="Calibri"/>
        <family val="2"/>
        <scheme val="minor"/>
      </rPr>
      <t>-1</t>
    </r>
    <r>
      <rPr>
        <b/>
        <sz val="12"/>
        <color theme="1"/>
        <rFont val="Calibri"/>
        <family val="2"/>
        <scheme val="minor"/>
      </rPr>
      <t>)</t>
    </r>
  </si>
  <si>
    <r>
      <rPr>
        <b/>
        <i/>
        <sz val="12"/>
        <color theme="1"/>
        <rFont val="Calibri"/>
        <family val="2"/>
        <scheme val="minor"/>
      </rPr>
      <t>E</t>
    </r>
    <r>
      <rPr>
        <b/>
        <sz val="12"/>
        <color theme="1"/>
        <rFont val="Calibri"/>
        <family val="2"/>
        <scheme val="minor"/>
      </rPr>
      <t>M/V (Bq·m</t>
    </r>
    <r>
      <rPr>
        <b/>
        <vertAlign val="superscript"/>
        <sz val="12"/>
        <color theme="1"/>
        <rFont val="Calibri"/>
        <family val="2"/>
        <scheme val="minor"/>
      </rPr>
      <t>-3</t>
    </r>
    <r>
      <rPr>
        <b/>
        <sz val="12"/>
        <color theme="1"/>
        <rFont val="Calibri"/>
        <family val="2"/>
        <scheme val="minor"/>
      </rPr>
      <t>)</t>
    </r>
  </si>
  <si>
    <r>
      <t>e</t>
    </r>
    <r>
      <rPr>
        <b/>
        <i/>
        <sz val="12"/>
        <color theme="1"/>
        <rFont val="Calibri"/>
        <family val="2"/>
        <scheme val="minor"/>
      </rPr>
      <t>E</t>
    </r>
    <r>
      <rPr>
        <b/>
        <sz val="12"/>
        <color theme="1"/>
        <rFont val="Calibri"/>
        <family val="2"/>
        <scheme val="minor"/>
      </rPr>
      <t>M/V (Bq·m</t>
    </r>
    <r>
      <rPr>
        <b/>
        <vertAlign val="superscript"/>
        <sz val="12"/>
        <color theme="1"/>
        <rFont val="Calibri"/>
        <family val="2"/>
        <scheme val="minor"/>
      </rPr>
      <t>-3</t>
    </r>
    <r>
      <rPr>
        <b/>
        <sz val="12"/>
        <color theme="1"/>
        <rFont val="Calibri"/>
        <family val="2"/>
        <scheme val="minor"/>
      </rPr>
      <t>)</t>
    </r>
  </si>
  <si>
    <r>
      <rPr>
        <b/>
        <i/>
        <sz val="12"/>
        <rFont val="Calibri"/>
        <family val="2"/>
        <scheme val="minor"/>
      </rPr>
      <t xml:space="preserve">E            </t>
    </r>
    <r>
      <rPr>
        <b/>
        <sz val="12"/>
        <rFont val="Calibri"/>
        <family val="2"/>
        <scheme val="minor"/>
      </rPr>
      <t>(Bq·kg</t>
    </r>
    <r>
      <rPr>
        <b/>
        <vertAlign val="superscript"/>
        <sz val="12"/>
        <rFont val="Calibri"/>
        <family val="2"/>
        <scheme val="minor"/>
      </rPr>
      <t>-1</t>
    </r>
    <r>
      <rPr>
        <b/>
        <sz val="12"/>
        <rFont val="Calibri"/>
        <family val="2"/>
        <scheme val="minor"/>
      </rPr>
      <t>·h</t>
    </r>
    <r>
      <rPr>
        <b/>
        <vertAlign val="superscript"/>
        <sz val="12"/>
        <rFont val="Calibri"/>
        <family val="2"/>
        <scheme val="minor"/>
      </rPr>
      <t>-1</t>
    </r>
    <r>
      <rPr>
        <b/>
        <sz val="12"/>
        <rFont val="Calibri"/>
        <family val="2"/>
        <scheme val="minor"/>
      </rPr>
      <t>)</t>
    </r>
  </si>
  <si>
    <r>
      <rPr>
        <b/>
        <i/>
        <sz val="12"/>
        <rFont val="Calibri"/>
        <family val="2"/>
        <scheme val="minor"/>
      </rPr>
      <t xml:space="preserve">E            </t>
    </r>
    <r>
      <rPr>
        <b/>
        <sz val="12"/>
        <rFont val="Calibri"/>
        <family val="2"/>
        <scheme val="minor"/>
      </rPr>
      <t>(mBq·kg</t>
    </r>
    <r>
      <rPr>
        <b/>
        <vertAlign val="superscript"/>
        <sz val="12"/>
        <rFont val="Calibri"/>
        <family val="2"/>
        <scheme val="minor"/>
      </rPr>
      <t>-1</t>
    </r>
    <r>
      <rPr>
        <b/>
        <sz val="12"/>
        <rFont val="Calibri"/>
        <family val="2"/>
        <scheme val="minor"/>
      </rPr>
      <t>·h</t>
    </r>
    <r>
      <rPr>
        <b/>
        <vertAlign val="superscript"/>
        <sz val="12"/>
        <rFont val="Calibri"/>
        <family val="2"/>
        <scheme val="minor"/>
      </rPr>
      <t>-1</t>
    </r>
    <r>
      <rPr>
        <b/>
        <sz val="12"/>
        <rFont val="Calibri"/>
        <family val="2"/>
        <scheme val="minor"/>
      </rPr>
      <t>)</t>
    </r>
  </si>
  <si>
    <r>
      <t>e</t>
    </r>
    <r>
      <rPr>
        <b/>
        <i/>
        <sz val="12"/>
        <rFont val="Calibri"/>
        <family val="2"/>
        <scheme val="minor"/>
      </rPr>
      <t xml:space="preserve">E </t>
    </r>
    <r>
      <rPr>
        <b/>
        <sz val="12"/>
        <rFont val="Calibri"/>
        <family val="2"/>
        <scheme val="minor"/>
      </rPr>
      <t xml:space="preserve">      </t>
    </r>
    <r>
      <rPr>
        <b/>
        <i/>
        <sz val="12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>(Bq·kg</t>
    </r>
    <r>
      <rPr>
        <b/>
        <vertAlign val="superscript"/>
        <sz val="12"/>
        <rFont val="Calibri"/>
        <family val="2"/>
        <scheme val="minor"/>
      </rPr>
      <t>-1</t>
    </r>
    <r>
      <rPr>
        <b/>
        <sz val="12"/>
        <rFont val="Calibri"/>
        <family val="2"/>
        <scheme val="minor"/>
      </rPr>
      <t>·h</t>
    </r>
    <r>
      <rPr>
        <b/>
        <vertAlign val="superscript"/>
        <sz val="12"/>
        <rFont val="Calibri"/>
        <family val="2"/>
        <scheme val="minor"/>
      </rPr>
      <t>-1</t>
    </r>
    <r>
      <rPr>
        <b/>
        <sz val="12"/>
        <rFont val="Calibri"/>
        <family val="2"/>
        <scheme val="minor"/>
      </rPr>
      <t>)</t>
    </r>
  </si>
  <si>
    <r>
      <rPr>
        <b/>
        <i/>
        <sz val="12"/>
        <rFont val="Calibri"/>
        <family val="2"/>
        <scheme val="minor"/>
      </rPr>
      <t xml:space="preserve">E                      </t>
    </r>
    <r>
      <rPr>
        <b/>
        <sz val="12"/>
        <rFont val="Calibri"/>
        <family val="2"/>
        <scheme val="minor"/>
      </rPr>
      <t>(x10</t>
    </r>
    <r>
      <rPr>
        <b/>
        <vertAlign val="superscript"/>
        <sz val="12"/>
        <rFont val="Calibri"/>
        <family val="2"/>
        <scheme val="minor"/>
      </rPr>
      <t>6</t>
    </r>
    <r>
      <rPr>
        <b/>
        <sz val="12"/>
        <rFont val="Calibri"/>
        <family val="2"/>
        <scheme val="minor"/>
      </rPr>
      <t xml:space="preserve"> Bq·kg</t>
    </r>
    <r>
      <rPr>
        <b/>
        <vertAlign val="superscript"/>
        <sz val="12"/>
        <rFont val="Calibri"/>
        <family val="2"/>
        <scheme val="minor"/>
      </rPr>
      <t>-1</t>
    </r>
    <r>
      <rPr>
        <b/>
        <sz val="12"/>
        <rFont val="Calibri"/>
        <family val="2"/>
        <scheme val="minor"/>
      </rPr>
      <t>·s</t>
    </r>
    <r>
      <rPr>
        <b/>
        <vertAlign val="superscript"/>
        <sz val="12"/>
        <rFont val="Calibri"/>
        <family val="2"/>
        <scheme val="minor"/>
      </rPr>
      <t>-1</t>
    </r>
    <r>
      <rPr>
        <b/>
        <sz val="12"/>
        <rFont val="Calibri"/>
        <family val="2"/>
        <scheme val="minor"/>
      </rPr>
      <t>)</t>
    </r>
  </si>
  <si>
    <r>
      <t>e</t>
    </r>
    <r>
      <rPr>
        <b/>
        <i/>
        <sz val="12"/>
        <rFont val="Calibri"/>
        <family val="2"/>
        <scheme val="minor"/>
      </rPr>
      <t>E</t>
    </r>
    <r>
      <rPr>
        <b/>
        <sz val="12"/>
        <rFont val="Calibri"/>
        <family val="2"/>
        <scheme val="minor"/>
      </rPr>
      <t xml:space="preserve">                </t>
    </r>
    <r>
      <rPr>
        <b/>
        <i/>
        <sz val="12"/>
        <rFont val="Calibri"/>
        <family val="2"/>
        <scheme val="minor"/>
      </rPr>
      <t xml:space="preserve">    </t>
    </r>
    <r>
      <rPr>
        <b/>
        <sz val="12"/>
        <rFont val="Calibri"/>
        <family val="2"/>
        <scheme val="minor"/>
      </rPr>
      <t>(x10</t>
    </r>
    <r>
      <rPr>
        <b/>
        <vertAlign val="superscript"/>
        <sz val="12"/>
        <rFont val="Calibri"/>
        <family val="2"/>
        <scheme val="minor"/>
      </rPr>
      <t>6</t>
    </r>
    <r>
      <rPr>
        <b/>
        <sz val="12"/>
        <rFont val="Calibri"/>
        <family val="2"/>
        <scheme val="minor"/>
      </rPr>
      <t xml:space="preserve"> Bq·kg</t>
    </r>
    <r>
      <rPr>
        <b/>
        <vertAlign val="superscript"/>
        <sz val="12"/>
        <rFont val="Calibri"/>
        <family val="2"/>
        <scheme val="minor"/>
      </rPr>
      <t>-1</t>
    </r>
    <r>
      <rPr>
        <b/>
        <sz val="12"/>
        <rFont val="Calibri"/>
        <family val="2"/>
        <scheme val="minor"/>
      </rPr>
      <t>·s</t>
    </r>
    <r>
      <rPr>
        <b/>
        <vertAlign val="superscript"/>
        <sz val="12"/>
        <rFont val="Calibri"/>
        <family val="2"/>
        <scheme val="minor"/>
      </rPr>
      <t>-1</t>
    </r>
    <r>
      <rPr>
        <b/>
        <sz val="12"/>
        <rFont val="Calibri"/>
        <family val="2"/>
        <scheme val="minor"/>
      </rPr>
      <t>)</t>
    </r>
  </si>
  <si>
    <t>ԑ    (%)</t>
  </si>
  <si>
    <t>eԑ    (%)</t>
  </si>
  <si>
    <t>ԑ (Tn)    (%)</t>
  </si>
  <si>
    <t>eԑ (Tn)   (%)</t>
  </si>
  <si>
    <r>
      <t>d    (kg·m</t>
    </r>
    <r>
      <rPr>
        <b/>
        <vertAlign val="superscript"/>
        <sz val="12"/>
        <color theme="1"/>
        <rFont val="Calibri"/>
        <family val="2"/>
        <scheme val="minor"/>
      </rPr>
      <t>-3</t>
    </r>
    <r>
      <rPr>
        <b/>
        <sz val="12"/>
        <color theme="1"/>
        <rFont val="Calibri"/>
        <family val="2"/>
        <scheme val="minor"/>
      </rPr>
      <t>)</t>
    </r>
  </si>
  <si>
    <r>
      <rPr>
        <b/>
        <i/>
        <sz val="12"/>
        <rFont val="Calibri"/>
        <family val="2"/>
        <scheme val="minor"/>
      </rPr>
      <t>E</t>
    </r>
    <r>
      <rPr>
        <b/>
        <i/>
        <vertAlign val="subscript"/>
        <sz val="12"/>
        <rFont val="Calibri"/>
        <family val="2"/>
        <scheme val="minor"/>
      </rPr>
      <t>A</t>
    </r>
    <r>
      <rPr>
        <b/>
        <i/>
        <sz val="12"/>
        <rFont val="Calibri"/>
        <family val="2"/>
        <scheme val="minor"/>
      </rPr>
      <t xml:space="preserve">                 </t>
    </r>
    <r>
      <rPr>
        <b/>
        <sz val="12"/>
        <rFont val="Calibri"/>
        <family val="2"/>
        <scheme val="minor"/>
      </rPr>
      <t>(x10</t>
    </r>
    <r>
      <rPr>
        <b/>
        <vertAlign val="superscript"/>
        <sz val="12"/>
        <rFont val="Calibri"/>
        <family val="2"/>
        <scheme val="minor"/>
      </rPr>
      <t xml:space="preserve">3 </t>
    </r>
    <r>
      <rPr>
        <b/>
        <sz val="12"/>
        <rFont val="Calibri"/>
        <family val="2"/>
        <scheme val="minor"/>
      </rPr>
      <t>Bq·m</t>
    </r>
    <r>
      <rPr>
        <b/>
        <vertAlign val="superscript"/>
        <sz val="12"/>
        <rFont val="Calibri"/>
        <family val="2"/>
        <scheme val="minor"/>
      </rPr>
      <t>-2</t>
    </r>
    <r>
      <rPr>
        <b/>
        <sz val="12"/>
        <rFont val="Calibri"/>
        <family val="2"/>
        <scheme val="minor"/>
      </rPr>
      <t>·h</t>
    </r>
    <r>
      <rPr>
        <b/>
        <vertAlign val="superscript"/>
        <sz val="12"/>
        <rFont val="Calibri"/>
        <family val="2"/>
        <scheme val="minor"/>
      </rPr>
      <t>-1</t>
    </r>
    <r>
      <rPr>
        <b/>
        <sz val="12"/>
        <rFont val="Calibri"/>
        <family val="2"/>
        <scheme val="minor"/>
      </rPr>
      <t>)</t>
    </r>
  </si>
  <si>
    <r>
      <t>C</t>
    </r>
    <r>
      <rPr>
        <b/>
        <vertAlign val="subscript"/>
        <sz val="12"/>
        <color theme="1"/>
        <rFont val="Calibri"/>
        <family val="2"/>
        <scheme val="minor"/>
      </rPr>
      <t>Rn</t>
    </r>
    <r>
      <rPr>
        <b/>
        <sz val="12"/>
        <color theme="1"/>
        <rFont val="Calibri"/>
        <family val="2"/>
        <scheme val="minor"/>
      </rPr>
      <t xml:space="preserve"> (Bq·m</t>
    </r>
    <r>
      <rPr>
        <b/>
        <vertAlign val="superscript"/>
        <sz val="12"/>
        <color theme="1"/>
        <rFont val="Calibri"/>
        <family val="2"/>
        <scheme val="minor"/>
      </rPr>
      <t>-3</t>
    </r>
    <r>
      <rPr>
        <b/>
        <sz val="12"/>
        <color theme="1"/>
        <rFont val="Calibri"/>
        <family val="2"/>
        <scheme val="minor"/>
      </rPr>
      <t>)</t>
    </r>
  </si>
  <si>
    <r>
      <t>E</t>
    </r>
    <r>
      <rPr>
        <b/>
        <vertAlign val="subscript"/>
        <sz val="12"/>
        <color theme="1"/>
        <rFont val="Calibri"/>
        <family val="2"/>
        <scheme val="minor"/>
      </rPr>
      <t>P</t>
    </r>
    <r>
      <rPr>
        <b/>
        <sz val="12"/>
        <color theme="1"/>
        <rFont val="Calibri"/>
        <family val="2"/>
        <scheme val="minor"/>
      </rPr>
      <t xml:space="preserve">     (</t>
    </r>
    <r>
      <rPr>
        <b/>
        <sz val="12"/>
        <color theme="1"/>
        <rFont val="Symbol"/>
        <family val="1"/>
        <charset val="2"/>
      </rPr>
      <t>m</t>
    </r>
    <r>
      <rPr>
        <b/>
        <sz val="12"/>
        <color theme="1"/>
        <rFont val="Calibri"/>
        <family val="2"/>
        <scheme val="minor"/>
      </rPr>
      <t>Sv·y</t>
    </r>
    <r>
      <rPr>
        <b/>
        <vertAlign val="superscript"/>
        <sz val="12"/>
        <color theme="1"/>
        <rFont val="Calibri"/>
        <family val="2"/>
        <scheme val="minor"/>
      </rPr>
      <t>-1</t>
    </r>
    <r>
      <rPr>
        <b/>
        <sz val="12"/>
        <color theme="1"/>
        <rFont val="Calibri"/>
        <family val="2"/>
        <scheme val="minor"/>
      </rPr>
      <t>)</t>
    </r>
  </si>
  <si>
    <r>
      <t>I</t>
    </r>
    <r>
      <rPr>
        <b/>
        <vertAlign val="subscript"/>
        <sz val="12"/>
        <color theme="1"/>
        <rFont val="Symbol"/>
        <family val="1"/>
        <charset val="2"/>
      </rPr>
      <t>a</t>
    </r>
    <r>
      <rPr>
        <b/>
        <sz val="12"/>
        <color theme="1"/>
        <rFont val="Calibri"/>
        <family val="2"/>
        <scheme val="minor"/>
      </rPr>
      <t xml:space="preserve">  (Bq·kg</t>
    </r>
    <r>
      <rPr>
        <b/>
        <vertAlign val="superscript"/>
        <sz val="12"/>
        <color theme="1"/>
        <rFont val="Calibri"/>
        <family val="2"/>
        <scheme val="minor"/>
      </rPr>
      <t>-1</t>
    </r>
    <r>
      <rPr>
        <b/>
        <sz val="12"/>
        <color theme="1"/>
        <rFont val="Calibri"/>
        <family val="2"/>
        <scheme val="minor"/>
      </rPr>
      <t>)</t>
    </r>
  </si>
  <si>
    <r>
      <rPr>
        <b/>
        <sz val="11"/>
        <color theme="1"/>
        <rFont val="Symbol"/>
        <family val="1"/>
        <charset val="2"/>
      </rPr>
      <t xml:space="preserve">l       </t>
    </r>
    <r>
      <rPr>
        <b/>
        <sz val="11"/>
        <color theme="1"/>
        <rFont val="Calibri"/>
        <family val="2"/>
        <scheme val="minor"/>
      </rPr>
      <t>(h</t>
    </r>
    <r>
      <rPr>
        <b/>
        <vertAlign val="superscript"/>
        <sz val="11"/>
        <color theme="1"/>
        <rFont val="Calibri"/>
        <family val="2"/>
        <scheme val="minor"/>
      </rPr>
      <t>-1</t>
    </r>
    <r>
      <rPr>
        <b/>
        <sz val="11"/>
        <color theme="1"/>
        <rFont val="Calibri"/>
        <family val="2"/>
        <scheme val="minor"/>
      </rPr>
      <t>)</t>
    </r>
  </si>
  <si>
    <r>
      <t>Volume (m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)</t>
    </r>
  </si>
  <si>
    <t>n</t>
  </si>
  <si>
    <t>F</t>
  </si>
  <si>
    <r>
      <t>T               (h·y</t>
    </r>
    <r>
      <rPr>
        <b/>
        <vertAlign val="superscript"/>
        <sz val="11"/>
        <color theme="1"/>
        <rFont val="Calibri"/>
        <family val="2"/>
        <scheme val="minor"/>
      </rPr>
      <t>-1</t>
    </r>
    <r>
      <rPr>
        <b/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</si>
  <si>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Symbol"/>
        <family val="1"/>
        <charset val="2"/>
      </rPr>
      <t>l</t>
    </r>
    <r>
      <rPr>
        <b/>
        <vertAlign val="subscript"/>
        <sz val="11"/>
        <color theme="1"/>
        <rFont val="Calibri"/>
        <family val="2"/>
        <scheme val="minor"/>
      </rPr>
      <t>v</t>
    </r>
    <r>
      <rPr>
        <b/>
        <sz val="11"/>
        <color theme="1"/>
        <rFont val="Calibri"/>
        <family val="2"/>
        <scheme val="minor"/>
      </rPr>
      <t xml:space="preserve">                 (h</t>
    </r>
    <r>
      <rPr>
        <b/>
        <vertAlign val="superscript"/>
        <sz val="11"/>
        <color theme="1"/>
        <rFont val="Calibri"/>
        <family val="2"/>
        <scheme val="minor"/>
      </rPr>
      <t>-1</t>
    </r>
    <r>
      <rPr>
        <b/>
        <sz val="11"/>
        <color theme="1"/>
        <rFont val="Calibri"/>
        <family val="2"/>
        <scheme val="minor"/>
      </rPr>
      <t>)</t>
    </r>
  </si>
  <si>
    <r>
      <t>S/V                                           (m</t>
    </r>
    <r>
      <rPr>
        <b/>
        <vertAlign val="superscript"/>
        <sz val="11"/>
        <color theme="1"/>
        <rFont val="Calibri"/>
        <family val="2"/>
        <scheme val="minor"/>
      </rPr>
      <t>-1</t>
    </r>
    <r>
      <rPr>
        <b/>
        <sz val="11"/>
        <color theme="1"/>
        <rFont val="Calibri"/>
        <family val="2"/>
        <scheme val="minor"/>
      </rPr>
      <t>)</t>
    </r>
  </si>
  <si>
    <r>
      <t>CF                           (mSv (WLM)</t>
    </r>
    <r>
      <rPr>
        <b/>
        <vertAlign val="superscript"/>
        <sz val="11"/>
        <color theme="1"/>
        <rFont val="Calibri"/>
        <family val="2"/>
        <scheme val="minor"/>
      </rPr>
      <t>-1</t>
    </r>
    <r>
      <rPr>
        <b/>
        <sz val="11"/>
        <color theme="1"/>
        <rFont val="Calibri"/>
        <family val="2"/>
        <scheme val="minor"/>
      </rPr>
      <t>)</t>
    </r>
  </si>
  <si>
    <t>MOR5</t>
  </si>
  <si>
    <t>Concrete</t>
  </si>
  <si>
    <t>España</t>
  </si>
  <si>
    <t>MOR7</t>
  </si>
  <si>
    <t>HC</t>
  </si>
  <si>
    <t>NA data</t>
  </si>
  <si>
    <t>HAR</t>
  </si>
  <si>
    <t>HAC</t>
  </si>
  <si>
    <t>HHA100</t>
  </si>
  <si>
    <t>HHE100</t>
  </si>
  <si>
    <t>Betao 612</t>
  </si>
  <si>
    <t>BET</t>
  </si>
  <si>
    <t>Portugal</t>
  </si>
  <si>
    <t>Betao MJ</t>
  </si>
  <si>
    <t>BMJ</t>
  </si>
  <si>
    <t>CEBA</t>
  </si>
  <si>
    <t>Cement</t>
  </si>
  <si>
    <t>CECO</t>
  </si>
  <si>
    <t>CERA</t>
  </si>
  <si>
    <t>CEMI</t>
  </si>
  <si>
    <t>II-Alhandra</t>
  </si>
  <si>
    <t>CIIA</t>
  </si>
  <si>
    <t>Blanco Alconera</t>
  </si>
  <si>
    <t>BA</t>
  </si>
  <si>
    <t>Marble</t>
  </si>
  <si>
    <t>Calcario</t>
  </si>
  <si>
    <t>CAL</t>
  </si>
  <si>
    <t>Villar del Rey</t>
  </si>
  <si>
    <t>PVR</t>
  </si>
  <si>
    <t>Slate</t>
  </si>
  <si>
    <t>Xisto</t>
  </si>
  <si>
    <t>XIS</t>
  </si>
  <si>
    <t>Amarillo Jara</t>
  </si>
  <si>
    <t>AJ</t>
  </si>
  <si>
    <t>Granite</t>
  </si>
  <si>
    <t>Azul Platino</t>
  </si>
  <si>
    <t>AP</t>
  </si>
  <si>
    <t>Gran Beige</t>
  </si>
  <si>
    <t>GB</t>
  </si>
  <si>
    <t>Gris Quintana</t>
  </si>
  <si>
    <t>GQ</t>
  </si>
  <si>
    <t>Rosa Alba</t>
  </si>
  <si>
    <t>RA</t>
  </si>
  <si>
    <t>Silver Fantasy</t>
  </si>
  <si>
    <t>SF</t>
  </si>
  <si>
    <t>GRA5</t>
  </si>
  <si>
    <t>GRA8</t>
  </si>
  <si>
    <t>GRAC</t>
  </si>
  <si>
    <t>AZLC</t>
  </si>
  <si>
    <t>Ceramic</t>
  </si>
  <si>
    <t>CER1</t>
  </si>
  <si>
    <t>CER6</t>
  </si>
  <si>
    <t>Uni Ouro - PP99</t>
  </si>
  <si>
    <t>PP99</t>
  </si>
  <si>
    <t>Uni GELO - PG2</t>
  </si>
  <si>
    <t>PG2</t>
  </si>
  <si>
    <t>Uni Estanho - PG52</t>
  </si>
  <si>
    <t>PG52</t>
  </si>
  <si>
    <t>Legend</t>
  </si>
  <si>
    <t>Uni Estanho - PC52</t>
  </si>
  <si>
    <t>PC52</t>
  </si>
  <si>
    <t>E</t>
  </si>
  <si>
    <t>Exhalation</t>
  </si>
  <si>
    <r>
      <t>I</t>
    </r>
    <r>
      <rPr>
        <sz val="11"/>
        <color theme="1"/>
        <rFont val="Symbol"/>
        <family val="1"/>
        <charset val="2"/>
      </rPr>
      <t>a</t>
    </r>
  </si>
  <si>
    <t>Alpha index (not used)</t>
  </si>
  <si>
    <t>CORE</t>
  </si>
  <si>
    <t>Wood</t>
  </si>
  <si>
    <t>e</t>
  </si>
  <si>
    <t>Emanation</t>
  </si>
  <si>
    <t>Arena de obra</t>
  </si>
  <si>
    <t>ARE</t>
  </si>
  <si>
    <t>Aggregate</t>
  </si>
  <si>
    <t>eE</t>
  </si>
  <si>
    <t>Exhalation error</t>
  </si>
  <si>
    <t>Tijolo</t>
  </si>
  <si>
    <t>TIJ</t>
  </si>
  <si>
    <t>aRa</t>
  </si>
  <si>
    <t>Ra-226 activity</t>
  </si>
  <si>
    <t>CO</t>
  </si>
  <si>
    <t>Zircon</t>
  </si>
  <si>
    <t>eRa</t>
  </si>
  <si>
    <t>Ra-226 error</t>
  </si>
  <si>
    <t>CS</t>
  </si>
  <si>
    <t>d</t>
  </si>
  <si>
    <t>density</t>
  </si>
  <si>
    <t>AGPLA</t>
  </si>
  <si>
    <t>CRn</t>
  </si>
  <si>
    <t>Radon concentration</t>
  </si>
  <si>
    <t>YESO</t>
  </si>
  <si>
    <t>Gypsum</t>
  </si>
  <si>
    <t>Mortar resistance 5</t>
  </si>
  <si>
    <t>Mortar resistance 7,5</t>
  </si>
  <si>
    <t>Conventional</t>
  </si>
  <si>
    <t>High resitence</t>
  </si>
  <si>
    <t>Self-compacting</t>
  </si>
  <si>
    <t>Blast furnace slags</t>
  </si>
  <si>
    <t>Electrical furnace slags</t>
  </si>
  <si>
    <t>White</t>
  </si>
  <si>
    <t>Glue</t>
  </si>
  <si>
    <t>Rapid</t>
  </si>
  <si>
    <t>Type I Portland</t>
  </si>
  <si>
    <t>Granite-5</t>
  </si>
  <si>
    <t>Granite-8</t>
  </si>
  <si>
    <t>Granito-Cylinder</t>
  </si>
  <si>
    <t>Tile 1</t>
  </si>
  <si>
    <t>Tile 2</t>
  </si>
  <si>
    <t>Tile 3</t>
  </si>
  <si>
    <t>Oxide</t>
  </si>
  <si>
    <t>Silacate</t>
  </si>
  <si>
    <t>Plastic cement</t>
  </si>
  <si>
    <t>Material</t>
  </si>
  <si>
    <t>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</si>
</sst>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00"/>
    <numFmt numFmtId="165" formatCode="0.0"/>
    <numFmt numFmtId="166" formatCode="_-* #,##0.00\ _€_-;\-* #,##0.00\ _€_-;_-* &quot;-&quot;??\ _€_-;_-@_-"/>
    <numFmt numFmtId="167" formatCode="#,##0.00_ ;\-#,##0.00\ "/>
    <numFmt numFmtId="168" formatCode="0.00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i/>
      <vertAlign val="subscript"/>
      <sz val="12"/>
      <name val="Calibri"/>
      <family val="2"/>
      <scheme val="minor"/>
    </font>
    <font>
      <b/>
      <vertAlign val="subscript"/>
      <sz val="12"/>
      <color theme="1"/>
      <name val="Calibri"/>
      <family val="2"/>
      <scheme val="minor"/>
    </font>
    <font>
      <b/>
      <sz val="12"/>
      <color theme="1"/>
      <name val="Symbol"/>
      <family val="1"/>
      <charset val="2"/>
    </font>
    <font>
      <b/>
      <vertAlign val="subscript"/>
      <sz val="12"/>
      <color theme="1"/>
      <name val="Symbol"/>
      <family val="1"/>
      <charset val="2"/>
    </font>
    <font>
      <b/>
      <sz val="11"/>
      <color theme="1"/>
      <name val="Symbol"/>
      <family val="1"/>
      <charset val="2"/>
    </font>
    <font>
      <b/>
      <vertAlign val="super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Symbol"/>
      <family val="1"/>
      <charset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</cellStyleXfs>
  <cellXfs count="76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165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2" fontId="16" fillId="0" borderId="0" xfId="0" applyNumberFormat="1" applyFont="1" applyAlignment="1">
      <alignment horizontal="center" vertical="center"/>
    </xf>
    <xf numFmtId="11" fontId="0" fillId="0" borderId="0" xfId="0" applyNumberFormat="1" applyAlignment="1">
      <alignment horizontal="center"/>
    </xf>
    <xf numFmtId="167" fontId="0" fillId="0" borderId="0" xfId="1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2" applyNumberFormat="1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2" fontId="17" fillId="0" borderId="0" xfId="0" applyNumberFormat="1" applyFont="1" applyAlignment="1">
      <alignment horizontal="center" vertical="center"/>
    </xf>
    <xf numFmtId="0" fontId="0" fillId="2" borderId="0" xfId="0" applyFill="1" applyBorder="1"/>
    <xf numFmtId="0" fontId="0" fillId="0" borderId="0" xfId="0" applyFont="1" applyFill="1" applyBorder="1"/>
    <xf numFmtId="164" fontId="0" fillId="0" borderId="0" xfId="0" applyNumberFormat="1" applyFont="1" applyAlignment="1">
      <alignment horizontal="center"/>
    </xf>
    <xf numFmtId="0" fontId="0" fillId="0" borderId="0" xfId="0" applyFill="1" applyBorder="1"/>
    <xf numFmtId="2" fontId="16" fillId="0" borderId="0" xfId="3" applyNumberFormat="1" applyFont="1" applyAlignment="1">
      <alignment horizontal="center" vertical="center"/>
    </xf>
    <xf numFmtId="165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" fontId="16" fillId="0" borderId="0" xfId="4" applyNumberFormat="1" applyFont="1" applyAlignment="1">
      <alignment horizontal="center" vertical="center"/>
    </xf>
    <xf numFmtId="165" fontId="0" fillId="0" borderId="0" xfId="0" applyNumberFormat="1" applyFill="1" applyBorder="1" applyAlignment="1">
      <alignment horizontal="center"/>
    </xf>
    <xf numFmtId="2" fontId="16" fillId="0" borderId="0" xfId="5" applyNumberFormat="1" applyFont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0" xfId="6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5" fontId="16" fillId="0" borderId="0" xfId="6" applyNumberFormat="1" applyFont="1" applyBorder="1" applyAlignment="1">
      <alignment horizontal="center"/>
    </xf>
    <xf numFmtId="2" fontId="16" fillId="0" borderId="0" xfId="0" applyNumberFormat="1" applyFont="1" applyAlignment="1">
      <alignment horizontal="center"/>
    </xf>
    <xf numFmtId="2" fontId="16" fillId="0" borderId="0" xfId="7" applyNumberFormat="1" applyFont="1" applyAlignment="1">
      <alignment horizontal="center" vertical="center"/>
    </xf>
    <xf numFmtId="165" fontId="0" fillId="0" borderId="0" xfId="0" applyNumberFormat="1" applyFont="1" applyAlignment="1">
      <alignment horizontal="center"/>
    </xf>
    <xf numFmtId="2" fontId="16" fillId="0" borderId="0" xfId="8" applyNumberFormat="1" applyFont="1" applyAlignment="1">
      <alignment horizontal="center" vertical="center"/>
    </xf>
    <xf numFmtId="2" fontId="16" fillId="0" borderId="0" xfId="9" applyNumberFormat="1" applyFont="1" applyAlignment="1">
      <alignment horizontal="center" vertical="center"/>
    </xf>
    <xf numFmtId="2" fontId="16" fillId="0" borderId="0" xfId="10" applyNumberFormat="1" applyFont="1" applyAlignment="1">
      <alignment horizontal="center" vertical="center"/>
    </xf>
    <xf numFmtId="165" fontId="0" fillId="0" borderId="0" xfId="0" applyNumberFormat="1" applyFill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2" borderId="0" xfId="0" applyFill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0" fillId="0" borderId="0" xfId="2" applyNumberFormat="1" applyFont="1" applyBorder="1" applyAlignment="1">
      <alignment horizontal="center"/>
    </xf>
    <xf numFmtId="0" fontId="19" fillId="0" borderId="0" xfId="0" applyFont="1"/>
    <xf numFmtId="2" fontId="16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5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1" fontId="0" fillId="0" borderId="2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2" xfId="2" applyNumberFormat="1" applyFont="1" applyBorder="1" applyAlignment="1">
      <alignment horizontal="center"/>
    </xf>
    <xf numFmtId="0" fontId="0" fillId="0" borderId="0" xfId="0" applyBorder="1"/>
    <xf numFmtId="0" fontId="0" fillId="0" borderId="0" xfId="0" applyFill="1"/>
    <xf numFmtId="0" fontId="2" fillId="0" borderId="2" xfId="0" applyFont="1" applyBorder="1" applyAlignment="1">
      <alignment vertical="center" wrapText="1"/>
    </xf>
  </cellXfs>
  <cellStyles count="11">
    <cellStyle name="Millares" xfId="1" builtinId="3"/>
    <cellStyle name="Normal" xfId="0" builtinId="0"/>
    <cellStyle name="Normal 2" xfId="6"/>
    <cellStyle name="Normal_Azul Platino_1" xfId="4"/>
    <cellStyle name="Normal_Betao Maria Jose bis" xfId="3"/>
    <cellStyle name="Normal_Calcario" xfId="5"/>
    <cellStyle name="Normal_GQ100507" xfId="7"/>
    <cellStyle name="Normal_Granito 5-2013" xfId="8"/>
    <cellStyle name="Normal_Granito 8-2008" xfId="9"/>
    <cellStyle name="Normal_Granito cilindro" xfId="1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170836022546365"/>
          <c:y val="4.5905067531710475E-2"/>
          <c:w val="0.73918471666451535"/>
          <c:h val="0.76879158606444387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3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trendline>
            <c:spPr>
              <a:ln w="6350" cap="rnd">
                <a:solidFill>
                  <a:srgbClr val="002060"/>
                </a:solidFill>
                <a:prstDash val="solid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6.7022415184454315E-2"/>
                  <c:y val="-1.2778845760918424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'Raw data'!$G$2:$G$42</c:f>
              <c:numCache>
                <c:formatCode>0.0</c:formatCode>
                <c:ptCount val="41"/>
                <c:pt idx="0">
                  <c:v>11.3</c:v>
                </c:pt>
                <c:pt idx="1">
                  <c:v>7.55</c:v>
                </c:pt>
                <c:pt idx="2">
                  <c:v>14.55</c:v>
                </c:pt>
                <c:pt idx="5">
                  <c:v>78</c:v>
                </c:pt>
                <c:pt idx="6">
                  <c:v>15.7</c:v>
                </c:pt>
                <c:pt idx="7">
                  <c:v>87.3</c:v>
                </c:pt>
                <c:pt idx="8">
                  <c:v>10.83</c:v>
                </c:pt>
                <c:pt idx="10">
                  <c:v>21.5</c:v>
                </c:pt>
                <c:pt idx="15">
                  <c:v>40.700000000000003</c:v>
                </c:pt>
                <c:pt idx="16">
                  <c:v>28.85</c:v>
                </c:pt>
                <c:pt idx="17">
                  <c:v>28.6</c:v>
                </c:pt>
                <c:pt idx="18">
                  <c:v>98</c:v>
                </c:pt>
                <c:pt idx="19">
                  <c:v>92.1</c:v>
                </c:pt>
                <c:pt idx="20">
                  <c:v>112.5</c:v>
                </c:pt>
                <c:pt idx="21">
                  <c:v>96.5</c:v>
                </c:pt>
                <c:pt idx="22">
                  <c:v>117.7</c:v>
                </c:pt>
                <c:pt idx="23">
                  <c:v>135.80000000000001</c:v>
                </c:pt>
                <c:pt idx="24">
                  <c:v>239.1</c:v>
                </c:pt>
                <c:pt idx="25">
                  <c:v>51</c:v>
                </c:pt>
                <c:pt idx="26">
                  <c:v>157.4</c:v>
                </c:pt>
                <c:pt idx="28">
                  <c:v>49.9</c:v>
                </c:pt>
                <c:pt idx="35">
                  <c:v>97.9</c:v>
                </c:pt>
                <c:pt idx="37">
                  <c:v>48.7</c:v>
                </c:pt>
                <c:pt idx="38">
                  <c:v>4090</c:v>
                </c:pt>
                <c:pt idx="39">
                  <c:v>2.2000000000000002</c:v>
                </c:pt>
              </c:numCache>
            </c:numRef>
          </c:xVal>
          <c:yVal>
            <c:numRef>
              <c:f>'Raw data'!$L$2:$L$42</c:f>
              <c:numCache>
                <c:formatCode>#,##0.00_ ;\-#,##0.00\ </c:formatCode>
                <c:ptCount val="41"/>
                <c:pt idx="0">
                  <c:v>4.2827470248029478</c:v>
                </c:pt>
                <c:pt idx="1">
                  <c:v>10.054880588872788</c:v>
                </c:pt>
                <c:pt idx="2">
                  <c:v>18.424122984317382</c:v>
                </c:pt>
                <c:pt idx="5">
                  <c:v>8.6375949367088616</c:v>
                </c:pt>
                <c:pt idx="6">
                  <c:v>4.7392383108355114</c:v>
                </c:pt>
                <c:pt idx="7">
                  <c:v>28.854195125691206</c:v>
                </c:pt>
                <c:pt idx="8">
                  <c:v>10.624410714469622</c:v>
                </c:pt>
                <c:pt idx="10">
                  <c:v>18.199002397019907</c:v>
                </c:pt>
                <c:pt idx="15">
                  <c:v>26.327984768413121</c:v>
                </c:pt>
                <c:pt idx="16">
                  <c:v>10.583126951818816</c:v>
                </c:pt>
                <c:pt idx="17">
                  <c:v>21.500232774674117</c:v>
                </c:pt>
                <c:pt idx="19">
                  <c:v>21.770830037735863</c:v>
                </c:pt>
                <c:pt idx="20">
                  <c:v>26.36561616922582</c:v>
                </c:pt>
                <c:pt idx="21">
                  <c:v>25.445530151647215</c:v>
                </c:pt>
                <c:pt idx="23">
                  <c:v>20.586872314869005</c:v>
                </c:pt>
                <c:pt idx="24">
                  <c:v>62.168470345692427</c:v>
                </c:pt>
                <c:pt idx="25">
                  <c:v>37.545465736322747</c:v>
                </c:pt>
                <c:pt idx="26">
                  <c:v>58.254093380628412</c:v>
                </c:pt>
                <c:pt idx="28">
                  <c:v>0.73568186380979494</c:v>
                </c:pt>
                <c:pt idx="37">
                  <c:v>36.087123301953469</c:v>
                </c:pt>
                <c:pt idx="38">
                  <c:v>822.80785502557751</c:v>
                </c:pt>
                <c:pt idx="39">
                  <c:v>23.720110289782308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7E1-4B61-9272-1100FDC5E0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5996496"/>
        <c:axId val="315758144"/>
      </c:scatterChart>
      <c:valAx>
        <c:axId val="195996496"/>
        <c:scaling>
          <c:orientation val="minMax"/>
          <c:max val="3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800" baseline="30000">
                    <a:solidFill>
                      <a:sysClr val="windowText" lastClr="000000"/>
                    </a:solidFill>
                  </a:rPr>
                  <a:t>226</a:t>
                </a:r>
                <a:r>
                  <a:rPr lang="en-US" sz="800">
                    <a:solidFill>
                      <a:sysClr val="windowText" lastClr="000000"/>
                    </a:solidFill>
                  </a:rPr>
                  <a:t>Ra</a:t>
                </a:r>
                <a:r>
                  <a:rPr lang="en-US" sz="800" baseline="0">
                    <a:solidFill>
                      <a:sysClr val="windowText" lastClr="000000"/>
                    </a:solidFill>
                  </a:rPr>
                  <a:t> content (Bq kg</a:t>
                </a:r>
                <a:r>
                  <a:rPr lang="en-US" sz="800" baseline="30000">
                    <a:solidFill>
                      <a:sysClr val="windowText" lastClr="000000"/>
                    </a:solidFill>
                  </a:rPr>
                  <a:t>-1</a:t>
                </a:r>
                <a:r>
                  <a:rPr lang="en-US" sz="800" baseline="0">
                    <a:solidFill>
                      <a:sysClr val="windowText" lastClr="000000"/>
                    </a:solidFill>
                  </a:rPr>
                  <a:t>)</a:t>
                </a:r>
                <a:endParaRPr lang="en-US" sz="800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0.36640061018013775"/>
              <c:y val="0.90972474375147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15758144"/>
        <c:crosses val="autoZero"/>
        <c:crossBetween val="midCat"/>
      </c:valAx>
      <c:valAx>
        <c:axId val="315758144"/>
        <c:scaling>
          <c:orientation val="minMax"/>
          <c:max val="10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800" baseline="0">
                    <a:solidFill>
                      <a:sysClr val="windowText" lastClr="000000"/>
                    </a:solidFill>
                  </a:rPr>
                  <a:t>Radon mass Exhalation rate (mBq kg</a:t>
                </a:r>
                <a:r>
                  <a:rPr lang="en-US" sz="800" baseline="30000">
                    <a:solidFill>
                      <a:sysClr val="windowText" lastClr="000000"/>
                    </a:solidFill>
                  </a:rPr>
                  <a:t>-1</a:t>
                </a:r>
                <a:r>
                  <a:rPr lang="en-US" sz="800" baseline="0">
                    <a:solidFill>
                      <a:sysClr val="windowText" lastClr="000000"/>
                    </a:solidFill>
                  </a:rPr>
                  <a:t> h</a:t>
                </a:r>
                <a:r>
                  <a:rPr lang="en-US" sz="800" baseline="30000">
                    <a:solidFill>
                      <a:sysClr val="windowText" lastClr="000000"/>
                    </a:solidFill>
                  </a:rPr>
                  <a:t>-1</a:t>
                </a:r>
                <a:r>
                  <a:rPr lang="en-US" sz="800" baseline="0">
                    <a:solidFill>
                      <a:sysClr val="windowText" lastClr="000000"/>
                    </a:solidFill>
                  </a:rPr>
                  <a:t>)</a:t>
                </a:r>
                <a:endParaRPr lang="en-US" sz="800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1.6625015890107751E-2"/>
              <c:y val="4.687376627296872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5996496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232480970422402"/>
          <c:y val="2.8937393266426126E-2"/>
          <c:w val="0.75596933237563935"/>
          <c:h val="0.81572177467452534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3"/>
            <c:spPr>
              <a:solidFill>
                <a:srgbClr val="7030A0"/>
              </a:solidFill>
              <a:ln w="9525">
                <a:noFill/>
              </a:ln>
              <a:effectLst/>
            </c:spPr>
          </c:marker>
          <c:trendline>
            <c:spPr>
              <a:ln w="6350" cap="rnd">
                <a:solidFill>
                  <a:srgbClr val="002060"/>
                </a:solidFill>
                <a:prstDash val="solid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0.19038167104111992"/>
                  <c:y val="-0.1529385389326334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'Raw data'!$R$2:$R$42</c:f>
              <c:numCache>
                <c:formatCode>0.00</c:formatCode>
                <c:ptCount val="41"/>
                <c:pt idx="0">
                  <c:v>1.0663776247801331</c:v>
                </c:pt>
                <c:pt idx="1">
                  <c:v>1.3315953241947691</c:v>
                </c:pt>
                <c:pt idx="2">
                  <c:v>1.3753499371277467</c:v>
                </c:pt>
                <c:pt idx="5">
                  <c:v>0.70093228379871741</c:v>
                </c:pt>
                <c:pt idx="6">
                  <c:v>0.66296353302453681</c:v>
                </c:pt>
                <c:pt idx="7">
                  <c:v>0.63598453755649786</c:v>
                </c:pt>
                <c:pt idx="8">
                  <c:v>2.0132842058731879</c:v>
                </c:pt>
                <c:pt idx="10">
                  <c:v>0.40514473019643171</c:v>
                </c:pt>
                <c:pt idx="15">
                  <c:v>2.1694465035829009</c:v>
                </c:pt>
                <c:pt idx="16">
                  <c:v>0.58291909687778609</c:v>
                </c:pt>
                <c:pt idx="17">
                  <c:v>0.65986397093845761</c:v>
                </c:pt>
                <c:pt idx="18">
                  <c:v>1.1554619859458062</c:v>
                </c:pt>
                <c:pt idx="19">
                  <c:v>0.57602982520474277</c:v>
                </c:pt>
                <c:pt idx="20">
                  <c:v>0.19184783551487092</c:v>
                </c:pt>
                <c:pt idx="21">
                  <c:v>4.8354771393221956</c:v>
                </c:pt>
                <c:pt idx="22">
                  <c:v>0.54984708262754323</c:v>
                </c:pt>
                <c:pt idx="23">
                  <c:v>0.38031536499330709</c:v>
                </c:pt>
                <c:pt idx="24">
                  <c:v>0.472916220519074</c:v>
                </c:pt>
                <c:pt idx="25">
                  <c:v>0.75324482023893857</c:v>
                </c:pt>
                <c:pt idx="26">
                  <c:v>1.104716932851356</c:v>
                </c:pt>
                <c:pt idx="28">
                  <c:v>6.3603383510811268E-2</c:v>
                </c:pt>
                <c:pt idx="35">
                  <c:v>4.2455513638355091</c:v>
                </c:pt>
                <c:pt idx="37">
                  <c:v>9.6127345034630487</c:v>
                </c:pt>
                <c:pt idx="38">
                  <c:v>1.0901539380038194</c:v>
                </c:pt>
                <c:pt idx="39">
                  <c:v>5.9385804352247309</c:v>
                </c:pt>
              </c:numCache>
            </c:numRef>
          </c:xVal>
          <c:yVal>
            <c:numRef>
              <c:f>'Raw data'!$P$2:$P$42</c:f>
              <c:numCache>
                <c:formatCode>0.00</c:formatCode>
                <c:ptCount val="41"/>
                <c:pt idx="0">
                  <c:v>5.0132825593516728</c:v>
                </c:pt>
                <c:pt idx="1">
                  <c:v>17.616035230514012</c:v>
                </c:pt>
                <c:pt idx="2">
                  <c:v>16.749507249511247</c:v>
                </c:pt>
                <c:pt idx="5">
                  <c:v>1.4647936061438172</c:v>
                </c:pt>
                <c:pt idx="6">
                  <c:v>3.9928877353448522</c:v>
                </c:pt>
                <c:pt idx="7">
                  <c:v>4.3719272359029571</c:v>
                </c:pt>
                <c:pt idx="8">
                  <c:v>12.976411196692537</c:v>
                </c:pt>
                <c:pt idx="10">
                  <c:v>11.196629996936082</c:v>
                </c:pt>
                <c:pt idx="15">
                  <c:v>8.5566036063378696</c:v>
                </c:pt>
                <c:pt idx="16">
                  <c:v>4.8522860223097108</c:v>
                </c:pt>
                <c:pt idx="17">
                  <c:v>9.9438676021543806</c:v>
                </c:pt>
                <c:pt idx="18">
                  <c:v>21.498827544046932</c:v>
                </c:pt>
                <c:pt idx="19">
                  <c:v>3.1267529022594291</c:v>
                </c:pt>
                <c:pt idx="20">
                  <c:v>3.1000136589330767</c:v>
                </c:pt>
                <c:pt idx="21">
                  <c:v>3.4878869084145099</c:v>
                </c:pt>
                <c:pt idx="22">
                  <c:v>24.868923994087236</c:v>
                </c:pt>
                <c:pt idx="23">
                  <c:v>2.0052512949783186</c:v>
                </c:pt>
                <c:pt idx="24">
                  <c:v>3.4392901038557526</c:v>
                </c:pt>
                <c:pt idx="25">
                  <c:v>9.7379047972618391</c:v>
                </c:pt>
                <c:pt idx="26">
                  <c:v>4.8955323427512898</c:v>
                </c:pt>
                <c:pt idx="28">
                  <c:v>0.19501486141855007</c:v>
                </c:pt>
                <c:pt idx="35">
                  <c:v>21.954240382311411</c:v>
                </c:pt>
                <c:pt idx="37">
                  <c:v>9.8017022755542165</c:v>
                </c:pt>
                <c:pt idx="38">
                  <c:v>2.6610517814309564</c:v>
                </c:pt>
                <c:pt idx="39">
                  <c:v>142.61730573462188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910-4DF9-AD16-C4D9D7E7F2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9683920"/>
        <c:axId val="389684752"/>
      </c:scatterChart>
      <c:valAx>
        <c:axId val="389683920"/>
        <c:scaling>
          <c:orientation val="minMax"/>
          <c:max val="1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Thoron emanation</a:t>
                </a:r>
                <a:r>
                  <a:rPr lang="en-US" baseline="0">
                    <a:solidFill>
                      <a:sysClr val="windowText" lastClr="000000"/>
                    </a:solidFill>
                  </a:rPr>
                  <a:t> factor (%)</a:t>
                </a:r>
                <a:endParaRPr lang="en-US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0.263835885526506"/>
              <c:y val="0.9200260748525523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89684752"/>
        <c:crosses val="autoZero"/>
        <c:crossBetween val="midCat"/>
      </c:valAx>
      <c:valAx>
        <c:axId val="389684752"/>
        <c:scaling>
          <c:orientation val="minMax"/>
          <c:max val="150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900" baseline="0">
                    <a:solidFill>
                      <a:sysClr val="windowText" lastClr="000000"/>
                    </a:solidFill>
                  </a:rPr>
                  <a:t>Radon emantaion factor (%)</a:t>
                </a:r>
                <a:endParaRPr lang="en-US" sz="900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1.0153409220933615E-3"/>
              <c:y val="0.140474396649644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89683920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170836022546365"/>
          <c:y val="4.5905067531710475E-2"/>
          <c:w val="0.73918471666451535"/>
          <c:h val="0.76879158606444387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3"/>
            <c:spPr>
              <a:solidFill>
                <a:srgbClr val="C00000"/>
              </a:solidFill>
              <a:ln w="9525">
                <a:noFill/>
              </a:ln>
              <a:effectLst/>
            </c:spPr>
          </c:marker>
          <c:trendline>
            <c:spPr>
              <a:ln w="6350" cap="rnd">
                <a:solidFill>
                  <a:srgbClr val="002060"/>
                </a:solidFill>
                <a:prstDash val="solid"/>
              </a:ln>
              <a:effectLst/>
            </c:spPr>
            <c:trendlineType val="linear"/>
            <c:dispRSqr val="1"/>
            <c:dispEq val="0"/>
            <c:trendlineLbl>
              <c:layout>
                <c:manualLayout>
                  <c:x val="-7.9114219114219023E-2"/>
                  <c:y val="-0.6657111333112490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trendlineLbl>
          </c:trendline>
          <c:xVal>
            <c:numRef>
              <c:f>'Raw data'!$G$2:$G$42</c:f>
              <c:numCache>
                <c:formatCode>0.0</c:formatCode>
                <c:ptCount val="41"/>
                <c:pt idx="0">
                  <c:v>11.3</c:v>
                </c:pt>
                <c:pt idx="1">
                  <c:v>7.55</c:v>
                </c:pt>
                <c:pt idx="2">
                  <c:v>14.55</c:v>
                </c:pt>
                <c:pt idx="5">
                  <c:v>78</c:v>
                </c:pt>
                <c:pt idx="6">
                  <c:v>15.7</c:v>
                </c:pt>
                <c:pt idx="7">
                  <c:v>87.3</c:v>
                </c:pt>
                <c:pt idx="8">
                  <c:v>10.83</c:v>
                </c:pt>
                <c:pt idx="10">
                  <c:v>21.5</c:v>
                </c:pt>
                <c:pt idx="15">
                  <c:v>40.700000000000003</c:v>
                </c:pt>
                <c:pt idx="16">
                  <c:v>28.85</c:v>
                </c:pt>
                <c:pt idx="17">
                  <c:v>28.6</c:v>
                </c:pt>
                <c:pt idx="18">
                  <c:v>98</c:v>
                </c:pt>
                <c:pt idx="19">
                  <c:v>92.1</c:v>
                </c:pt>
                <c:pt idx="20">
                  <c:v>112.5</c:v>
                </c:pt>
                <c:pt idx="21">
                  <c:v>96.5</c:v>
                </c:pt>
                <c:pt idx="22">
                  <c:v>117.7</c:v>
                </c:pt>
                <c:pt idx="23">
                  <c:v>135.80000000000001</c:v>
                </c:pt>
                <c:pt idx="24">
                  <c:v>239.1</c:v>
                </c:pt>
                <c:pt idx="25">
                  <c:v>51</c:v>
                </c:pt>
                <c:pt idx="26">
                  <c:v>157.4</c:v>
                </c:pt>
                <c:pt idx="28">
                  <c:v>49.9</c:v>
                </c:pt>
                <c:pt idx="35">
                  <c:v>97.9</c:v>
                </c:pt>
                <c:pt idx="37">
                  <c:v>48.7</c:v>
                </c:pt>
                <c:pt idx="38">
                  <c:v>4090</c:v>
                </c:pt>
                <c:pt idx="39">
                  <c:v>2.2000000000000002</c:v>
                </c:pt>
              </c:numCache>
            </c:numRef>
          </c:xVal>
          <c:yVal>
            <c:numRef>
              <c:f>'Raw data'!$P$2:$P$42</c:f>
              <c:numCache>
                <c:formatCode>0.00</c:formatCode>
                <c:ptCount val="41"/>
                <c:pt idx="0">
                  <c:v>5.0132825593516728</c:v>
                </c:pt>
                <c:pt idx="1">
                  <c:v>17.616035230514012</c:v>
                </c:pt>
                <c:pt idx="2">
                  <c:v>16.749507249511247</c:v>
                </c:pt>
                <c:pt idx="5">
                  <c:v>1.4647936061438172</c:v>
                </c:pt>
                <c:pt idx="6">
                  <c:v>3.9928877353448522</c:v>
                </c:pt>
                <c:pt idx="7">
                  <c:v>4.3719272359029571</c:v>
                </c:pt>
                <c:pt idx="8">
                  <c:v>12.976411196692537</c:v>
                </c:pt>
                <c:pt idx="10">
                  <c:v>11.196629996936082</c:v>
                </c:pt>
                <c:pt idx="15">
                  <c:v>8.5566036063378696</c:v>
                </c:pt>
                <c:pt idx="16">
                  <c:v>4.8522860223097108</c:v>
                </c:pt>
                <c:pt idx="17">
                  <c:v>9.9438676021543806</c:v>
                </c:pt>
                <c:pt idx="18">
                  <c:v>21.498827544046932</c:v>
                </c:pt>
                <c:pt idx="19">
                  <c:v>3.1267529022594291</c:v>
                </c:pt>
                <c:pt idx="20">
                  <c:v>3.1000136589330767</c:v>
                </c:pt>
                <c:pt idx="21">
                  <c:v>3.4878869084145099</c:v>
                </c:pt>
                <c:pt idx="22">
                  <c:v>24.868923994087236</c:v>
                </c:pt>
                <c:pt idx="23">
                  <c:v>2.0052512949783186</c:v>
                </c:pt>
                <c:pt idx="24">
                  <c:v>3.4392901038557526</c:v>
                </c:pt>
                <c:pt idx="25">
                  <c:v>9.7379047972618391</c:v>
                </c:pt>
                <c:pt idx="26">
                  <c:v>4.8955323427512898</c:v>
                </c:pt>
                <c:pt idx="28">
                  <c:v>0.19501486141855007</c:v>
                </c:pt>
                <c:pt idx="35">
                  <c:v>21.954240382311411</c:v>
                </c:pt>
                <c:pt idx="37">
                  <c:v>9.8017022755542165</c:v>
                </c:pt>
                <c:pt idx="38">
                  <c:v>2.6610517814309564</c:v>
                </c:pt>
                <c:pt idx="39">
                  <c:v>142.61730573462188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079-4320-AAF3-B0AFFA3C83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5996496"/>
        <c:axId val="315758144"/>
      </c:scatterChart>
      <c:valAx>
        <c:axId val="195996496"/>
        <c:scaling>
          <c:orientation val="minMax"/>
          <c:max val="3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800" baseline="30000">
                    <a:solidFill>
                      <a:sysClr val="windowText" lastClr="000000"/>
                    </a:solidFill>
                  </a:rPr>
                  <a:t>226</a:t>
                </a:r>
                <a:r>
                  <a:rPr lang="en-US" sz="800">
                    <a:solidFill>
                      <a:sysClr val="windowText" lastClr="000000"/>
                    </a:solidFill>
                  </a:rPr>
                  <a:t>Ra</a:t>
                </a:r>
                <a:r>
                  <a:rPr lang="en-US" sz="800" baseline="0">
                    <a:solidFill>
                      <a:sysClr val="windowText" lastClr="000000"/>
                    </a:solidFill>
                  </a:rPr>
                  <a:t> content (Bq kg</a:t>
                </a:r>
                <a:r>
                  <a:rPr lang="en-US" sz="800" baseline="30000">
                    <a:solidFill>
                      <a:sysClr val="windowText" lastClr="000000"/>
                    </a:solidFill>
                  </a:rPr>
                  <a:t>-1</a:t>
                </a:r>
                <a:r>
                  <a:rPr lang="en-US" sz="800" baseline="0">
                    <a:solidFill>
                      <a:sysClr val="windowText" lastClr="000000"/>
                    </a:solidFill>
                  </a:rPr>
                  <a:t>)</a:t>
                </a:r>
                <a:endParaRPr lang="en-US" sz="800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0.36640061018013775"/>
              <c:y val="0.90972474375147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15758144"/>
        <c:crosses val="autoZero"/>
        <c:crossBetween val="midCat"/>
      </c:valAx>
      <c:valAx>
        <c:axId val="315758144"/>
        <c:scaling>
          <c:orientation val="minMax"/>
          <c:max val="25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800" baseline="0">
                    <a:solidFill>
                      <a:sysClr val="windowText" lastClr="000000"/>
                    </a:solidFill>
                  </a:rPr>
                  <a:t>Radon emanation factor (%)</a:t>
                </a:r>
                <a:endParaRPr lang="en-US" sz="800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1.6625002294293634E-2"/>
              <c:y val="0.162815841160620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5996496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9525</xdr:colOff>
      <xdr:row>5</xdr:row>
      <xdr:rowOff>4764</xdr:rowOff>
    </xdr:from>
    <xdr:to>
      <xdr:col>32</xdr:col>
      <xdr:colOff>9525</xdr:colOff>
      <xdr:row>16</xdr:row>
      <xdr:rowOff>19050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14286</xdr:colOff>
      <xdr:row>17</xdr:row>
      <xdr:rowOff>157162</xdr:rowOff>
    </xdr:from>
    <xdr:to>
      <xdr:col>32</xdr:col>
      <xdr:colOff>28575</xdr:colOff>
      <xdr:row>30</xdr:row>
      <xdr:rowOff>95249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32</xdr:col>
      <xdr:colOff>304801</xdr:colOff>
      <xdr:row>4</xdr:row>
      <xdr:rowOff>171450</xdr:rowOff>
    </xdr:from>
    <xdr:to>
      <xdr:col>35</xdr:col>
      <xdr:colOff>685801</xdr:colOff>
      <xdr:row>15</xdr:row>
      <xdr:rowOff>185736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2060"/>
  </sheetPr>
  <dimension ref="A1:AH46"/>
  <sheetViews>
    <sheetView tabSelected="1" zoomScaleNormal="100" workbookViewId="0">
      <selection sqref="A1:B1"/>
    </sheetView>
  </sheetViews>
  <sheetFormatPr baseColWidth="10" defaultRowHeight="15" outlineLevelCol="1" x14ac:dyDescent="0.25"/>
  <cols>
    <col min="2" max="2" width="22.42578125" style="54" bestFit="1" customWidth="1"/>
    <col min="3" max="3" width="7.85546875" style="21" bestFit="1" customWidth="1"/>
    <col min="4" max="4" width="10.28515625" style="21" hidden="1" customWidth="1" outlineLevel="1"/>
    <col min="5" max="5" width="9.140625" style="21" hidden="1" customWidth="1" outlineLevel="1"/>
    <col min="6" max="6" width="8.85546875" style="21" customWidth="1" collapsed="1"/>
    <col min="7" max="7" width="10.85546875" style="21" customWidth="1"/>
    <col min="8" max="8" width="9.42578125" customWidth="1"/>
    <col min="9" max="9" width="8.7109375" style="21" customWidth="1"/>
    <col min="10" max="10" width="9.5703125" customWidth="1"/>
    <col min="11" max="11" width="13.5703125" customWidth="1"/>
    <col min="12" max="12" width="14.42578125" customWidth="1"/>
    <col min="13" max="13" width="12.7109375" customWidth="1"/>
    <col min="14" max="14" width="18.140625" customWidth="1"/>
    <col min="15" max="15" width="17.7109375" customWidth="1"/>
    <col min="16" max="16" width="6.7109375" customWidth="1"/>
    <col min="17" max="17" width="6.42578125" customWidth="1"/>
    <col min="18" max="18" width="6.28515625" customWidth="1"/>
    <col min="19" max="19" width="8.28515625" customWidth="1"/>
    <col min="20" max="20" width="9.5703125" bestFit="1" customWidth="1"/>
    <col min="21" max="21" width="16.5703125" customWidth="1"/>
    <col min="22" max="22" width="9.42578125" customWidth="1"/>
    <col min="23" max="23" width="9.85546875" customWidth="1"/>
    <col min="24" max="24" width="9.28515625" customWidth="1"/>
    <col min="25" max="26" width="5" customWidth="1"/>
    <col min="27" max="27" width="8.28515625" bestFit="1" customWidth="1"/>
    <col min="28" max="28" width="9.5703125" customWidth="1"/>
    <col min="29" max="29" width="4.5703125" customWidth="1"/>
    <col min="30" max="30" width="4" bestFit="1" customWidth="1"/>
    <col min="31" max="31" width="6.28515625" bestFit="1" customWidth="1"/>
    <col min="32" max="33" width="6.28515625" customWidth="1"/>
    <col min="34" max="34" width="14.28515625" customWidth="1"/>
  </cols>
  <sheetData>
    <row r="1" spans="1:34" s="10" customFormat="1" ht="34.5" customHeight="1" x14ac:dyDescent="0.25">
      <c r="A1" s="75" t="s">
        <v>140</v>
      </c>
      <c r="B1" s="1" t="s">
        <v>141</v>
      </c>
      <c r="C1" s="2" t="s">
        <v>0</v>
      </c>
      <c r="D1" s="2" t="s">
        <v>1</v>
      </c>
      <c r="E1" s="2" t="s">
        <v>2</v>
      </c>
      <c r="F1" s="3" t="s">
        <v>3</v>
      </c>
      <c r="G1" s="3" t="s">
        <v>4</v>
      </c>
      <c r="H1" s="2" t="s">
        <v>5</v>
      </c>
      <c r="I1" s="2" t="s">
        <v>6</v>
      </c>
      <c r="J1" s="2" t="s">
        <v>7</v>
      </c>
      <c r="K1" s="4" t="s">
        <v>8</v>
      </c>
      <c r="L1" s="4" t="s">
        <v>9</v>
      </c>
      <c r="M1" s="4" t="s">
        <v>10</v>
      </c>
      <c r="N1" s="4" t="s">
        <v>11</v>
      </c>
      <c r="O1" s="4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5" t="s">
        <v>18</v>
      </c>
      <c r="V1" s="6" t="s">
        <v>19</v>
      </c>
      <c r="W1" s="2" t="s">
        <v>20</v>
      </c>
      <c r="X1" s="2" t="s">
        <v>21</v>
      </c>
      <c r="Y1" s="7"/>
      <c r="Z1" s="7"/>
      <c r="AA1" s="8" t="s">
        <v>22</v>
      </c>
      <c r="AB1" s="8" t="s">
        <v>23</v>
      </c>
      <c r="AC1" s="8" t="s">
        <v>24</v>
      </c>
      <c r="AD1" s="9" t="s">
        <v>25</v>
      </c>
      <c r="AE1" s="9" t="s">
        <v>26</v>
      </c>
      <c r="AF1" s="9" t="s">
        <v>27</v>
      </c>
      <c r="AG1" s="9" t="s">
        <v>28</v>
      </c>
      <c r="AH1" s="9" t="s">
        <v>29</v>
      </c>
    </row>
    <row r="2" spans="1:34" x14ac:dyDescent="0.25">
      <c r="A2" s="74" t="s">
        <v>31</v>
      </c>
      <c r="B2" s="11" t="s">
        <v>120</v>
      </c>
      <c r="C2" s="12" t="s">
        <v>30</v>
      </c>
      <c r="D2" s="12" t="s">
        <v>31</v>
      </c>
      <c r="E2" s="12" t="s">
        <v>32</v>
      </c>
      <c r="F2" s="13">
        <v>0.46966000000000002</v>
      </c>
      <c r="G2" s="14">
        <v>11.3</v>
      </c>
      <c r="H2" s="15">
        <v>1.3</v>
      </c>
      <c r="I2" s="16">
        <v>1.0670742534052799</v>
      </c>
      <c r="J2" s="16">
        <v>0.26377167054126188</v>
      </c>
      <c r="K2" s="17">
        <f>I2*$AB$2/F2</f>
        <v>4.2827470248029478E-3</v>
      </c>
      <c r="L2" s="18">
        <f>K2*1000</f>
        <v>4.2827470248029478</v>
      </c>
      <c r="M2" s="17">
        <f>$AB$2*J2/F2</f>
        <v>1.0586586019040978E-3</v>
      </c>
      <c r="N2" s="19">
        <f>K2*1000000/3600</f>
        <v>1.1896519513341521</v>
      </c>
      <c r="O2" s="19">
        <f t="shared" ref="O2:O4" si="0">M2*1000000/3600</f>
        <v>0.29407183386224939</v>
      </c>
      <c r="P2" s="20">
        <f>K2*100/(G2*$AA$2)</f>
        <v>5.0132825593516728</v>
      </c>
      <c r="Q2" s="19">
        <f>+P2*SQRT(((M2^2)/(K2^2))+((H2^2)/(G2^2)))</f>
        <v>1.3668787277298404</v>
      </c>
      <c r="R2" s="20">
        <v>1.0663776247801331</v>
      </c>
      <c r="S2" s="19">
        <v>0.38392682093589453</v>
      </c>
      <c r="T2" s="19">
        <f t="shared" ref="T2:T30" si="1">F2/$AB$2</f>
        <v>249.15649867374006</v>
      </c>
      <c r="U2" s="19">
        <f>K2*T2*0.04*1000</f>
        <v>42.682970136211196</v>
      </c>
      <c r="V2" s="19">
        <f>U2*$AG$2/($AF$2*1000)</f>
        <v>0.17073188054484478</v>
      </c>
      <c r="W2" s="19">
        <f>V2*$AC$2*$AD$2*$AE$2*$AH$2*1000/(170*3700)</f>
        <v>4.7935649086213763</v>
      </c>
      <c r="X2" s="19">
        <f t="shared" ref="X2:X30" si="2">G2/200</f>
        <v>5.6500000000000002E-2</v>
      </c>
      <c r="AA2" s="17">
        <v>7.5599999999999999E-3</v>
      </c>
      <c r="AB2" s="12">
        <v>1.885E-3</v>
      </c>
      <c r="AC2" s="12">
        <v>0.8</v>
      </c>
      <c r="AD2" s="21">
        <v>0.4</v>
      </c>
      <c r="AE2" s="21">
        <v>8760</v>
      </c>
      <c r="AF2" s="21">
        <v>0.5</v>
      </c>
      <c r="AG2" s="22">
        <v>2</v>
      </c>
      <c r="AH2" s="21">
        <v>6.3</v>
      </c>
    </row>
    <row r="3" spans="1:34" x14ac:dyDescent="0.25">
      <c r="A3" s="74" t="s">
        <v>31</v>
      </c>
      <c r="B3" s="11" t="s">
        <v>121</v>
      </c>
      <c r="C3" s="12" t="s">
        <v>33</v>
      </c>
      <c r="D3" s="12" t="s">
        <v>31</v>
      </c>
      <c r="E3" s="12" t="s">
        <v>32</v>
      </c>
      <c r="F3" s="13">
        <v>0.253</v>
      </c>
      <c r="G3" s="14">
        <v>7.55</v>
      </c>
      <c r="H3" s="15">
        <v>0.8</v>
      </c>
      <c r="I3" s="16">
        <v>1.3495410021139602</v>
      </c>
      <c r="J3" s="16">
        <v>0.36421690362973141</v>
      </c>
      <c r="K3" s="17">
        <f>I3*$AB$2/F3</f>
        <v>1.0054880588872788E-2</v>
      </c>
      <c r="L3" s="18">
        <f t="shared" ref="L3:L4" si="3">K3*1000</f>
        <v>10.054880588872788</v>
      </c>
      <c r="M3" s="17">
        <f>$AB$2*J3/F3</f>
        <v>2.7136318709171689E-3</v>
      </c>
      <c r="N3" s="19">
        <f>K3*1000000/3600</f>
        <v>2.7930223857979963</v>
      </c>
      <c r="O3" s="19">
        <f t="shared" si="0"/>
        <v>0.7537866308103246</v>
      </c>
      <c r="P3" s="20">
        <f>K3*100/(G3*$AA$2)</f>
        <v>17.616035230514012</v>
      </c>
      <c r="Q3" s="19">
        <f>+P3*SQRT(((M3^2)/(K3^2))+((H3^2)/(G3^2)))</f>
        <v>5.107553750579199</v>
      </c>
      <c r="R3" s="20">
        <v>1.3315953241947691</v>
      </c>
      <c r="S3" s="19">
        <v>0.54950982930874581</v>
      </c>
      <c r="T3" s="19">
        <f t="shared" si="1"/>
        <v>134.21750663129973</v>
      </c>
      <c r="U3" s="19">
        <f>K3*T3*0.04*1000</f>
        <v>53.981640084558414</v>
      </c>
      <c r="V3" s="19">
        <f>U3*$AG$2/($AF$2*1000)</f>
        <v>0.21592656033823365</v>
      </c>
      <c r="W3" s="19">
        <f>V3*$AC$2*$AD$2*$AE$2*$AH$2*1000/(170*3700)</f>
        <v>6.0624763176834033</v>
      </c>
      <c r="X3" s="19">
        <f t="shared" si="2"/>
        <v>3.7749999999999999E-2</v>
      </c>
    </row>
    <row r="4" spans="1:34" x14ac:dyDescent="0.25">
      <c r="A4" s="74" t="s">
        <v>31</v>
      </c>
      <c r="B4" s="11" t="s">
        <v>122</v>
      </c>
      <c r="C4" s="12" t="s">
        <v>34</v>
      </c>
      <c r="D4" s="12" t="s">
        <v>31</v>
      </c>
      <c r="E4" s="12" t="s">
        <v>32</v>
      </c>
      <c r="F4" s="13">
        <v>0.29060000000000002</v>
      </c>
      <c r="G4" s="14">
        <v>14.55</v>
      </c>
      <c r="H4" s="15">
        <v>1.85</v>
      </c>
      <c r="I4" s="23">
        <v>2.8403449014549769</v>
      </c>
      <c r="J4" s="23">
        <v>1.6144733742920969</v>
      </c>
      <c r="K4" s="17">
        <f>I4*$AB$2/F4</f>
        <v>1.8424122984317382E-2</v>
      </c>
      <c r="L4" s="18">
        <f t="shared" si="3"/>
        <v>18.424122984317382</v>
      </c>
      <c r="M4" s="17">
        <f>$AB$2*$J$37/F4</f>
        <v>2.6037970886436602E-2</v>
      </c>
      <c r="N4" s="19">
        <f>K4*1000000/3600</f>
        <v>5.1178119400881616</v>
      </c>
      <c r="O4" s="19">
        <f t="shared" si="0"/>
        <v>7.2327696906768333</v>
      </c>
      <c r="P4" s="20">
        <f>K4*100/(G4*$AA$2)</f>
        <v>16.749507249511247</v>
      </c>
      <c r="Q4" s="19">
        <f>+P4*SQRT(((M4^2)/(K4^2))+((H4^2)/(G4^2)))</f>
        <v>23.76692074653986</v>
      </c>
      <c r="R4" s="20">
        <v>1.3753499371277467</v>
      </c>
      <c r="S4" s="19">
        <v>0.65648069835092815</v>
      </c>
      <c r="T4" s="19">
        <f t="shared" si="1"/>
        <v>154.16445623342176</v>
      </c>
      <c r="U4" s="19">
        <f>K4*T4*0.04*1000</f>
        <v>113.61379605819907</v>
      </c>
      <c r="V4" s="19">
        <f>U4*$AG$2/($AF$2*1000)</f>
        <v>0.45445518423279629</v>
      </c>
      <c r="W4" s="19">
        <f>V4*$AC$2*$AD$2*$AE$2*$AH$2*1000/(170*3700)</f>
        <v>12.759540964039207</v>
      </c>
      <c r="X4" s="19">
        <f t="shared" si="2"/>
        <v>7.2750000000000009E-2</v>
      </c>
      <c r="AA4" s="24"/>
      <c r="AB4" s="25" t="s">
        <v>35</v>
      </c>
      <c r="AC4" s="25"/>
    </row>
    <row r="5" spans="1:34" x14ac:dyDescent="0.25">
      <c r="A5" s="74" t="s">
        <v>31</v>
      </c>
      <c r="B5" s="11" t="s">
        <v>123</v>
      </c>
      <c r="C5" s="12" t="s">
        <v>36</v>
      </c>
      <c r="D5" s="12" t="s">
        <v>31</v>
      </c>
      <c r="E5" s="12" t="s">
        <v>32</v>
      </c>
      <c r="F5" s="13">
        <v>0.2545</v>
      </c>
      <c r="G5" s="14"/>
      <c r="H5" s="15"/>
      <c r="I5" s="26"/>
      <c r="J5" s="26"/>
      <c r="K5" s="17"/>
      <c r="L5" s="17"/>
      <c r="M5" s="19"/>
      <c r="N5" s="19"/>
      <c r="O5" s="19"/>
      <c r="P5" s="20"/>
      <c r="Q5" s="19"/>
      <c r="R5" s="20"/>
      <c r="S5" s="19"/>
      <c r="T5" s="19"/>
      <c r="U5" s="19"/>
      <c r="V5" s="19"/>
      <c r="W5" s="19"/>
      <c r="X5" s="19"/>
      <c r="AA5" s="27"/>
    </row>
    <row r="6" spans="1:34" x14ac:dyDescent="0.25">
      <c r="A6" s="74" t="s">
        <v>31</v>
      </c>
      <c r="B6" s="11" t="s">
        <v>124</v>
      </c>
      <c r="C6" s="12" t="s">
        <v>37</v>
      </c>
      <c r="D6" s="12" t="s">
        <v>31</v>
      </c>
      <c r="E6" s="12" t="s">
        <v>32</v>
      </c>
      <c r="F6" s="13">
        <v>0.3357</v>
      </c>
      <c r="G6" s="14"/>
      <c r="H6" s="15"/>
      <c r="I6" s="26"/>
      <c r="J6" s="26"/>
      <c r="K6" s="17"/>
      <c r="L6" s="17"/>
      <c r="M6" s="19"/>
      <c r="N6" s="19"/>
      <c r="O6" s="19"/>
      <c r="P6" s="20"/>
      <c r="Q6" s="19"/>
      <c r="R6" s="20"/>
      <c r="S6" s="19"/>
      <c r="T6" s="19"/>
      <c r="U6" s="19"/>
      <c r="V6" s="19"/>
      <c r="W6" s="19"/>
      <c r="X6" s="19"/>
      <c r="AA6" s="27"/>
    </row>
    <row r="7" spans="1:34" x14ac:dyDescent="0.25">
      <c r="A7" s="74" t="s">
        <v>31</v>
      </c>
      <c r="B7" s="11" t="s">
        <v>125</v>
      </c>
      <c r="C7" s="12" t="s">
        <v>38</v>
      </c>
      <c r="D7" s="12" t="s">
        <v>31</v>
      </c>
      <c r="E7" s="12" t="s">
        <v>32</v>
      </c>
      <c r="F7" s="13">
        <v>0.23699999999999999</v>
      </c>
      <c r="G7" s="14">
        <v>78</v>
      </c>
      <c r="H7" s="15">
        <v>1.5</v>
      </c>
      <c r="I7" s="23">
        <v>1.0860000000000001</v>
      </c>
      <c r="J7" s="23">
        <v>0.4</v>
      </c>
      <c r="K7" s="17">
        <f>I7*$AB$2/F7</f>
        <v>8.6375949367088617E-3</v>
      </c>
      <c r="L7" s="18">
        <f t="shared" ref="L7:L10" si="4">K7*1000</f>
        <v>8.6375949367088616</v>
      </c>
      <c r="M7" s="17">
        <f>$AB$2*J7/F7</f>
        <v>3.1814345991561183E-3</v>
      </c>
      <c r="N7" s="19">
        <f>K7*1000000/3600</f>
        <v>2.3993319268635727</v>
      </c>
      <c r="O7" s="19">
        <f t="shared" ref="O7:O10" si="5">M7*1000000/3600</f>
        <v>0.88373183309892167</v>
      </c>
      <c r="P7" s="20">
        <f>K7*100/(G7*$AA$2)</f>
        <v>1.4647936061438172</v>
      </c>
      <c r="Q7" s="19">
        <f>+P7*SQRT(((M7^2)/(K7^2))+((H7^2)/(G7^2)))</f>
        <v>0.54025369936846612</v>
      </c>
      <c r="R7" s="20">
        <v>0.70093228379871741</v>
      </c>
      <c r="S7" s="19">
        <v>0.24147506893646489</v>
      </c>
      <c r="T7" s="19">
        <f t="shared" si="1"/>
        <v>125.72944297082228</v>
      </c>
      <c r="U7" s="19">
        <f>K7*T7*0.04*1000</f>
        <v>43.440000000000005</v>
      </c>
      <c r="V7" s="19">
        <f>U7*$AG$2/($AF$2*1000)</f>
        <v>0.17376000000000003</v>
      </c>
      <c r="W7" s="19">
        <f>V7*$AC$2*$AD$2*$AE$2*$AH$2*1000/(170*3700)</f>
        <v>4.8785841042925284</v>
      </c>
      <c r="X7" s="19">
        <f t="shared" si="2"/>
        <v>0.39</v>
      </c>
    </row>
    <row r="8" spans="1:34" x14ac:dyDescent="0.25">
      <c r="A8" s="74" t="s">
        <v>31</v>
      </c>
      <c r="B8" s="11" t="s">
        <v>126</v>
      </c>
      <c r="C8" s="12" t="s">
        <v>39</v>
      </c>
      <c r="D8" s="12" t="s">
        <v>31</v>
      </c>
      <c r="E8" s="12" t="s">
        <v>32</v>
      </c>
      <c r="F8" s="13">
        <v>0.67796000000000001</v>
      </c>
      <c r="G8" s="14">
        <v>15.7</v>
      </c>
      <c r="H8" s="15">
        <v>2.1</v>
      </c>
      <c r="I8" s="23">
        <v>1.7045167136414026</v>
      </c>
      <c r="J8" s="23">
        <v>0.39487301623594517</v>
      </c>
      <c r="K8" s="17">
        <f>I8*$AB$2/F8</f>
        <v>4.7392383108355116E-3</v>
      </c>
      <c r="L8" s="18">
        <f t="shared" si="4"/>
        <v>4.7392383108355114</v>
      </c>
      <c r="M8" s="17">
        <f>$AB$2*J8/F8</f>
        <v>1.097904943661509E-3</v>
      </c>
      <c r="N8" s="19">
        <f>K8*1000000/3600</f>
        <v>1.3164550863431976</v>
      </c>
      <c r="O8" s="19">
        <f t="shared" si="5"/>
        <v>0.30497359546153024</v>
      </c>
      <c r="P8" s="20">
        <f>K8*100/(G8*$AA$2)</f>
        <v>3.9928877353448522</v>
      </c>
      <c r="Q8" s="19">
        <f>+P8*SQRT(((M8^2)/(K8^2))+((H8^2)/(G8^2)))</f>
        <v>1.0681166388201071</v>
      </c>
      <c r="R8" s="20">
        <v>0.66296353302453681</v>
      </c>
      <c r="S8" s="19">
        <v>0.33297122907620724</v>
      </c>
      <c r="T8" s="19">
        <f t="shared" si="1"/>
        <v>359.66047745358094</v>
      </c>
      <c r="U8" s="19">
        <f>K8*T8*0.04*1000</f>
        <v>68.180668545656104</v>
      </c>
      <c r="V8" s="19">
        <f>U8*$AG$2/($AF$2*1000)</f>
        <v>0.27272267418262441</v>
      </c>
      <c r="W8" s="19">
        <f>V8*$AC$2*$AD$2*$AE$2*$AH$2*1000/(170*3700)</f>
        <v>7.6571161553148119</v>
      </c>
      <c r="X8" s="19">
        <f t="shared" si="2"/>
        <v>7.85E-2</v>
      </c>
    </row>
    <row r="9" spans="1:34" x14ac:dyDescent="0.25">
      <c r="A9" s="74" t="s">
        <v>31</v>
      </c>
      <c r="B9" s="11" t="s">
        <v>40</v>
      </c>
      <c r="C9" s="12" t="s">
        <v>41</v>
      </c>
      <c r="D9" s="12" t="s">
        <v>31</v>
      </c>
      <c r="E9" s="12" t="s">
        <v>42</v>
      </c>
      <c r="F9" s="13">
        <v>0.27539999999999998</v>
      </c>
      <c r="G9" s="22">
        <v>87.3</v>
      </c>
      <c r="H9" s="22">
        <v>4.7</v>
      </c>
      <c r="I9" s="16">
        <v>4.2156208687614631</v>
      </c>
      <c r="J9" s="16">
        <v>0.85519347786381616</v>
      </c>
      <c r="K9" s="17">
        <f>I9*$AB$2/F9</f>
        <v>2.8854195125691207E-2</v>
      </c>
      <c r="L9" s="18">
        <f t="shared" si="4"/>
        <v>28.854195125691206</v>
      </c>
      <c r="M9" s="17">
        <f>$AB$2*J9/F9</f>
        <v>5.8534484595980157E-3</v>
      </c>
      <c r="N9" s="19">
        <f>K9*1000000/3600</f>
        <v>8.0150542015808917</v>
      </c>
      <c r="O9" s="19">
        <f t="shared" si="5"/>
        <v>1.6259579054438933</v>
      </c>
      <c r="P9" s="20">
        <f>K9*100/(G9*$AA$2)</f>
        <v>4.3719272359029571</v>
      </c>
      <c r="Q9" s="19">
        <f>+P9*SQRT(((M9^2)/(K9^2))+((H9^2)/(G9^2)))</f>
        <v>0.91760341868727402</v>
      </c>
      <c r="R9" s="20">
        <v>0.63598453755649786</v>
      </c>
      <c r="S9" s="19">
        <v>0.2296217235060852</v>
      </c>
      <c r="T9" s="19">
        <f t="shared" si="1"/>
        <v>146.10079575596816</v>
      </c>
      <c r="U9" s="19">
        <f>K9*T9*0.04*1000</f>
        <v>168.62483475045852</v>
      </c>
      <c r="V9" s="19">
        <f>U9*$AG$2/($AF$2*1000)</f>
        <v>0.67449933900183412</v>
      </c>
      <c r="W9" s="19">
        <f>V9*$AC$2*$AD$2*$AE$2*$AH$2*1000/(170*3700)</f>
        <v>18.937625193428666</v>
      </c>
      <c r="X9" s="19">
        <f t="shared" si="2"/>
        <v>0.4365</v>
      </c>
    </row>
    <row r="10" spans="1:34" x14ac:dyDescent="0.25">
      <c r="A10" s="74" t="s">
        <v>31</v>
      </c>
      <c r="B10" s="11" t="s">
        <v>43</v>
      </c>
      <c r="C10" s="12" t="s">
        <v>44</v>
      </c>
      <c r="D10" s="12" t="s">
        <v>31</v>
      </c>
      <c r="E10" s="12" t="s">
        <v>42</v>
      </c>
      <c r="F10" s="13">
        <v>0.47139999999999999</v>
      </c>
      <c r="G10" s="22">
        <v>10.83</v>
      </c>
      <c r="H10" s="22">
        <v>0.9</v>
      </c>
      <c r="I10" s="28">
        <v>2.6569481224408382</v>
      </c>
      <c r="J10" s="28">
        <v>0.6546689908115938</v>
      </c>
      <c r="K10" s="17">
        <f>I10*$AB$2/F10</f>
        <v>1.0624410714469621E-2</v>
      </c>
      <c r="L10" s="18">
        <f t="shared" si="4"/>
        <v>10.624410714469622</v>
      </c>
      <c r="M10" s="17">
        <f>$AB$2*J10/F10</f>
        <v>2.6178426976662165E-3</v>
      </c>
      <c r="N10" s="19">
        <f>K10*1000000/3600</f>
        <v>2.9512251984637836</v>
      </c>
      <c r="O10" s="19">
        <f t="shared" si="5"/>
        <v>0.72717852712950448</v>
      </c>
      <c r="P10" s="20">
        <f>K10*100/(G10*$AA$2)</f>
        <v>12.976411196692537</v>
      </c>
      <c r="Q10" s="19">
        <f>+P10*SQRT(((M10^2)/(K10^2))+((H10^2)/(G10^2)))</f>
        <v>3.3743266191676899</v>
      </c>
      <c r="R10" s="20">
        <v>2.0132842058731879</v>
      </c>
      <c r="S10" s="19">
        <v>0.51560685472704115</v>
      </c>
      <c r="T10" s="19">
        <f t="shared" si="1"/>
        <v>250.07957559681697</v>
      </c>
      <c r="U10" s="19">
        <f>K10*T10*0.04*1000</f>
        <v>106.27792489763353</v>
      </c>
      <c r="V10" s="19">
        <f>U10*$AG$2/($AF$2*1000)</f>
        <v>0.42511169959053408</v>
      </c>
      <c r="W10" s="19">
        <f>V10*$AC$2*$AD$2*$AE$2*$AH$2*1000/(170*3700)</f>
        <v>11.935676681463857</v>
      </c>
      <c r="X10" s="19">
        <f t="shared" si="2"/>
        <v>5.4150000000000004E-2</v>
      </c>
    </row>
    <row r="11" spans="1:34" x14ac:dyDescent="0.25">
      <c r="A11" s="74" t="s">
        <v>46</v>
      </c>
      <c r="B11" s="11" t="s">
        <v>127</v>
      </c>
      <c r="C11" s="12" t="s">
        <v>45</v>
      </c>
      <c r="D11" s="12" t="s">
        <v>46</v>
      </c>
      <c r="E11" s="12" t="s">
        <v>32</v>
      </c>
      <c r="F11" s="13">
        <v>0.34229999999999999</v>
      </c>
      <c r="G11" s="29"/>
      <c r="H11" s="30"/>
      <c r="I11" s="26"/>
      <c r="J11" s="26"/>
      <c r="K11" s="17"/>
      <c r="L11" s="17"/>
      <c r="M11" s="19"/>
      <c r="N11" s="19"/>
      <c r="O11" s="19"/>
      <c r="P11" s="20"/>
      <c r="Q11" s="19"/>
      <c r="R11" s="20"/>
      <c r="S11" s="19"/>
      <c r="T11" s="19"/>
      <c r="U11" s="19"/>
      <c r="V11" s="19"/>
      <c r="W11" s="19"/>
      <c r="X11" s="19"/>
    </row>
    <row r="12" spans="1:34" x14ac:dyDescent="0.25">
      <c r="A12" s="74" t="s">
        <v>46</v>
      </c>
      <c r="B12" s="11" t="s">
        <v>128</v>
      </c>
      <c r="C12" s="12" t="s">
        <v>47</v>
      </c>
      <c r="D12" s="12" t="s">
        <v>46</v>
      </c>
      <c r="E12" s="12" t="s">
        <v>32</v>
      </c>
      <c r="F12" s="13">
        <v>0.48837999999999998</v>
      </c>
      <c r="G12" s="29">
        <v>21.5</v>
      </c>
      <c r="H12" s="30">
        <v>3.45</v>
      </c>
      <c r="I12" s="31">
        <v>4.7151346369530938</v>
      </c>
      <c r="J12" s="31">
        <v>3.3573126060280942</v>
      </c>
      <c r="K12" s="17">
        <f>I12*$AB$2/F12</f>
        <v>1.8199002397019905E-2</v>
      </c>
      <c r="L12" s="18">
        <f t="shared" ref="L12" si="6">K12*1000</f>
        <v>18.199002397019907</v>
      </c>
      <c r="M12" s="17">
        <f>$AB$2*J12/F12</f>
        <v>1.2958217499412256E-2</v>
      </c>
      <c r="N12" s="19">
        <f>K12*1000000/3600</f>
        <v>5.0552784436166398</v>
      </c>
      <c r="O12" s="19">
        <f>M12*1000000/3600</f>
        <v>3.599504860947849</v>
      </c>
      <c r="P12" s="20">
        <f>K12*100/(G12*$AA$2)</f>
        <v>11.196629996936082</v>
      </c>
      <c r="Q12" s="19">
        <f>+P12*SQRT(((M12^2)/(K12^2))+((H12^2)/(G12^2)))</f>
        <v>8.1722694576011499</v>
      </c>
      <c r="R12" s="20">
        <v>0.40514473019643171</v>
      </c>
      <c r="S12" s="19">
        <v>0.19652315732499373</v>
      </c>
      <c r="T12" s="19">
        <f t="shared" si="1"/>
        <v>259.08753315649869</v>
      </c>
      <c r="U12" s="19">
        <f>K12*T12*0.04*1000</f>
        <v>188.60538547812374</v>
      </c>
      <c r="V12" s="19">
        <f>U12*$AG$2/($AF$2*1000)</f>
        <v>0.754421541912495</v>
      </c>
      <c r="W12" s="19">
        <f>V12*$AC$2*$AD$2*$AE$2*$AH$2*1000/(170*3700)</f>
        <v>21.181566196536355</v>
      </c>
      <c r="X12" s="19">
        <f t="shared" si="2"/>
        <v>0.1075</v>
      </c>
    </row>
    <row r="13" spans="1:34" x14ac:dyDescent="0.25">
      <c r="A13" s="74" t="s">
        <v>46</v>
      </c>
      <c r="B13" s="11" t="s">
        <v>129</v>
      </c>
      <c r="C13" s="12" t="s">
        <v>48</v>
      </c>
      <c r="D13" s="12" t="s">
        <v>46</v>
      </c>
      <c r="E13" s="12" t="s">
        <v>32</v>
      </c>
      <c r="F13" s="13">
        <v>0.28877999999999998</v>
      </c>
      <c r="G13" s="29"/>
      <c r="H13" s="30"/>
      <c r="I13" s="26"/>
      <c r="J13" s="26"/>
      <c r="K13" s="17"/>
      <c r="L13" s="17"/>
      <c r="M13" s="19"/>
      <c r="N13" s="19"/>
      <c r="O13" s="19"/>
      <c r="P13" s="20"/>
      <c r="Q13" s="19"/>
      <c r="R13" s="20"/>
      <c r="S13" s="19"/>
      <c r="T13" s="19"/>
      <c r="U13" s="19"/>
      <c r="V13" s="19"/>
      <c r="W13" s="19"/>
      <c r="X13" s="19"/>
    </row>
    <row r="14" spans="1:34" x14ac:dyDescent="0.25">
      <c r="A14" s="74" t="s">
        <v>46</v>
      </c>
      <c r="B14" s="11" t="s">
        <v>130</v>
      </c>
      <c r="C14" s="12" t="s">
        <v>49</v>
      </c>
      <c r="D14" s="12" t="s">
        <v>46</v>
      </c>
      <c r="E14" s="12" t="s">
        <v>32</v>
      </c>
      <c r="F14" s="13">
        <v>0.28449999999999998</v>
      </c>
      <c r="G14" s="14"/>
      <c r="H14" s="15"/>
      <c r="I14" s="26"/>
      <c r="J14" s="26"/>
      <c r="K14" s="17"/>
      <c r="L14" s="17"/>
      <c r="M14" s="19"/>
      <c r="N14" s="19"/>
      <c r="O14" s="19"/>
      <c r="P14" s="20"/>
      <c r="Q14" s="19"/>
      <c r="R14" s="20"/>
      <c r="S14" s="19"/>
      <c r="T14" s="19"/>
      <c r="U14" s="19"/>
      <c r="V14" s="19"/>
      <c r="W14" s="19"/>
      <c r="X14" s="19"/>
    </row>
    <row r="15" spans="1:34" x14ac:dyDescent="0.25">
      <c r="A15" s="74" t="s">
        <v>46</v>
      </c>
      <c r="B15" s="11" t="s">
        <v>50</v>
      </c>
      <c r="C15" s="12" t="s">
        <v>51</v>
      </c>
      <c r="D15" s="12" t="s">
        <v>46</v>
      </c>
      <c r="E15" s="12" t="s">
        <v>42</v>
      </c>
      <c r="F15" s="13">
        <v>0.28449999999999998</v>
      </c>
      <c r="G15" s="22"/>
      <c r="H15" s="22"/>
      <c r="I15" s="26"/>
      <c r="J15" s="26"/>
      <c r="K15" s="17"/>
      <c r="L15" s="17"/>
      <c r="M15" s="19"/>
      <c r="N15" s="19"/>
      <c r="O15" s="19"/>
      <c r="P15" s="20"/>
      <c r="Q15" s="19"/>
      <c r="R15" s="20"/>
      <c r="S15" s="19"/>
      <c r="T15" s="19"/>
      <c r="U15" s="19"/>
      <c r="V15" s="19"/>
      <c r="W15" s="19"/>
      <c r="X15" s="19"/>
    </row>
    <row r="16" spans="1:34" x14ac:dyDescent="0.25">
      <c r="A16" s="74" t="s">
        <v>54</v>
      </c>
      <c r="B16" s="11" t="s">
        <v>52</v>
      </c>
      <c r="C16" s="12" t="s">
        <v>53</v>
      </c>
      <c r="D16" s="12" t="s">
        <v>54</v>
      </c>
      <c r="E16" s="12" t="s">
        <v>32</v>
      </c>
      <c r="F16" s="13">
        <v>0.34255999999999998</v>
      </c>
      <c r="G16" s="29"/>
      <c r="H16" s="29"/>
      <c r="I16" s="26"/>
      <c r="J16" s="26"/>
      <c r="K16" s="17"/>
      <c r="L16" s="17"/>
      <c r="M16" s="19"/>
      <c r="N16" s="19"/>
      <c r="O16" s="19"/>
      <c r="P16" s="20"/>
      <c r="Q16" s="19"/>
      <c r="R16" s="20"/>
      <c r="S16" s="19"/>
      <c r="T16" s="19"/>
      <c r="U16" s="19"/>
      <c r="V16" s="19"/>
      <c r="W16" s="19"/>
      <c r="X16" s="19"/>
    </row>
    <row r="17" spans="1:24" x14ac:dyDescent="0.25">
      <c r="A17" s="74" t="s">
        <v>54</v>
      </c>
      <c r="B17" s="11" t="s">
        <v>55</v>
      </c>
      <c r="C17" s="12" t="s">
        <v>56</v>
      </c>
      <c r="D17" s="12" t="s">
        <v>54</v>
      </c>
      <c r="E17" s="12" t="s">
        <v>42</v>
      </c>
      <c r="F17" s="13">
        <v>0.38</v>
      </c>
      <c r="G17" s="32">
        <v>40.700000000000003</v>
      </c>
      <c r="H17" s="22">
        <v>2</v>
      </c>
      <c r="I17" s="33">
        <v>5.3074982557013186</v>
      </c>
      <c r="J17" s="33">
        <v>1.8666321384563782</v>
      </c>
      <c r="K17" s="17">
        <f t="shared" ref="K17:K28" si="7">I17*$AB$2/F17</f>
        <v>2.632798476841312E-2</v>
      </c>
      <c r="L17" s="18">
        <f t="shared" ref="L17:L28" si="8">K17*1000</f>
        <v>26.327984768413121</v>
      </c>
      <c r="M17" s="17">
        <f t="shared" ref="M17:M28" si="9">$AB$2*J17/F17</f>
        <v>9.259477844711244E-3</v>
      </c>
      <c r="N17" s="19">
        <f t="shared" ref="N17:N28" si="10">K17*1000000/3600</f>
        <v>7.3133291023369775</v>
      </c>
      <c r="O17" s="19">
        <f t="shared" ref="O17:O28" si="11">M17*1000000/3600</f>
        <v>2.5720771790864565</v>
      </c>
      <c r="P17" s="20">
        <f t="shared" ref="P17:P28" si="12">K17*100/(G17*$AA$2)</f>
        <v>8.5566036063378696</v>
      </c>
      <c r="Q17" s="19">
        <f t="shared" ref="Q17:Q28" si="13">+P17*SQRT(((M17^2)/(K17^2))+((H17^2)/(G17^2)))</f>
        <v>3.0385660435094382</v>
      </c>
      <c r="R17" s="20">
        <v>2.1694465035829009</v>
      </c>
      <c r="S17" s="19">
        <v>1.1341709191107106</v>
      </c>
      <c r="T17" s="19">
        <f t="shared" si="1"/>
        <v>201.59151193633954</v>
      </c>
      <c r="U17" s="19">
        <f t="shared" ref="U17:U28" si="14">K17*T17*0.04*1000</f>
        <v>212.2999302280528</v>
      </c>
      <c r="V17" s="19">
        <f t="shared" ref="V17:V28" si="15">U17*$AG$2/($AF$2*1000)</f>
        <v>0.84919972091221119</v>
      </c>
      <c r="W17" s="19">
        <f t="shared" ref="W17:W28" si="16">V17*$AC$2*$AD$2*$AE$2*$AH$2*1000/(170*3700)</f>
        <v>23.842611992472175</v>
      </c>
      <c r="X17" s="19">
        <f t="shared" si="2"/>
        <v>0.20350000000000001</v>
      </c>
    </row>
    <row r="18" spans="1:24" x14ac:dyDescent="0.25">
      <c r="A18" s="74" t="s">
        <v>59</v>
      </c>
      <c r="B18" s="11" t="s">
        <v>57</v>
      </c>
      <c r="C18" s="12" t="s">
        <v>58</v>
      </c>
      <c r="D18" s="12" t="s">
        <v>59</v>
      </c>
      <c r="E18" s="12" t="s">
        <v>32</v>
      </c>
      <c r="F18" s="13">
        <v>0.56789000000000001</v>
      </c>
      <c r="G18" s="14">
        <v>28.85</v>
      </c>
      <c r="H18" s="15">
        <v>1.4500000000000002</v>
      </c>
      <c r="I18" s="16">
        <v>3.1883564799301789</v>
      </c>
      <c r="J18" s="16">
        <v>0.8544646401077719</v>
      </c>
      <c r="K18" s="17">
        <f t="shared" si="7"/>
        <v>1.0583126951818816E-2</v>
      </c>
      <c r="L18" s="18">
        <f t="shared" si="8"/>
        <v>10.583126951818816</v>
      </c>
      <c r="M18" s="17">
        <f t="shared" si="9"/>
        <v>2.8362285770187007E-3</v>
      </c>
      <c r="N18" s="19">
        <f t="shared" si="10"/>
        <v>2.9397574866163381</v>
      </c>
      <c r="O18" s="19">
        <f t="shared" si="11"/>
        <v>0.78784127139408355</v>
      </c>
      <c r="P18" s="20">
        <f t="shared" si="12"/>
        <v>4.8522860223097108</v>
      </c>
      <c r="Q18" s="19">
        <f t="shared" si="13"/>
        <v>1.3230606482997349</v>
      </c>
      <c r="R18" s="20">
        <v>0.58291909687778609</v>
      </c>
      <c r="S18" s="19">
        <v>0.10399683198457321</v>
      </c>
      <c r="T18" s="19">
        <f t="shared" si="1"/>
        <v>301.26790450928382</v>
      </c>
      <c r="U18" s="19">
        <f t="shared" si="14"/>
        <v>127.53425919720718</v>
      </c>
      <c r="V18" s="19">
        <f t="shared" si="15"/>
        <v>0.51013703678882871</v>
      </c>
      <c r="W18" s="19">
        <f t="shared" si="16"/>
        <v>14.322896171091575</v>
      </c>
      <c r="X18" s="19">
        <f t="shared" si="2"/>
        <v>0.14425000000000002</v>
      </c>
    </row>
    <row r="19" spans="1:24" x14ac:dyDescent="0.25">
      <c r="A19" s="74" t="s">
        <v>59</v>
      </c>
      <c r="B19" s="34" t="s">
        <v>60</v>
      </c>
      <c r="C19" s="35" t="s">
        <v>61</v>
      </c>
      <c r="D19" s="35" t="s">
        <v>59</v>
      </c>
      <c r="E19" s="35" t="s">
        <v>42</v>
      </c>
      <c r="F19" s="36">
        <v>0.42959999999999998</v>
      </c>
      <c r="G19" s="32">
        <v>28.6</v>
      </c>
      <c r="H19" s="37">
        <v>2.2000000000000002</v>
      </c>
      <c r="I19" s="23">
        <v>4.9000000000000004</v>
      </c>
      <c r="J19" s="23">
        <v>1.5</v>
      </c>
      <c r="K19" s="17">
        <f t="shared" si="7"/>
        <v>2.1500232774674118E-2</v>
      </c>
      <c r="L19" s="18">
        <f t="shared" si="8"/>
        <v>21.500232774674117</v>
      </c>
      <c r="M19" s="17">
        <f t="shared" si="9"/>
        <v>6.581703910614526E-3</v>
      </c>
      <c r="N19" s="19">
        <f t="shared" si="10"/>
        <v>5.9722868818539219</v>
      </c>
      <c r="O19" s="19">
        <f t="shared" si="11"/>
        <v>1.8282510862818127</v>
      </c>
      <c r="P19" s="20">
        <f t="shared" si="12"/>
        <v>9.9438676021543806</v>
      </c>
      <c r="Q19" s="19">
        <f t="shared" si="13"/>
        <v>3.1386745559234126</v>
      </c>
      <c r="R19" s="20">
        <v>0.65986397093845761</v>
      </c>
      <c r="S19" s="19">
        <v>0.1232057608053985</v>
      </c>
      <c r="T19" s="19">
        <f t="shared" si="1"/>
        <v>227.90450928381964</v>
      </c>
      <c r="U19" s="19">
        <f t="shared" si="14"/>
        <v>196</v>
      </c>
      <c r="V19" s="19">
        <f t="shared" si="15"/>
        <v>0.78400000000000003</v>
      </c>
      <c r="W19" s="19">
        <f t="shared" si="16"/>
        <v>22.01202772655008</v>
      </c>
      <c r="X19" s="19">
        <f t="shared" si="2"/>
        <v>0.14300000000000002</v>
      </c>
    </row>
    <row r="20" spans="1:24" x14ac:dyDescent="0.25">
      <c r="A20" s="74" t="s">
        <v>64</v>
      </c>
      <c r="B20" s="11" t="s">
        <v>62</v>
      </c>
      <c r="C20" s="12" t="s">
        <v>63</v>
      </c>
      <c r="D20" s="12" t="s">
        <v>64</v>
      </c>
      <c r="E20" s="12" t="s">
        <v>32</v>
      </c>
      <c r="F20" s="13">
        <v>0.52190000000000003</v>
      </c>
      <c r="G20" s="38">
        <v>98</v>
      </c>
      <c r="H20" s="39">
        <v>4.0999999999999996</v>
      </c>
      <c r="I20" s="23">
        <v>44.1</v>
      </c>
      <c r="J20" s="23">
        <v>4</v>
      </c>
      <c r="K20" s="17">
        <f t="shared" si="7"/>
        <v>0.15928051350833491</v>
      </c>
      <c r="L20" s="18"/>
      <c r="M20" s="17">
        <f t="shared" si="9"/>
        <v>1.4447212109599539E-2</v>
      </c>
      <c r="N20" s="19">
        <f t="shared" si="10"/>
        <v>44.244587085648583</v>
      </c>
      <c r="O20" s="19">
        <f t="shared" si="11"/>
        <v>4.0131144748887611</v>
      </c>
      <c r="P20" s="20">
        <f t="shared" si="12"/>
        <v>21.498827544046932</v>
      </c>
      <c r="Q20" s="19">
        <f t="shared" si="13"/>
        <v>2.1474452456128512</v>
      </c>
      <c r="R20" s="20">
        <v>1.1554619859458062</v>
      </c>
      <c r="S20" s="19">
        <v>0.18986512870759989</v>
      </c>
      <c r="T20" s="19">
        <f t="shared" si="1"/>
        <v>276.87002652519897</v>
      </c>
      <c r="U20" s="19">
        <f t="shared" si="14"/>
        <v>1764</v>
      </c>
      <c r="V20" s="19">
        <f t="shared" si="15"/>
        <v>7.056</v>
      </c>
      <c r="W20" s="19">
        <f t="shared" si="16"/>
        <v>198.1082495389507</v>
      </c>
      <c r="X20" s="19">
        <f t="shared" si="2"/>
        <v>0.49</v>
      </c>
    </row>
    <row r="21" spans="1:24" x14ac:dyDescent="0.25">
      <c r="A21" s="74" t="s">
        <v>64</v>
      </c>
      <c r="B21" s="11" t="s">
        <v>65</v>
      </c>
      <c r="C21" s="12" t="s">
        <v>66</v>
      </c>
      <c r="D21" s="12" t="s">
        <v>64</v>
      </c>
      <c r="E21" s="12" t="s">
        <v>32</v>
      </c>
      <c r="F21" s="13">
        <v>0.48599999999999999</v>
      </c>
      <c r="G21" s="40">
        <v>92.1</v>
      </c>
      <c r="H21" s="29">
        <v>4</v>
      </c>
      <c r="I21" s="31">
        <v>5.6130628107902538</v>
      </c>
      <c r="J21" s="31">
        <v>1.3446660651448636</v>
      </c>
      <c r="K21" s="17">
        <f t="shared" si="7"/>
        <v>2.1770830037735861E-2</v>
      </c>
      <c r="L21" s="18">
        <f t="shared" si="8"/>
        <v>21.770830037735863</v>
      </c>
      <c r="M21" s="17">
        <f t="shared" si="9"/>
        <v>5.2154229069919095E-3</v>
      </c>
      <c r="N21" s="19">
        <f t="shared" si="10"/>
        <v>6.0474527882599611</v>
      </c>
      <c r="O21" s="19">
        <f t="shared" si="11"/>
        <v>1.4487285852755303</v>
      </c>
      <c r="P21" s="20">
        <f t="shared" si="12"/>
        <v>3.1267529022594291</v>
      </c>
      <c r="Q21" s="19">
        <f t="shared" si="13"/>
        <v>0.76125558094377821</v>
      </c>
      <c r="R21" s="20">
        <v>0.57602982520474277</v>
      </c>
      <c r="S21" s="19">
        <v>0.22160454558532064</v>
      </c>
      <c r="T21" s="19">
        <f t="shared" si="1"/>
        <v>257.82493368700267</v>
      </c>
      <c r="U21" s="19">
        <f t="shared" si="14"/>
        <v>224.52251243161015</v>
      </c>
      <c r="V21" s="19">
        <f t="shared" si="15"/>
        <v>0.89809004972644058</v>
      </c>
      <c r="W21" s="19">
        <f t="shared" si="16"/>
        <v>25.215284535098405</v>
      </c>
      <c r="X21" s="19">
        <f t="shared" si="2"/>
        <v>0.46049999999999996</v>
      </c>
    </row>
    <row r="22" spans="1:24" x14ac:dyDescent="0.25">
      <c r="A22" s="74" t="s">
        <v>64</v>
      </c>
      <c r="B22" s="11" t="s">
        <v>67</v>
      </c>
      <c r="C22" s="12" t="s">
        <v>68</v>
      </c>
      <c r="D22" s="12" t="s">
        <v>64</v>
      </c>
      <c r="E22" s="12" t="s">
        <v>32</v>
      </c>
      <c r="F22" s="13">
        <v>0.59069000000000005</v>
      </c>
      <c r="G22" s="29">
        <v>112.5</v>
      </c>
      <c r="H22" s="30">
        <v>2.0499999999999998</v>
      </c>
      <c r="I22" s="31">
        <v>8.2620190000000004</v>
      </c>
      <c r="J22" s="41">
        <v>1.601</v>
      </c>
      <c r="K22" s="17">
        <f t="shared" si="7"/>
        <v>2.6365616169225819E-2</v>
      </c>
      <c r="L22" s="18">
        <f t="shared" si="8"/>
        <v>26.36561616922582</v>
      </c>
      <c r="M22" s="17">
        <f t="shared" si="9"/>
        <v>5.1090842912526026E-3</v>
      </c>
      <c r="N22" s="19">
        <f t="shared" si="10"/>
        <v>7.3237822692293939</v>
      </c>
      <c r="O22" s="19">
        <f t="shared" si="11"/>
        <v>1.4191900809035007</v>
      </c>
      <c r="P22" s="20">
        <f t="shared" si="12"/>
        <v>3.1000136589330767</v>
      </c>
      <c r="Q22" s="19">
        <f t="shared" si="13"/>
        <v>0.60336555109308276</v>
      </c>
      <c r="R22" s="20">
        <v>0.19184783551487092</v>
      </c>
      <c r="S22" s="19">
        <v>6.975037709027597E-2</v>
      </c>
      <c r="T22" s="19">
        <f t="shared" si="1"/>
        <v>313.36339522546422</v>
      </c>
      <c r="U22" s="19">
        <f t="shared" si="14"/>
        <v>330.48076000000003</v>
      </c>
      <c r="V22" s="19">
        <f t="shared" si="15"/>
        <v>1.3219230400000002</v>
      </c>
      <c r="W22" s="19">
        <f t="shared" si="16"/>
        <v>37.115059450057878</v>
      </c>
      <c r="X22" s="19">
        <f t="shared" si="2"/>
        <v>0.5625</v>
      </c>
    </row>
    <row r="23" spans="1:24" x14ac:dyDescent="0.25">
      <c r="A23" s="74" t="s">
        <v>64</v>
      </c>
      <c r="B23" s="11" t="s">
        <v>69</v>
      </c>
      <c r="C23" s="12" t="s">
        <v>70</v>
      </c>
      <c r="D23" s="12" t="s">
        <v>64</v>
      </c>
      <c r="E23" s="12" t="s">
        <v>32</v>
      </c>
      <c r="F23" s="13">
        <v>0.48399999999999999</v>
      </c>
      <c r="G23" s="14">
        <v>96.5</v>
      </c>
      <c r="H23" s="15">
        <v>2</v>
      </c>
      <c r="I23" s="42">
        <v>6.5334942140038477</v>
      </c>
      <c r="J23" s="42">
        <v>1.3756535143550239</v>
      </c>
      <c r="K23" s="17">
        <f t="shared" si="7"/>
        <v>2.5445530151647217E-2</v>
      </c>
      <c r="L23" s="18">
        <f t="shared" si="8"/>
        <v>25.445530151647215</v>
      </c>
      <c r="M23" s="17">
        <f t="shared" si="9"/>
        <v>5.357658831733926E-3</v>
      </c>
      <c r="N23" s="19">
        <f t="shared" si="10"/>
        <v>7.0682028199020044</v>
      </c>
      <c r="O23" s="19">
        <f t="shared" si="11"/>
        <v>1.4882385643705351</v>
      </c>
      <c r="P23" s="20">
        <f t="shared" si="12"/>
        <v>3.4878869084145099</v>
      </c>
      <c r="Q23" s="19">
        <f t="shared" si="13"/>
        <v>0.73793779662576298</v>
      </c>
      <c r="R23" s="20">
        <v>4.8354771393221956</v>
      </c>
      <c r="S23" s="19">
        <v>0.32264856560209243</v>
      </c>
      <c r="T23" s="19">
        <f t="shared" si="1"/>
        <v>256.76392572944297</v>
      </c>
      <c r="U23" s="19">
        <f t="shared" si="14"/>
        <v>261.33976856015391</v>
      </c>
      <c r="V23" s="19">
        <f t="shared" si="15"/>
        <v>1.0453590742406156</v>
      </c>
      <c r="W23" s="19">
        <f t="shared" si="16"/>
        <v>29.350093018348407</v>
      </c>
      <c r="X23" s="19">
        <f t="shared" si="2"/>
        <v>0.48249999999999998</v>
      </c>
    </row>
    <row r="24" spans="1:24" x14ac:dyDescent="0.25">
      <c r="A24" s="74" t="s">
        <v>64</v>
      </c>
      <c r="B24" s="11" t="s">
        <v>71</v>
      </c>
      <c r="C24" s="12" t="s">
        <v>72</v>
      </c>
      <c r="D24" s="12" t="s">
        <v>64</v>
      </c>
      <c r="E24" s="12" t="s">
        <v>32</v>
      </c>
      <c r="F24" s="13">
        <v>0.60540000000000005</v>
      </c>
      <c r="G24" s="38">
        <v>117.7</v>
      </c>
      <c r="H24" s="39">
        <v>4.9000000000000004</v>
      </c>
      <c r="I24" s="16">
        <v>71.069999999999993</v>
      </c>
      <c r="J24" s="16">
        <v>3.9</v>
      </c>
      <c r="K24" s="17">
        <f t="shared" si="7"/>
        <v>0.22128666997026752</v>
      </c>
      <c r="L24" s="18"/>
      <c r="M24" s="17">
        <f t="shared" si="9"/>
        <v>1.2143211100099107E-2</v>
      </c>
      <c r="N24" s="19">
        <f t="shared" si="10"/>
        <v>61.468519436185417</v>
      </c>
      <c r="O24" s="19">
        <f t="shared" si="11"/>
        <v>3.3731141944719738</v>
      </c>
      <c r="P24" s="20">
        <f t="shared" si="12"/>
        <v>24.868923994087236</v>
      </c>
      <c r="Q24" s="19">
        <f t="shared" si="13"/>
        <v>1.7129761145392861</v>
      </c>
      <c r="R24" s="20">
        <v>0.54984708262754323</v>
      </c>
      <c r="S24" s="19">
        <v>0.17404545534863169</v>
      </c>
      <c r="T24" s="19">
        <f t="shared" si="1"/>
        <v>321.16710875331569</v>
      </c>
      <c r="U24" s="19">
        <f t="shared" si="14"/>
        <v>2842.8</v>
      </c>
      <c r="V24" s="19">
        <f t="shared" si="15"/>
        <v>11.3712</v>
      </c>
      <c r="W24" s="19">
        <f t="shared" si="16"/>
        <v>319.26424704610497</v>
      </c>
      <c r="X24" s="19">
        <f t="shared" si="2"/>
        <v>0.58850000000000002</v>
      </c>
    </row>
    <row r="25" spans="1:24" x14ac:dyDescent="0.25">
      <c r="A25" s="74" t="s">
        <v>64</v>
      </c>
      <c r="B25" s="11" t="s">
        <v>73</v>
      </c>
      <c r="C25" s="12" t="s">
        <v>74</v>
      </c>
      <c r="D25" s="12" t="s">
        <v>64</v>
      </c>
      <c r="E25" s="12" t="s">
        <v>32</v>
      </c>
      <c r="F25" s="13">
        <v>0.5736</v>
      </c>
      <c r="G25" s="43">
        <v>135.80000000000001</v>
      </c>
      <c r="H25" s="43">
        <v>5.7</v>
      </c>
      <c r="I25" s="16">
        <v>6.2645251776174335</v>
      </c>
      <c r="J25" s="16">
        <v>1.1654736221686051</v>
      </c>
      <c r="K25" s="17">
        <f t="shared" si="7"/>
        <v>2.0586872314869005E-2</v>
      </c>
      <c r="L25" s="18">
        <f t="shared" si="8"/>
        <v>20.586872314869005</v>
      </c>
      <c r="M25" s="17">
        <f t="shared" si="9"/>
        <v>3.8300519138560326E-3</v>
      </c>
      <c r="N25" s="19">
        <f t="shared" si="10"/>
        <v>5.7185756430191681</v>
      </c>
      <c r="O25" s="19">
        <f t="shared" si="11"/>
        <v>1.0639033094044534</v>
      </c>
      <c r="P25" s="20">
        <f t="shared" si="12"/>
        <v>2.0052512949783186</v>
      </c>
      <c r="Q25" s="19">
        <f t="shared" si="13"/>
        <v>0.38244050537880148</v>
      </c>
      <c r="R25" s="20">
        <v>0.38031536499330709</v>
      </c>
      <c r="S25" s="19">
        <v>0.14450307234247176</v>
      </c>
      <c r="T25" s="19">
        <f t="shared" si="1"/>
        <v>304.29708222811672</v>
      </c>
      <c r="U25" s="19">
        <f t="shared" si="14"/>
        <v>250.58100710469733</v>
      </c>
      <c r="V25" s="19">
        <f t="shared" si="15"/>
        <v>1.0023240284187893</v>
      </c>
      <c r="W25" s="19">
        <f t="shared" si="16"/>
        <v>28.141816714976741</v>
      </c>
      <c r="X25" s="19">
        <f t="shared" si="2"/>
        <v>0.67900000000000005</v>
      </c>
    </row>
    <row r="26" spans="1:24" x14ac:dyDescent="0.25">
      <c r="A26" s="74" t="s">
        <v>64</v>
      </c>
      <c r="B26" s="11" t="s">
        <v>131</v>
      </c>
      <c r="C26" s="12" t="s">
        <v>75</v>
      </c>
      <c r="D26" s="12" t="s">
        <v>64</v>
      </c>
      <c r="E26" s="12" t="s">
        <v>42</v>
      </c>
      <c r="F26" s="13">
        <v>0.54069999999999996</v>
      </c>
      <c r="G26" s="32">
        <v>239.1</v>
      </c>
      <c r="H26" s="22">
        <v>9.8000000000000007</v>
      </c>
      <c r="I26" s="44">
        <v>17.832621706056177</v>
      </c>
      <c r="J26" s="44">
        <v>3.6905300398957519</v>
      </c>
      <c r="K26" s="17">
        <f t="shared" si="7"/>
        <v>6.216847034569243E-2</v>
      </c>
      <c r="L26" s="18">
        <f t="shared" si="8"/>
        <v>62.168470345692427</v>
      </c>
      <c r="M26" s="17">
        <f t="shared" si="9"/>
        <v>1.2866005410030502E-2</v>
      </c>
      <c r="N26" s="19">
        <f t="shared" si="10"/>
        <v>17.269019540470119</v>
      </c>
      <c r="O26" s="19">
        <f t="shared" si="11"/>
        <v>3.5738903916751394</v>
      </c>
      <c r="P26" s="20">
        <f t="shared" si="12"/>
        <v>3.4392901038557526</v>
      </c>
      <c r="Q26" s="19">
        <f t="shared" si="13"/>
        <v>0.72559925674346382</v>
      </c>
      <c r="R26" s="20">
        <v>0.472916220519074</v>
      </c>
      <c r="S26" s="19">
        <v>0.10546796148802298</v>
      </c>
      <c r="T26" s="19">
        <f t="shared" si="1"/>
        <v>286.84350132625991</v>
      </c>
      <c r="U26" s="19">
        <f t="shared" si="14"/>
        <v>713.30486824224704</v>
      </c>
      <c r="V26" s="19">
        <f t="shared" si="15"/>
        <v>2.8532194729689881</v>
      </c>
      <c r="W26" s="19">
        <f t="shared" si="16"/>
        <v>80.108604781793332</v>
      </c>
      <c r="X26" s="19">
        <f t="shared" si="2"/>
        <v>1.1955</v>
      </c>
    </row>
    <row r="27" spans="1:24" x14ac:dyDescent="0.25">
      <c r="A27" s="74" t="s">
        <v>64</v>
      </c>
      <c r="B27" s="11" t="s">
        <v>132</v>
      </c>
      <c r="C27" s="12" t="s">
        <v>76</v>
      </c>
      <c r="D27" s="12" t="s">
        <v>64</v>
      </c>
      <c r="E27" s="12" t="s">
        <v>42</v>
      </c>
      <c r="F27" s="13">
        <v>0.46389999999999998</v>
      </c>
      <c r="G27" s="32">
        <v>51</v>
      </c>
      <c r="H27" s="22">
        <v>2.4</v>
      </c>
      <c r="I27" s="45">
        <v>9.239968994737465</v>
      </c>
      <c r="J27" s="45">
        <v>3.3272753814528455</v>
      </c>
      <c r="K27" s="17">
        <f t="shared" si="7"/>
        <v>3.7545465736322746E-2</v>
      </c>
      <c r="L27" s="18">
        <f t="shared" si="8"/>
        <v>37.545465736322747</v>
      </c>
      <c r="M27" s="17">
        <f t="shared" si="9"/>
        <v>1.3519970023795244E-2</v>
      </c>
      <c r="N27" s="19">
        <f t="shared" si="10"/>
        <v>10.429296037867429</v>
      </c>
      <c r="O27" s="19">
        <f t="shared" si="11"/>
        <v>3.755547228832012</v>
      </c>
      <c r="P27" s="20">
        <f t="shared" si="12"/>
        <v>9.7379047972618391</v>
      </c>
      <c r="Q27" s="19">
        <f t="shared" si="13"/>
        <v>3.53639656421745</v>
      </c>
      <c r="R27" s="20">
        <v>0.75324482023893857</v>
      </c>
      <c r="S27" s="19">
        <v>0.17661004038578038</v>
      </c>
      <c r="T27" s="19">
        <f t="shared" si="1"/>
        <v>246.10079575596816</v>
      </c>
      <c r="U27" s="19">
        <f t="shared" si="14"/>
        <v>369.59875978949862</v>
      </c>
      <c r="V27" s="19">
        <f t="shared" si="15"/>
        <v>1.4783950391579945</v>
      </c>
      <c r="W27" s="19">
        <f t="shared" si="16"/>
        <v>41.508255858086571</v>
      </c>
      <c r="X27" s="19">
        <f t="shared" si="2"/>
        <v>0.255</v>
      </c>
    </row>
    <row r="28" spans="1:24" x14ac:dyDescent="0.25">
      <c r="A28" s="74" t="s">
        <v>64</v>
      </c>
      <c r="B28" s="11" t="s">
        <v>133</v>
      </c>
      <c r="C28" s="12" t="s">
        <v>77</v>
      </c>
      <c r="D28" s="12" t="s">
        <v>64</v>
      </c>
      <c r="E28" s="12" t="s">
        <v>42</v>
      </c>
      <c r="F28" s="13">
        <v>0.37019999999999997</v>
      </c>
      <c r="G28" s="32">
        <v>157.4</v>
      </c>
      <c r="H28" s="22">
        <v>6.5</v>
      </c>
      <c r="I28" s="46">
        <v>11.440671283558959</v>
      </c>
      <c r="J28" s="46">
        <v>3.3874736536197725</v>
      </c>
      <c r="K28" s="17">
        <f t="shared" si="7"/>
        <v>5.8254093380628411E-2</v>
      </c>
      <c r="L28" s="18">
        <f t="shared" si="8"/>
        <v>58.254093380628412</v>
      </c>
      <c r="M28" s="17">
        <f t="shared" si="9"/>
        <v>1.7248481461570157E-2</v>
      </c>
      <c r="N28" s="19">
        <f t="shared" si="10"/>
        <v>16.181692605730113</v>
      </c>
      <c r="O28" s="19">
        <f t="shared" si="11"/>
        <v>4.7912448504361551</v>
      </c>
      <c r="P28" s="20">
        <f t="shared" si="12"/>
        <v>4.8955323427512898</v>
      </c>
      <c r="Q28" s="19">
        <f t="shared" si="13"/>
        <v>1.4635507059278468</v>
      </c>
      <c r="R28" s="20">
        <v>1.104716932851356</v>
      </c>
      <c r="S28" s="19">
        <v>0.14723158064001712</v>
      </c>
      <c r="T28" s="19">
        <f t="shared" si="1"/>
        <v>196.39257294429709</v>
      </c>
      <c r="U28" s="19">
        <f t="shared" si="14"/>
        <v>457.62685134235835</v>
      </c>
      <c r="V28" s="19">
        <f t="shared" si="15"/>
        <v>1.8305074053694335</v>
      </c>
      <c r="W28" s="19">
        <f t="shared" si="16"/>
        <v>51.394361939601048</v>
      </c>
      <c r="X28" s="19">
        <f t="shared" si="2"/>
        <v>0.78700000000000003</v>
      </c>
    </row>
    <row r="29" spans="1:24" x14ac:dyDescent="0.25">
      <c r="A29" s="74" t="s">
        <v>79</v>
      </c>
      <c r="B29" s="11" t="s">
        <v>134</v>
      </c>
      <c r="C29" s="12" t="s">
        <v>78</v>
      </c>
      <c r="D29" s="12" t="s">
        <v>79</v>
      </c>
      <c r="E29" s="12" t="s">
        <v>32</v>
      </c>
      <c r="F29" s="13">
        <v>0.43020000000000003</v>
      </c>
      <c r="G29" s="40"/>
      <c r="H29" s="29"/>
      <c r="I29" s="26"/>
      <c r="J29" s="26"/>
      <c r="K29" s="17"/>
      <c r="L29" s="17"/>
      <c r="M29" s="19"/>
      <c r="N29" s="19"/>
      <c r="O29" s="19"/>
      <c r="P29" s="20"/>
      <c r="Q29" s="19"/>
      <c r="R29" s="20"/>
      <c r="S29" s="19"/>
      <c r="T29" s="19"/>
      <c r="U29" s="19"/>
      <c r="V29" s="19"/>
      <c r="W29" s="19"/>
      <c r="X29" s="19"/>
    </row>
    <row r="30" spans="1:24" x14ac:dyDescent="0.25">
      <c r="A30" s="74" t="s">
        <v>79</v>
      </c>
      <c r="B30" s="11" t="s">
        <v>135</v>
      </c>
      <c r="C30" s="12" t="s">
        <v>80</v>
      </c>
      <c r="D30" s="12" t="s">
        <v>79</v>
      </c>
      <c r="E30" s="12" t="s">
        <v>32</v>
      </c>
      <c r="F30" s="13">
        <v>0.59162999999999999</v>
      </c>
      <c r="G30" s="14">
        <v>49.9</v>
      </c>
      <c r="H30" s="15">
        <v>4.2</v>
      </c>
      <c r="I30" s="23">
        <v>0.23090263187575011</v>
      </c>
      <c r="J30" s="23">
        <v>0.14906685011022627</v>
      </c>
      <c r="K30" s="17">
        <f>I30*$AB$2/F30</f>
        <v>7.3568186380979493E-4</v>
      </c>
      <c r="L30" s="18">
        <f t="shared" ref="L30" si="17">K30*1000</f>
        <v>0.73568186380979494</v>
      </c>
      <c r="M30" s="17">
        <f>$AB$2*J30/F30</f>
        <v>4.7494382039074511E-4</v>
      </c>
      <c r="N30" s="19">
        <f>K30*1000000/3600</f>
        <v>0.20435607328049857</v>
      </c>
      <c r="O30" s="19">
        <f>M30*1000000/3600</f>
        <v>0.13192883899742919</v>
      </c>
      <c r="P30" s="20">
        <f>K30*100/(G30*$AA$2)</f>
        <v>0.19501486141855007</v>
      </c>
      <c r="Q30" s="19">
        <f>+P30*SQRT(((M30^2)/(K30^2))+((H30^2)/(G30^2)))</f>
        <v>0.12696379939263042</v>
      </c>
      <c r="R30" s="20">
        <v>6.3603383510811268E-2</v>
      </c>
      <c r="S30" s="19">
        <v>2.7741617489672226E-2</v>
      </c>
      <c r="T30" s="19">
        <f t="shared" si="1"/>
        <v>313.86206896551727</v>
      </c>
      <c r="U30" s="19">
        <f>K30*T30*0.04*1000</f>
        <v>9.2361052750300061</v>
      </c>
      <c r="V30" s="19">
        <f>U30*$AG$2/($AF$2*1000)</f>
        <v>3.6944421100120022E-2</v>
      </c>
      <c r="W30" s="19">
        <f>V30*$AC$2*$AD$2*$AE$2*$AH$2*1000/(170*3700)</f>
        <v>1.0372724765270203</v>
      </c>
      <c r="X30" s="19">
        <f t="shared" si="2"/>
        <v>0.2495</v>
      </c>
    </row>
    <row r="31" spans="1:24" x14ac:dyDescent="0.25">
      <c r="A31" s="74" t="s">
        <v>79</v>
      </c>
      <c r="B31" s="48" t="s">
        <v>82</v>
      </c>
      <c r="C31" s="12" t="s">
        <v>81</v>
      </c>
      <c r="D31" s="12" t="s">
        <v>79</v>
      </c>
      <c r="E31" s="12" t="s">
        <v>32</v>
      </c>
      <c r="F31" s="13">
        <v>0.58699999999999997</v>
      </c>
      <c r="G31" s="32"/>
      <c r="H31" s="47"/>
      <c r="I31" s="26"/>
      <c r="J31" s="26"/>
      <c r="K31" s="17"/>
      <c r="L31" s="17"/>
      <c r="M31" s="19"/>
      <c r="N31" s="19"/>
      <c r="O31" s="19"/>
      <c r="P31" s="20"/>
      <c r="Q31" s="19"/>
      <c r="R31" s="20"/>
      <c r="S31" s="19"/>
      <c r="T31" s="19"/>
      <c r="U31" s="19"/>
      <c r="V31" s="19"/>
      <c r="W31" s="19"/>
      <c r="X31" s="19"/>
    </row>
    <row r="32" spans="1:24" x14ac:dyDescent="0.25">
      <c r="A32" s="74" t="s">
        <v>79</v>
      </c>
      <c r="B32" s="11" t="s">
        <v>84</v>
      </c>
      <c r="C32" s="49" t="s">
        <v>83</v>
      </c>
      <c r="D32" s="35" t="s">
        <v>79</v>
      </c>
      <c r="E32" s="35" t="s">
        <v>42</v>
      </c>
      <c r="F32" s="50"/>
      <c r="G32" s="51"/>
      <c r="H32" s="51"/>
      <c r="I32" s="26"/>
      <c r="J32" s="26"/>
      <c r="K32" s="17"/>
      <c r="L32" s="17"/>
      <c r="M32" s="19"/>
      <c r="N32" s="52"/>
      <c r="O32" s="17"/>
      <c r="P32" s="20"/>
      <c r="Q32" s="19"/>
      <c r="R32" s="20"/>
      <c r="S32" s="19"/>
      <c r="T32" s="19"/>
      <c r="U32" s="19"/>
      <c r="V32" s="19"/>
      <c r="W32" s="53"/>
      <c r="X32" s="19"/>
    </row>
    <row r="33" spans="1:34" x14ac:dyDescent="0.25">
      <c r="A33" s="74" t="s">
        <v>79</v>
      </c>
      <c r="B33" s="11" t="s">
        <v>86</v>
      </c>
      <c r="C33" s="49" t="s">
        <v>85</v>
      </c>
      <c r="D33" s="35" t="s">
        <v>79</v>
      </c>
      <c r="E33" s="35" t="s">
        <v>42</v>
      </c>
      <c r="F33" s="50"/>
      <c r="G33" s="37"/>
      <c r="H33" s="37"/>
      <c r="I33" s="26"/>
      <c r="J33" s="26"/>
      <c r="K33" s="17"/>
      <c r="L33" s="17"/>
      <c r="M33" s="19"/>
      <c r="N33" s="52"/>
      <c r="O33" s="17"/>
      <c r="P33" s="20"/>
      <c r="Q33" s="19"/>
      <c r="R33" s="20"/>
      <c r="S33" s="19"/>
      <c r="T33" s="19"/>
      <c r="U33" s="19"/>
      <c r="V33" s="19"/>
      <c r="W33" s="53"/>
      <c r="X33" s="19"/>
    </row>
    <row r="34" spans="1:34" x14ac:dyDescent="0.25">
      <c r="A34" s="74" t="s">
        <v>79</v>
      </c>
      <c r="B34" s="34" t="s">
        <v>89</v>
      </c>
      <c r="C34" s="49" t="s">
        <v>87</v>
      </c>
      <c r="D34" s="35" t="s">
        <v>79</v>
      </c>
      <c r="E34" s="35" t="s">
        <v>42</v>
      </c>
      <c r="F34" s="50"/>
      <c r="G34" s="37"/>
      <c r="H34" s="37"/>
      <c r="I34" s="26"/>
      <c r="J34" s="26"/>
      <c r="K34" s="17"/>
      <c r="L34" s="17"/>
      <c r="M34" s="19"/>
      <c r="N34" s="52"/>
      <c r="O34" s="17"/>
      <c r="P34" s="20"/>
      <c r="Q34" s="19"/>
      <c r="R34" s="20"/>
      <c r="S34" s="19"/>
      <c r="T34" s="19"/>
      <c r="U34" s="19"/>
      <c r="V34" s="19"/>
      <c r="W34" s="53"/>
      <c r="X34" s="19"/>
      <c r="AB34" t="s">
        <v>88</v>
      </c>
    </row>
    <row r="35" spans="1:34" x14ac:dyDescent="0.25">
      <c r="A35" s="74" t="s">
        <v>79</v>
      </c>
      <c r="B35" s="11" t="s">
        <v>136</v>
      </c>
      <c r="C35" s="49" t="s">
        <v>90</v>
      </c>
      <c r="D35" s="35" t="s">
        <v>79</v>
      </c>
      <c r="E35" s="35" t="s">
        <v>42</v>
      </c>
      <c r="F35" s="55"/>
      <c r="G35" s="37"/>
      <c r="H35" s="37"/>
      <c r="I35" s="56"/>
      <c r="J35" s="56"/>
      <c r="K35" s="57"/>
      <c r="L35" s="57"/>
      <c r="M35" s="53"/>
      <c r="N35" s="58"/>
      <c r="O35" s="57"/>
      <c r="P35" s="59"/>
      <c r="Q35" s="53"/>
      <c r="R35" s="59"/>
      <c r="S35" s="53"/>
      <c r="T35" s="19"/>
      <c r="U35" s="19"/>
      <c r="V35" s="19"/>
      <c r="W35" s="53"/>
      <c r="X35" s="53"/>
      <c r="AB35" t="s">
        <v>91</v>
      </c>
      <c r="AC35" t="s">
        <v>92</v>
      </c>
      <c r="AG35" t="s">
        <v>93</v>
      </c>
      <c r="AH35" t="s">
        <v>94</v>
      </c>
    </row>
    <row r="36" spans="1:34" x14ac:dyDescent="0.25">
      <c r="A36" s="74" t="s">
        <v>96</v>
      </c>
      <c r="B36" s="11" t="s">
        <v>96</v>
      </c>
      <c r="C36" s="12" t="s">
        <v>95</v>
      </c>
      <c r="D36" s="12" t="s">
        <v>96</v>
      </c>
      <c r="E36" s="12" t="s">
        <v>32</v>
      </c>
      <c r="F36" s="13">
        <v>8.8429999999999995E-2</v>
      </c>
      <c r="G36" s="47"/>
      <c r="H36" s="47"/>
      <c r="I36" s="26"/>
      <c r="J36" s="26"/>
      <c r="K36" s="17"/>
      <c r="L36" s="17"/>
      <c r="M36" s="19"/>
      <c r="N36" s="19"/>
      <c r="O36" s="19"/>
      <c r="P36" s="20"/>
      <c r="Q36" s="19"/>
      <c r="R36" s="20"/>
      <c r="S36" s="19"/>
      <c r="T36" s="19"/>
      <c r="U36" s="19"/>
      <c r="V36" s="19"/>
      <c r="W36" s="19"/>
      <c r="X36" s="19"/>
      <c r="AB36" s="60" t="s">
        <v>97</v>
      </c>
      <c r="AC36" t="s">
        <v>98</v>
      </c>
    </row>
    <row r="37" spans="1:34" x14ac:dyDescent="0.25">
      <c r="A37" s="74" t="s">
        <v>101</v>
      </c>
      <c r="B37" s="11" t="s">
        <v>99</v>
      </c>
      <c r="C37" s="12" t="s">
        <v>100</v>
      </c>
      <c r="D37" s="12" t="s">
        <v>101</v>
      </c>
      <c r="E37" s="12" t="s">
        <v>32</v>
      </c>
      <c r="F37" s="13">
        <v>0.57569000000000004</v>
      </c>
      <c r="G37" s="29">
        <v>97.9</v>
      </c>
      <c r="H37" s="30">
        <v>4.25</v>
      </c>
      <c r="I37" s="23">
        <v>49.624967286773362</v>
      </c>
      <c r="J37" s="23">
        <v>4.0141296231291657</v>
      </c>
      <c r="K37" s="17">
        <f>I37*$AB$2/F37</f>
        <v>0.1624886020871785</v>
      </c>
      <c r="L37" s="18"/>
      <c r="M37" s="17">
        <f>$AB$2*J37/F37</f>
        <v>1.3143591758756408E-2</v>
      </c>
      <c r="N37" s="19">
        <f>K37*1000000/3600</f>
        <v>45.135722801994028</v>
      </c>
      <c r="O37" s="19">
        <f>M37*1000000/3600</f>
        <v>3.6509977107656688</v>
      </c>
      <c r="P37" s="20">
        <f>K37*100/(G37*$AA$2)</f>
        <v>21.954240382311411</v>
      </c>
      <c r="Q37" s="19">
        <f>+P37*SQRT(((M37^2)/(K37^2))+((H37^2)/(G37^2)))</f>
        <v>2.0154485562578266</v>
      </c>
      <c r="R37" s="20">
        <v>4.2455513638355091</v>
      </c>
      <c r="S37" s="19">
        <v>0.41552196297236454</v>
      </c>
      <c r="T37" s="19">
        <f t="shared" ref="T37:T40" si="18">F37/$AB$2</f>
        <v>305.40583554376661</v>
      </c>
      <c r="U37" s="19">
        <f>K37*T37*0.04*1000</f>
        <v>1984.9986914709348</v>
      </c>
      <c r="V37" s="19">
        <f>U37*$AG$2/($AF$2*1000)</f>
        <v>7.9399947658837391</v>
      </c>
      <c r="W37" s="19">
        <f>V37*$AC$2*$AD$2*$AE$2*$AH$2*1000/(170*3700)</f>
        <v>222.9277869072645</v>
      </c>
      <c r="X37" s="19">
        <f>G37/200</f>
        <v>0.48950000000000005</v>
      </c>
      <c r="AB37" t="s">
        <v>102</v>
      </c>
      <c r="AC37" t="s">
        <v>103</v>
      </c>
    </row>
    <row r="38" spans="1:34" x14ac:dyDescent="0.25">
      <c r="A38" s="74" t="s">
        <v>101</v>
      </c>
      <c r="B38" s="34" t="s">
        <v>104</v>
      </c>
      <c r="C38" s="35" t="s">
        <v>105</v>
      </c>
      <c r="D38" s="35" t="s">
        <v>101</v>
      </c>
      <c r="E38" s="35" t="s">
        <v>42</v>
      </c>
      <c r="F38" s="36">
        <v>0.29249999999999998</v>
      </c>
      <c r="G38" s="32"/>
      <c r="H38" s="22"/>
      <c r="I38" s="26"/>
      <c r="J38" s="26"/>
      <c r="K38" s="17"/>
      <c r="L38" s="17"/>
      <c r="M38" s="19"/>
      <c r="N38" s="19"/>
      <c r="O38" s="19"/>
      <c r="P38" s="20"/>
      <c r="Q38" s="19"/>
      <c r="R38" s="20"/>
      <c r="S38" s="19"/>
      <c r="T38" s="19"/>
      <c r="U38" s="19"/>
      <c r="V38" s="19"/>
      <c r="W38" s="19"/>
      <c r="X38" s="19"/>
      <c r="AB38" t="s">
        <v>106</v>
      </c>
      <c r="AC38" t="s">
        <v>107</v>
      </c>
    </row>
    <row r="39" spans="1:34" x14ac:dyDescent="0.25">
      <c r="A39" s="74" t="s">
        <v>109</v>
      </c>
      <c r="B39" s="11" t="s">
        <v>137</v>
      </c>
      <c r="C39" s="12" t="s">
        <v>108</v>
      </c>
      <c r="D39" s="12" t="s">
        <v>109</v>
      </c>
      <c r="E39" s="12" t="s">
        <v>42</v>
      </c>
      <c r="F39" s="13">
        <v>0.28670000000000001</v>
      </c>
      <c r="G39" s="32">
        <v>48.7</v>
      </c>
      <c r="H39" s="47">
        <v>1.6</v>
      </c>
      <c r="I39" s="16">
        <v>5.4886887271459202</v>
      </c>
      <c r="J39" s="16">
        <v>1.0880369160537438</v>
      </c>
      <c r="K39" s="17">
        <f>I39*$AB$2/F39</f>
        <v>3.6087123301953468E-2</v>
      </c>
      <c r="L39" s="18">
        <f t="shared" ref="L39:L40" si="19">K39*1000</f>
        <v>36.087123301953469</v>
      </c>
      <c r="M39" s="17">
        <f>$AB$2*J39/F39</f>
        <v>7.1536434836459951E-3</v>
      </c>
      <c r="N39" s="19">
        <f>K39*1000000/3600</f>
        <v>10.024200917209297</v>
      </c>
      <c r="O39" s="19">
        <f>M39*1000000/3600</f>
        <v>1.9871231899016653</v>
      </c>
      <c r="P39" s="20">
        <f>K39*100/(G39*$AA$2)</f>
        <v>9.8017022755542165</v>
      </c>
      <c r="Q39" s="19">
        <f>+P39*SQRT(((M39^2)/(K39^2))+((H39^2)/(G39^2)))</f>
        <v>1.9695216276769987</v>
      </c>
      <c r="R39" s="20">
        <v>9.6127345034630487</v>
      </c>
      <c r="S39" s="19">
        <v>53.010770732893789</v>
      </c>
      <c r="T39" s="19">
        <f t="shared" si="18"/>
        <v>152.09549071618039</v>
      </c>
      <c r="U39" s="19">
        <f>K39*T39*0.04*1000</f>
        <v>219.54754908583683</v>
      </c>
      <c r="V39" s="19">
        <f>U39*$AG$2/($AF$2*1000)</f>
        <v>0.87819019634334738</v>
      </c>
      <c r="W39" s="19">
        <f>V39*$AC$2*$AD$2*$AE$2*$AH$2*1000/(170*3700)</f>
        <v>24.656564988640593</v>
      </c>
      <c r="X39" s="19">
        <f>G39/200</f>
        <v>0.24350000000000002</v>
      </c>
      <c r="AB39" t="s">
        <v>110</v>
      </c>
      <c r="AC39" t="s">
        <v>111</v>
      </c>
    </row>
    <row r="40" spans="1:34" x14ac:dyDescent="0.25">
      <c r="A40" s="74" t="s">
        <v>109</v>
      </c>
      <c r="B40" s="34" t="s">
        <v>138</v>
      </c>
      <c r="C40" s="35" t="s">
        <v>112</v>
      </c>
      <c r="D40" s="35" t="s">
        <v>109</v>
      </c>
      <c r="E40" s="35" t="s">
        <v>42</v>
      </c>
      <c r="F40" s="36">
        <v>0.35470000000000002</v>
      </c>
      <c r="G40" s="37">
        <v>4090</v>
      </c>
      <c r="H40" s="37">
        <v>189</v>
      </c>
      <c r="I40" s="61">
        <v>154.82755765388455</v>
      </c>
      <c r="J40" s="61">
        <v>5.7032161001346413</v>
      </c>
      <c r="K40" s="57">
        <f>I40*$AB$2/F40</f>
        <v>0.82280785502557752</v>
      </c>
      <c r="L40" s="18">
        <f t="shared" si="19"/>
        <v>822.80785502557751</v>
      </c>
      <c r="M40" s="57">
        <f>$AB$2*J40/F40</f>
        <v>3.0308887366094724E-2</v>
      </c>
      <c r="N40" s="53">
        <f>K40*1000000/3600</f>
        <v>228.55773750710486</v>
      </c>
      <c r="O40" s="53">
        <f>M40*1000000/3600</f>
        <v>8.4191353794707577</v>
      </c>
      <c r="P40" s="59">
        <f>K40*100/(G40*$AA$2)</f>
        <v>2.6610517814309564</v>
      </c>
      <c r="Q40" s="53">
        <f>+P40*SQRT(((M40^2)/(K40^2))+((H40^2)/(G40^2)))</f>
        <v>0.15725609798401391</v>
      </c>
      <c r="R40" s="59">
        <v>1.0901539380038194</v>
      </c>
      <c r="S40" s="53">
        <v>0.10366176203868421</v>
      </c>
      <c r="T40" s="53">
        <f t="shared" si="18"/>
        <v>188.16976127320956</v>
      </c>
      <c r="U40" s="53">
        <f>K40*T40*0.04*1000</f>
        <v>6193.1023061553824</v>
      </c>
      <c r="V40" s="53">
        <f>U40*$AG$2/($AF$2*1000)</f>
        <v>24.77240922462153</v>
      </c>
      <c r="W40" s="53">
        <f>V40*$AC$2*$AD$2*$AE$2*$AH$2*1000/(170*3700)</f>
        <v>695.5241820227219</v>
      </c>
      <c r="X40" s="53">
        <f>G40/200</f>
        <v>20.45</v>
      </c>
      <c r="AB40" t="s">
        <v>113</v>
      </c>
      <c r="AC40" t="s">
        <v>114</v>
      </c>
    </row>
    <row r="41" spans="1:34" x14ac:dyDescent="0.25">
      <c r="A41" s="11" t="s">
        <v>139</v>
      </c>
      <c r="B41" s="11" t="s">
        <v>139</v>
      </c>
      <c r="C41" s="12" t="s">
        <v>115</v>
      </c>
      <c r="D41" s="12" t="s">
        <v>46</v>
      </c>
      <c r="E41" s="12" t="s">
        <v>32</v>
      </c>
      <c r="F41" s="13">
        <v>0.29054999999999997</v>
      </c>
      <c r="G41" s="39">
        <v>2.2000000000000002</v>
      </c>
      <c r="H41" s="39">
        <v>0.95</v>
      </c>
      <c r="I41" s="62">
        <v>3.6561687239767902</v>
      </c>
      <c r="J41" s="23">
        <v>1.3616084456928659</v>
      </c>
      <c r="K41" s="17">
        <f>I41*$AB$2/F41</f>
        <v>2.3720110289782308E-2</v>
      </c>
      <c r="L41" s="18">
        <f>K41*1000</f>
        <v>23.720110289782308</v>
      </c>
      <c r="M41" s="17">
        <f>$AB$2*J41/F41</f>
        <v>8.8337013255241868E-3</v>
      </c>
      <c r="N41" s="63">
        <f>K41*1000000/3600</f>
        <v>6.5889195249395298</v>
      </c>
      <c r="O41" s="19">
        <f>M41*1000000/3600</f>
        <v>2.4538059237567187</v>
      </c>
      <c r="P41" s="20">
        <f>K41*100/(G41*$AA$2)</f>
        <v>142.61730573462188</v>
      </c>
      <c r="Q41" s="19">
        <f>+P41*SQRT(((M41^2)/(K41^2))+((H41^2)/(G41^2)))</f>
        <v>81.324276340579232</v>
      </c>
      <c r="R41" s="20">
        <v>5.9385804352247309</v>
      </c>
      <c r="S41" s="19">
        <v>6.3606580085259541</v>
      </c>
      <c r="T41" s="19">
        <f>F41/$AB$2</f>
        <v>154.13793103448276</v>
      </c>
      <c r="U41" s="19">
        <f>K41*T41*0.04*1000</f>
        <v>146.2467489590716</v>
      </c>
      <c r="V41" s="19">
        <f>U41*$AG$2/($AF$2*1000)</f>
        <v>0.58498699583628633</v>
      </c>
      <c r="W41" s="19">
        <f>V41*$AC$2*$AD$2*$AE$2*$AH$2*1000/(170*3700)</f>
        <v>16.424425984718837</v>
      </c>
      <c r="X41" s="19">
        <f>G41/200</f>
        <v>1.1000000000000001E-2</v>
      </c>
      <c r="AB41" t="s">
        <v>116</v>
      </c>
      <c r="AC41" t="s">
        <v>117</v>
      </c>
    </row>
    <row r="42" spans="1:34" x14ac:dyDescent="0.25">
      <c r="A42" s="64" t="s">
        <v>119</v>
      </c>
      <c r="B42" s="64" t="s">
        <v>119</v>
      </c>
      <c r="C42" s="65" t="s">
        <v>118</v>
      </c>
      <c r="D42" s="65" t="s">
        <v>119</v>
      </c>
      <c r="E42" s="65" t="s">
        <v>32</v>
      </c>
      <c r="F42" s="66">
        <v>0.25757999999999998</v>
      </c>
      <c r="G42" s="67"/>
      <c r="H42" s="68"/>
      <c r="I42" s="69"/>
      <c r="J42" s="69"/>
      <c r="K42" s="70"/>
      <c r="L42" s="70"/>
      <c r="M42" s="71"/>
      <c r="N42" s="71"/>
      <c r="O42" s="71"/>
      <c r="P42" s="72"/>
      <c r="Q42" s="71"/>
      <c r="R42" s="72"/>
      <c r="S42" s="71"/>
      <c r="T42" s="71"/>
      <c r="U42" s="71"/>
      <c r="V42" s="71"/>
      <c r="W42" s="71"/>
      <c r="X42" s="71"/>
    </row>
    <row r="43" spans="1:34" x14ac:dyDescent="0.25">
      <c r="T43" s="73"/>
      <c r="U43" s="73"/>
      <c r="V43" s="73"/>
    </row>
    <row r="44" spans="1:34" x14ac:dyDescent="0.25">
      <c r="B44" s="11" t="s">
        <v>62</v>
      </c>
      <c r="C44" s="12" t="s">
        <v>63</v>
      </c>
      <c r="D44" s="12" t="s">
        <v>64</v>
      </c>
      <c r="E44" s="12" t="s">
        <v>32</v>
      </c>
      <c r="F44" s="13">
        <v>0.52190000000000003</v>
      </c>
      <c r="G44" s="38">
        <v>98</v>
      </c>
      <c r="H44" s="39">
        <v>4.0999999999999996</v>
      </c>
      <c r="I44" s="23">
        <v>44.1</v>
      </c>
      <c r="J44" s="23">
        <v>4</v>
      </c>
      <c r="K44" s="17">
        <f t="shared" ref="K44:K45" si="20">I44*$AB$2/F44</f>
        <v>0.15928051350833491</v>
      </c>
      <c r="L44" s="18">
        <f t="shared" ref="L44:L46" si="21">K44*1000</f>
        <v>159.28051350833491</v>
      </c>
    </row>
    <row r="45" spans="1:34" x14ac:dyDescent="0.25">
      <c r="B45" s="11" t="s">
        <v>71</v>
      </c>
      <c r="C45" s="12" t="s">
        <v>72</v>
      </c>
      <c r="D45" s="12" t="s">
        <v>64</v>
      </c>
      <c r="E45" s="12" t="s">
        <v>32</v>
      </c>
      <c r="F45" s="13">
        <v>0.60540000000000005</v>
      </c>
      <c r="G45" s="38">
        <v>117.7</v>
      </c>
      <c r="H45" s="39">
        <v>4.9000000000000004</v>
      </c>
      <c r="I45" s="16">
        <v>71.069999999999993</v>
      </c>
      <c r="J45" s="16">
        <v>3.9</v>
      </c>
      <c r="K45" s="17">
        <f t="shared" si="20"/>
        <v>0.22128666997026752</v>
      </c>
      <c r="L45" s="18">
        <f t="shared" si="21"/>
        <v>221.28666997026752</v>
      </c>
    </row>
    <row r="46" spans="1:34" x14ac:dyDescent="0.25">
      <c r="B46" s="11" t="s">
        <v>99</v>
      </c>
      <c r="C46" s="12" t="s">
        <v>100</v>
      </c>
      <c r="D46" s="12" t="s">
        <v>101</v>
      </c>
      <c r="E46" s="12" t="s">
        <v>32</v>
      </c>
      <c r="F46" s="13">
        <v>0.57569000000000004</v>
      </c>
      <c r="G46" s="29">
        <v>97.9</v>
      </c>
      <c r="H46" s="30">
        <v>4.25</v>
      </c>
      <c r="I46" s="23">
        <v>49.624967286773362</v>
      </c>
      <c r="J46" s="23">
        <v>4.0141296231291657</v>
      </c>
      <c r="K46" s="17">
        <f>I46*$AB$2/F46</f>
        <v>0.1624886020871785</v>
      </c>
      <c r="L46" s="18">
        <f t="shared" si="21"/>
        <v>162.48860208717849</v>
      </c>
    </row>
  </sheetData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Raw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</dc:creator>
  <cp:lastModifiedBy>Samu</cp:lastModifiedBy>
  <dcterms:created xsi:type="dcterms:W3CDTF">2020-07-17T08:15:22Z</dcterms:created>
  <dcterms:modified xsi:type="dcterms:W3CDTF">2020-10-07T16:18:28Z</dcterms:modified>
</cp:coreProperties>
</file>