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u\Downloads\"/>
    </mc:Choice>
  </mc:AlternateContent>
  <bookViews>
    <workbookView xWindow="0" yWindow="0" windowWidth="15120" windowHeight="4155"/>
  </bookViews>
  <sheets>
    <sheet name="Graph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2" i="1" l="1"/>
  <c r="R42" i="1"/>
  <c r="K42" i="1"/>
  <c r="M42" i="1" s="1"/>
  <c r="O42" i="1" s="1"/>
  <c r="J42" i="1"/>
  <c r="I42" i="1"/>
  <c r="T42" i="1" s="1"/>
  <c r="Z41" i="1"/>
  <c r="R41" i="1"/>
  <c r="M41" i="1"/>
  <c r="O41" i="1" s="1"/>
  <c r="K41" i="1"/>
  <c r="J41" i="1"/>
  <c r="I41" i="1"/>
  <c r="T41" i="1" s="1"/>
  <c r="Z40" i="1"/>
  <c r="R40" i="1"/>
  <c r="K40" i="1"/>
  <c r="M40" i="1" s="1"/>
  <c r="O40" i="1" s="1"/>
  <c r="J40" i="1"/>
  <c r="I40" i="1"/>
  <c r="T40" i="1" s="1"/>
  <c r="Z39" i="1"/>
  <c r="R39" i="1"/>
  <c r="K39" i="1"/>
  <c r="M39" i="1" s="1"/>
  <c r="O39" i="1" s="1"/>
  <c r="J39" i="1"/>
  <c r="I39" i="1"/>
  <c r="T39" i="1" s="1"/>
  <c r="Z38" i="1"/>
  <c r="R38" i="1"/>
  <c r="K38" i="1"/>
  <c r="M38" i="1" s="1"/>
  <c r="O38" i="1" s="1"/>
  <c r="J38" i="1"/>
  <c r="I38" i="1"/>
  <c r="T38" i="1" s="1"/>
  <c r="Z37" i="1"/>
  <c r="R37" i="1"/>
  <c r="K37" i="1"/>
  <c r="M37" i="1" s="1"/>
  <c r="O37" i="1" s="1"/>
  <c r="J37" i="1"/>
  <c r="I37" i="1"/>
  <c r="T37" i="1" s="1"/>
  <c r="Z36" i="1"/>
  <c r="R36" i="1"/>
  <c r="K36" i="1"/>
  <c r="M36" i="1" s="1"/>
  <c r="O36" i="1" s="1"/>
  <c r="J36" i="1"/>
  <c r="I36" i="1"/>
  <c r="T36" i="1" s="1"/>
  <c r="Z35" i="1"/>
  <c r="R35" i="1"/>
  <c r="K35" i="1"/>
  <c r="M35" i="1" s="1"/>
  <c r="O35" i="1" s="1"/>
  <c r="J35" i="1"/>
  <c r="I35" i="1"/>
  <c r="T35" i="1" s="1"/>
  <c r="Z34" i="1"/>
  <c r="R34" i="1"/>
  <c r="K34" i="1"/>
  <c r="M34" i="1" s="1"/>
  <c r="O34" i="1" s="1"/>
  <c r="J34" i="1"/>
  <c r="I34" i="1"/>
  <c r="T34" i="1" s="1"/>
  <c r="Z33" i="1"/>
  <c r="R33" i="1"/>
  <c r="K33" i="1"/>
  <c r="M33" i="1" s="1"/>
  <c r="O33" i="1" s="1"/>
  <c r="J33" i="1"/>
  <c r="I33" i="1"/>
  <c r="T33" i="1" s="1"/>
  <c r="Z32" i="1"/>
  <c r="R32" i="1"/>
  <c r="K32" i="1"/>
  <c r="M32" i="1" s="1"/>
  <c r="O32" i="1" s="1"/>
  <c r="J32" i="1"/>
  <c r="I32" i="1"/>
  <c r="T32" i="1" s="1"/>
  <c r="Z31" i="1"/>
  <c r="R31" i="1"/>
  <c r="K31" i="1"/>
  <c r="M31" i="1" s="1"/>
  <c r="O31" i="1" s="1"/>
  <c r="J31" i="1"/>
  <c r="I31" i="1"/>
  <c r="T31" i="1" s="1"/>
  <c r="Z30" i="1"/>
  <c r="R30" i="1"/>
  <c r="K30" i="1"/>
  <c r="M30" i="1" s="1"/>
  <c r="O30" i="1" s="1"/>
  <c r="J30" i="1"/>
  <c r="I30" i="1"/>
  <c r="T30" i="1" s="1"/>
  <c r="Z29" i="1"/>
  <c r="R29" i="1"/>
  <c r="K29" i="1"/>
  <c r="M29" i="1" s="1"/>
  <c r="O29" i="1" s="1"/>
  <c r="J29" i="1"/>
  <c r="I29" i="1"/>
  <c r="T29" i="1" s="1"/>
  <c r="Z28" i="1"/>
  <c r="R28" i="1"/>
  <c r="K28" i="1"/>
  <c r="M28" i="1" s="1"/>
  <c r="O28" i="1" s="1"/>
  <c r="J28" i="1"/>
  <c r="I28" i="1"/>
  <c r="T28" i="1" s="1"/>
  <c r="Z27" i="1"/>
  <c r="R27" i="1"/>
  <c r="K27" i="1"/>
  <c r="M27" i="1" s="1"/>
  <c r="O27" i="1" s="1"/>
  <c r="J27" i="1"/>
  <c r="I27" i="1"/>
  <c r="T27" i="1" s="1"/>
  <c r="Z26" i="1"/>
  <c r="R26" i="1"/>
  <c r="K26" i="1"/>
  <c r="M26" i="1" s="1"/>
  <c r="O26" i="1" s="1"/>
  <c r="J26" i="1"/>
  <c r="I26" i="1"/>
  <c r="T26" i="1" s="1"/>
  <c r="Z25" i="1"/>
  <c r="R25" i="1"/>
  <c r="K25" i="1"/>
  <c r="M25" i="1" s="1"/>
  <c r="O25" i="1" s="1"/>
  <c r="J25" i="1"/>
  <c r="I25" i="1"/>
  <c r="T25" i="1" s="1"/>
  <c r="Z24" i="1"/>
  <c r="R24" i="1"/>
  <c r="K24" i="1"/>
  <c r="M24" i="1" s="1"/>
  <c r="O24" i="1" s="1"/>
  <c r="J24" i="1"/>
  <c r="I24" i="1"/>
  <c r="T24" i="1" s="1"/>
  <c r="Z23" i="1"/>
  <c r="R23" i="1"/>
  <c r="K23" i="1"/>
  <c r="M23" i="1" s="1"/>
  <c r="O23" i="1" s="1"/>
  <c r="J23" i="1"/>
  <c r="I23" i="1"/>
  <c r="T23" i="1" s="1"/>
  <c r="Z22" i="1"/>
  <c r="R22" i="1"/>
  <c r="K22" i="1"/>
  <c r="M22" i="1" s="1"/>
  <c r="O22" i="1" s="1"/>
  <c r="J22" i="1"/>
  <c r="I22" i="1"/>
  <c r="T22" i="1" s="1"/>
  <c r="Z21" i="1"/>
  <c r="R21" i="1"/>
  <c r="K21" i="1"/>
  <c r="M21" i="1" s="1"/>
  <c r="O21" i="1" s="1"/>
  <c r="J21" i="1"/>
  <c r="I21" i="1"/>
  <c r="T21" i="1" s="1"/>
  <c r="Z20" i="1"/>
  <c r="R20" i="1"/>
  <c r="K20" i="1"/>
  <c r="M20" i="1" s="1"/>
  <c r="O20" i="1" s="1"/>
  <c r="J20" i="1"/>
  <c r="I20" i="1"/>
  <c r="T20" i="1" s="1"/>
  <c r="Z19" i="1"/>
  <c r="R19" i="1"/>
  <c r="K19" i="1"/>
  <c r="M19" i="1" s="1"/>
  <c r="O19" i="1" s="1"/>
  <c r="J19" i="1"/>
  <c r="I19" i="1"/>
  <c r="T19" i="1" s="1"/>
  <c r="Z18" i="1"/>
  <c r="R18" i="1"/>
  <c r="K18" i="1"/>
  <c r="M18" i="1" s="1"/>
  <c r="O18" i="1" s="1"/>
  <c r="J18" i="1"/>
  <c r="I18" i="1"/>
  <c r="T18" i="1" s="1"/>
  <c r="U18" i="1" s="1"/>
  <c r="Z17" i="1"/>
  <c r="R17" i="1"/>
  <c r="K17" i="1"/>
  <c r="M17" i="1" s="1"/>
  <c r="O17" i="1" s="1"/>
  <c r="J17" i="1"/>
  <c r="I17" i="1"/>
  <c r="T17" i="1" s="1"/>
  <c r="Z16" i="1"/>
  <c r="R16" i="1"/>
  <c r="M16" i="1"/>
  <c r="O16" i="1" s="1"/>
  <c r="K16" i="1"/>
  <c r="J16" i="1"/>
  <c r="I16" i="1"/>
  <c r="T16" i="1" s="1"/>
  <c r="Z15" i="1"/>
  <c r="R15" i="1"/>
  <c r="K15" i="1"/>
  <c r="M15" i="1" s="1"/>
  <c r="O15" i="1" s="1"/>
  <c r="J15" i="1"/>
  <c r="I15" i="1"/>
  <c r="T15" i="1" s="1"/>
  <c r="Z14" i="1"/>
  <c r="R14" i="1"/>
  <c r="K14" i="1"/>
  <c r="M14" i="1" s="1"/>
  <c r="O14" i="1" s="1"/>
  <c r="J14" i="1"/>
  <c r="I14" i="1"/>
  <c r="T14" i="1" s="1"/>
  <c r="Z13" i="1"/>
  <c r="R13" i="1"/>
  <c r="K13" i="1"/>
  <c r="M13" i="1" s="1"/>
  <c r="O13" i="1" s="1"/>
  <c r="J13" i="1"/>
  <c r="I13" i="1"/>
  <c r="T13" i="1" s="1"/>
  <c r="Z12" i="1"/>
  <c r="R12" i="1"/>
  <c r="K12" i="1"/>
  <c r="M12" i="1" s="1"/>
  <c r="O12" i="1" s="1"/>
  <c r="J12" i="1"/>
  <c r="I12" i="1"/>
  <c r="T12" i="1" s="1"/>
  <c r="Z11" i="1"/>
  <c r="R11" i="1"/>
  <c r="K11" i="1"/>
  <c r="M11" i="1" s="1"/>
  <c r="O11" i="1" s="1"/>
  <c r="J11" i="1"/>
  <c r="I11" i="1"/>
  <c r="T11" i="1" s="1"/>
  <c r="Z10" i="1"/>
  <c r="R10" i="1"/>
  <c r="K10" i="1"/>
  <c r="M10" i="1" s="1"/>
  <c r="O10" i="1" s="1"/>
  <c r="J10" i="1"/>
  <c r="I10" i="1"/>
  <c r="T10" i="1" s="1"/>
  <c r="Z9" i="1"/>
  <c r="R9" i="1"/>
  <c r="K9" i="1"/>
  <c r="M9" i="1" s="1"/>
  <c r="O9" i="1" s="1"/>
  <c r="J9" i="1"/>
  <c r="I9" i="1"/>
  <c r="T9" i="1" s="1"/>
  <c r="Z8" i="1"/>
  <c r="R8" i="1"/>
  <c r="K8" i="1"/>
  <c r="M8" i="1" s="1"/>
  <c r="O8" i="1" s="1"/>
  <c r="J8" i="1"/>
  <c r="I8" i="1"/>
  <c r="T8" i="1" s="1"/>
  <c r="Z7" i="1"/>
  <c r="R7" i="1"/>
  <c r="K7" i="1"/>
  <c r="M7" i="1" s="1"/>
  <c r="O7" i="1" s="1"/>
  <c r="J7" i="1"/>
  <c r="I7" i="1"/>
  <c r="T7" i="1" s="1"/>
  <c r="Z6" i="1"/>
  <c r="R6" i="1"/>
  <c r="K6" i="1"/>
  <c r="M6" i="1" s="1"/>
  <c r="O6" i="1" s="1"/>
  <c r="J6" i="1"/>
  <c r="I6" i="1"/>
  <c r="T6" i="1" s="1"/>
  <c r="Z5" i="1"/>
  <c r="R5" i="1"/>
  <c r="K5" i="1"/>
  <c r="M5" i="1" s="1"/>
  <c r="O5" i="1" s="1"/>
  <c r="J5" i="1"/>
  <c r="I5" i="1"/>
  <c r="T5" i="1" s="1"/>
  <c r="Z4" i="1"/>
  <c r="R4" i="1"/>
  <c r="M4" i="1"/>
  <c r="O4" i="1" s="1"/>
  <c r="K4" i="1"/>
  <c r="J4" i="1"/>
  <c r="I4" i="1"/>
  <c r="T4" i="1" s="1"/>
  <c r="Z3" i="1"/>
  <c r="R3" i="1"/>
  <c r="K3" i="1"/>
  <c r="M3" i="1" s="1"/>
  <c r="O3" i="1" s="1"/>
  <c r="J3" i="1"/>
  <c r="I3" i="1"/>
  <c r="T3" i="1" s="1"/>
  <c r="AL2" i="1"/>
  <c r="Z2" i="1"/>
  <c r="R2" i="1"/>
  <c r="M2" i="1"/>
  <c r="O2" i="1" s="1"/>
  <c r="K2" i="1"/>
  <c r="J2" i="1"/>
  <c r="I2" i="1"/>
  <c r="T2" i="1" s="1"/>
  <c r="V5" i="1" l="1"/>
  <c r="Y5" i="1" s="1"/>
  <c r="U5" i="1"/>
  <c r="V7" i="1"/>
  <c r="Y7" i="1" s="1"/>
  <c r="U7" i="1"/>
  <c r="V10" i="1"/>
  <c r="Y10" i="1" s="1"/>
  <c r="U10" i="1"/>
  <c r="V15" i="1"/>
  <c r="Y15" i="1" s="1"/>
  <c r="U15" i="1"/>
  <c r="X18" i="1"/>
  <c r="W18" i="1"/>
  <c r="V13" i="1"/>
  <c r="Y13" i="1" s="1"/>
  <c r="U13" i="1"/>
  <c r="V16" i="1"/>
  <c r="Y16" i="1" s="1"/>
  <c r="U16" i="1"/>
  <c r="V11" i="1"/>
  <c r="Y11" i="1" s="1"/>
  <c r="U11" i="1"/>
  <c r="V14" i="1"/>
  <c r="Y14" i="1" s="1"/>
  <c r="U14" i="1"/>
  <c r="V8" i="1"/>
  <c r="Y8" i="1" s="1"/>
  <c r="U8" i="1"/>
  <c r="V3" i="1"/>
  <c r="Y3" i="1" s="1"/>
  <c r="U3" i="1"/>
  <c r="V6" i="1"/>
  <c r="Y6" i="1" s="1"/>
  <c r="U6" i="1"/>
  <c r="V2" i="1"/>
  <c r="Y2" i="1" s="1"/>
  <c r="U2" i="1"/>
  <c r="V4" i="1"/>
  <c r="Y4" i="1" s="1"/>
  <c r="U4" i="1"/>
  <c r="V9" i="1"/>
  <c r="Y9" i="1" s="1"/>
  <c r="U9" i="1"/>
  <c r="V12" i="1"/>
  <c r="Y12" i="1" s="1"/>
  <c r="U12" i="1"/>
  <c r="V17" i="1"/>
  <c r="Y17" i="1" s="1"/>
  <c r="U17" i="1"/>
  <c r="L2" i="1"/>
  <c r="V21" i="1"/>
  <c r="Y21" i="1" s="1"/>
  <c r="U21" i="1"/>
  <c r="V24" i="1"/>
  <c r="Y24" i="1" s="1"/>
  <c r="U24" i="1"/>
  <c r="V27" i="1"/>
  <c r="Y27" i="1" s="1"/>
  <c r="U27" i="1"/>
  <c r="V32" i="1"/>
  <c r="Y32" i="1" s="1"/>
  <c r="U32" i="1"/>
  <c r="V35" i="1"/>
  <c r="Y35" i="1" s="1"/>
  <c r="U35" i="1"/>
  <c r="V40" i="1"/>
  <c r="Y40" i="1" s="1"/>
  <c r="U40" i="1"/>
  <c r="L4" i="1"/>
  <c r="L6" i="1"/>
  <c r="L8" i="1"/>
  <c r="L10" i="1"/>
  <c r="L12" i="1"/>
  <c r="L14" i="1"/>
  <c r="L16" i="1"/>
  <c r="L18" i="1"/>
  <c r="V22" i="1"/>
  <c r="Y22" i="1" s="1"/>
  <c r="U22" i="1"/>
  <c r="V25" i="1"/>
  <c r="Y25" i="1" s="1"/>
  <c r="U25" i="1"/>
  <c r="V30" i="1"/>
  <c r="Y30" i="1" s="1"/>
  <c r="U30" i="1"/>
  <c r="V33" i="1"/>
  <c r="Y33" i="1" s="1"/>
  <c r="U33" i="1"/>
  <c r="V38" i="1"/>
  <c r="Y38" i="1" s="1"/>
  <c r="U38" i="1"/>
  <c r="V41" i="1"/>
  <c r="Y41" i="1" s="1"/>
  <c r="U41" i="1"/>
  <c r="V18" i="1"/>
  <c r="Y18" i="1" s="1"/>
  <c r="V19" i="1"/>
  <c r="Y19" i="1" s="1"/>
  <c r="U19" i="1"/>
  <c r="V23" i="1"/>
  <c r="Y23" i="1" s="1"/>
  <c r="U23" i="1"/>
  <c r="V28" i="1"/>
  <c r="Y28" i="1" s="1"/>
  <c r="U28" i="1"/>
  <c r="V31" i="1"/>
  <c r="Y31" i="1" s="1"/>
  <c r="U31" i="1"/>
  <c r="V36" i="1"/>
  <c r="Y36" i="1" s="1"/>
  <c r="U36" i="1"/>
  <c r="V39" i="1"/>
  <c r="Y39" i="1" s="1"/>
  <c r="U39" i="1"/>
  <c r="L3" i="1"/>
  <c r="L5" i="1"/>
  <c r="L7" i="1"/>
  <c r="L9" i="1"/>
  <c r="L11" i="1"/>
  <c r="L13" i="1"/>
  <c r="L15" i="1"/>
  <c r="L17" i="1"/>
  <c r="V20" i="1"/>
  <c r="Y20" i="1" s="1"/>
  <c r="U20" i="1"/>
  <c r="V26" i="1"/>
  <c r="Y26" i="1" s="1"/>
  <c r="U26" i="1"/>
  <c r="V29" i="1"/>
  <c r="Y29" i="1" s="1"/>
  <c r="U29" i="1"/>
  <c r="V34" i="1"/>
  <c r="Y34" i="1" s="1"/>
  <c r="U34" i="1"/>
  <c r="V37" i="1"/>
  <c r="Y37" i="1" s="1"/>
  <c r="U37" i="1"/>
  <c r="V42" i="1"/>
  <c r="Y42" i="1" s="1"/>
  <c r="U42" i="1"/>
  <c r="L20" i="1"/>
  <c r="L22" i="1"/>
  <c r="L24" i="1"/>
  <c r="L26" i="1"/>
  <c r="L28" i="1"/>
  <c r="L30" i="1"/>
  <c r="L32" i="1"/>
  <c r="L34" i="1"/>
  <c r="L36" i="1"/>
  <c r="L38" i="1"/>
  <c r="L40" i="1"/>
  <c r="L42" i="1"/>
  <c r="L19" i="1"/>
  <c r="L21" i="1"/>
  <c r="L23" i="1"/>
  <c r="L25" i="1"/>
  <c r="L27" i="1"/>
  <c r="L29" i="1"/>
  <c r="L31" i="1"/>
  <c r="L33" i="1"/>
  <c r="L35" i="1"/>
  <c r="L37" i="1"/>
  <c r="L39" i="1"/>
  <c r="L41" i="1"/>
  <c r="P27" i="1" l="1"/>
  <c r="Q27" i="1" s="1"/>
  <c r="S27" i="1"/>
  <c r="N27" i="1"/>
  <c r="N36" i="1"/>
  <c r="P36" i="1"/>
  <c r="Q36" i="1" s="1"/>
  <c r="S36" i="1"/>
  <c r="P3" i="1"/>
  <c r="Q3" i="1" s="1"/>
  <c r="S3" i="1"/>
  <c r="N3" i="1"/>
  <c r="P41" i="1"/>
  <c r="Q41" i="1" s="1"/>
  <c r="S41" i="1"/>
  <c r="N41" i="1"/>
  <c r="P33" i="1"/>
  <c r="Q33" i="1" s="1"/>
  <c r="S33" i="1"/>
  <c r="N33" i="1"/>
  <c r="P25" i="1"/>
  <c r="Q25" i="1" s="1"/>
  <c r="S25" i="1"/>
  <c r="N25" i="1"/>
  <c r="N42" i="1"/>
  <c r="P42" i="1"/>
  <c r="Q42" i="1" s="1"/>
  <c r="S42" i="1"/>
  <c r="N34" i="1"/>
  <c r="P34" i="1"/>
  <c r="Q34" i="1" s="1"/>
  <c r="S34" i="1"/>
  <c r="N26" i="1"/>
  <c r="P26" i="1"/>
  <c r="Q26" i="1" s="1"/>
  <c r="S26" i="1"/>
  <c r="X42" i="1"/>
  <c r="W42" i="1"/>
  <c r="X34" i="1"/>
  <c r="W34" i="1"/>
  <c r="X26" i="1"/>
  <c r="W26" i="1"/>
  <c r="P17" i="1"/>
  <c r="Q17" i="1" s="1"/>
  <c r="S17" i="1"/>
  <c r="N17" i="1"/>
  <c r="P9" i="1"/>
  <c r="Q9" i="1" s="1"/>
  <c r="S9" i="1"/>
  <c r="N9" i="1"/>
  <c r="X39" i="1"/>
  <c r="W39" i="1"/>
  <c r="X31" i="1"/>
  <c r="W31" i="1"/>
  <c r="X23" i="1"/>
  <c r="W23" i="1"/>
  <c r="N12" i="1"/>
  <c r="P12" i="1"/>
  <c r="Q12" i="1" s="1"/>
  <c r="S12" i="1"/>
  <c r="N4" i="1"/>
  <c r="P4" i="1"/>
  <c r="Q4" i="1" s="1"/>
  <c r="S4" i="1"/>
  <c r="X12" i="1"/>
  <c r="W12" i="1"/>
  <c r="X4" i="1"/>
  <c r="W4" i="1"/>
  <c r="X6" i="1"/>
  <c r="W6" i="1"/>
  <c r="X8" i="1"/>
  <c r="W8" i="1"/>
  <c r="X11" i="1"/>
  <c r="W11" i="1"/>
  <c r="X13" i="1"/>
  <c r="W13" i="1"/>
  <c r="X15" i="1"/>
  <c r="W15" i="1"/>
  <c r="X7" i="1"/>
  <c r="W7" i="1"/>
  <c r="P39" i="1"/>
  <c r="Q39" i="1" s="1"/>
  <c r="S39" i="1"/>
  <c r="N39" i="1"/>
  <c r="P23" i="1"/>
  <c r="Q23" i="1" s="1"/>
  <c r="S23" i="1"/>
  <c r="N23" i="1"/>
  <c r="N40" i="1"/>
  <c r="P40" i="1"/>
  <c r="Q40" i="1" s="1"/>
  <c r="S40" i="1"/>
  <c r="N32" i="1"/>
  <c r="P32" i="1"/>
  <c r="Q32" i="1" s="1"/>
  <c r="S32" i="1"/>
  <c r="N24" i="1"/>
  <c r="P24" i="1"/>
  <c r="Q24" i="1" s="1"/>
  <c r="S24" i="1"/>
  <c r="P15" i="1"/>
  <c r="Q15" i="1" s="1"/>
  <c r="S15" i="1"/>
  <c r="N15" i="1"/>
  <c r="P7" i="1"/>
  <c r="Q7" i="1" s="1"/>
  <c r="S7" i="1"/>
  <c r="N7" i="1"/>
  <c r="X41" i="1"/>
  <c r="W41" i="1"/>
  <c r="X33" i="1"/>
  <c r="W33" i="1"/>
  <c r="X25" i="1"/>
  <c r="W25" i="1"/>
  <c r="S18" i="1"/>
  <c r="N18" i="1"/>
  <c r="P18" i="1"/>
  <c r="Q18" i="1" s="1"/>
  <c r="N10" i="1"/>
  <c r="P10" i="1"/>
  <c r="Q10" i="1" s="1"/>
  <c r="S10" i="1"/>
  <c r="X40" i="1"/>
  <c r="W40" i="1"/>
  <c r="X32" i="1"/>
  <c r="W32" i="1"/>
  <c r="X24" i="1"/>
  <c r="W24" i="1"/>
  <c r="S2" i="1"/>
  <c r="N2" i="1"/>
  <c r="P2" i="1"/>
  <c r="Q2" i="1" s="1"/>
  <c r="P31" i="1"/>
  <c r="Q31" i="1" s="1"/>
  <c r="S31" i="1"/>
  <c r="N31" i="1"/>
  <c r="P37" i="1"/>
  <c r="Q37" i="1" s="1"/>
  <c r="S37" i="1"/>
  <c r="N37" i="1"/>
  <c r="P29" i="1"/>
  <c r="Q29" i="1" s="1"/>
  <c r="S29" i="1"/>
  <c r="N29" i="1"/>
  <c r="P21" i="1"/>
  <c r="Q21" i="1" s="1"/>
  <c r="S21" i="1"/>
  <c r="N21" i="1"/>
  <c r="N38" i="1"/>
  <c r="P38" i="1"/>
  <c r="Q38" i="1" s="1"/>
  <c r="S38" i="1"/>
  <c r="N30" i="1"/>
  <c r="P30" i="1"/>
  <c r="Q30" i="1" s="1"/>
  <c r="S30" i="1"/>
  <c r="N22" i="1"/>
  <c r="P22" i="1"/>
  <c r="Q22" i="1" s="1"/>
  <c r="S22" i="1"/>
  <c r="X37" i="1"/>
  <c r="W37" i="1"/>
  <c r="X29" i="1"/>
  <c r="W29" i="1"/>
  <c r="X20" i="1"/>
  <c r="W20" i="1"/>
  <c r="P13" i="1"/>
  <c r="Q13" i="1" s="1"/>
  <c r="S13" i="1"/>
  <c r="N13" i="1"/>
  <c r="P5" i="1"/>
  <c r="Q5" i="1" s="1"/>
  <c r="S5" i="1"/>
  <c r="N5" i="1"/>
  <c r="X36" i="1"/>
  <c r="W36" i="1"/>
  <c r="X28" i="1"/>
  <c r="W28" i="1"/>
  <c r="X19" i="1"/>
  <c r="W19" i="1"/>
  <c r="N16" i="1"/>
  <c r="P16" i="1"/>
  <c r="Q16" i="1" s="1"/>
  <c r="S16" i="1"/>
  <c r="N8" i="1"/>
  <c r="P8" i="1"/>
  <c r="Q8" i="1" s="1"/>
  <c r="S8" i="1"/>
  <c r="X17" i="1"/>
  <c r="W17" i="1"/>
  <c r="X9" i="1"/>
  <c r="W9" i="1"/>
  <c r="W2" i="1"/>
  <c r="X2" i="1"/>
  <c r="X3" i="1"/>
  <c r="W3" i="1"/>
  <c r="X14" i="1"/>
  <c r="W14" i="1"/>
  <c r="X16" i="1"/>
  <c r="W16" i="1"/>
  <c r="X10" i="1"/>
  <c r="W10" i="1"/>
  <c r="X5" i="1"/>
  <c r="W5" i="1"/>
  <c r="P35" i="1"/>
  <c r="Q35" i="1" s="1"/>
  <c r="S35" i="1"/>
  <c r="N35" i="1"/>
  <c r="P19" i="1"/>
  <c r="Q19" i="1" s="1"/>
  <c r="S19" i="1"/>
  <c r="N19" i="1"/>
  <c r="N28" i="1"/>
  <c r="P28" i="1"/>
  <c r="Q28" i="1" s="1"/>
  <c r="S28" i="1"/>
  <c r="N20" i="1"/>
  <c r="P20" i="1"/>
  <c r="Q20" i="1" s="1"/>
  <c r="S20" i="1"/>
  <c r="P11" i="1"/>
  <c r="Q11" i="1" s="1"/>
  <c r="S11" i="1"/>
  <c r="N11" i="1"/>
  <c r="X38" i="1"/>
  <c r="W38" i="1"/>
  <c r="X30" i="1"/>
  <c r="W30" i="1"/>
  <c r="X22" i="1"/>
  <c r="W22" i="1"/>
  <c r="N14" i="1"/>
  <c r="P14" i="1"/>
  <c r="Q14" i="1" s="1"/>
  <c r="S14" i="1"/>
  <c r="N6" i="1"/>
  <c r="P6" i="1"/>
  <c r="Q6" i="1" s="1"/>
  <c r="S6" i="1"/>
  <c r="X35" i="1"/>
  <c r="W35" i="1"/>
  <c r="X27" i="1"/>
  <c r="W27" i="1"/>
  <c r="X21" i="1"/>
  <c r="W21" i="1"/>
</calcChain>
</file>

<file path=xl/comments1.xml><?xml version="1.0" encoding="utf-8"?>
<comments xmlns="http://schemas.openxmlformats.org/spreadsheetml/2006/main">
  <authors>
    <author>Aquima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Todos los datos tomados de las medidas de materiales en estado polvo en ITN con fecha más receiente.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Portugal: 13.1 Bq/Kg.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Portugal: 1.0 Bq/Kg.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Portugal: 14.8 Bq/Kg.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Portugal: 1.0 Bq/Kg.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Portugal: 4.31 Bq/Kg.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Portugal: 0.52 Bq/Kg.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Portugal: 20.7 Bq/Kg.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Portugal: 1.8 Bq/Kg.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Portugal: 7.61 Bq/Kg.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Portugal: 0.69 Bq/Kg.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tomado en ITN, 0.30500 Kg en CC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Se ha tenido en cuenta el volumen de la placa petri (190 cc) y la masa 207.28 para calular la densidad y luego la masa.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Otras medidas: 0.51712 y 0.5903 Kg en ITN y 0.59495 Kg en CC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Portugal: 46.4 Bq/Kg.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Portugal: 2.2 Bq/Kg.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Portugal: 64.6 Bq/Kg.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Portugal: 3.8 Bq/Kg.</t>
        </r>
      </text>
    </comment>
    <comment ref="G40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Primero de los datos de circonio silicato</t>
        </r>
      </text>
    </comment>
    <comment ref="G41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España: 0 Bq/kg. Se incluye 1.1 Bq/Kg. (¿?)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España: 0 Bq/kg . En el artículo se incluyó 1.4 Bq/Kg. (¿?)</t>
        </r>
      </text>
    </comment>
  </commentList>
</comments>
</file>

<file path=xl/sharedStrings.xml><?xml version="1.0" encoding="utf-8"?>
<sst xmlns="http://schemas.openxmlformats.org/spreadsheetml/2006/main" count="262" uniqueCount="148">
  <si>
    <t>Code</t>
  </si>
  <si>
    <t>Tipo</t>
  </si>
  <si>
    <t>Origen</t>
  </si>
  <si>
    <t>Mass (Kg)</t>
  </si>
  <si>
    <r>
      <t>aTh-232 (Bq·kg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</si>
  <si>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eTh-232 (Bq·kg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</si>
  <si>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&lt;C</t>
    </r>
    <r>
      <rPr>
        <b/>
        <vertAlign val="subscript"/>
        <sz val="12"/>
        <color theme="1"/>
        <rFont val="Calibri"/>
        <family val="2"/>
        <scheme val="minor"/>
      </rPr>
      <t>Tn</t>
    </r>
    <r>
      <rPr>
        <b/>
        <sz val="12"/>
        <color theme="1"/>
        <rFont val="Calibri"/>
        <family val="2"/>
        <scheme val="minor"/>
      </rPr>
      <t>&gt; (Bq·m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>)</t>
    </r>
  </si>
  <si>
    <r>
      <t>&lt;eC</t>
    </r>
    <r>
      <rPr>
        <b/>
        <vertAlign val="subscript"/>
        <sz val="12"/>
        <color theme="1"/>
        <rFont val="Calibri"/>
        <family val="2"/>
        <scheme val="minor"/>
      </rPr>
      <t>Tn</t>
    </r>
    <r>
      <rPr>
        <b/>
        <sz val="12"/>
        <color theme="1"/>
        <rFont val="Calibri"/>
        <family val="2"/>
        <scheme val="minor"/>
      </rPr>
      <t>&gt; (%)</t>
    </r>
  </si>
  <si>
    <r>
      <t>sdC</t>
    </r>
    <r>
      <rPr>
        <b/>
        <vertAlign val="subscript"/>
        <sz val="12"/>
        <color theme="1"/>
        <rFont val="Calibri"/>
        <family val="2"/>
        <scheme val="minor"/>
      </rPr>
      <t>Tn</t>
    </r>
    <r>
      <rPr>
        <b/>
        <sz val="12"/>
        <color theme="1"/>
        <rFont val="Calibri"/>
        <family val="2"/>
        <scheme val="minor"/>
      </rPr>
      <t xml:space="preserve"> (Bq·m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>)</t>
    </r>
  </si>
  <si>
    <r>
      <rPr>
        <b/>
        <i/>
        <sz val="12"/>
        <rFont val="Calibri"/>
        <family val="2"/>
        <scheme val="minor"/>
      </rPr>
      <t xml:space="preserve">E            </t>
    </r>
    <r>
      <rPr>
        <b/>
        <sz val="12"/>
        <rFont val="Calibri"/>
        <family val="2"/>
        <scheme val="minor"/>
      </rPr>
      <t>(Bq·kg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·h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)</t>
    </r>
  </si>
  <si>
    <r>
      <t>sd</t>
    </r>
    <r>
      <rPr>
        <b/>
        <i/>
        <sz val="12"/>
        <rFont val="Calibri"/>
        <family val="2"/>
        <scheme val="minor"/>
      </rPr>
      <t>E</t>
    </r>
    <r>
      <rPr>
        <b/>
        <sz val="12"/>
        <rFont val="Calibri"/>
        <family val="2"/>
        <scheme val="minor"/>
      </rPr>
      <t xml:space="preserve">       </t>
    </r>
    <r>
      <rPr>
        <b/>
        <i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(Bq·kg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·h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)</t>
    </r>
  </si>
  <si>
    <r>
      <rPr>
        <b/>
        <i/>
        <sz val="12"/>
        <rFont val="Calibri"/>
        <family val="2"/>
        <scheme val="minor"/>
      </rPr>
      <t xml:space="preserve">E                      </t>
    </r>
    <r>
      <rPr>
        <b/>
        <sz val="12"/>
        <rFont val="Calibri"/>
        <family val="2"/>
        <scheme val="minor"/>
      </rPr>
      <t>(x10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Bq·kg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·s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)</t>
    </r>
  </si>
  <si>
    <r>
      <t>sd</t>
    </r>
    <r>
      <rPr>
        <b/>
        <i/>
        <sz val="12"/>
        <rFont val="Calibri"/>
        <family val="2"/>
        <scheme val="minor"/>
      </rPr>
      <t>E</t>
    </r>
    <r>
      <rPr>
        <b/>
        <sz val="12"/>
        <rFont val="Calibri"/>
        <family val="2"/>
        <scheme val="minor"/>
      </rPr>
      <t xml:space="preserve">            </t>
    </r>
    <r>
      <rPr>
        <b/>
        <i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(x10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Bq·kg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·s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)</t>
    </r>
  </si>
  <si>
    <t>ԑ    (%)</t>
  </si>
  <si>
    <t>eԑ    (%)</t>
  </si>
  <si>
    <r>
      <t>d    (kg·m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>)</t>
    </r>
  </si>
  <si>
    <r>
      <rPr>
        <b/>
        <i/>
        <sz val="12"/>
        <rFont val="Calibri"/>
        <family val="2"/>
        <scheme val="minor"/>
      </rPr>
      <t>E</t>
    </r>
    <r>
      <rPr>
        <b/>
        <i/>
        <vertAlign val="subscript"/>
        <sz val="12"/>
        <rFont val="Calibri"/>
        <family val="2"/>
        <scheme val="minor"/>
      </rPr>
      <t>A</t>
    </r>
    <r>
      <rPr>
        <b/>
        <i/>
        <sz val="12"/>
        <rFont val="Calibri"/>
        <family val="2"/>
        <scheme val="minor"/>
      </rPr>
      <t xml:space="preserve">            </t>
    </r>
    <r>
      <rPr>
        <b/>
        <sz val="12"/>
        <rFont val="Calibri"/>
        <family val="2"/>
        <scheme val="minor"/>
      </rPr>
      <t>(Bq·m</t>
    </r>
    <r>
      <rPr>
        <b/>
        <vertAlign val="superscript"/>
        <sz val="12"/>
        <rFont val="Calibri"/>
        <family val="2"/>
        <scheme val="minor"/>
      </rPr>
      <t>-2</t>
    </r>
    <r>
      <rPr>
        <b/>
        <sz val="12"/>
        <rFont val="Calibri"/>
        <family val="2"/>
        <scheme val="minor"/>
      </rPr>
      <t>·h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)</t>
    </r>
  </si>
  <si>
    <r>
      <t>C</t>
    </r>
    <r>
      <rPr>
        <b/>
        <vertAlign val="subscript"/>
        <sz val="12"/>
        <color theme="1"/>
        <rFont val="Calibri"/>
        <family val="2"/>
        <scheme val="minor"/>
      </rPr>
      <t>Tn</t>
    </r>
    <r>
      <rPr>
        <b/>
        <sz val="12"/>
        <color theme="1"/>
        <rFont val="Calibri"/>
        <family val="2"/>
        <scheme val="minor"/>
      </rPr>
      <t xml:space="preserve"> (A</t>
    </r>
    <r>
      <rPr>
        <b/>
        <vertAlign val="subscript"/>
        <sz val="12"/>
        <color theme="1"/>
        <rFont val="Calibri"/>
        <family val="2"/>
        <scheme val="minor"/>
      </rPr>
      <t>Tn</t>
    </r>
    <r>
      <rPr>
        <b/>
        <sz val="12"/>
        <color theme="1"/>
        <rFont val="Calibri"/>
        <family val="2"/>
        <scheme val="minor"/>
      </rPr>
      <t>) (Bq·m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>)</t>
    </r>
  </si>
  <si>
    <r>
      <t>C</t>
    </r>
    <r>
      <rPr>
        <b/>
        <vertAlign val="subscript"/>
        <sz val="12"/>
        <color theme="1"/>
        <rFont val="Calibri"/>
        <family val="2"/>
        <scheme val="minor"/>
      </rPr>
      <t>Tn</t>
    </r>
    <r>
      <rPr>
        <b/>
        <sz val="12"/>
        <color theme="1"/>
        <rFont val="Calibri"/>
        <family val="2"/>
        <scheme val="minor"/>
      </rPr>
      <t xml:space="preserve"> (Z) (Bq·m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>)</t>
    </r>
  </si>
  <si>
    <r>
      <t>E</t>
    </r>
    <r>
      <rPr>
        <b/>
        <vertAlign val="subscript"/>
        <sz val="12"/>
        <color theme="1"/>
        <rFont val="Calibri"/>
        <family val="2"/>
        <scheme val="minor"/>
      </rPr>
      <t>P</t>
    </r>
    <r>
      <rPr>
        <b/>
        <sz val="12"/>
        <color theme="1"/>
        <rFont val="Calibri"/>
        <family val="2"/>
        <scheme val="minor"/>
      </rPr>
      <t xml:space="preserve">     (mSv·y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</si>
  <si>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D</t>
    </r>
    <r>
      <rPr>
        <b/>
        <vertAlign val="subscript"/>
        <sz val="12"/>
        <color theme="1"/>
        <rFont val="Calibri"/>
        <family val="2"/>
        <scheme val="minor"/>
      </rPr>
      <t>Rn220</t>
    </r>
    <r>
      <rPr>
        <b/>
        <sz val="12"/>
        <color theme="1"/>
        <rFont val="Calibri"/>
        <family val="2"/>
        <scheme val="minor"/>
      </rPr>
      <t xml:space="preserve">     (</t>
    </r>
    <r>
      <rPr>
        <b/>
        <sz val="12"/>
        <color theme="1"/>
        <rFont val="Calibri Light"/>
        <family val="2"/>
        <scheme val="major"/>
      </rPr>
      <t>m</t>
    </r>
    <r>
      <rPr>
        <b/>
        <sz val="12"/>
        <color theme="1"/>
        <rFont val="Calibri"/>
        <family val="2"/>
        <scheme val="minor"/>
      </rPr>
      <t>Sv·y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</si>
  <si>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D</t>
    </r>
    <r>
      <rPr>
        <b/>
        <vertAlign val="subscript"/>
        <sz val="12"/>
        <color theme="1"/>
        <rFont val="Calibri"/>
        <family val="2"/>
        <scheme val="minor"/>
      </rPr>
      <t>Rn220</t>
    </r>
    <r>
      <rPr>
        <b/>
        <sz val="12"/>
        <color theme="1"/>
        <rFont val="Calibri"/>
        <family val="2"/>
        <scheme val="minor"/>
      </rPr>
      <t>CZ     (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Calibri"/>
        <family val="2"/>
        <scheme val="minor"/>
      </rPr>
      <t>Sv·y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</si>
  <si>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I</t>
    </r>
    <r>
      <rPr>
        <b/>
        <vertAlign val="subscript"/>
        <sz val="12"/>
        <color theme="1"/>
        <rFont val="Symbol"/>
        <family val="1"/>
        <charset val="2"/>
      </rPr>
      <t>a</t>
    </r>
    <r>
      <rPr>
        <b/>
        <sz val="12"/>
        <color theme="1"/>
        <rFont val="Calibri"/>
        <family val="2"/>
        <scheme val="minor"/>
      </rPr>
      <t xml:space="preserve">  (Bq·kg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</si>
  <si>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1"/>
        <color theme="1"/>
        <rFont val="Symbol"/>
        <family val="1"/>
        <charset val="2"/>
      </rPr>
      <t xml:space="preserve">l    </t>
    </r>
    <r>
      <rPr>
        <b/>
        <sz val="11"/>
        <color theme="1"/>
        <rFont val="Calibri"/>
        <family val="2"/>
        <scheme val="minor"/>
      </rPr>
      <t>(h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</si>
  <si>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Volume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</si>
  <si>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n</t>
  </si>
  <si>
    <t>F</t>
  </si>
  <si>
    <r>
      <t>T               (h·y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</si>
  <si>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Symbol"/>
        <family val="1"/>
        <charset val="2"/>
      </rPr>
      <t>l</t>
    </r>
    <r>
      <rPr>
        <b/>
        <vertAlign val="subscript"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 xml:space="preserve">                 (h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</si>
  <si>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S/V                                           (m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</si>
  <si>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CF                           (mSv (WLM)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</si>
  <si>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              (h·y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</si>
  <si>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CF</t>
    </r>
    <r>
      <rPr>
        <b/>
        <vertAlign val="subscript"/>
        <sz val="11"/>
        <color theme="1"/>
        <rFont val="Calibri"/>
        <family val="2"/>
        <scheme val="minor"/>
      </rPr>
      <t>Rn222</t>
    </r>
    <r>
      <rPr>
        <b/>
        <sz val="11"/>
        <color theme="1"/>
        <rFont val="Calibri"/>
        <family val="2"/>
        <scheme val="minor"/>
      </rPr>
      <t xml:space="preserve">                (Sv Bq·h·m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>)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</si>
  <si>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eff</t>
    </r>
    <r>
      <rPr>
        <b/>
        <sz val="11"/>
        <color theme="1"/>
        <rFont val="Calibri"/>
        <family val="2"/>
        <scheme val="minor"/>
      </rPr>
      <t xml:space="preserve">    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h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</si>
  <si>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Z    (m)</t>
  </si>
  <si>
    <t>MOR5</t>
  </si>
  <si>
    <t>Concrete</t>
  </si>
  <si>
    <t>España</t>
  </si>
  <si>
    <t>MOR7</t>
  </si>
  <si>
    <t>HC</t>
  </si>
  <si>
    <t>HAR</t>
  </si>
  <si>
    <t>HAC</t>
  </si>
  <si>
    <t>HHA100</t>
  </si>
  <si>
    <t>HHE100</t>
  </si>
  <si>
    <t>Betao 612</t>
  </si>
  <si>
    <t>BET</t>
  </si>
  <si>
    <t>Portugal</t>
  </si>
  <si>
    <t>Betao MJ</t>
  </si>
  <si>
    <t>BMJ</t>
  </si>
  <si>
    <t>CEBA</t>
  </si>
  <si>
    <t>Cement</t>
  </si>
  <si>
    <t>CECO</t>
  </si>
  <si>
    <t>CERA</t>
  </si>
  <si>
    <t>CEMI</t>
  </si>
  <si>
    <t>II-Alhandra</t>
  </si>
  <si>
    <t>CIIA</t>
  </si>
  <si>
    <t>Blanco Alconera</t>
  </si>
  <si>
    <t>BA</t>
  </si>
  <si>
    <t>Marble</t>
  </si>
  <si>
    <t>Calcario</t>
  </si>
  <si>
    <t>CAL</t>
  </si>
  <si>
    <t>Villar del Rey</t>
  </si>
  <si>
    <t>PVR</t>
  </si>
  <si>
    <t>Slate</t>
  </si>
  <si>
    <t>Xisto</t>
  </si>
  <si>
    <t>XIS</t>
  </si>
  <si>
    <t>Amarillo Jara</t>
  </si>
  <si>
    <t>AJ</t>
  </si>
  <si>
    <t>Granite</t>
  </si>
  <si>
    <t>Azul Platino</t>
  </si>
  <si>
    <t>AP</t>
  </si>
  <si>
    <t>Gran Beige</t>
  </si>
  <si>
    <t>GB</t>
  </si>
  <si>
    <t>Gris Quintana</t>
  </si>
  <si>
    <t>GQ</t>
  </si>
  <si>
    <t>Rosa Alba</t>
  </si>
  <si>
    <t>RA</t>
  </si>
  <si>
    <t>Silver Fantasy</t>
  </si>
  <si>
    <t>SF</t>
  </si>
  <si>
    <t>GRA5</t>
  </si>
  <si>
    <t>GRA8</t>
  </si>
  <si>
    <t>GRAC</t>
  </si>
  <si>
    <t>AZLC</t>
  </si>
  <si>
    <t>Ceramic</t>
  </si>
  <si>
    <t>CER1</t>
  </si>
  <si>
    <t>CER6</t>
  </si>
  <si>
    <t>Uni Ouro - PP99</t>
  </si>
  <si>
    <t>PP99</t>
  </si>
  <si>
    <t>Uni GELO - PG2</t>
  </si>
  <si>
    <t>PG2</t>
  </si>
  <si>
    <t>Uni Estanho - PG52</t>
  </si>
  <si>
    <t>PG52</t>
  </si>
  <si>
    <t>Legend</t>
  </si>
  <si>
    <t>Uni Estanho - PC52</t>
  </si>
  <si>
    <t>PC52</t>
  </si>
  <si>
    <t>E</t>
  </si>
  <si>
    <t>Exhalation</t>
  </si>
  <si>
    <r>
      <t>I</t>
    </r>
    <r>
      <rPr>
        <sz val="11"/>
        <color theme="1"/>
        <rFont val="Symbol"/>
        <family val="1"/>
        <charset val="2"/>
      </rPr>
      <t>a</t>
    </r>
  </si>
  <si>
    <t>Alpha index (not used)</t>
  </si>
  <si>
    <t>Arena de obra</t>
  </si>
  <si>
    <t>ARE</t>
  </si>
  <si>
    <t>Aggregate</t>
  </si>
  <si>
    <t>e</t>
  </si>
  <si>
    <t>Emanation</t>
  </si>
  <si>
    <t>Tijolo</t>
  </si>
  <si>
    <t>TIJ</t>
  </si>
  <si>
    <t>eE</t>
  </si>
  <si>
    <t>Exhalation error</t>
  </si>
  <si>
    <t>CORE</t>
  </si>
  <si>
    <t>Wood</t>
  </si>
  <si>
    <t>aTh</t>
  </si>
  <si>
    <t>Th-226 activity</t>
  </si>
  <si>
    <t>CO</t>
  </si>
  <si>
    <t>Zircon</t>
  </si>
  <si>
    <t>eTh</t>
  </si>
  <si>
    <t>Th-226 error</t>
  </si>
  <si>
    <t>CS</t>
  </si>
  <si>
    <t>d</t>
  </si>
  <si>
    <t>density</t>
  </si>
  <si>
    <t>AGPLA</t>
  </si>
  <si>
    <t>Gypsum</t>
  </si>
  <si>
    <t>CTn</t>
  </si>
  <si>
    <t>Thoron concentration</t>
  </si>
  <si>
    <t>YESO</t>
  </si>
  <si>
    <t>D</t>
  </si>
  <si>
    <t>Dose</t>
  </si>
  <si>
    <t>Material</t>
  </si>
  <si>
    <t>Name</t>
  </si>
  <si>
    <t>Mortar resistance 5</t>
  </si>
  <si>
    <t>Mortar resistance 7,5</t>
  </si>
  <si>
    <t>Conventional</t>
  </si>
  <si>
    <t>High resitence</t>
  </si>
  <si>
    <t>Self-compacting</t>
  </si>
  <si>
    <t>Blast furnace slags</t>
  </si>
  <si>
    <t>Electrical furnace slags</t>
  </si>
  <si>
    <t>White</t>
  </si>
  <si>
    <t>Glue</t>
  </si>
  <si>
    <t>Rapid</t>
  </si>
  <si>
    <t>Type I Portland</t>
  </si>
  <si>
    <t>Granite-5</t>
  </si>
  <si>
    <t>Granite-8</t>
  </si>
  <si>
    <t>Granito-Cylinder</t>
  </si>
  <si>
    <t>Tile 1</t>
  </si>
  <si>
    <t>Tile 2</t>
  </si>
  <si>
    <t>Tile 3</t>
  </si>
  <si>
    <t>Oxide</t>
  </si>
  <si>
    <t>Silacate</t>
  </si>
  <si>
    <t>Plastic 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</si>
</sst>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vertAlign val="subscript"/>
      <sz val="12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theme="1"/>
      <name val="Symbol"/>
      <family val="1"/>
      <charset val="2"/>
    </font>
    <font>
      <b/>
      <vertAlign val="subscript"/>
      <sz val="12"/>
      <color theme="1"/>
      <name val="Symbol"/>
      <family val="1"/>
      <charset val="2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2" applyFont="1" applyBorder="1" applyAlignment="1">
      <alignment horizontal="center"/>
    </xf>
    <xf numFmtId="0" fontId="1" fillId="0" borderId="0" xfId="2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0" fontId="16" fillId="0" borderId="0" xfId="0" applyFont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1" applyNumberFormat="1" applyFont="1" applyBorder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vertical="center" wrapText="1"/>
    </xf>
    <xf numFmtId="0" fontId="0" fillId="0" borderId="0" xfId="0" applyFill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10153017616313"/>
          <c:y val="5.0487655822361512E-2"/>
          <c:w val="0.74419145733584435"/>
          <c:h val="0.7961982831305816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6350" cap="rnd">
                <a:solidFill>
                  <a:srgbClr val="002060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2901912710013045"/>
                  <c:y val="0.187183144612751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Graphs!$G$2:$G$42</c:f>
              <c:numCache>
                <c:formatCode>General</c:formatCode>
                <c:ptCount val="41"/>
                <c:pt idx="0">
                  <c:v>12.5</c:v>
                </c:pt>
                <c:pt idx="1">
                  <c:v>11.75</c:v>
                </c:pt>
                <c:pt idx="2">
                  <c:v>9.5</c:v>
                </c:pt>
                <c:pt idx="3">
                  <c:v>13.25</c:v>
                </c:pt>
                <c:pt idx="4">
                  <c:v>3.8499999999999996</c:v>
                </c:pt>
                <c:pt idx="5">
                  <c:v>24.1</c:v>
                </c:pt>
                <c:pt idx="6">
                  <c:v>6.4</c:v>
                </c:pt>
                <c:pt idx="7">
                  <c:v>35.299999999999997</c:v>
                </c:pt>
                <c:pt idx="8">
                  <c:v>9.0399999999999991</c:v>
                </c:pt>
                <c:pt idx="9">
                  <c:v>4.0999999999999996</c:v>
                </c:pt>
                <c:pt idx="10">
                  <c:v>9.6</c:v>
                </c:pt>
                <c:pt idx="11">
                  <c:v>12.3</c:v>
                </c:pt>
                <c:pt idx="12">
                  <c:v>14.35</c:v>
                </c:pt>
                <c:pt idx="13">
                  <c:v>13.8</c:v>
                </c:pt>
                <c:pt idx="14">
                  <c:v>1.85</c:v>
                </c:pt>
                <c:pt idx="15">
                  <c:v>3.9</c:v>
                </c:pt>
                <c:pt idx="16">
                  <c:v>75</c:v>
                </c:pt>
                <c:pt idx="17">
                  <c:v>70.900000000000006</c:v>
                </c:pt>
                <c:pt idx="18">
                  <c:v>48</c:v>
                </c:pt>
                <c:pt idx="19">
                  <c:v>10.1</c:v>
                </c:pt>
                <c:pt idx="20">
                  <c:v>40.5</c:v>
                </c:pt>
                <c:pt idx="21">
                  <c:v>66.5</c:v>
                </c:pt>
                <c:pt idx="22">
                  <c:v>36.1</c:v>
                </c:pt>
                <c:pt idx="23">
                  <c:v>20.3</c:v>
                </c:pt>
                <c:pt idx="24">
                  <c:v>57.1</c:v>
                </c:pt>
                <c:pt idx="25">
                  <c:v>53.9</c:v>
                </c:pt>
                <c:pt idx="26">
                  <c:v>124</c:v>
                </c:pt>
                <c:pt idx="27">
                  <c:v>79.7</c:v>
                </c:pt>
                <c:pt idx="28">
                  <c:v>53.15</c:v>
                </c:pt>
                <c:pt idx="29">
                  <c:v>3.1</c:v>
                </c:pt>
                <c:pt idx="30">
                  <c:v>37.5</c:v>
                </c:pt>
                <c:pt idx="31">
                  <c:v>72.099999999999994</c:v>
                </c:pt>
                <c:pt idx="32">
                  <c:v>24.2</c:v>
                </c:pt>
                <c:pt idx="33">
                  <c:v>29.3</c:v>
                </c:pt>
                <c:pt idx="34">
                  <c:v>41.25</c:v>
                </c:pt>
                <c:pt idx="35">
                  <c:v>53.8</c:v>
                </c:pt>
                <c:pt idx="36">
                  <c:v>0.6</c:v>
                </c:pt>
                <c:pt idx="37">
                  <c:v>1.6</c:v>
                </c:pt>
                <c:pt idx="38">
                  <c:v>676</c:v>
                </c:pt>
                <c:pt idx="39">
                  <c:v>1.1000000000000001</c:v>
                </c:pt>
                <c:pt idx="40">
                  <c:v>1.4</c:v>
                </c:pt>
              </c:numCache>
            </c:numRef>
          </c:xVal>
          <c:yVal>
            <c:numRef>
              <c:f>Graphs!$N$2:$N$42</c:f>
              <c:numCache>
                <c:formatCode>0.00</c:formatCode>
                <c:ptCount val="41"/>
                <c:pt idx="0">
                  <c:v>1.6591799085554779</c:v>
                </c:pt>
                <c:pt idx="1">
                  <c:v>1.9475228919631096</c:v>
                </c:pt>
                <c:pt idx="2">
                  <c:v>1.6263321985711006</c:v>
                </c:pt>
                <c:pt idx="3">
                  <c:v>1.7794280422278501</c:v>
                </c:pt>
                <c:pt idx="4">
                  <c:v>1.0190168055597528</c:v>
                </c:pt>
                <c:pt idx="5">
                  <c:v>2.1026430357005408</c:v>
                </c:pt>
                <c:pt idx="6">
                  <c:v>0.52813148293030221</c:v>
                </c:pt>
                <c:pt idx="7">
                  <c:v>2.7944330267086261</c:v>
                </c:pt>
                <c:pt idx="8">
                  <c:v>2.2654055499922365</c:v>
                </c:pt>
                <c:pt idx="9">
                  <c:v>0.75307065446252552</c:v>
                </c:pt>
                <c:pt idx="10">
                  <c:v>0.48412094293605612</c:v>
                </c:pt>
                <c:pt idx="11">
                  <c:v>0.98340455388067161</c:v>
                </c:pt>
                <c:pt idx="12">
                  <c:v>1.4923332961382172</c:v>
                </c:pt>
                <c:pt idx="13">
                  <c:v>1.0208578692928432</c:v>
                </c:pt>
                <c:pt idx="14">
                  <c:v>0.9172126340009974</c:v>
                </c:pt>
                <c:pt idx="15">
                  <c:v>1.0531397264434561</c:v>
                </c:pt>
                <c:pt idx="16">
                  <c:v>5.4417926523111655</c:v>
                </c:pt>
                <c:pt idx="17">
                  <c:v>5.8233526992406599</c:v>
                </c:pt>
                <c:pt idx="18">
                  <c:v>6.9035002120308766</c:v>
                </c:pt>
                <c:pt idx="19">
                  <c:v>0.72416709533607682</c:v>
                </c:pt>
                <c:pt idx="20">
                  <c:v>0.96712891980990368</c:v>
                </c:pt>
                <c:pt idx="21">
                  <c:v>40.025191904906492</c:v>
                </c:pt>
                <c:pt idx="22">
                  <c:v>2.4707088460797269</c:v>
                </c:pt>
                <c:pt idx="23">
                  <c:v>0.96097558210724121</c:v>
                </c:pt>
                <c:pt idx="24">
                  <c:v>3.3611876681870814</c:v>
                </c:pt>
                <c:pt idx="25">
                  <c:v>5.0535592535707741</c:v>
                </c:pt>
                <c:pt idx="26">
                  <c:v>17.050814873257192</c:v>
                </c:pt>
                <c:pt idx="27">
                  <c:v>1.6215982844351609</c:v>
                </c:pt>
                <c:pt idx="28">
                  <c:v>0.42078081595444145</c:v>
                </c:pt>
                <c:pt idx="29">
                  <c:v>0.42984266042021591</c:v>
                </c:pt>
                <c:pt idx="30">
                  <c:v>0.43314519112637528</c:v>
                </c:pt>
                <c:pt idx="31">
                  <c:v>0.41243331245004539</c:v>
                </c:pt>
                <c:pt idx="32">
                  <c:v>0.42231876094515736</c:v>
                </c:pt>
                <c:pt idx="33">
                  <c:v>0.61037406684787743</c:v>
                </c:pt>
                <c:pt idx="34">
                  <c:v>21.798695028626675</c:v>
                </c:pt>
                <c:pt idx="35">
                  <c:v>3.5915812823576267</c:v>
                </c:pt>
                <c:pt idx="36">
                  <c:v>2.1746545524111363</c:v>
                </c:pt>
                <c:pt idx="37">
                  <c:v>1.9144294804452415</c:v>
                </c:pt>
                <c:pt idx="38">
                  <c:v>91.729065061886033</c:v>
                </c:pt>
                <c:pt idx="39">
                  <c:v>0.81310713397961742</c:v>
                </c:pt>
                <c:pt idx="40">
                  <c:v>0.70069385131695883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3D-459F-B6DF-3120C3A7B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148384"/>
        <c:axId val="316146304"/>
      </c:scatterChart>
      <c:valAx>
        <c:axId val="316148384"/>
        <c:scaling>
          <c:orientation val="minMax"/>
          <c:max val="7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30000">
                    <a:solidFill>
                      <a:sysClr val="windowText" lastClr="000000"/>
                    </a:solidFill>
                  </a:rPr>
                  <a:t>232</a:t>
                </a:r>
                <a:r>
                  <a:rPr lang="en-US">
                    <a:solidFill>
                      <a:sysClr val="windowText" lastClr="000000"/>
                    </a:solidFill>
                  </a:rPr>
                  <a:t>Th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content (Bq kg</a:t>
                </a:r>
                <a:r>
                  <a:rPr lang="en-US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)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4652458861803953"/>
              <c:y val="0.92458762247998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6146304"/>
        <c:crosses val="autoZero"/>
        <c:crossBetween val="midCat"/>
      </c:valAx>
      <c:valAx>
        <c:axId val="31614630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Thoron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mass Exhalation rate </a:t>
                </a:r>
                <a:r>
                  <a:rPr lang="en-US">
                    <a:solidFill>
                      <a:sysClr val="windowText" lastClr="000000"/>
                    </a:solidFill>
                  </a:rPr>
                  <a:t>(Bq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kg</a:t>
                </a:r>
                <a:r>
                  <a:rPr lang="en-US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h</a:t>
                </a:r>
                <a:r>
                  <a:rPr lang="en-US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US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4178144878864214E-3"/>
              <c:y val="5.15530646223924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61483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40706899460288"/>
          <c:y val="5.0925925925925923E-2"/>
          <c:w val="0.77582467017380541"/>
          <c:h val="0.7666513560804899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rgbClr val="002060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0634825870646766"/>
                  <c:y val="-0.141720618256051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Graphs!$G$2:$G$42</c:f>
              <c:numCache>
                <c:formatCode>General</c:formatCode>
                <c:ptCount val="41"/>
                <c:pt idx="0">
                  <c:v>12.5</c:v>
                </c:pt>
                <c:pt idx="1">
                  <c:v>11.75</c:v>
                </c:pt>
                <c:pt idx="2">
                  <c:v>9.5</c:v>
                </c:pt>
                <c:pt idx="3">
                  <c:v>13.25</c:v>
                </c:pt>
                <c:pt idx="4">
                  <c:v>3.8499999999999996</c:v>
                </c:pt>
                <c:pt idx="5">
                  <c:v>24.1</c:v>
                </c:pt>
                <c:pt idx="6">
                  <c:v>6.4</c:v>
                </c:pt>
                <c:pt idx="7">
                  <c:v>35.299999999999997</c:v>
                </c:pt>
                <c:pt idx="8">
                  <c:v>9.0399999999999991</c:v>
                </c:pt>
                <c:pt idx="9">
                  <c:v>4.0999999999999996</c:v>
                </c:pt>
                <c:pt idx="10">
                  <c:v>9.6</c:v>
                </c:pt>
                <c:pt idx="11">
                  <c:v>12.3</c:v>
                </c:pt>
                <c:pt idx="12">
                  <c:v>14.35</c:v>
                </c:pt>
                <c:pt idx="13">
                  <c:v>13.8</c:v>
                </c:pt>
                <c:pt idx="14">
                  <c:v>1.85</c:v>
                </c:pt>
                <c:pt idx="15">
                  <c:v>3.9</c:v>
                </c:pt>
                <c:pt idx="16">
                  <c:v>75</c:v>
                </c:pt>
                <c:pt idx="17">
                  <c:v>70.900000000000006</c:v>
                </c:pt>
                <c:pt idx="18">
                  <c:v>48</c:v>
                </c:pt>
                <c:pt idx="19">
                  <c:v>10.1</c:v>
                </c:pt>
                <c:pt idx="20">
                  <c:v>40.5</c:v>
                </c:pt>
                <c:pt idx="21">
                  <c:v>66.5</c:v>
                </c:pt>
                <c:pt idx="22">
                  <c:v>36.1</c:v>
                </c:pt>
                <c:pt idx="23">
                  <c:v>20.3</c:v>
                </c:pt>
                <c:pt idx="24">
                  <c:v>57.1</c:v>
                </c:pt>
                <c:pt idx="25">
                  <c:v>53.9</c:v>
                </c:pt>
                <c:pt idx="26">
                  <c:v>124</c:v>
                </c:pt>
                <c:pt idx="27">
                  <c:v>79.7</c:v>
                </c:pt>
                <c:pt idx="28">
                  <c:v>53.15</c:v>
                </c:pt>
                <c:pt idx="29">
                  <c:v>3.1</c:v>
                </c:pt>
                <c:pt idx="30">
                  <c:v>37.5</c:v>
                </c:pt>
                <c:pt idx="31">
                  <c:v>72.099999999999994</c:v>
                </c:pt>
                <c:pt idx="32">
                  <c:v>24.2</c:v>
                </c:pt>
                <c:pt idx="33">
                  <c:v>29.3</c:v>
                </c:pt>
                <c:pt idx="34">
                  <c:v>41.25</c:v>
                </c:pt>
                <c:pt idx="35">
                  <c:v>53.8</c:v>
                </c:pt>
                <c:pt idx="36">
                  <c:v>0.6</c:v>
                </c:pt>
                <c:pt idx="37">
                  <c:v>1.6</c:v>
                </c:pt>
                <c:pt idx="38">
                  <c:v>676</c:v>
                </c:pt>
                <c:pt idx="39">
                  <c:v>1.1000000000000001</c:v>
                </c:pt>
                <c:pt idx="40">
                  <c:v>1.4</c:v>
                </c:pt>
              </c:numCache>
            </c:numRef>
          </c:xVal>
          <c:yVal>
            <c:numRef>
              <c:f>Graphs!$P$2:$P$42</c:f>
              <c:numCache>
                <c:formatCode>0.00</c:formatCode>
                <c:ptCount val="41"/>
                <c:pt idx="0">
                  <c:v>1.0663776247801331</c:v>
                </c:pt>
                <c:pt idx="1">
                  <c:v>1.3315953241947691</c:v>
                </c:pt>
                <c:pt idx="2">
                  <c:v>1.3753499371277467</c:v>
                </c:pt>
                <c:pt idx="3">
                  <c:v>1.0789271181921589</c:v>
                </c:pt>
                <c:pt idx="4">
                  <c:v>2.1264157177433782</c:v>
                </c:pt>
                <c:pt idx="5">
                  <c:v>0.70093228379871741</c:v>
                </c:pt>
                <c:pt idx="6">
                  <c:v>0.66296353302453681</c:v>
                </c:pt>
                <c:pt idx="7">
                  <c:v>0.63598453755649786</c:v>
                </c:pt>
                <c:pt idx="8">
                  <c:v>2.0132842058731879</c:v>
                </c:pt>
                <c:pt idx="9">
                  <c:v>1.475636620781017</c:v>
                </c:pt>
                <c:pt idx="10">
                  <c:v>0.40514473019643171</c:v>
                </c:pt>
                <c:pt idx="11">
                  <c:v>0.64232475582911375</c:v>
                </c:pt>
                <c:pt idx="12">
                  <c:v>0.83549043947811885</c:v>
                </c:pt>
                <c:pt idx="13">
                  <c:v>0.5943109763695078</c:v>
                </c:pt>
                <c:pt idx="14">
                  <c:v>3.9831426170601278</c:v>
                </c:pt>
                <c:pt idx="15">
                  <c:v>2.1694465035829009</c:v>
                </c:pt>
                <c:pt idx="16">
                  <c:v>0.58291909687778609</c:v>
                </c:pt>
                <c:pt idx="17">
                  <c:v>0.65986397093845761</c:v>
                </c:pt>
                <c:pt idx="18">
                  <c:v>1.1554619859458062</c:v>
                </c:pt>
                <c:pt idx="19">
                  <c:v>0.57602982520474277</c:v>
                </c:pt>
                <c:pt idx="20">
                  <c:v>0.19184783551487092</c:v>
                </c:pt>
                <c:pt idx="21">
                  <c:v>4.8354771393221956</c:v>
                </c:pt>
                <c:pt idx="22">
                  <c:v>0.54984708262754323</c:v>
                </c:pt>
                <c:pt idx="23">
                  <c:v>0.38031536499330709</c:v>
                </c:pt>
                <c:pt idx="24">
                  <c:v>0.472916220519074</c:v>
                </c:pt>
                <c:pt idx="25">
                  <c:v>0.75324482023893857</c:v>
                </c:pt>
                <c:pt idx="26">
                  <c:v>1.104716932851356</c:v>
                </c:pt>
                <c:pt idx="27">
                  <c:v>0.16346038281713587</c:v>
                </c:pt>
                <c:pt idx="28">
                  <c:v>6.3603383510811268E-2</c:v>
                </c:pt>
                <c:pt idx="29">
                  <c:v>1.113974831016102</c:v>
                </c:pt>
                <c:pt idx="30">
                  <c:v>9.2796113251800982E-2</c:v>
                </c:pt>
                <c:pt idx="31">
                  <c:v>4.5956402911233575E-2</c:v>
                </c:pt>
                <c:pt idx="32">
                  <c:v>0.14020146951062121</c:v>
                </c:pt>
                <c:pt idx="33">
                  <c:v>0.16736167349380043</c:v>
                </c:pt>
                <c:pt idx="34">
                  <c:v>4.2455513638355091</c:v>
                </c:pt>
                <c:pt idx="35">
                  <c:v>0.53632862986502516</c:v>
                </c:pt>
                <c:pt idx="36">
                  <c:v>29.118338126460202</c:v>
                </c:pt>
                <c:pt idx="37">
                  <c:v>9.6127345034630487</c:v>
                </c:pt>
                <c:pt idx="38">
                  <c:v>1.0901539380038194</c:v>
                </c:pt>
                <c:pt idx="39">
                  <c:v>5.9385804352247309</c:v>
                </c:pt>
                <c:pt idx="40">
                  <c:v>4.020942176078445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8A-4D4E-B285-6B3A321DE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148384"/>
        <c:axId val="316146304"/>
      </c:scatterChart>
      <c:valAx>
        <c:axId val="316148384"/>
        <c:scaling>
          <c:orientation val="minMax"/>
          <c:max val="2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30000">
                    <a:solidFill>
                      <a:sysClr val="windowText" lastClr="000000"/>
                    </a:solidFill>
                  </a:rPr>
                  <a:t>232</a:t>
                </a:r>
                <a:r>
                  <a:rPr lang="en-US">
                    <a:solidFill>
                      <a:sysClr val="windowText" lastClr="000000"/>
                    </a:solidFill>
                  </a:rPr>
                  <a:t>Th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content (Bq kg</a:t>
                </a:r>
                <a:r>
                  <a:rPr lang="en-US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)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5330197088125537"/>
              <c:y val="0.915364173228346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6146304"/>
        <c:crosses val="autoZero"/>
        <c:crossBetween val="midCat"/>
      </c:valAx>
      <c:valAx>
        <c:axId val="316146304"/>
        <c:scaling>
          <c:orientation val="minMax"/>
          <c:max val="1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Thoron emanation factor (%)</a:t>
                </a:r>
              </a:p>
            </c:rich>
          </c:tx>
          <c:layout>
            <c:manualLayout>
              <c:xMode val="edge"/>
              <c:yMode val="edge"/>
              <c:x val="1.0468691413573303E-2"/>
              <c:y val="0.139795858850976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61483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76201</xdr:colOff>
      <xdr:row>2</xdr:row>
      <xdr:rowOff>128587</xdr:rowOff>
    </xdr:from>
    <xdr:to>
      <xdr:col>34</xdr:col>
      <xdr:colOff>409576</xdr:colOff>
      <xdr:row>15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9525</xdr:colOff>
      <xdr:row>17</xdr:row>
      <xdr:rowOff>9525</xdr:rowOff>
    </xdr:from>
    <xdr:to>
      <xdr:col>34</xdr:col>
      <xdr:colOff>352425</xdr:colOff>
      <xdr:row>31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u/Dropbox/M&#233;todo%20activo%20-%20Portugal/Art&#237;culo%20Tn/C&#225;lculos/Thoron%20raw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s"/>
      <sheetName val="Graphs"/>
      <sheetName val="Table"/>
      <sheetName val="Risks"/>
      <sheetName val="Table orig."/>
      <sheetName val="Risks dose"/>
      <sheetName val="Tabla riesgos"/>
      <sheetName val="AGPLA"/>
      <sheetName val="AJ"/>
      <sheetName val="ARE"/>
      <sheetName val="AP"/>
      <sheetName val="AZLC"/>
      <sheetName val="BA"/>
      <sheetName val="CEBA"/>
      <sheetName val="CECO"/>
      <sheetName val="CERA"/>
      <sheetName val="CEMI"/>
      <sheetName val="GB"/>
      <sheetName val="GQ"/>
      <sheetName val="MOR5"/>
      <sheetName val="MOR7"/>
      <sheetName val="PVR"/>
      <sheetName val="RA"/>
      <sheetName val="SF"/>
      <sheetName val="YESO"/>
      <sheetName val="CORE"/>
      <sheetName val="HC"/>
      <sheetName val="HAR"/>
      <sheetName val="HAC"/>
      <sheetName val="HHA100"/>
      <sheetName val="HHE100"/>
      <sheetName val="CER1"/>
      <sheetName val="CER6"/>
      <sheetName val="BET"/>
      <sheetName val="BMJ"/>
      <sheetName val="CAL"/>
      <sheetName val="CIIA"/>
      <sheetName val="GRA5"/>
      <sheetName val="GRA8"/>
      <sheetName val="GRAC"/>
      <sheetName val="CO"/>
      <sheetName val="CS"/>
      <sheetName val="TIJ"/>
      <sheetName val="XIS"/>
      <sheetName val="PP99"/>
      <sheetName val="PG2"/>
      <sheetName val="PG52"/>
      <sheetName val="PC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10.068965517241379</v>
          </cell>
          <cell r="D2">
            <v>68.965517241379317</v>
          </cell>
          <cell r="E2">
            <v>3.8631134231597501</v>
          </cell>
        </row>
      </sheetData>
      <sheetData sheetId="8">
        <row r="2">
          <cell r="C2">
            <v>153.55813953488371</v>
          </cell>
          <cell r="D2">
            <v>16.546511627906977</v>
          </cell>
          <cell r="E2">
            <v>23.931571395107419</v>
          </cell>
        </row>
      </sheetData>
      <sheetData sheetId="9">
        <row r="2">
          <cell r="C2">
            <v>534.85416666666663</v>
          </cell>
          <cell r="D2">
            <v>8.0729166666666661</v>
          </cell>
          <cell r="E2">
            <v>42.093624762118495</v>
          </cell>
        </row>
      </sheetData>
      <sheetData sheetId="10">
        <row r="2">
          <cell r="C2">
            <v>15</v>
          </cell>
          <cell r="D2">
            <v>61.551724137931032</v>
          </cell>
          <cell r="E2">
            <v>5.5345802864687421</v>
          </cell>
        </row>
      </sheetData>
      <sheetData sheetId="11">
        <row r="2">
          <cell r="C2">
            <v>29.732394366197184</v>
          </cell>
          <cell r="D2">
            <v>36.098591549295776</v>
          </cell>
          <cell r="E2">
            <v>9.0663549873441021</v>
          </cell>
        </row>
      </sheetData>
      <sheetData sheetId="12">
        <row r="2">
          <cell r="C2">
            <v>13.391304347826088</v>
          </cell>
          <cell r="D2">
            <v>55.608695652173914</v>
          </cell>
          <cell r="E2">
            <v>6.6792700365641657</v>
          </cell>
        </row>
      </sheetData>
      <sheetData sheetId="13">
        <row r="2">
          <cell r="C2">
            <v>10.986486486486486</v>
          </cell>
          <cell r="D2">
            <v>62.716216216216218</v>
          </cell>
          <cell r="E2">
            <v>4.761412370304515</v>
          </cell>
        </row>
      </sheetData>
      <sheetData sheetId="14">
        <row r="2">
          <cell r="C2">
            <v>10.076923076923077</v>
          </cell>
          <cell r="D2">
            <v>64.410256410256409</v>
          </cell>
          <cell r="E2">
            <v>4.4626202792849208</v>
          </cell>
        </row>
      </sheetData>
      <sheetData sheetId="15">
        <row r="2">
          <cell r="C2">
            <v>12.103626943005182</v>
          </cell>
          <cell r="D2">
            <v>58.647668393782382</v>
          </cell>
          <cell r="E2">
            <v>5.380291707714707</v>
          </cell>
        </row>
      </sheetData>
      <sheetData sheetId="16">
        <row r="2">
          <cell r="C2">
            <v>18.095238095238095</v>
          </cell>
          <cell r="D2">
            <v>50.666666666666664</v>
          </cell>
          <cell r="E2">
            <v>6.6728774785969973</v>
          </cell>
        </row>
      </sheetData>
      <sheetData sheetId="17">
        <row r="2">
          <cell r="C2">
            <v>24.347826086956523</v>
          </cell>
          <cell r="D2">
            <v>45.239130434782609</v>
          </cell>
          <cell r="E2">
            <v>8.7894315106378311</v>
          </cell>
        </row>
      </sheetData>
      <sheetData sheetId="18">
        <row r="2">
          <cell r="C2">
            <v>853.64166666666665</v>
          </cell>
          <cell r="D2">
            <v>5.9916666666666663</v>
          </cell>
          <cell r="E2">
            <v>50.84542332235155</v>
          </cell>
        </row>
      </sheetData>
      <sheetData sheetId="19">
        <row r="2">
          <cell r="C2">
            <v>33.211864406779661</v>
          </cell>
          <cell r="D2">
            <v>34.385593220338983</v>
          </cell>
          <cell r="E2">
            <v>10.711577903840633</v>
          </cell>
        </row>
      </sheetData>
      <sheetData sheetId="20">
        <row r="2">
          <cell r="C2">
            <v>21</v>
          </cell>
          <cell r="D2">
            <v>45.421364985163201</v>
          </cell>
          <cell r="E2">
            <v>8.5752967462190064</v>
          </cell>
        </row>
      </sheetData>
      <sheetData sheetId="21">
        <row r="2">
          <cell r="C2">
            <v>131.71111111111111</v>
          </cell>
          <cell r="D2">
            <v>15.222222222222221</v>
          </cell>
          <cell r="E2">
            <v>23.247308956895921</v>
          </cell>
        </row>
      </sheetData>
      <sheetData sheetId="22">
        <row r="2">
          <cell r="C2">
            <v>63.75</v>
          </cell>
          <cell r="D2">
            <v>36.174999999999997</v>
          </cell>
          <cell r="E2">
            <v>19.898158428878777</v>
          </cell>
        </row>
      </sheetData>
      <sheetData sheetId="23">
        <row r="2">
          <cell r="C2">
            <v>23.492957746478872</v>
          </cell>
          <cell r="D2">
            <v>45.816901408450704</v>
          </cell>
          <cell r="E2">
            <v>8.6798177061776389</v>
          </cell>
        </row>
      </sheetData>
      <sheetData sheetId="24">
        <row r="2">
          <cell r="C2">
            <v>7.6923076923076925</v>
          </cell>
          <cell r="D2">
            <v>68.15384615384616</v>
          </cell>
          <cell r="E2">
            <v>2.529315302099739</v>
          </cell>
        </row>
      </sheetData>
      <sheetData sheetId="25">
        <row r="2">
          <cell r="C2">
            <v>8.1960784313725483</v>
          </cell>
          <cell r="D2">
            <v>68.254901960784309</v>
          </cell>
          <cell r="E2">
            <v>3.0398658381128416</v>
          </cell>
        </row>
      </sheetData>
      <sheetData sheetId="26">
        <row r="2">
          <cell r="C2">
            <v>20.142857142857142</v>
          </cell>
          <cell r="D2">
            <v>48.571428571428569</v>
          </cell>
          <cell r="E2">
            <v>9.2717940773905152</v>
          </cell>
        </row>
      </sheetData>
      <sheetData sheetId="27">
        <row r="2">
          <cell r="C2">
            <v>19.301204819277107</v>
          </cell>
          <cell r="D2">
            <v>48.216867469879517</v>
          </cell>
          <cell r="E2">
            <v>7.652091918281573</v>
          </cell>
        </row>
      </sheetData>
      <sheetData sheetId="28">
        <row r="2">
          <cell r="C2">
            <v>14.579710144927537</v>
          </cell>
          <cell r="D2">
            <v>57.391304347826086</v>
          </cell>
          <cell r="E2">
            <v>6.8285856711100639</v>
          </cell>
        </row>
      </sheetData>
      <sheetData sheetId="29">
        <row r="2">
          <cell r="C2">
            <v>21.238805970149254</v>
          </cell>
          <cell r="D2">
            <v>46.895522388059703</v>
          </cell>
          <cell r="E2">
            <v>7.0045213801381383</v>
          </cell>
        </row>
      </sheetData>
      <sheetData sheetId="30">
        <row r="2">
          <cell r="C2">
            <v>15.260273972602739</v>
          </cell>
          <cell r="D2">
            <v>56.767123287671232</v>
          </cell>
          <cell r="E2">
            <v>7.1102965191729632</v>
          </cell>
        </row>
      </sheetData>
      <sheetData sheetId="31">
        <row r="2">
          <cell r="C2">
            <v>10.610169491525424</v>
          </cell>
          <cell r="D2">
            <v>62.372881355932201</v>
          </cell>
          <cell r="E2">
            <v>4.5939125731121635</v>
          </cell>
        </row>
      </sheetData>
      <sheetData sheetId="32">
        <row r="2">
          <cell r="C2">
            <v>10.753846153846155</v>
          </cell>
          <cell r="D2">
            <v>65.184615384615384</v>
          </cell>
          <cell r="E2">
            <v>4.0621375577965768</v>
          </cell>
        </row>
      </sheetData>
      <sheetData sheetId="33">
        <row r="2">
          <cell r="C2">
            <v>32.799999999999997</v>
          </cell>
          <cell r="D2">
            <v>36.177777777777777</v>
          </cell>
          <cell r="E2">
            <v>11.53177428593788</v>
          </cell>
        </row>
      </sheetData>
      <sheetData sheetId="34">
        <row r="2">
          <cell r="C2">
            <v>45.514705882352942</v>
          </cell>
          <cell r="D2">
            <v>28.5</v>
          </cell>
          <cell r="E2">
            <v>11.078407999022277</v>
          </cell>
        </row>
      </sheetData>
      <sheetData sheetId="35">
        <row r="2">
          <cell r="C2">
            <v>17.056338028169016</v>
          </cell>
          <cell r="D2">
            <v>52.985915492957744</v>
          </cell>
          <cell r="E2">
            <v>7.5078764811052388</v>
          </cell>
        </row>
      </sheetData>
      <sheetData sheetId="36">
        <row r="2">
          <cell r="C2">
            <v>12.378378378378379</v>
          </cell>
          <cell r="D2">
            <v>63.45945945945946</v>
          </cell>
          <cell r="E2">
            <v>4.934860976041052</v>
          </cell>
        </row>
      </sheetData>
      <sheetData sheetId="37">
        <row r="2">
          <cell r="C2">
            <v>77.4578313253012</v>
          </cell>
          <cell r="D2">
            <v>22.626506024096386</v>
          </cell>
          <cell r="E2">
            <v>16.609063940980914</v>
          </cell>
        </row>
      </sheetData>
      <sheetData sheetId="38">
        <row r="2">
          <cell r="C2">
            <v>99.916666666666671</v>
          </cell>
          <cell r="D2">
            <v>19.166666666666668</v>
          </cell>
          <cell r="E2">
            <v>22.844792363963606</v>
          </cell>
        </row>
      </sheetData>
      <sheetData sheetId="39">
        <row r="2">
          <cell r="C2">
            <v>269.02816901408448</v>
          </cell>
          <cell r="D2">
            <v>11.154929577464788</v>
          </cell>
          <cell r="E2">
            <v>32.678945528968853</v>
          </cell>
        </row>
      </sheetData>
      <sheetData sheetId="40">
        <row r="2">
          <cell r="C2">
            <v>23.392857142857142</v>
          </cell>
          <cell r="D2">
            <v>44.428571428571431</v>
          </cell>
          <cell r="E2">
            <v>9.3937669304096065</v>
          </cell>
        </row>
      </sheetData>
      <sheetData sheetId="41">
        <row r="2">
          <cell r="C2">
            <v>1386.7058823529412</v>
          </cell>
          <cell r="D2">
            <v>5.0352941176470587</v>
          </cell>
          <cell r="E2">
            <v>98.013461603303156</v>
          </cell>
        </row>
      </sheetData>
      <sheetData sheetId="42">
        <row r="2">
          <cell r="C2">
            <v>44.774193548387096</v>
          </cell>
          <cell r="D2">
            <v>28.70967741935484</v>
          </cell>
          <cell r="E2">
            <v>12.255548018061099</v>
          </cell>
        </row>
      </sheetData>
      <sheetData sheetId="43">
        <row r="2">
          <cell r="C2">
            <v>106.6236559139785</v>
          </cell>
          <cell r="D2">
            <v>17.9247311827957</v>
          </cell>
          <cell r="E2">
            <v>19.199702204718758</v>
          </cell>
        </row>
      </sheetData>
      <sheetData sheetId="44">
        <row r="2">
          <cell r="C2">
            <v>11.01923076923077</v>
          </cell>
          <cell r="D2">
            <v>65.730769230769226</v>
          </cell>
          <cell r="E2">
            <v>4.5782537325730441</v>
          </cell>
        </row>
      </sheetData>
      <sheetData sheetId="45">
        <row r="2">
          <cell r="C2">
            <v>10.833333333333334</v>
          </cell>
          <cell r="D2">
            <v>65.783333333333331</v>
          </cell>
          <cell r="E2">
            <v>3.9581140290126382</v>
          </cell>
        </row>
      </sheetData>
      <sheetData sheetId="46">
        <row r="2">
          <cell r="C2">
            <v>9.6944444444444446</v>
          </cell>
          <cell r="D2">
            <v>68.027777777777771</v>
          </cell>
          <cell r="E2">
            <v>4.0905427124697864</v>
          </cell>
        </row>
      </sheetData>
      <sheetData sheetId="47">
        <row r="2">
          <cell r="C2">
            <v>11.555555555555555</v>
          </cell>
          <cell r="D2">
            <v>61.416666666666664</v>
          </cell>
          <cell r="E2">
            <v>5.1999157330357697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AM43"/>
  <sheetViews>
    <sheetView tabSelected="1" zoomScaleNormal="100" workbookViewId="0">
      <pane ySplit="1" topLeftCell="A11" activePane="bottomLeft" state="frozen"/>
      <selection activeCell="B1" sqref="B1"/>
      <selection pane="bottomLeft" activeCell="C9" sqref="C9"/>
    </sheetView>
  </sheetViews>
  <sheetFormatPr baseColWidth="10" defaultRowHeight="15" outlineLevelCol="1" x14ac:dyDescent="0.25"/>
  <cols>
    <col min="2" max="2" width="22.42578125" style="35" bestFit="1" customWidth="1"/>
    <col min="3" max="3" width="7.85546875" style="16" bestFit="1" customWidth="1"/>
    <col min="4" max="4" width="10.28515625" style="16" hidden="1" customWidth="1" outlineLevel="1"/>
    <col min="5" max="5" width="9.140625" style="16" hidden="1" customWidth="1" outlineLevel="1"/>
    <col min="6" max="6" width="8.85546875" style="16" customWidth="1" collapsed="1"/>
    <col min="7" max="7" width="9.140625" style="16" bestFit="1" customWidth="1"/>
    <col min="8" max="8" width="9.140625" bestFit="1" customWidth="1"/>
    <col min="9" max="9" width="8.7109375" style="16" customWidth="1"/>
    <col min="10" max="10" width="7.140625" customWidth="1"/>
    <col min="11" max="11" width="8" customWidth="1"/>
    <col min="12" max="12" width="12.7109375" customWidth="1"/>
    <col min="13" max="13" width="12" customWidth="1"/>
    <col min="14" max="14" width="17.140625" customWidth="1"/>
    <col min="15" max="15" width="16.28515625" customWidth="1"/>
    <col min="16" max="16" width="6.28515625" customWidth="1"/>
    <col min="17" max="17" width="6.5703125" customWidth="1"/>
    <col min="18" max="18" width="8.42578125" bestFit="1" customWidth="1"/>
    <col min="19" max="19" width="12" customWidth="1"/>
    <col min="20" max="20" width="11.7109375" customWidth="1"/>
    <col min="21" max="21" width="9.28515625" customWidth="1"/>
    <col min="22" max="22" width="12.28515625" customWidth="1"/>
    <col min="23" max="25" width="9.85546875" customWidth="1"/>
    <col min="26" max="26" width="9.42578125" customWidth="1"/>
    <col min="27" max="27" width="1.7109375" customWidth="1"/>
    <col min="28" max="28" width="5" customWidth="1"/>
    <col min="29" max="29" width="9.42578125" customWidth="1"/>
    <col min="30" max="30" width="3.85546875" customWidth="1"/>
    <col min="31" max="31" width="4.42578125" customWidth="1"/>
    <col min="32" max="32" width="6.28515625" bestFit="1" customWidth="1"/>
    <col min="33" max="33" width="6.42578125" bestFit="1" customWidth="1"/>
    <col min="34" max="34" width="6.28515625" customWidth="1"/>
    <col min="35" max="35" width="14.28515625" customWidth="1"/>
    <col min="36" max="36" width="6.42578125" customWidth="1"/>
    <col min="37" max="37" width="12.140625" customWidth="1"/>
    <col min="38" max="38" width="7.28515625" customWidth="1"/>
    <col min="39" max="39" width="6" customWidth="1"/>
  </cols>
  <sheetData>
    <row r="1" spans="1:39" s="12" customFormat="1" ht="34.5" customHeight="1" x14ac:dyDescent="0.25">
      <c r="A1" s="47" t="s">
        <v>126</v>
      </c>
      <c r="B1" s="1" t="s">
        <v>127</v>
      </c>
      <c r="C1" s="2" t="s">
        <v>0</v>
      </c>
      <c r="D1" s="2" t="s">
        <v>1</v>
      </c>
      <c r="E1" s="2" t="s">
        <v>2</v>
      </c>
      <c r="F1" s="3" t="s">
        <v>3</v>
      </c>
      <c r="G1" s="3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5" t="s">
        <v>13</v>
      </c>
      <c r="Q1" s="5" t="s">
        <v>14</v>
      </c>
      <c r="R1" s="5" t="s">
        <v>15</v>
      </c>
      <c r="S1" s="6" t="s">
        <v>16</v>
      </c>
      <c r="T1" s="6" t="s">
        <v>16</v>
      </c>
      <c r="U1" s="7" t="s">
        <v>17</v>
      </c>
      <c r="V1" s="7" t="s">
        <v>18</v>
      </c>
      <c r="W1" s="2" t="s">
        <v>19</v>
      </c>
      <c r="X1" s="2" t="s">
        <v>20</v>
      </c>
      <c r="Y1" s="2" t="s">
        <v>21</v>
      </c>
      <c r="Z1" s="7" t="s">
        <v>22</v>
      </c>
      <c r="AA1" s="8"/>
      <c r="AB1" s="9" t="s">
        <v>23</v>
      </c>
      <c r="AC1" s="9" t="s">
        <v>24</v>
      </c>
      <c r="AD1" s="9" t="s">
        <v>25</v>
      </c>
      <c r="AE1" s="10" t="s">
        <v>26</v>
      </c>
      <c r="AF1" s="10" t="s">
        <v>27</v>
      </c>
      <c r="AG1" s="10" t="s">
        <v>28</v>
      </c>
      <c r="AH1" s="10" t="s">
        <v>29</v>
      </c>
      <c r="AI1" s="10" t="s">
        <v>30</v>
      </c>
      <c r="AJ1" s="10" t="s">
        <v>31</v>
      </c>
      <c r="AK1" s="11" t="s">
        <v>32</v>
      </c>
      <c r="AL1" s="11" t="s">
        <v>33</v>
      </c>
      <c r="AM1" s="10" t="s">
        <v>34</v>
      </c>
    </row>
    <row r="2" spans="1:39" x14ac:dyDescent="0.25">
      <c r="A2" s="48" t="s">
        <v>36</v>
      </c>
      <c r="B2" s="13" t="s">
        <v>128</v>
      </c>
      <c r="C2" s="14" t="s">
        <v>35</v>
      </c>
      <c r="D2" s="14" t="s">
        <v>36</v>
      </c>
      <c r="E2" s="14" t="s">
        <v>37</v>
      </c>
      <c r="F2" s="15">
        <v>0.46966000000000002</v>
      </c>
      <c r="G2" s="16">
        <v>12.5</v>
      </c>
      <c r="H2" s="16">
        <v>2</v>
      </c>
      <c r="I2" s="17">
        <f>[1]MOR5!C2</f>
        <v>33.211864406779661</v>
      </c>
      <c r="J2" s="17">
        <f>[1]MOR5!D2</f>
        <v>34.385593220338983</v>
      </c>
      <c r="K2" s="17">
        <f>[1]MOR5!E2</f>
        <v>10.711577903840633</v>
      </c>
      <c r="L2" s="18">
        <f>I2*$AC$2*$AB$2/F2</f>
        <v>5.9730476707997209</v>
      </c>
      <c r="M2" s="18">
        <f>K2*$AC$2*$AB$2/F2</f>
        <v>1.9264430525636016</v>
      </c>
      <c r="N2" s="18">
        <f>L2*1000/3600</f>
        <v>1.6591799085554779</v>
      </c>
      <c r="O2" s="18">
        <f t="shared" ref="N2:O31" si="0">M2*1000/3600</f>
        <v>0.53512307015655602</v>
      </c>
      <c r="P2" s="19">
        <f>L2*100/(G2*$AB$2)</f>
        <v>1.0663776247801331</v>
      </c>
      <c r="Q2" s="18">
        <f>+P2*SQRT(((M2^2)/(L2^2))+((H2^2)/(G2^2)))</f>
        <v>0.38392682093589453</v>
      </c>
      <c r="R2" s="18">
        <f t="shared" ref="R2:R42" si="1">F2/$AC$2</f>
        <v>249.15649867374006</v>
      </c>
      <c r="S2" s="18">
        <f>L2*R2*0.04</f>
        <v>59.528945762711878</v>
      </c>
      <c r="T2" s="18">
        <f>I2*$AB$2*0.04</f>
        <v>59.528945762711864</v>
      </c>
      <c r="U2" s="18">
        <f>T2*$AH$2/$AG$2</f>
        <v>238.11578305084745</v>
      </c>
      <c r="V2" s="18">
        <f>(T2/SQRT($AB$2*$AL$2))*EXP(-SQRT($AB$2/$AL$2)*$AM$2)</f>
        <v>5.2636767465176906</v>
      </c>
      <c r="W2" s="18">
        <f>U2*$AD$2*$AE$2*$AF$2*$AI$2/(170*3700)</f>
        <v>1.6713683732922318</v>
      </c>
      <c r="X2" s="18">
        <f>U2*$AE$2*$AJ$2*$AK$2*1000</f>
        <v>6.6672419254237294</v>
      </c>
      <c r="Y2" s="18">
        <f>V2*$AE$2*$AJ$2*$AK$2*1000000</f>
        <v>147.38294890249534</v>
      </c>
      <c r="Z2" s="18">
        <f>G2/200</f>
        <v>6.25E-2</v>
      </c>
      <c r="AB2" s="16">
        <v>44.81</v>
      </c>
      <c r="AC2" s="14">
        <v>1.885E-3</v>
      </c>
      <c r="AD2" s="14">
        <v>0.8</v>
      </c>
      <c r="AE2" s="16">
        <v>0.1</v>
      </c>
      <c r="AF2" s="16">
        <v>8760</v>
      </c>
      <c r="AG2" s="16">
        <v>0.5</v>
      </c>
      <c r="AH2" s="20">
        <v>2</v>
      </c>
      <c r="AI2" s="16">
        <v>6.3</v>
      </c>
      <c r="AJ2" s="16">
        <v>7000</v>
      </c>
      <c r="AK2" s="21">
        <v>4.0000000000000001E-8</v>
      </c>
      <c r="AL2" s="18">
        <f>0.00054*3600</f>
        <v>1.944</v>
      </c>
      <c r="AM2" s="16">
        <v>0.04</v>
      </c>
    </row>
    <row r="3" spans="1:39" x14ac:dyDescent="0.25">
      <c r="A3" s="48" t="s">
        <v>36</v>
      </c>
      <c r="B3" s="13" t="s">
        <v>129</v>
      </c>
      <c r="C3" s="14" t="s">
        <v>38</v>
      </c>
      <c r="D3" s="14" t="s">
        <v>36</v>
      </c>
      <c r="E3" s="14" t="s">
        <v>37</v>
      </c>
      <c r="F3" s="15">
        <v>0.253</v>
      </c>
      <c r="G3" s="16">
        <v>11.75</v>
      </c>
      <c r="H3" s="16">
        <v>0.7</v>
      </c>
      <c r="I3" s="17">
        <f>[1]MOR7!C2</f>
        <v>21</v>
      </c>
      <c r="J3" s="17">
        <f>[1]MOR7!D2</f>
        <v>45.421364985163201</v>
      </c>
      <c r="K3" s="17">
        <f>[1]MOR7!E2</f>
        <v>8.5752967462190064</v>
      </c>
      <c r="L3" s="18">
        <f t="shared" ref="L3:L42" si="2">I3*$AC$2*$AB$2/F3</f>
        <v>7.0110824110671945</v>
      </c>
      <c r="M3" s="18">
        <f t="shared" ref="M3:M42" si="3">K3*$AC$2*$AB$2/F3</f>
        <v>2.8629577231951338</v>
      </c>
      <c r="N3" s="18">
        <f t="shared" si="0"/>
        <v>1.9475228919631096</v>
      </c>
      <c r="O3" s="18">
        <f t="shared" si="0"/>
        <v>0.7952660342208705</v>
      </c>
      <c r="P3" s="19">
        <f t="shared" ref="P3:P42" si="4">L3*100/(G3*$AB$2)</f>
        <v>1.3315953241947691</v>
      </c>
      <c r="Q3" s="18">
        <f t="shared" ref="Q3:Q42" si="5">+P3*SQRT(((M3^2)/(L3^2))+((H3^2)/(G3^2)))</f>
        <v>0.54950982930874581</v>
      </c>
      <c r="R3" s="18">
        <f t="shared" si="1"/>
        <v>134.21750663129973</v>
      </c>
      <c r="S3" s="18">
        <f t="shared" ref="S3:S42" si="6">L3*R3*0.04</f>
        <v>37.640400000000007</v>
      </c>
      <c r="T3" s="18">
        <f t="shared" ref="T3:T42" si="7">I3*$AB$2*0.04</f>
        <v>37.6404</v>
      </c>
      <c r="U3" s="18">
        <f t="shared" ref="U3:U42" si="8">T3*$AH$2/$AG$2</f>
        <v>150.5616</v>
      </c>
      <c r="V3" s="18">
        <f t="shared" ref="V3:V42" si="9">(T3/SQRT($AB$2*$AL$2))*EXP(-SQRT($AB$2/$AL$2)*$AM$2)</f>
        <v>3.3282446996353245</v>
      </c>
      <c r="W3" s="18">
        <f t="shared" ref="W3:W42" si="10">U3*$AD$2*$AE$2*$AF$2*$AI$2/(170*3700)</f>
        <v>1.0568131740286171</v>
      </c>
      <c r="X3" s="18">
        <f t="shared" ref="X3:X42" si="11">U3*$AE$2*$AJ$2*$AK$2*1000</f>
        <v>4.2157248000000003</v>
      </c>
      <c r="Y3" s="18">
        <f t="shared" ref="Y3:Y42" si="12">V3*$AE$2*$AJ$3*$AK$2*1000000</f>
        <v>38.833959155344971</v>
      </c>
      <c r="Z3" s="18">
        <f t="shared" ref="Z3:Z42" si="13">G3/200</f>
        <v>5.8749999999999997E-2</v>
      </c>
      <c r="AJ3" s="16">
        <v>2917</v>
      </c>
    </row>
    <row r="4" spans="1:39" x14ac:dyDescent="0.25">
      <c r="A4" s="48" t="s">
        <v>36</v>
      </c>
      <c r="B4" s="13" t="s">
        <v>130</v>
      </c>
      <c r="C4" s="14" t="s">
        <v>39</v>
      </c>
      <c r="D4" s="14" t="s">
        <v>36</v>
      </c>
      <c r="E4" s="14" t="s">
        <v>37</v>
      </c>
      <c r="F4" s="15">
        <v>0.29060000000000002</v>
      </c>
      <c r="G4" s="16">
        <v>9.5</v>
      </c>
      <c r="H4" s="16">
        <v>1.2</v>
      </c>
      <c r="I4" s="17">
        <f>[1]HC!C2</f>
        <v>20.142857142857142</v>
      </c>
      <c r="J4" s="17">
        <f>[1]HC!D2</f>
        <v>48.571428571428569</v>
      </c>
      <c r="K4" s="17">
        <f>[1]HC!E2</f>
        <v>9.2717940773905152</v>
      </c>
      <c r="L4" s="18">
        <f t="shared" si="2"/>
        <v>5.8547959148559618</v>
      </c>
      <c r="M4" s="18">
        <f t="shared" si="3"/>
        <v>2.69497329513363</v>
      </c>
      <c r="N4" s="18">
        <f t="shared" si="0"/>
        <v>1.6263321985711006</v>
      </c>
      <c r="O4" s="18">
        <f t="shared" si="0"/>
        <v>0.74860369309267505</v>
      </c>
      <c r="P4" s="19">
        <f t="shared" si="4"/>
        <v>1.3753499371277467</v>
      </c>
      <c r="Q4" s="18">
        <f t="shared" si="5"/>
        <v>0.65648069835092815</v>
      </c>
      <c r="R4" s="18">
        <f t="shared" si="1"/>
        <v>154.16445623342176</v>
      </c>
      <c r="S4" s="18">
        <f t="shared" si="6"/>
        <v>36.104057142857137</v>
      </c>
      <c r="T4" s="18">
        <f t="shared" si="7"/>
        <v>36.104057142857144</v>
      </c>
      <c r="U4" s="18">
        <f t="shared" si="8"/>
        <v>144.41622857142858</v>
      </c>
      <c r="V4" s="18">
        <f t="shared" si="9"/>
        <v>3.1923979772012299</v>
      </c>
      <c r="W4" s="18">
        <f t="shared" si="10"/>
        <v>1.0136779424356122</v>
      </c>
      <c r="X4" s="18">
        <f t="shared" si="11"/>
        <v>4.0436544000000012</v>
      </c>
      <c r="Y4" s="18">
        <f t="shared" si="12"/>
        <v>37.248899597983957</v>
      </c>
      <c r="Z4" s="18">
        <f t="shared" si="13"/>
        <v>4.7500000000000001E-2</v>
      </c>
      <c r="AB4" s="22"/>
      <c r="AC4" s="23"/>
      <c r="AD4" s="23"/>
    </row>
    <row r="5" spans="1:39" x14ac:dyDescent="0.25">
      <c r="A5" s="48" t="s">
        <v>36</v>
      </c>
      <c r="B5" s="13" t="s">
        <v>131</v>
      </c>
      <c r="C5" s="14" t="s">
        <v>40</v>
      </c>
      <c r="D5" s="14" t="s">
        <v>36</v>
      </c>
      <c r="E5" s="14" t="s">
        <v>37</v>
      </c>
      <c r="F5" s="15">
        <v>0.2545</v>
      </c>
      <c r="G5" s="16">
        <v>13.25</v>
      </c>
      <c r="H5" s="16">
        <v>0.7</v>
      </c>
      <c r="I5" s="17">
        <f>[1]HAR!C2</f>
        <v>19.301204819277107</v>
      </c>
      <c r="J5" s="17">
        <f>[1]HAR!D2</f>
        <v>48.216867469879517</v>
      </c>
      <c r="K5" s="17">
        <f>[1]HAR!E2</f>
        <v>7.652091918281573</v>
      </c>
      <c r="L5" s="18">
        <f t="shared" si="2"/>
        <v>6.405940952020261</v>
      </c>
      <c r="M5" s="18">
        <f t="shared" si="3"/>
        <v>2.5396781935076693</v>
      </c>
      <c r="N5" s="18">
        <f t="shared" si="0"/>
        <v>1.7794280422278501</v>
      </c>
      <c r="O5" s="18">
        <f t="shared" si="0"/>
        <v>0.70546616486324143</v>
      </c>
      <c r="P5" s="19">
        <f t="shared" si="4"/>
        <v>1.0789271181921589</v>
      </c>
      <c r="Q5" s="18">
        <f t="shared" si="5"/>
        <v>0.43152895824602744</v>
      </c>
      <c r="R5" s="18">
        <f t="shared" si="1"/>
        <v>135.0132625994695</v>
      </c>
      <c r="S5" s="18">
        <f t="shared" si="6"/>
        <v>34.595479518072288</v>
      </c>
      <c r="T5" s="18">
        <f t="shared" si="7"/>
        <v>34.595479518072288</v>
      </c>
      <c r="U5" s="18">
        <f t="shared" si="8"/>
        <v>138.38191807228915</v>
      </c>
      <c r="V5" s="18">
        <f t="shared" si="9"/>
        <v>3.0590063160159437</v>
      </c>
      <c r="W5" s="18">
        <f t="shared" si="10"/>
        <v>0.97132226322079429</v>
      </c>
      <c r="X5" s="18">
        <f t="shared" si="11"/>
        <v>3.8746937060240967</v>
      </c>
      <c r="Y5" s="18">
        <f t="shared" si="12"/>
        <v>35.692485695274037</v>
      </c>
      <c r="Z5" s="18">
        <f t="shared" si="13"/>
        <v>6.6250000000000003E-2</v>
      </c>
      <c r="AB5" s="22"/>
    </row>
    <row r="6" spans="1:39" x14ac:dyDescent="0.25">
      <c r="A6" s="48" t="s">
        <v>36</v>
      </c>
      <c r="B6" s="13" t="s">
        <v>132</v>
      </c>
      <c r="C6" s="14" t="s">
        <v>41</v>
      </c>
      <c r="D6" s="14" t="s">
        <v>36</v>
      </c>
      <c r="E6" s="14" t="s">
        <v>37</v>
      </c>
      <c r="F6" s="15">
        <v>0.3357</v>
      </c>
      <c r="G6" s="16">
        <v>3.8499999999999996</v>
      </c>
      <c r="H6" s="16">
        <v>1.4</v>
      </c>
      <c r="I6" s="17">
        <f>[1]HAC!C2</f>
        <v>14.579710144927537</v>
      </c>
      <c r="J6" s="17">
        <f>[1]HAC!D2</f>
        <v>57.391304347826086</v>
      </c>
      <c r="K6" s="17">
        <f>[1]HAC!E2</f>
        <v>6.8285856711100639</v>
      </c>
      <c r="L6" s="18">
        <f t="shared" si="2"/>
        <v>3.6684605000151098</v>
      </c>
      <c r="M6" s="18">
        <f t="shared" si="3"/>
        <v>1.7181683693589609</v>
      </c>
      <c r="N6" s="18">
        <f t="shared" si="0"/>
        <v>1.0190168055597528</v>
      </c>
      <c r="O6" s="18">
        <f t="shared" si="0"/>
        <v>0.47726899148860025</v>
      </c>
      <c r="P6" s="19">
        <f t="shared" si="4"/>
        <v>2.1264157177433782</v>
      </c>
      <c r="Q6" s="18">
        <f t="shared" si="5"/>
        <v>1.2608669649810729</v>
      </c>
      <c r="R6" s="18">
        <f t="shared" si="1"/>
        <v>178.09018567639257</v>
      </c>
      <c r="S6" s="18">
        <f t="shared" si="6"/>
        <v>26.132672463768113</v>
      </c>
      <c r="T6" s="18">
        <f t="shared" si="7"/>
        <v>26.132672463768117</v>
      </c>
      <c r="U6" s="18">
        <f t="shared" si="8"/>
        <v>104.53068985507247</v>
      </c>
      <c r="V6" s="18">
        <f t="shared" si="9"/>
        <v>2.3107068100987829</v>
      </c>
      <c r="W6" s="18">
        <f t="shared" si="10"/>
        <v>0.73371570260371888</v>
      </c>
      <c r="X6" s="18">
        <f t="shared" si="11"/>
        <v>2.9268593159420293</v>
      </c>
      <c r="Y6" s="18">
        <f t="shared" si="12"/>
        <v>26.961327060232598</v>
      </c>
      <c r="Z6" s="18">
        <f t="shared" si="13"/>
        <v>1.925E-2</v>
      </c>
      <c r="AB6" s="22"/>
    </row>
    <row r="7" spans="1:39" x14ac:dyDescent="0.25">
      <c r="A7" s="48" t="s">
        <v>36</v>
      </c>
      <c r="B7" s="13" t="s">
        <v>133</v>
      </c>
      <c r="C7" s="14" t="s">
        <v>42</v>
      </c>
      <c r="D7" s="14" t="s">
        <v>36</v>
      </c>
      <c r="E7" s="14" t="s">
        <v>37</v>
      </c>
      <c r="F7" s="15">
        <v>0.23699999999999999</v>
      </c>
      <c r="G7" s="16">
        <v>24.1</v>
      </c>
      <c r="H7" s="16">
        <v>2.4</v>
      </c>
      <c r="I7" s="17">
        <f>[1]HHA100!C2</f>
        <v>21.238805970149254</v>
      </c>
      <c r="J7" s="17">
        <f>[1]HHA100!D2</f>
        <v>46.895522388059703</v>
      </c>
      <c r="K7" s="17">
        <f>[1]HHA100!E2</f>
        <v>7.0045213801381383</v>
      </c>
      <c r="L7" s="18">
        <f t="shared" si="2"/>
        <v>7.5695149285219472</v>
      </c>
      <c r="M7" s="18">
        <f t="shared" si="3"/>
        <v>2.4964128976283595</v>
      </c>
      <c r="N7" s="18">
        <f t="shared" si="0"/>
        <v>2.1026430357005408</v>
      </c>
      <c r="O7" s="18">
        <f t="shared" si="0"/>
        <v>0.69344802711898879</v>
      </c>
      <c r="P7" s="19">
        <f t="shared" si="4"/>
        <v>0.70093228379871741</v>
      </c>
      <c r="Q7" s="18">
        <f t="shared" si="5"/>
        <v>0.24147506893646489</v>
      </c>
      <c r="R7" s="18">
        <f t="shared" si="1"/>
        <v>125.72944297082228</v>
      </c>
      <c r="S7" s="18">
        <f t="shared" si="6"/>
        <v>38.068435820895523</v>
      </c>
      <c r="T7" s="18">
        <f t="shared" si="7"/>
        <v>38.068435820895523</v>
      </c>
      <c r="U7" s="18">
        <f t="shared" si="8"/>
        <v>152.27374328358209</v>
      </c>
      <c r="V7" s="18">
        <f t="shared" si="9"/>
        <v>3.3660925427015407</v>
      </c>
      <c r="W7" s="18">
        <f t="shared" si="10"/>
        <v>1.0688309499948272</v>
      </c>
      <c r="X7" s="18">
        <f t="shared" si="11"/>
        <v>4.2636648119402984</v>
      </c>
      <c r="Y7" s="18">
        <f t="shared" si="12"/>
        <v>39.275567788241581</v>
      </c>
      <c r="Z7" s="18">
        <f t="shared" si="13"/>
        <v>0.12050000000000001</v>
      </c>
    </row>
    <row r="8" spans="1:39" x14ac:dyDescent="0.25">
      <c r="A8" s="48" t="s">
        <v>36</v>
      </c>
      <c r="B8" s="13" t="s">
        <v>134</v>
      </c>
      <c r="C8" s="14" t="s">
        <v>43</v>
      </c>
      <c r="D8" s="14" t="s">
        <v>36</v>
      </c>
      <c r="E8" s="14" t="s">
        <v>37</v>
      </c>
      <c r="F8" s="15">
        <v>0.67796000000000001</v>
      </c>
      <c r="G8" s="16">
        <v>6.4</v>
      </c>
      <c r="H8" s="16">
        <v>1.2</v>
      </c>
      <c r="I8" s="17">
        <f>[1]HHE100!C2</f>
        <v>15.260273972602739</v>
      </c>
      <c r="J8" s="17">
        <f>[1]HHE100!D2</f>
        <v>56.767123287671232</v>
      </c>
      <c r="K8" s="17">
        <f>[1]HHE100!E2</f>
        <v>7.1102965191729632</v>
      </c>
      <c r="L8" s="18">
        <f t="shared" si="2"/>
        <v>1.9012733385490881</v>
      </c>
      <c r="M8" s="18">
        <f t="shared" si="3"/>
        <v>0.88586988840124026</v>
      </c>
      <c r="N8" s="18">
        <f t="shared" si="0"/>
        <v>0.52813148293030221</v>
      </c>
      <c r="O8" s="18">
        <f t="shared" si="0"/>
        <v>0.24607496900034451</v>
      </c>
      <c r="P8" s="19">
        <f t="shared" si="4"/>
        <v>0.66296353302453681</v>
      </c>
      <c r="Q8" s="18">
        <f t="shared" si="5"/>
        <v>0.33297122907620724</v>
      </c>
      <c r="R8" s="18">
        <f t="shared" si="1"/>
        <v>359.66047745358094</v>
      </c>
      <c r="S8" s="18">
        <f t="shared" si="6"/>
        <v>27.352515068493155</v>
      </c>
      <c r="T8" s="18">
        <f t="shared" si="7"/>
        <v>27.352515068493155</v>
      </c>
      <c r="U8" s="18">
        <f t="shared" si="8"/>
        <v>109.41006027397262</v>
      </c>
      <c r="V8" s="18">
        <f t="shared" si="9"/>
        <v>2.4185679030618084</v>
      </c>
      <c r="W8" s="18">
        <f t="shared" si="10"/>
        <v>0.7679646939777427</v>
      </c>
      <c r="X8" s="18">
        <f t="shared" si="11"/>
        <v>3.0634816876712336</v>
      </c>
      <c r="Y8" s="18">
        <f t="shared" si="12"/>
        <v>28.21985029292518</v>
      </c>
      <c r="Z8" s="18">
        <f t="shared" si="13"/>
        <v>3.2000000000000001E-2</v>
      </c>
    </row>
    <row r="9" spans="1:39" x14ac:dyDescent="0.25">
      <c r="A9" s="48" t="s">
        <v>36</v>
      </c>
      <c r="B9" s="13" t="s">
        <v>44</v>
      </c>
      <c r="C9" s="14" t="s">
        <v>45</v>
      </c>
      <c r="D9" s="14" t="s">
        <v>36</v>
      </c>
      <c r="E9" s="14" t="s">
        <v>46</v>
      </c>
      <c r="F9" s="15">
        <v>0.27539999999999998</v>
      </c>
      <c r="G9" s="16">
        <v>35.299999999999997</v>
      </c>
      <c r="H9" s="16">
        <v>2.9</v>
      </c>
      <c r="I9" s="17">
        <f>[1]BET!C2</f>
        <v>32.799999999999997</v>
      </c>
      <c r="J9" s="17">
        <f>[1]BET!D2</f>
        <v>36.177777777777777</v>
      </c>
      <c r="K9" s="17">
        <f>[1]BET!E2</f>
        <v>11.53177428593788</v>
      </c>
      <c r="L9" s="18">
        <f t="shared" si="2"/>
        <v>10.059958896151054</v>
      </c>
      <c r="M9" s="18">
        <f t="shared" si="3"/>
        <v>3.5368651011044738</v>
      </c>
      <c r="N9" s="18">
        <f t="shared" si="0"/>
        <v>2.7944330267086261</v>
      </c>
      <c r="O9" s="18">
        <f t="shared" si="0"/>
        <v>0.98246252808457613</v>
      </c>
      <c r="P9" s="19">
        <f t="shared" si="4"/>
        <v>0.63598453755649786</v>
      </c>
      <c r="Q9" s="18">
        <f t="shared" si="5"/>
        <v>0.2296217235060852</v>
      </c>
      <c r="R9" s="18">
        <f t="shared" si="1"/>
        <v>146.10079575596816</v>
      </c>
      <c r="S9" s="18">
        <f t="shared" si="6"/>
        <v>58.79072</v>
      </c>
      <c r="T9" s="18">
        <f t="shared" si="7"/>
        <v>58.79072</v>
      </c>
      <c r="U9" s="18">
        <f t="shared" si="8"/>
        <v>235.16288</v>
      </c>
      <c r="V9" s="18">
        <f t="shared" si="9"/>
        <v>5.198401245144697</v>
      </c>
      <c r="W9" s="18">
        <f t="shared" si="10"/>
        <v>1.6506415289589829</v>
      </c>
      <c r="X9" s="18">
        <f t="shared" si="11"/>
        <v>6.5845606400000012</v>
      </c>
      <c r="Y9" s="18">
        <f t="shared" si="12"/>
        <v>60.654945728348324</v>
      </c>
      <c r="Z9" s="18">
        <f t="shared" si="13"/>
        <v>0.17649999999999999</v>
      </c>
    </row>
    <row r="10" spans="1:39" x14ac:dyDescent="0.25">
      <c r="A10" s="48" t="s">
        <v>36</v>
      </c>
      <c r="B10" s="13" t="s">
        <v>47</v>
      </c>
      <c r="C10" s="14" t="s">
        <v>48</v>
      </c>
      <c r="D10" s="14" t="s">
        <v>36</v>
      </c>
      <c r="E10" s="14" t="s">
        <v>46</v>
      </c>
      <c r="F10" s="15">
        <v>0.47139999999999999</v>
      </c>
      <c r="G10" s="16">
        <v>9.0399999999999991</v>
      </c>
      <c r="H10" s="16">
        <v>0.72</v>
      </c>
      <c r="I10" s="17">
        <f>[1]BMJ!C2</f>
        <v>45.514705882352942</v>
      </c>
      <c r="J10" s="17">
        <f>[1]BMJ!D2</f>
        <v>28.5</v>
      </c>
      <c r="K10" s="17">
        <f>[1]BMJ!E2</f>
        <v>11.078407999022277</v>
      </c>
      <c r="L10" s="18">
        <f t="shared" si="2"/>
        <v>8.1554599799720506</v>
      </c>
      <c r="M10" s="18">
        <f t="shared" si="3"/>
        <v>1.985061999771351</v>
      </c>
      <c r="N10" s="18">
        <f t="shared" si="0"/>
        <v>2.2654055499922365</v>
      </c>
      <c r="O10" s="18">
        <f t="shared" si="0"/>
        <v>0.55140611104759751</v>
      </c>
      <c r="P10" s="19">
        <f t="shared" si="4"/>
        <v>2.0132842058731879</v>
      </c>
      <c r="Q10" s="18">
        <f t="shared" si="5"/>
        <v>0.51560685472704115</v>
      </c>
      <c r="R10" s="18">
        <f t="shared" si="1"/>
        <v>250.07957559681697</v>
      </c>
      <c r="S10" s="18">
        <f t="shared" si="6"/>
        <v>81.580558823529444</v>
      </c>
      <c r="T10" s="18">
        <f t="shared" si="7"/>
        <v>81.580558823529415</v>
      </c>
      <c r="U10" s="18">
        <f t="shared" si="8"/>
        <v>326.32223529411766</v>
      </c>
      <c r="V10" s="18">
        <f t="shared" si="9"/>
        <v>7.2135275527810432</v>
      </c>
      <c r="W10" s="18">
        <f t="shared" si="10"/>
        <v>2.2905019423099224</v>
      </c>
      <c r="X10" s="18">
        <f t="shared" si="11"/>
        <v>9.1370225882352951</v>
      </c>
      <c r="Y10" s="18">
        <f t="shared" si="12"/>
        <v>84.167439485849229</v>
      </c>
      <c r="Z10" s="18">
        <f t="shared" si="13"/>
        <v>4.5199999999999997E-2</v>
      </c>
    </row>
    <row r="11" spans="1:39" x14ac:dyDescent="0.25">
      <c r="A11" s="48" t="s">
        <v>50</v>
      </c>
      <c r="B11" s="13" t="s">
        <v>135</v>
      </c>
      <c r="C11" s="14" t="s">
        <v>49</v>
      </c>
      <c r="D11" s="14" t="s">
        <v>50</v>
      </c>
      <c r="E11" s="14" t="s">
        <v>37</v>
      </c>
      <c r="F11" s="15">
        <v>0.34229999999999999</v>
      </c>
      <c r="G11" s="24">
        <v>4.0999999999999996</v>
      </c>
      <c r="H11" s="24">
        <v>1.4</v>
      </c>
      <c r="I11" s="17">
        <f>[1]CEBA!C2</f>
        <v>10.986486486486486</v>
      </c>
      <c r="J11" s="17">
        <f>[1]CEBA!D2</f>
        <v>62.716216216216218</v>
      </c>
      <c r="K11" s="17">
        <f>[1]CEBA!E2</f>
        <v>4.761412370304515</v>
      </c>
      <c r="L11" s="18">
        <f t="shared" si="2"/>
        <v>2.7110543560650919</v>
      </c>
      <c r="M11" s="18">
        <f t="shared" si="3"/>
        <v>1.1749386633673853</v>
      </c>
      <c r="N11" s="18">
        <f t="shared" si="0"/>
        <v>0.75307065446252552</v>
      </c>
      <c r="O11" s="18">
        <f t="shared" si="0"/>
        <v>0.32637185093538479</v>
      </c>
      <c r="P11" s="19">
        <f t="shared" si="4"/>
        <v>1.475636620781017</v>
      </c>
      <c r="Q11" s="18">
        <f t="shared" si="5"/>
        <v>0.81417506472044043</v>
      </c>
      <c r="R11" s="18">
        <f t="shared" si="1"/>
        <v>181.59151193633951</v>
      </c>
      <c r="S11" s="18">
        <f t="shared" si="6"/>
        <v>19.692178378378376</v>
      </c>
      <c r="T11" s="18">
        <f t="shared" si="7"/>
        <v>19.692178378378379</v>
      </c>
      <c r="U11" s="18">
        <f>T11*$AH$2/$AG$2</f>
        <v>78.768713513513518</v>
      </c>
      <c r="V11" s="18">
        <f>(T11/SQRT($AB$2*$AL$2))*EXP(-SQRT($AB$2/$AL$2)*$AM$2)</f>
        <v>1.7412245436316081</v>
      </c>
      <c r="W11" s="18">
        <f>U11*$AD$2*$AE$2*$AF$2*$AI$2/(170*3700)</f>
        <v>0.55288874548601386</v>
      </c>
      <c r="X11" s="18">
        <f t="shared" si="11"/>
        <v>2.2055239783783787</v>
      </c>
      <c r="Y11" s="18">
        <f>V11*$AE$2*$AJ$3*$AK$2*1000000</f>
        <v>20.316607975093607</v>
      </c>
      <c r="Z11" s="18">
        <f t="shared" si="13"/>
        <v>2.0499999999999997E-2</v>
      </c>
    </row>
    <row r="12" spans="1:39" x14ac:dyDescent="0.25">
      <c r="A12" s="48" t="s">
        <v>50</v>
      </c>
      <c r="B12" s="13" t="s">
        <v>136</v>
      </c>
      <c r="C12" s="14" t="s">
        <v>51</v>
      </c>
      <c r="D12" s="14" t="s">
        <v>50</v>
      </c>
      <c r="E12" s="14" t="s">
        <v>37</v>
      </c>
      <c r="F12" s="15">
        <v>0.48837999999999998</v>
      </c>
      <c r="G12" s="24">
        <v>9.6</v>
      </c>
      <c r="H12" s="24">
        <v>1.9</v>
      </c>
      <c r="I12" s="17">
        <f>[1]CECO!C2</f>
        <v>10.076923076923077</v>
      </c>
      <c r="J12" s="17">
        <f>[1]CECO!D2</f>
        <v>64.410256410256409</v>
      </c>
      <c r="K12" s="17">
        <f>[1]CECO!E2</f>
        <v>4.4626202792849208</v>
      </c>
      <c r="L12" s="18">
        <f t="shared" si="2"/>
        <v>1.7428353945698021</v>
      </c>
      <c r="M12" s="18">
        <f t="shared" si="3"/>
        <v>0.77182414869019522</v>
      </c>
      <c r="N12" s="18">
        <f t="shared" si="0"/>
        <v>0.48412094293605612</v>
      </c>
      <c r="O12" s="18">
        <f t="shared" si="0"/>
        <v>0.21439559685838755</v>
      </c>
      <c r="P12" s="19">
        <f t="shared" si="4"/>
        <v>0.40514473019643171</v>
      </c>
      <c r="Q12" s="18">
        <f t="shared" si="5"/>
        <v>0.19652315732499373</v>
      </c>
      <c r="R12" s="18">
        <f t="shared" si="1"/>
        <v>259.08753315649869</v>
      </c>
      <c r="S12" s="18">
        <f t="shared" si="6"/>
        <v>18.061876923076923</v>
      </c>
      <c r="T12" s="18">
        <f t="shared" si="7"/>
        <v>18.061876923076923</v>
      </c>
      <c r="U12" s="18">
        <f t="shared" si="8"/>
        <v>72.247507692307693</v>
      </c>
      <c r="V12" s="18">
        <f t="shared" si="9"/>
        <v>1.5970698009239104</v>
      </c>
      <c r="W12" s="18">
        <f t="shared" si="10"/>
        <v>0.50711547911263299</v>
      </c>
      <c r="X12" s="18">
        <f t="shared" si="11"/>
        <v>2.0229302153846156</v>
      </c>
      <c r="Y12" s="18">
        <f t="shared" si="12"/>
        <v>18.634610437180186</v>
      </c>
      <c r="Z12" s="18">
        <f t="shared" si="13"/>
        <v>4.8000000000000001E-2</v>
      </c>
    </row>
    <row r="13" spans="1:39" x14ac:dyDescent="0.25">
      <c r="A13" s="48" t="s">
        <v>50</v>
      </c>
      <c r="B13" s="13" t="s">
        <v>137</v>
      </c>
      <c r="C13" s="14" t="s">
        <v>52</v>
      </c>
      <c r="D13" s="14" t="s">
        <v>50</v>
      </c>
      <c r="E13" s="14" t="s">
        <v>37</v>
      </c>
      <c r="F13" s="15">
        <v>0.28877999999999998</v>
      </c>
      <c r="G13" s="24">
        <v>12.3</v>
      </c>
      <c r="H13" s="24">
        <v>1.1499999999999999</v>
      </c>
      <c r="I13" s="17">
        <f>[1]CERA!C2</f>
        <v>12.103626943005182</v>
      </c>
      <c r="J13" s="17">
        <f>[1]CERA!D2</f>
        <v>58.647668393782382</v>
      </c>
      <c r="K13" s="17">
        <f>[1]CERA!E2</f>
        <v>5.380291707714707</v>
      </c>
      <c r="L13" s="18">
        <f t="shared" si="2"/>
        <v>3.5402563939704179</v>
      </c>
      <c r="M13" s="18">
        <f t="shared" si="3"/>
        <v>1.5737111040646239</v>
      </c>
      <c r="N13" s="18">
        <f t="shared" si="0"/>
        <v>0.98340455388067161</v>
      </c>
      <c r="O13" s="18">
        <f t="shared" si="0"/>
        <v>0.43714197335128441</v>
      </c>
      <c r="P13" s="19">
        <f t="shared" si="4"/>
        <v>0.64232475582911375</v>
      </c>
      <c r="Q13" s="18">
        <f t="shared" si="5"/>
        <v>0.29177286461224072</v>
      </c>
      <c r="R13" s="18">
        <f t="shared" si="1"/>
        <v>153.19893899204243</v>
      </c>
      <c r="S13" s="18">
        <f t="shared" si="6"/>
        <v>21.694540932642486</v>
      </c>
      <c r="T13" s="18">
        <f t="shared" si="7"/>
        <v>21.694540932642489</v>
      </c>
      <c r="U13" s="18">
        <f t="shared" si="8"/>
        <v>86.778163730569958</v>
      </c>
      <c r="V13" s="18">
        <f t="shared" si="9"/>
        <v>1.9182777247343004</v>
      </c>
      <c r="W13" s="18">
        <f t="shared" si="10"/>
        <v>0.60910820985217118</v>
      </c>
      <c r="X13" s="18">
        <f t="shared" si="11"/>
        <v>2.4297885844559595</v>
      </c>
      <c r="Y13" s="18">
        <f t="shared" si="12"/>
        <v>22.382464492199819</v>
      </c>
      <c r="Z13" s="18">
        <f t="shared" si="13"/>
        <v>6.1500000000000006E-2</v>
      </c>
    </row>
    <row r="14" spans="1:39" x14ac:dyDescent="0.25">
      <c r="A14" s="48" t="s">
        <v>50</v>
      </c>
      <c r="B14" s="13" t="s">
        <v>138</v>
      </c>
      <c r="C14" s="14" t="s">
        <v>53</v>
      </c>
      <c r="D14" s="14" t="s">
        <v>50</v>
      </c>
      <c r="E14" s="14" t="s">
        <v>37</v>
      </c>
      <c r="F14" s="15">
        <v>0.28449999999999998</v>
      </c>
      <c r="G14" s="16">
        <v>14.35</v>
      </c>
      <c r="H14" s="16">
        <v>0.8</v>
      </c>
      <c r="I14" s="17">
        <f>[1]CEMI!C2</f>
        <v>18.095238095238095</v>
      </c>
      <c r="J14" s="17">
        <f>[1]CEMI!D2</f>
        <v>50.666666666666664</v>
      </c>
      <c r="K14" s="17">
        <f>[1]CEMI!E2</f>
        <v>6.6728774785969973</v>
      </c>
      <c r="L14" s="18">
        <f t="shared" si="2"/>
        <v>5.3723998660975818</v>
      </c>
      <c r="M14" s="18">
        <f t="shared" si="3"/>
        <v>1.9811491776907941</v>
      </c>
      <c r="N14" s="18">
        <f t="shared" si="0"/>
        <v>1.4923332961382172</v>
      </c>
      <c r="O14" s="18">
        <f t="shared" si="0"/>
        <v>0.5503192160252206</v>
      </c>
      <c r="P14" s="19">
        <f t="shared" si="4"/>
        <v>0.83549043947811885</v>
      </c>
      <c r="Q14" s="18">
        <f t="shared" si="5"/>
        <v>0.31159992109470125</v>
      </c>
      <c r="R14" s="18">
        <f t="shared" si="1"/>
        <v>150.92838196286471</v>
      </c>
      <c r="S14" s="18">
        <f t="shared" si="6"/>
        <v>32.433904761904763</v>
      </c>
      <c r="T14" s="18">
        <f t="shared" si="7"/>
        <v>32.433904761904763</v>
      </c>
      <c r="U14" s="18">
        <f t="shared" si="8"/>
        <v>129.73561904761905</v>
      </c>
      <c r="V14" s="18">
        <f t="shared" si="9"/>
        <v>2.8678752513864478</v>
      </c>
      <c r="W14" s="18">
        <f t="shared" si="10"/>
        <v>0.91063266696343426</v>
      </c>
      <c r="X14" s="18">
        <f t="shared" si="11"/>
        <v>3.6325973333333339</v>
      </c>
      <c r="Y14" s="18">
        <f t="shared" si="12"/>
        <v>33.462368433177076</v>
      </c>
      <c r="Z14" s="18">
        <f t="shared" si="13"/>
        <v>7.1749999999999994E-2</v>
      </c>
    </row>
    <row r="15" spans="1:39" x14ac:dyDescent="0.25">
      <c r="A15" s="48" t="s">
        <v>50</v>
      </c>
      <c r="B15" s="13" t="s">
        <v>54</v>
      </c>
      <c r="C15" s="14" t="s">
        <v>55</v>
      </c>
      <c r="D15" s="14" t="s">
        <v>50</v>
      </c>
      <c r="E15" s="14" t="s">
        <v>46</v>
      </c>
      <c r="F15" s="15">
        <v>0.28449999999999998</v>
      </c>
      <c r="G15" s="16">
        <v>13.8</v>
      </c>
      <c r="H15" s="16">
        <v>2.7</v>
      </c>
      <c r="I15" s="17">
        <f>[1]CIIA!C2</f>
        <v>12.378378378378379</v>
      </c>
      <c r="J15" s="17">
        <f>[1]CIIA!D2</f>
        <v>63.45945945945946</v>
      </c>
      <c r="K15" s="17">
        <f>[1]CIIA!E2</f>
        <v>4.934860976041052</v>
      </c>
      <c r="L15" s="18">
        <f t="shared" si="2"/>
        <v>3.6750883294542351</v>
      </c>
      <c r="M15" s="18">
        <f t="shared" si="3"/>
        <v>1.4651394089072518</v>
      </c>
      <c r="N15" s="18">
        <f t="shared" si="0"/>
        <v>1.0208578692928432</v>
      </c>
      <c r="O15" s="18">
        <f t="shared" si="0"/>
        <v>0.40698316914090332</v>
      </c>
      <c r="P15" s="19">
        <f t="shared" si="4"/>
        <v>0.5943109763695078</v>
      </c>
      <c r="Q15" s="18">
        <f t="shared" si="5"/>
        <v>0.26392747201847527</v>
      </c>
      <c r="R15" s="18">
        <f t="shared" si="1"/>
        <v>150.92838196286471</v>
      </c>
      <c r="S15" s="18">
        <f t="shared" si="6"/>
        <v>22.187005405405408</v>
      </c>
      <c r="T15" s="18">
        <f t="shared" si="7"/>
        <v>22.187005405405408</v>
      </c>
      <c r="U15" s="18">
        <f t="shared" si="8"/>
        <v>88.748021621621632</v>
      </c>
      <c r="V15" s="18">
        <f t="shared" si="9"/>
        <v>1.9618224870437309</v>
      </c>
      <c r="W15" s="18">
        <f t="shared" si="10"/>
        <v>0.62293492111339333</v>
      </c>
      <c r="X15" s="18">
        <f t="shared" si="11"/>
        <v>2.4849446054054058</v>
      </c>
      <c r="Y15" s="18">
        <f t="shared" si="12"/>
        <v>22.890544778826253</v>
      </c>
      <c r="Z15" s="18">
        <f t="shared" si="13"/>
        <v>6.9000000000000006E-2</v>
      </c>
    </row>
    <row r="16" spans="1:39" x14ac:dyDescent="0.25">
      <c r="A16" s="48" t="s">
        <v>58</v>
      </c>
      <c r="B16" s="13" t="s">
        <v>56</v>
      </c>
      <c r="C16" s="14" t="s">
        <v>57</v>
      </c>
      <c r="D16" s="14" t="s">
        <v>58</v>
      </c>
      <c r="E16" s="14" t="s">
        <v>37</v>
      </c>
      <c r="F16" s="15">
        <v>0.34255999999999998</v>
      </c>
      <c r="G16" s="24">
        <v>1.85</v>
      </c>
      <c r="H16" s="24">
        <v>1</v>
      </c>
      <c r="I16" s="17">
        <f>[1]BA!C2</f>
        <v>13.391304347826088</v>
      </c>
      <c r="J16" s="17">
        <f>[1]BA!D2</f>
        <v>55.608695652173914</v>
      </c>
      <c r="K16" s="17">
        <f>[1]BA!E2</f>
        <v>6.6792700365641657</v>
      </c>
      <c r="L16" s="18">
        <f t="shared" si="2"/>
        <v>3.3019654824035904</v>
      </c>
      <c r="M16" s="18">
        <f t="shared" si="3"/>
        <v>1.6469433100419197</v>
      </c>
      <c r="N16" s="18">
        <f t="shared" si="0"/>
        <v>0.9172126340009974</v>
      </c>
      <c r="O16" s="18">
        <f t="shared" si="0"/>
        <v>0.45748425278942212</v>
      </c>
      <c r="P16" s="19">
        <f t="shared" si="4"/>
        <v>3.9831426170601278</v>
      </c>
      <c r="Q16" s="18">
        <f t="shared" si="5"/>
        <v>2.9296067592415378</v>
      </c>
      <c r="R16" s="18">
        <f t="shared" si="1"/>
        <v>181.72944297082228</v>
      </c>
      <c r="S16" s="18">
        <f t="shared" si="6"/>
        <v>24.002573913043481</v>
      </c>
      <c r="T16" s="18">
        <f t="shared" si="7"/>
        <v>24.002573913043481</v>
      </c>
      <c r="U16" s="18">
        <f t="shared" si="8"/>
        <v>96.010295652173923</v>
      </c>
      <c r="V16" s="18">
        <f t="shared" si="9"/>
        <v>2.1223589388978885</v>
      </c>
      <c r="W16" s="18">
        <f t="shared" si="10"/>
        <v>0.6739098501052051</v>
      </c>
      <c r="X16" s="18">
        <f t="shared" si="11"/>
        <v>2.6882882782608699</v>
      </c>
      <c r="Y16" s="18">
        <f t="shared" si="12"/>
        <v>24.763684099060566</v>
      </c>
      <c r="Z16" s="18">
        <f t="shared" si="13"/>
        <v>9.2500000000000013E-3</v>
      </c>
    </row>
    <row r="17" spans="1:26" x14ac:dyDescent="0.25">
      <c r="A17" s="48" t="s">
        <v>58</v>
      </c>
      <c r="B17" s="13" t="s">
        <v>59</v>
      </c>
      <c r="C17" s="14" t="s">
        <v>60</v>
      </c>
      <c r="D17" s="14" t="s">
        <v>58</v>
      </c>
      <c r="E17" s="14" t="s">
        <v>46</v>
      </c>
      <c r="F17" s="15">
        <v>0.38</v>
      </c>
      <c r="G17" s="25">
        <v>3.9</v>
      </c>
      <c r="H17" s="16">
        <v>1.1000000000000001</v>
      </c>
      <c r="I17" s="17">
        <f>[1]CAL!C2</f>
        <v>17.056338028169016</v>
      </c>
      <c r="J17" s="17">
        <f>[1]CAL!D2</f>
        <v>52.985915492957744</v>
      </c>
      <c r="K17" s="17">
        <f>[1]CAL!E2</f>
        <v>7.5078764811052388</v>
      </c>
      <c r="L17" s="18">
        <f t="shared" si="2"/>
        <v>3.791303015196442</v>
      </c>
      <c r="M17" s="18">
        <f t="shared" si="3"/>
        <v>1.6688596751264317</v>
      </c>
      <c r="N17" s="18">
        <f t="shared" si="0"/>
        <v>1.0531397264434561</v>
      </c>
      <c r="O17" s="18">
        <f t="shared" si="0"/>
        <v>0.46357213197956437</v>
      </c>
      <c r="P17" s="19">
        <f t="shared" si="4"/>
        <v>2.1694465035829009</v>
      </c>
      <c r="Q17" s="18">
        <f t="shared" si="5"/>
        <v>1.1341709191107106</v>
      </c>
      <c r="R17" s="18">
        <f t="shared" si="1"/>
        <v>201.59151193633954</v>
      </c>
      <c r="S17" s="18">
        <f t="shared" si="6"/>
        <v>30.571780281690145</v>
      </c>
      <c r="T17" s="18">
        <f t="shared" si="7"/>
        <v>30.571780281690145</v>
      </c>
      <c r="U17" s="18">
        <f t="shared" si="8"/>
        <v>122.28712112676058</v>
      </c>
      <c r="V17" s="18">
        <f t="shared" si="9"/>
        <v>2.7032222208305692</v>
      </c>
      <c r="W17" s="18">
        <f t="shared" si="10"/>
        <v>0.85835060613591907</v>
      </c>
      <c r="X17" s="18">
        <f t="shared" si="11"/>
        <v>3.4240393915492966</v>
      </c>
      <c r="Y17" s="18">
        <f t="shared" si="12"/>
        <v>31.541196872651085</v>
      </c>
      <c r="Z17" s="18">
        <f t="shared" si="13"/>
        <v>1.95E-2</v>
      </c>
    </row>
    <row r="18" spans="1:26" x14ac:dyDescent="0.25">
      <c r="A18" s="48" t="s">
        <v>63</v>
      </c>
      <c r="B18" s="13" t="s">
        <v>61</v>
      </c>
      <c r="C18" s="14" t="s">
        <v>62</v>
      </c>
      <c r="D18" s="14" t="s">
        <v>63</v>
      </c>
      <c r="E18" s="14" t="s">
        <v>37</v>
      </c>
      <c r="F18" s="15">
        <v>0.56789000000000001</v>
      </c>
      <c r="G18" s="24">
        <v>75</v>
      </c>
      <c r="H18" s="24">
        <v>1.95</v>
      </c>
      <c r="I18" s="17">
        <f>[1]PVR!C2</f>
        <v>131.71111111111111</v>
      </c>
      <c r="J18" s="17">
        <f>[1]PVR!D2</f>
        <v>15.222222222222221</v>
      </c>
      <c r="K18" s="17">
        <f>[1]PVR!E2</f>
        <v>23.247308956895921</v>
      </c>
      <c r="L18" s="18">
        <f t="shared" si="2"/>
        <v>19.590453548320195</v>
      </c>
      <c r="M18" s="18">
        <f t="shared" si="3"/>
        <v>3.457759352279111</v>
      </c>
      <c r="N18" s="18">
        <f t="shared" si="0"/>
        <v>5.4417926523111655</v>
      </c>
      <c r="O18" s="18">
        <f t="shared" si="0"/>
        <v>0.9604887089664198</v>
      </c>
      <c r="P18" s="19">
        <f t="shared" si="4"/>
        <v>0.58291909687778609</v>
      </c>
      <c r="Q18" s="18">
        <f t="shared" si="5"/>
        <v>0.10399683198457321</v>
      </c>
      <c r="R18" s="18">
        <f t="shared" si="1"/>
        <v>301.26790450928382</v>
      </c>
      <c r="S18" s="18">
        <f t="shared" si="6"/>
        <v>236.07899555555557</v>
      </c>
      <c r="T18" s="18">
        <f t="shared" si="7"/>
        <v>236.07899555555557</v>
      </c>
      <c r="U18" s="18">
        <f t="shared" si="8"/>
        <v>944.31598222222226</v>
      </c>
      <c r="V18" s="18">
        <f t="shared" si="9"/>
        <v>20.874609878030231</v>
      </c>
      <c r="W18" s="18">
        <f t="shared" si="10"/>
        <v>6.6282874946747228</v>
      </c>
      <c r="X18" s="18">
        <f t="shared" si="11"/>
        <v>26.440847502222226</v>
      </c>
      <c r="Y18" s="18">
        <f t="shared" si="12"/>
        <v>243.56494805685674</v>
      </c>
      <c r="Z18" s="18">
        <f t="shared" si="13"/>
        <v>0.375</v>
      </c>
    </row>
    <row r="19" spans="1:26" x14ac:dyDescent="0.25">
      <c r="A19" s="48" t="s">
        <v>63</v>
      </c>
      <c r="B19" s="26" t="s">
        <v>64</v>
      </c>
      <c r="C19" s="25" t="s">
        <v>65</v>
      </c>
      <c r="D19" s="25" t="s">
        <v>63</v>
      </c>
      <c r="E19" s="25" t="s">
        <v>46</v>
      </c>
      <c r="F19" s="27">
        <v>0.42959999999999998</v>
      </c>
      <c r="G19" s="25">
        <v>70.900000000000006</v>
      </c>
      <c r="H19" s="24">
        <v>3.5</v>
      </c>
      <c r="I19" s="28">
        <f>[1]XIS!C2</f>
        <v>106.6236559139785</v>
      </c>
      <c r="J19" s="28">
        <f>[1]XIS!D2</f>
        <v>17.9247311827957</v>
      </c>
      <c r="K19" s="28">
        <f>[1]XIS!E2</f>
        <v>19.199702204718758</v>
      </c>
      <c r="L19" s="18">
        <f t="shared" si="2"/>
        <v>20.964069717266376</v>
      </c>
      <c r="M19" s="18">
        <f t="shared" si="3"/>
        <v>3.774996196859052</v>
      </c>
      <c r="N19" s="18">
        <f t="shared" si="0"/>
        <v>5.8233526992406599</v>
      </c>
      <c r="O19" s="18">
        <f t="shared" si="0"/>
        <v>1.0486100546830699</v>
      </c>
      <c r="P19" s="19">
        <f t="shared" si="4"/>
        <v>0.65986397093845761</v>
      </c>
      <c r="Q19" s="18">
        <f t="shared" si="5"/>
        <v>0.1232057608053985</v>
      </c>
      <c r="R19" s="18">
        <f t="shared" si="1"/>
        <v>227.90450928381964</v>
      </c>
      <c r="S19" s="18">
        <f t="shared" si="6"/>
        <v>191.11224086021505</v>
      </c>
      <c r="T19" s="18">
        <f t="shared" si="7"/>
        <v>191.11224086021505</v>
      </c>
      <c r="U19" s="18">
        <f t="shared" si="8"/>
        <v>764.44896344086021</v>
      </c>
      <c r="V19" s="18">
        <f t="shared" si="9"/>
        <v>16.898553221497121</v>
      </c>
      <c r="W19" s="18">
        <f t="shared" si="10"/>
        <v>5.3657754396660335</v>
      </c>
      <c r="X19" s="18">
        <f t="shared" si="11"/>
        <v>21.404570976344086</v>
      </c>
      <c r="Y19" s="18">
        <f t="shared" si="12"/>
        <v>197.1723189884284</v>
      </c>
      <c r="Z19" s="18">
        <f t="shared" si="13"/>
        <v>0.35450000000000004</v>
      </c>
    </row>
    <row r="20" spans="1:26" x14ac:dyDescent="0.25">
      <c r="A20" s="48" t="s">
        <v>68</v>
      </c>
      <c r="B20" s="13" t="s">
        <v>66</v>
      </c>
      <c r="C20" s="14" t="s">
        <v>67</v>
      </c>
      <c r="D20" s="14" t="s">
        <v>68</v>
      </c>
      <c r="E20" s="14" t="s">
        <v>37</v>
      </c>
      <c r="F20" s="15">
        <v>0.52190000000000003</v>
      </c>
      <c r="G20" s="29">
        <v>48</v>
      </c>
      <c r="H20" s="24">
        <v>2.5</v>
      </c>
      <c r="I20" s="17">
        <f>[1]AJ!C2</f>
        <v>153.55813953488371</v>
      </c>
      <c r="J20" s="17">
        <f>[1]AJ!D2</f>
        <v>16.546511627906977</v>
      </c>
      <c r="K20" s="17">
        <f>[1]AJ!E2</f>
        <v>23.931571395107419</v>
      </c>
      <c r="L20" s="18">
        <f t="shared" si="2"/>
        <v>24.852600763311155</v>
      </c>
      <c r="M20" s="18">
        <f t="shared" si="3"/>
        <v>3.8732026275049418</v>
      </c>
      <c r="N20" s="18">
        <f t="shared" si="0"/>
        <v>6.9035002120308766</v>
      </c>
      <c r="O20" s="18">
        <f t="shared" si="0"/>
        <v>1.0758896187513727</v>
      </c>
      <c r="P20" s="19">
        <f t="shared" si="4"/>
        <v>1.1554619859458062</v>
      </c>
      <c r="Q20" s="18">
        <f t="shared" si="5"/>
        <v>0.18986512870759989</v>
      </c>
      <c r="R20" s="18">
        <f t="shared" si="1"/>
        <v>276.87002652519897</v>
      </c>
      <c r="S20" s="18">
        <f t="shared" si="6"/>
        <v>275.23760930232561</v>
      </c>
      <c r="T20" s="18">
        <f t="shared" si="7"/>
        <v>275.23760930232561</v>
      </c>
      <c r="U20" s="18">
        <f t="shared" si="8"/>
        <v>1100.9504372093024</v>
      </c>
      <c r="V20" s="18">
        <f t="shared" si="9"/>
        <v>24.337098285373255</v>
      </c>
      <c r="W20" s="18">
        <f t="shared" si="10"/>
        <v>7.727726897132845</v>
      </c>
      <c r="X20" s="18">
        <f t="shared" si="11"/>
        <v>30.82661224186047</v>
      </c>
      <c r="Y20" s="18">
        <f t="shared" si="12"/>
        <v>283.96526279373518</v>
      </c>
      <c r="Z20" s="18">
        <f t="shared" si="13"/>
        <v>0.24</v>
      </c>
    </row>
    <row r="21" spans="1:26" x14ac:dyDescent="0.25">
      <c r="A21" s="48" t="s">
        <v>68</v>
      </c>
      <c r="B21" s="13" t="s">
        <v>69</v>
      </c>
      <c r="C21" s="14" t="s">
        <v>70</v>
      </c>
      <c r="D21" s="14" t="s">
        <v>68</v>
      </c>
      <c r="E21" s="14" t="s">
        <v>37</v>
      </c>
      <c r="F21" s="15">
        <v>0.48599999999999999</v>
      </c>
      <c r="G21" s="29">
        <v>10.1</v>
      </c>
      <c r="H21" s="24">
        <v>1.1000000000000001</v>
      </c>
      <c r="I21" s="17">
        <f>[1]AP!C2</f>
        <v>15</v>
      </c>
      <c r="J21" s="17">
        <f>[1]AP!D2</f>
        <v>61.551724137931032</v>
      </c>
      <c r="K21" s="17">
        <f>[1]AP!E2</f>
        <v>5.5345802864687421</v>
      </c>
      <c r="L21" s="18">
        <f t="shared" si="2"/>
        <v>2.6070015432098765</v>
      </c>
      <c r="M21" s="18">
        <f t="shared" si="3"/>
        <v>0.96191062318953147</v>
      </c>
      <c r="N21" s="18">
        <f t="shared" si="0"/>
        <v>0.72416709533607682</v>
      </c>
      <c r="O21" s="18">
        <f t="shared" si="0"/>
        <v>0.26719739533042541</v>
      </c>
      <c r="P21" s="19">
        <f t="shared" si="4"/>
        <v>0.57602982520474277</v>
      </c>
      <c r="Q21" s="18">
        <f t="shared" si="5"/>
        <v>0.22160454558532064</v>
      </c>
      <c r="R21" s="18">
        <f t="shared" si="1"/>
        <v>257.82493368700267</v>
      </c>
      <c r="S21" s="18">
        <f t="shared" si="6"/>
        <v>26.886000000000003</v>
      </c>
      <c r="T21" s="18">
        <f t="shared" si="7"/>
        <v>26.886000000000003</v>
      </c>
      <c r="U21" s="18">
        <f t="shared" si="8"/>
        <v>107.54400000000001</v>
      </c>
      <c r="V21" s="18">
        <f t="shared" si="9"/>
        <v>2.3773176425966609</v>
      </c>
      <c r="W21" s="18">
        <f t="shared" si="10"/>
        <v>0.75486655287758353</v>
      </c>
      <c r="X21" s="18">
        <f t="shared" si="11"/>
        <v>3.011232000000001</v>
      </c>
      <c r="Y21" s="18">
        <f t="shared" si="12"/>
        <v>27.73854225381784</v>
      </c>
      <c r="Z21" s="18">
        <f t="shared" si="13"/>
        <v>5.0499999999999996E-2</v>
      </c>
    </row>
    <row r="22" spans="1:26" x14ac:dyDescent="0.25">
      <c r="A22" s="48" t="s">
        <v>68</v>
      </c>
      <c r="B22" s="13" t="s">
        <v>71</v>
      </c>
      <c r="C22" s="14" t="s">
        <v>72</v>
      </c>
      <c r="D22" s="14" t="s">
        <v>68</v>
      </c>
      <c r="E22" s="14" t="s">
        <v>37</v>
      </c>
      <c r="F22" s="15">
        <v>0.59069000000000005</v>
      </c>
      <c r="G22" s="24">
        <v>40.5</v>
      </c>
      <c r="H22" s="24">
        <v>1.75</v>
      </c>
      <c r="I22" s="17">
        <f>[1]GB!C2</f>
        <v>24.347826086956523</v>
      </c>
      <c r="J22" s="17">
        <f>[1]GB!D2</f>
        <v>45.239130434782609</v>
      </c>
      <c r="K22" s="17">
        <f>[1]GB!E2</f>
        <v>8.7894315106378311</v>
      </c>
      <c r="L22" s="18">
        <f t="shared" si="2"/>
        <v>3.4816641113156535</v>
      </c>
      <c r="M22" s="18">
        <f t="shared" si="3"/>
        <v>1.2568616245311737</v>
      </c>
      <c r="N22" s="18">
        <f t="shared" si="0"/>
        <v>0.96712891980990368</v>
      </c>
      <c r="O22" s="18">
        <f t="shared" si="0"/>
        <v>0.34912822903643714</v>
      </c>
      <c r="P22" s="19">
        <f t="shared" si="4"/>
        <v>0.19184783551487092</v>
      </c>
      <c r="Q22" s="18">
        <f t="shared" si="5"/>
        <v>6.975037709027597E-2</v>
      </c>
      <c r="R22" s="18">
        <f t="shared" si="1"/>
        <v>313.36339522546422</v>
      </c>
      <c r="S22" s="18">
        <f t="shared" si="6"/>
        <v>43.641043478260876</v>
      </c>
      <c r="T22" s="18">
        <f t="shared" si="7"/>
        <v>43.641043478260876</v>
      </c>
      <c r="U22" s="18">
        <f t="shared" si="8"/>
        <v>174.5641739130435</v>
      </c>
      <c r="V22" s="18">
        <f t="shared" si="9"/>
        <v>3.8588344343597969</v>
      </c>
      <c r="W22" s="18">
        <f t="shared" si="10"/>
        <v>1.2252906365549183</v>
      </c>
      <c r="X22" s="18">
        <f t="shared" si="11"/>
        <v>4.8877968695652187</v>
      </c>
      <c r="Y22" s="18">
        <f t="shared" si="12"/>
        <v>45.02488018011011</v>
      </c>
      <c r="Z22" s="18">
        <f t="shared" si="13"/>
        <v>0.20250000000000001</v>
      </c>
    </row>
    <row r="23" spans="1:26" x14ac:dyDescent="0.25">
      <c r="A23" s="48" t="s">
        <v>68</v>
      </c>
      <c r="B23" s="13" t="s">
        <v>73</v>
      </c>
      <c r="C23" s="14" t="s">
        <v>74</v>
      </c>
      <c r="D23" s="14" t="s">
        <v>68</v>
      </c>
      <c r="E23" s="14" t="s">
        <v>37</v>
      </c>
      <c r="F23" s="15">
        <v>0.50041000000000002</v>
      </c>
      <c r="G23" s="16">
        <v>66.5</v>
      </c>
      <c r="H23" s="16">
        <v>2</v>
      </c>
      <c r="I23" s="17">
        <f>[1]GQ!C2</f>
        <v>853.64166666666665</v>
      </c>
      <c r="J23" s="17">
        <f>[1]GQ!D2</f>
        <v>5.9916666666666663</v>
      </c>
      <c r="K23" s="17">
        <f>[1]GQ!E2</f>
        <v>50.84542332235155</v>
      </c>
      <c r="L23" s="18">
        <f t="shared" si="2"/>
        <v>144.09069085766336</v>
      </c>
      <c r="M23" s="18">
        <f t="shared" si="3"/>
        <v>8.5824678662608065</v>
      </c>
      <c r="N23" s="18">
        <f t="shared" si="0"/>
        <v>40.025191904906492</v>
      </c>
      <c r="O23" s="18">
        <f t="shared" si="0"/>
        <v>2.3840188517391128</v>
      </c>
      <c r="P23" s="19">
        <f t="shared" si="4"/>
        <v>4.8354771393221956</v>
      </c>
      <c r="Q23" s="18">
        <f t="shared" si="5"/>
        <v>0.32264856560209243</v>
      </c>
      <c r="R23" s="18">
        <f t="shared" si="1"/>
        <v>265.46949602122015</v>
      </c>
      <c r="S23" s="18">
        <f t="shared" si="6"/>
        <v>1530.0673233333332</v>
      </c>
      <c r="T23" s="18">
        <f t="shared" si="7"/>
        <v>1530.0673233333334</v>
      </c>
      <c r="U23" s="18">
        <f t="shared" si="8"/>
        <v>6120.2692933333337</v>
      </c>
      <c r="V23" s="18">
        <f t="shared" si="9"/>
        <v>135.29182630815228</v>
      </c>
      <c r="W23" s="18">
        <f t="shared" si="10"/>
        <v>42.959036153956127</v>
      </c>
      <c r="X23" s="18">
        <f t="shared" si="11"/>
        <v>171.36754021333337</v>
      </c>
      <c r="Y23" s="18">
        <f t="shared" si="12"/>
        <v>1578.5850293635208</v>
      </c>
      <c r="Z23" s="18">
        <f t="shared" si="13"/>
        <v>0.33250000000000002</v>
      </c>
    </row>
    <row r="24" spans="1:26" x14ac:dyDescent="0.25">
      <c r="A24" s="48" t="s">
        <v>68</v>
      </c>
      <c r="B24" s="13" t="s">
        <v>75</v>
      </c>
      <c r="C24" s="14" t="s">
        <v>76</v>
      </c>
      <c r="D24" s="14" t="s">
        <v>68</v>
      </c>
      <c r="E24" s="14" t="s">
        <v>37</v>
      </c>
      <c r="F24" s="15">
        <v>0.60540000000000005</v>
      </c>
      <c r="G24" s="30">
        <v>36.1</v>
      </c>
      <c r="H24" s="24">
        <v>1.9</v>
      </c>
      <c r="I24" s="17">
        <f>[1]RA!C2</f>
        <v>63.75</v>
      </c>
      <c r="J24" s="17">
        <f>[1]RA!D2</f>
        <v>36.174999999999997</v>
      </c>
      <c r="K24" s="17">
        <f>[1]RA!E2</f>
        <v>19.898158428878777</v>
      </c>
      <c r="L24" s="18">
        <f t="shared" si="2"/>
        <v>8.8945518458870172</v>
      </c>
      <c r="M24" s="18">
        <f t="shared" si="3"/>
        <v>2.7762384593464469</v>
      </c>
      <c r="N24" s="18">
        <f t="shared" si="0"/>
        <v>2.4707088460797269</v>
      </c>
      <c r="O24" s="18">
        <f t="shared" si="0"/>
        <v>0.77117734981845742</v>
      </c>
      <c r="P24" s="19">
        <f t="shared" si="4"/>
        <v>0.54984708262754323</v>
      </c>
      <c r="Q24" s="18">
        <f t="shared" si="5"/>
        <v>0.17404545534863169</v>
      </c>
      <c r="R24" s="18">
        <f t="shared" si="1"/>
        <v>321.16710875331569</v>
      </c>
      <c r="S24" s="18">
        <f t="shared" si="6"/>
        <v>114.26550000000002</v>
      </c>
      <c r="T24" s="18">
        <f t="shared" si="7"/>
        <v>114.26550000000002</v>
      </c>
      <c r="U24" s="18">
        <f t="shared" si="8"/>
        <v>457.06200000000007</v>
      </c>
      <c r="V24" s="18">
        <f t="shared" si="9"/>
        <v>10.103599981035808</v>
      </c>
      <c r="W24" s="18">
        <f t="shared" si="10"/>
        <v>3.20818284972973</v>
      </c>
      <c r="X24" s="18">
        <f t="shared" si="11"/>
        <v>12.797736000000004</v>
      </c>
      <c r="Y24" s="18">
        <f t="shared" si="12"/>
        <v>117.88880457872582</v>
      </c>
      <c r="Z24" s="18">
        <f t="shared" si="13"/>
        <v>0.18049999999999999</v>
      </c>
    </row>
    <row r="25" spans="1:26" x14ac:dyDescent="0.25">
      <c r="A25" s="48" t="s">
        <v>68</v>
      </c>
      <c r="B25" s="13" t="s">
        <v>77</v>
      </c>
      <c r="C25" s="14" t="s">
        <v>78</v>
      </c>
      <c r="D25" s="14" t="s">
        <v>68</v>
      </c>
      <c r="E25" s="14" t="s">
        <v>37</v>
      </c>
      <c r="F25" s="15">
        <v>0.5736</v>
      </c>
      <c r="G25" s="16">
        <v>20.3</v>
      </c>
      <c r="H25" s="16">
        <v>1.8</v>
      </c>
      <c r="I25" s="17">
        <f>[1]SF!C2</f>
        <v>23.492957746478872</v>
      </c>
      <c r="J25" s="17">
        <f>[1]SF!D2</f>
        <v>45.816901408450704</v>
      </c>
      <c r="K25" s="17">
        <f>[1]SF!E2</f>
        <v>8.6798177061776389</v>
      </c>
      <c r="L25" s="18">
        <f t="shared" si="2"/>
        <v>3.4595120955860685</v>
      </c>
      <c r="M25" s="18">
        <f t="shared" si="3"/>
        <v>1.2781674689941609</v>
      </c>
      <c r="N25" s="18">
        <f t="shared" si="0"/>
        <v>0.96097558210724121</v>
      </c>
      <c r="O25" s="18">
        <f t="shared" si="0"/>
        <v>0.35504651916504465</v>
      </c>
      <c r="P25" s="19">
        <f t="shared" si="4"/>
        <v>0.38031536499330709</v>
      </c>
      <c r="Q25" s="18">
        <f t="shared" si="5"/>
        <v>0.14450307234247176</v>
      </c>
      <c r="R25" s="18">
        <f t="shared" si="1"/>
        <v>304.29708222811672</v>
      </c>
      <c r="S25" s="18">
        <f t="shared" si="6"/>
        <v>42.10877746478873</v>
      </c>
      <c r="T25" s="18">
        <f t="shared" si="7"/>
        <v>42.108777464788737</v>
      </c>
      <c r="U25" s="18">
        <f t="shared" si="8"/>
        <v>168.43510985915495</v>
      </c>
      <c r="V25" s="18">
        <f t="shared" si="9"/>
        <v>3.7233481951654741</v>
      </c>
      <c r="W25" s="18">
        <f t="shared" si="10"/>
        <v>1.1822698687322155</v>
      </c>
      <c r="X25" s="18">
        <f t="shared" si="11"/>
        <v>4.7161830760563399</v>
      </c>
      <c r="Y25" s="18">
        <f t="shared" si="12"/>
        <v>43.444026741190754</v>
      </c>
      <c r="Z25" s="18">
        <f t="shared" si="13"/>
        <v>0.10150000000000001</v>
      </c>
    </row>
    <row r="26" spans="1:26" x14ac:dyDescent="0.25">
      <c r="A26" s="48" t="s">
        <v>68</v>
      </c>
      <c r="B26" s="13" t="s">
        <v>139</v>
      </c>
      <c r="C26" s="14" t="s">
        <v>79</v>
      </c>
      <c r="D26" s="14" t="s">
        <v>68</v>
      </c>
      <c r="E26" s="14" t="s">
        <v>46</v>
      </c>
      <c r="F26" s="15">
        <v>0.54069999999999996</v>
      </c>
      <c r="G26" s="25">
        <v>57.1</v>
      </c>
      <c r="H26" s="16">
        <v>3.5</v>
      </c>
      <c r="I26" s="17">
        <f>[1]GRA5!C2</f>
        <v>77.4578313253012</v>
      </c>
      <c r="J26" s="17">
        <f>[1]GRA5!D2</f>
        <v>22.626506024096386</v>
      </c>
      <c r="K26" s="17">
        <f>[1]GRA5!E2</f>
        <v>16.609063940980914</v>
      </c>
      <c r="L26" s="18">
        <f t="shared" si="2"/>
        <v>12.100275605473493</v>
      </c>
      <c r="M26" s="18">
        <f t="shared" si="3"/>
        <v>2.5946279129706751</v>
      </c>
      <c r="N26" s="18">
        <f t="shared" si="0"/>
        <v>3.3611876681870814</v>
      </c>
      <c r="O26" s="18">
        <f t="shared" si="0"/>
        <v>0.7207299758251875</v>
      </c>
      <c r="P26" s="19">
        <f t="shared" si="4"/>
        <v>0.472916220519074</v>
      </c>
      <c r="Q26" s="18">
        <f t="shared" si="5"/>
        <v>0.10546796148802298</v>
      </c>
      <c r="R26" s="18">
        <f t="shared" si="1"/>
        <v>286.84350132625991</v>
      </c>
      <c r="S26" s="18">
        <f t="shared" si="6"/>
        <v>138.83541686746986</v>
      </c>
      <c r="T26" s="18">
        <f t="shared" si="7"/>
        <v>138.83541686746989</v>
      </c>
      <c r="U26" s="18">
        <f t="shared" si="8"/>
        <v>555.34166746987955</v>
      </c>
      <c r="V26" s="18">
        <f t="shared" si="9"/>
        <v>12.276124597794322</v>
      </c>
      <c r="W26" s="18">
        <f t="shared" si="10"/>
        <v>3.8980217417268945</v>
      </c>
      <c r="X26" s="18">
        <f t="shared" si="11"/>
        <v>15.549566689156627</v>
      </c>
      <c r="Y26" s="18">
        <f t="shared" si="12"/>
        <v>143.23782180706417</v>
      </c>
      <c r="Z26" s="18">
        <f t="shared" si="13"/>
        <v>0.28550000000000003</v>
      </c>
    </row>
    <row r="27" spans="1:26" x14ac:dyDescent="0.25">
      <c r="A27" s="48" t="s">
        <v>68</v>
      </c>
      <c r="B27" s="13" t="s">
        <v>140</v>
      </c>
      <c r="C27" s="14" t="s">
        <v>80</v>
      </c>
      <c r="D27" s="14" t="s">
        <v>68</v>
      </c>
      <c r="E27" s="14" t="s">
        <v>46</v>
      </c>
      <c r="F27" s="15">
        <v>0.46389999999999998</v>
      </c>
      <c r="G27" s="25">
        <v>53.9</v>
      </c>
      <c r="H27" s="16">
        <v>2.8</v>
      </c>
      <c r="I27" s="17">
        <f>[1]GRA8!C2</f>
        <v>99.916666666666671</v>
      </c>
      <c r="J27" s="17">
        <f>[1]GRA8!D2</f>
        <v>19.166666666666668</v>
      </c>
      <c r="K27" s="17">
        <f>[1]GRA8!E2</f>
        <v>22.844792363963606</v>
      </c>
      <c r="L27" s="18">
        <f t="shared" si="2"/>
        <v>18.192813312854785</v>
      </c>
      <c r="M27" s="18">
        <f t="shared" si="3"/>
        <v>4.1595767404355675</v>
      </c>
      <c r="N27" s="18">
        <f t="shared" si="0"/>
        <v>5.0535592535707741</v>
      </c>
      <c r="O27" s="18">
        <f t="shared" si="0"/>
        <v>1.1554379834543242</v>
      </c>
      <c r="P27" s="19">
        <f t="shared" si="4"/>
        <v>0.75324482023893857</v>
      </c>
      <c r="Q27" s="18">
        <f t="shared" si="5"/>
        <v>0.17661004038578038</v>
      </c>
      <c r="R27" s="18">
        <f t="shared" si="1"/>
        <v>246.10079575596816</v>
      </c>
      <c r="S27" s="18">
        <f t="shared" si="6"/>
        <v>179.09063333333336</v>
      </c>
      <c r="T27" s="18">
        <f t="shared" si="7"/>
        <v>179.09063333333336</v>
      </c>
      <c r="U27" s="18">
        <f t="shared" si="8"/>
        <v>716.36253333333343</v>
      </c>
      <c r="V27" s="18">
        <f t="shared" si="9"/>
        <v>15.83557696374109</v>
      </c>
      <c r="W27" s="18">
        <f t="shared" si="10"/>
        <v>5.0282499827790161</v>
      </c>
      <c r="X27" s="18">
        <f t="shared" si="11"/>
        <v>20.058150933333334</v>
      </c>
      <c r="Y27" s="18">
        <f t="shared" si="12"/>
        <v>184.76951201293105</v>
      </c>
      <c r="Z27" s="18">
        <f t="shared" si="13"/>
        <v>0.26950000000000002</v>
      </c>
    </row>
    <row r="28" spans="1:26" x14ac:dyDescent="0.25">
      <c r="A28" s="48" t="s">
        <v>68</v>
      </c>
      <c r="B28" s="13" t="s">
        <v>141</v>
      </c>
      <c r="C28" s="14" t="s">
        <v>81</v>
      </c>
      <c r="D28" s="14" t="s">
        <v>68</v>
      </c>
      <c r="E28" s="14" t="s">
        <v>46</v>
      </c>
      <c r="F28" s="15">
        <v>0.37019999999999997</v>
      </c>
      <c r="G28" s="25">
        <v>124</v>
      </c>
      <c r="H28" s="16">
        <v>6.8</v>
      </c>
      <c r="I28" s="17">
        <f>[1]GRAC!C2</f>
        <v>269.02816901408448</v>
      </c>
      <c r="J28" s="17">
        <f>[1]GRAC!D2</f>
        <v>11.154929577464788</v>
      </c>
      <c r="K28" s="17">
        <f>[1]GRAC!E2</f>
        <v>32.678945528968853</v>
      </c>
      <c r="L28" s="18">
        <f t="shared" si="2"/>
        <v>61.382933543725891</v>
      </c>
      <c r="M28" s="18">
        <f t="shared" si="3"/>
        <v>7.4562063483349084</v>
      </c>
      <c r="N28" s="18">
        <f t="shared" si="0"/>
        <v>17.050814873257192</v>
      </c>
      <c r="O28" s="18">
        <f t="shared" si="0"/>
        <v>2.0711684300930302</v>
      </c>
      <c r="P28" s="19">
        <f t="shared" si="4"/>
        <v>1.104716932851356</v>
      </c>
      <c r="Q28" s="18">
        <f t="shared" si="5"/>
        <v>0.14723158064001712</v>
      </c>
      <c r="R28" s="18">
        <f t="shared" si="1"/>
        <v>196.39257294429709</v>
      </c>
      <c r="S28" s="18">
        <f t="shared" si="6"/>
        <v>482.20609014084511</v>
      </c>
      <c r="T28" s="18">
        <f t="shared" si="7"/>
        <v>482.20609014084505</v>
      </c>
      <c r="U28" s="18">
        <f t="shared" si="8"/>
        <v>1928.8243605633802</v>
      </c>
      <c r="V28" s="18">
        <f t="shared" si="9"/>
        <v>42.637694170177284</v>
      </c>
      <c r="W28" s="18">
        <f t="shared" si="10"/>
        <v>13.53869110470866</v>
      </c>
      <c r="X28" s="18">
        <f t="shared" si="11"/>
        <v>54.007082095774656</v>
      </c>
      <c r="Y28" s="18">
        <f t="shared" si="12"/>
        <v>497.49661557762863</v>
      </c>
      <c r="Z28" s="18">
        <f t="shared" si="13"/>
        <v>0.62</v>
      </c>
    </row>
    <row r="29" spans="1:26" x14ac:dyDescent="0.25">
      <c r="A29" s="48" t="s">
        <v>83</v>
      </c>
      <c r="B29" s="13" t="s">
        <v>142</v>
      </c>
      <c r="C29" s="14" t="s">
        <v>82</v>
      </c>
      <c r="D29" s="14" t="s">
        <v>83</v>
      </c>
      <c r="E29" s="14" t="s">
        <v>37</v>
      </c>
      <c r="F29" s="15">
        <v>0.43020000000000003</v>
      </c>
      <c r="G29" s="29">
        <v>79.7</v>
      </c>
      <c r="H29" s="24">
        <v>4.5999999999999996</v>
      </c>
      <c r="I29" s="17">
        <f>[1]AZLC!C2</f>
        <v>29.732394366197184</v>
      </c>
      <c r="J29" s="17">
        <f>[1]AZLC!D2</f>
        <v>36.098591549295776</v>
      </c>
      <c r="K29" s="17">
        <f>[1]AZLC!E2</f>
        <v>9.0663549873441021</v>
      </c>
      <c r="L29" s="18">
        <f t="shared" si="2"/>
        <v>5.8377538239665796</v>
      </c>
      <c r="M29" s="18">
        <f t="shared" si="3"/>
        <v>1.7801172635117299</v>
      </c>
      <c r="N29" s="18">
        <f t="shared" si="0"/>
        <v>1.6215982844351609</v>
      </c>
      <c r="O29" s="18">
        <f>M29*1000/3600</f>
        <v>0.49447701764214724</v>
      </c>
      <c r="P29" s="19">
        <f t="shared" si="4"/>
        <v>0.16346038281713587</v>
      </c>
      <c r="Q29" s="18">
        <f t="shared" si="5"/>
        <v>5.0729276057595835E-2</v>
      </c>
      <c r="R29" s="18">
        <f t="shared" si="1"/>
        <v>228.22281167108756</v>
      </c>
      <c r="S29" s="18">
        <f t="shared" si="6"/>
        <v>53.292343661971834</v>
      </c>
      <c r="T29" s="18">
        <f t="shared" si="7"/>
        <v>53.292343661971834</v>
      </c>
      <c r="U29" s="18">
        <f t="shared" si="8"/>
        <v>213.16937464788734</v>
      </c>
      <c r="V29" s="18">
        <f t="shared" si="9"/>
        <v>4.7122230455601413</v>
      </c>
      <c r="W29" s="18">
        <f t="shared" si="10"/>
        <v>1.496266002933877</v>
      </c>
      <c r="X29" s="18">
        <f t="shared" si="11"/>
        <v>5.9687424901408459</v>
      </c>
      <c r="Y29" s="18">
        <f t="shared" si="12"/>
        <v>54.982218495595738</v>
      </c>
      <c r="Z29" s="18">
        <f t="shared" si="13"/>
        <v>0.39850000000000002</v>
      </c>
    </row>
    <row r="30" spans="1:26" x14ac:dyDescent="0.25">
      <c r="A30" s="48" t="s">
        <v>83</v>
      </c>
      <c r="B30" s="13" t="s">
        <v>143</v>
      </c>
      <c r="C30" s="14" t="s">
        <v>84</v>
      </c>
      <c r="D30" s="14" t="s">
        <v>83</v>
      </c>
      <c r="E30" s="14" t="s">
        <v>37</v>
      </c>
      <c r="F30" s="15">
        <v>0.59162999999999999</v>
      </c>
      <c r="G30" s="16">
        <v>53.15</v>
      </c>
      <c r="H30" s="16">
        <v>2.8</v>
      </c>
      <c r="I30" s="17">
        <f>[1]CER1!C2</f>
        <v>10.610169491525424</v>
      </c>
      <c r="J30" s="17">
        <f>[1]CER1!D2</f>
        <v>62.372881355932201</v>
      </c>
      <c r="K30" s="17">
        <f>[1]CER1!E2</f>
        <v>4.5939125731121635</v>
      </c>
      <c r="L30" s="18">
        <f t="shared" si="2"/>
        <v>1.5148109374359893</v>
      </c>
      <c r="M30" s="18">
        <f t="shared" si="3"/>
        <v>0.65587161608806033</v>
      </c>
      <c r="N30" s="18">
        <f t="shared" si="0"/>
        <v>0.42078081595444145</v>
      </c>
      <c r="O30" s="18">
        <f t="shared" si="0"/>
        <v>0.18218656002446121</v>
      </c>
      <c r="P30" s="19">
        <f t="shared" si="4"/>
        <v>6.3603383510811268E-2</v>
      </c>
      <c r="Q30" s="18">
        <f t="shared" si="5"/>
        <v>2.7741617489672226E-2</v>
      </c>
      <c r="R30" s="18">
        <f t="shared" si="1"/>
        <v>313.86206896551727</v>
      </c>
      <c r="S30" s="18">
        <f t="shared" si="6"/>
        <v>19.017667796610173</v>
      </c>
      <c r="T30" s="18">
        <f t="shared" si="7"/>
        <v>19.017667796610173</v>
      </c>
      <c r="U30" s="18">
        <f t="shared" si="8"/>
        <v>76.070671186440691</v>
      </c>
      <c r="V30" s="18">
        <f t="shared" si="9"/>
        <v>1.681582874876282</v>
      </c>
      <c r="W30" s="18">
        <f t="shared" si="10"/>
        <v>0.53395080463431333</v>
      </c>
      <c r="X30" s="18">
        <f t="shared" si="11"/>
        <v>2.1299787932203396</v>
      </c>
      <c r="Y30" s="18">
        <f t="shared" si="12"/>
        <v>19.62070898405646</v>
      </c>
      <c r="Z30" s="18">
        <f t="shared" si="13"/>
        <v>0.26574999999999999</v>
      </c>
    </row>
    <row r="31" spans="1:26" x14ac:dyDescent="0.25">
      <c r="A31" s="48" t="s">
        <v>83</v>
      </c>
      <c r="B31" s="31" t="s">
        <v>86</v>
      </c>
      <c r="C31" s="14" t="s">
        <v>85</v>
      </c>
      <c r="D31" s="14" t="s">
        <v>83</v>
      </c>
      <c r="E31" s="14" t="s">
        <v>37</v>
      </c>
      <c r="F31" s="15">
        <v>0.58699999999999997</v>
      </c>
      <c r="G31" s="25">
        <v>3.1</v>
      </c>
      <c r="H31" s="14">
        <v>1.1000000000000001</v>
      </c>
      <c r="I31" s="17">
        <f>[1]CER6!C2</f>
        <v>10.753846153846155</v>
      </c>
      <c r="J31" s="17">
        <f>[1]CER6!D2</f>
        <v>65.184615384615384</v>
      </c>
      <c r="K31" s="17">
        <f>[1]CER6!E2</f>
        <v>4.0621375577965768</v>
      </c>
      <c r="L31" s="18">
        <f t="shared" si="2"/>
        <v>1.5474335775127772</v>
      </c>
      <c r="M31" s="18">
        <f t="shared" si="3"/>
        <v>0.58452464015974415</v>
      </c>
      <c r="N31" s="18">
        <f t="shared" si="0"/>
        <v>0.42984266042021591</v>
      </c>
      <c r="O31" s="18">
        <f t="shared" si="0"/>
        <v>0.16236795559992895</v>
      </c>
      <c r="P31" s="19">
        <f t="shared" si="4"/>
        <v>1.113974831016102</v>
      </c>
      <c r="Q31" s="18">
        <f t="shared" si="5"/>
        <v>0.57733199697894766</v>
      </c>
      <c r="R31" s="18">
        <f t="shared" si="1"/>
        <v>311.40583554376656</v>
      </c>
      <c r="S31" s="18">
        <f t="shared" si="6"/>
        <v>19.275193846153851</v>
      </c>
      <c r="T31" s="18">
        <f t="shared" si="7"/>
        <v>19.275193846153851</v>
      </c>
      <c r="U31" s="18">
        <f t="shared" si="8"/>
        <v>77.100775384615403</v>
      </c>
      <c r="V31" s="18">
        <f t="shared" si="9"/>
        <v>1.7043538791539137</v>
      </c>
      <c r="W31" s="18">
        <f t="shared" si="10"/>
        <v>0.54118125175531384</v>
      </c>
      <c r="X31" s="18">
        <f t="shared" si="11"/>
        <v>2.1588217107692316</v>
      </c>
      <c r="Y31" s="18">
        <f t="shared" si="12"/>
        <v>19.886401061967867</v>
      </c>
      <c r="Z31" s="18">
        <f t="shared" si="13"/>
        <v>1.55E-2</v>
      </c>
    </row>
    <row r="32" spans="1:26" x14ac:dyDescent="0.25">
      <c r="A32" s="48" t="s">
        <v>83</v>
      </c>
      <c r="B32" s="13" t="s">
        <v>88</v>
      </c>
      <c r="C32" s="32" t="s">
        <v>87</v>
      </c>
      <c r="D32" s="25" t="s">
        <v>83</v>
      </c>
      <c r="E32" s="25" t="s">
        <v>46</v>
      </c>
      <c r="F32" s="33">
        <v>0.59689999999999999</v>
      </c>
      <c r="G32" s="32">
        <v>37.5</v>
      </c>
      <c r="H32" s="32">
        <v>3.6</v>
      </c>
      <c r="I32" s="34">
        <f>[1]PP99!C2</f>
        <v>11.01923076923077</v>
      </c>
      <c r="J32" s="34">
        <f>[1]PP99!D2</f>
        <v>65.730769230769226</v>
      </c>
      <c r="K32" s="34">
        <f>[1]PP99!E2</f>
        <v>4.5782537325730441</v>
      </c>
      <c r="L32" s="18">
        <f>I32*$AC$2*$AB$2/F32</f>
        <v>1.5593226880549509</v>
      </c>
      <c r="M32" s="18">
        <f>K32*$AC$2*$AB$2/F32</f>
        <v>0.6478650884422642</v>
      </c>
      <c r="N32" s="18">
        <f t="shared" ref="N32:O42" si="14">L32*1000/3600</f>
        <v>0.43314519112637528</v>
      </c>
      <c r="O32" s="18">
        <f t="shared" si="14"/>
        <v>0.17996252456729561</v>
      </c>
      <c r="P32" s="19">
        <f t="shared" si="4"/>
        <v>9.2796113251800982E-2</v>
      </c>
      <c r="Q32" s="18">
        <f t="shared" si="5"/>
        <v>3.9570595982194125E-2</v>
      </c>
      <c r="R32" s="18">
        <f t="shared" si="1"/>
        <v>316.65782493368698</v>
      </c>
      <c r="S32" s="18">
        <f t="shared" si="6"/>
        <v>19.750869230769233</v>
      </c>
      <c r="T32" s="18">
        <f t="shared" si="7"/>
        <v>19.750869230769233</v>
      </c>
      <c r="U32" s="18">
        <f t="shared" si="8"/>
        <v>79.003476923076931</v>
      </c>
      <c r="V32" s="18">
        <f t="shared" si="9"/>
        <v>1.7464141143690854</v>
      </c>
      <c r="W32" s="18">
        <f t="shared" si="10"/>
        <v>0.55453658307545572</v>
      </c>
      <c r="X32" s="18">
        <f t="shared" si="11"/>
        <v>2.2120973538461541</v>
      </c>
      <c r="Y32" s="18">
        <f t="shared" si="12"/>
        <v>20.377159886458493</v>
      </c>
      <c r="Z32" s="18">
        <f t="shared" si="13"/>
        <v>0.1875</v>
      </c>
    </row>
    <row r="33" spans="1:35" x14ac:dyDescent="0.25">
      <c r="A33" s="48" t="s">
        <v>83</v>
      </c>
      <c r="B33" s="13" t="s">
        <v>90</v>
      </c>
      <c r="C33" s="32" t="s">
        <v>89</v>
      </c>
      <c r="D33" s="25" t="s">
        <v>83</v>
      </c>
      <c r="E33" s="25" t="s">
        <v>46</v>
      </c>
      <c r="F33" s="33">
        <v>0.61629999999999996</v>
      </c>
      <c r="G33" s="24">
        <v>72.099999999999994</v>
      </c>
      <c r="H33" s="24">
        <v>6.2</v>
      </c>
      <c r="I33" s="34">
        <f>[1]PG2!C2</f>
        <v>10.833333333333334</v>
      </c>
      <c r="J33" s="34">
        <f>[1]PG2!D2</f>
        <v>65.783333333333331</v>
      </c>
      <c r="K33" s="34">
        <f>[1]PG2!E2</f>
        <v>3.9581140290126382</v>
      </c>
      <c r="L33" s="18">
        <f t="shared" ref="L33:L35" si="15">I33*$AC$2*$AB$2/F33</f>
        <v>1.4847599248201635</v>
      </c>
      <c r="M33" s="18">
        <f t="shared" ref="M33:M35" si="16">K33*$AC$2*$AB$2/F33</f>
        <v>0.5424783773673636</v>
      </c>
      <c r="N33" s="18">
        <f t="shared" si="14"/>
        <v>0.41243331245004539</v>
      </c>
      <c r="O33" s="18">
        <f t="shared" si="14"/>
        <v>0.150688438157601</v>
      </c>
      <c r="P33" s="19">
        <f t="shared" si="4"/>
        <v>4.5956402911233575E-2</v>
      </c>
      <c r="Q33" s="18">
        <f t="shared" si="5"/>
        <v>1.724961771110279E-2</v>
      </c>
      <c r="R33" s="18">
        <f t="shared" si="1"/>
        <v>326.9496021220159</v>
      </c>
      <c r="S33" s="18">
        <f t="shared" si="6"/>
        <v>19.417666666666669</v>
      </c>
      <c r="T33" s="18">
        <f t="shared" si="7"/>
        <v>19.417666666666669</v>
      </c>
      <c r="U33" s="18">
        <f t="shared" si="8"/>
        <v>77.670666666666676</v>
      </c>
      <c r="V33" s="18">
        <f t="shared" si="9"/>
        <v>1.7169516307642549</v>
      </c>
      <c r="W33" s="18">
        <f t="shared" si="10"/>
        <v>0.54518139930047704</v>
      </c>
      <c r="X33" s="18">
        <f t="shared" si="11"/>
        <v>2.1747786666666671</v>
      </c>
      <c r="Y33" s="18">
        <f t="shared" si="12"/>
        <v>20.033391627757329</v>
      </c>
      <c r="Z33" s="18">
        <f t="shared" si="13"/>
        <v>0.36049999999999999</v>
      </c>
    </row>
    <row r="34" spans="1:35" x14ac:dyDescent="0.25">
      <c r="A34" s="48" t="s">
        <v>83</v>
      </c>
      <c r="B34" s="26" t="s">
        <v>93</v>
      </c>
      <c r="C34" s="32" t="s">
        <v>91</v>
      </c>
      <c r="D34" s="25" t="s">
        <v>83</v>
      </c>
      <c r="E34" s="25" t="s">
        <v>46</v>
      </c>
      <c r="F34" s="33">
        <v>0.53859999999999997</v>
      </c>
      <c r="G34" s="24">
        <v>24.2</v>
      </c>
      <c r="H34" s="24">
        <v>2.5</v>
      </c>
      <c r="I34" s="34">
        <f>[1]PG52!C2</f>
        <v>9.6944444444444446</v>
      </c>
      <c r="J34" s="34">
        <f>[1]PG52!D2</f>
        <v>68.027777777777771</v>
      </c>
      <c r="K34" s="34">
        <f>[1]PG52!E2</f>
        <v>4.0905427124697864</v>
      </c>
      <c r="L34" s="18">
        <f t="shared" si="15"/>
        <v>1.5203475394025665</v>
      </c>
      <c r="M34" s="18">
        <f t="shared" si="16"/>
        <v>0.64150623414923613</v>
      </c>
      <c r="N34" s="18">
        <f t="shared" si="14"/>
        <v>0.42231876094515736</v>
      </c>
      <c r="O34" s="18">
        <f t="shared" si="14"/>
        <v>0.17819617615256558</v>
      </c>
      <c r="P34" s="19">
        <f t="shared" si="4"/>
        <v>0.14020146951062121</v>
      </c>
      <c r="Q34" s="18">
        <f t="shared" si="5"/>
        <v>6.0904822213727609E-2</v>
      </c>
      <c r="R34" s="18">
        <f t="shared" si="1"/>
        <v>285.72944297082228</v>
      </c>
      <c r="S34" s="18">
        <f t="shared" si="6"/>
        <v>17.376322222222225</v>
      </c>
      <c r="T34" s="18">
        <f t="shared" si="7"/>
        <v>17.376322222222225</v>
      </c>
      <c r="U34" s="18">
        <f t="shared" si="8"/>
        <v>69.505288888888899</v>
      </c>
      <c r="V34" s="18">
        <f t="shared" si="9"/>
        <v>1.5364515875300642</v>
      </c>
      <c r="W34" s="18">
        <f t="shared" si="10"/>
        <v>0.48786745732273457</v>
      </c>
      <c r="X34" s="18">
        <f t="shared" si="11"/>
        <v>1.9461480888888893</v>
      </c>
      <c r="Y34" s="18">
        <f t="shared" si="12"/>
        <v>17.927317123300792</v>
      </c>
      <c r="Z34" s="18">
        <f t="shared" si="13"/>
        <v>0.121</v>
      </c>
      <c r="AC34" t="s">
        <v>92</v>
      </c>
    </row>
    <row r="35" spans="1:35" x14ac:dyDescent="0.25">
      <c r="A35" s="48" t="s">
        <v>83</v>
      </c>
      <c r="B35" s="13" t="s">
        <v>144</v>
      </c>
      <c r="C35" s="32" t="s">
        <v>94</v>
      </c>
      <c r="D35" s="25" t="s">
        <v>83</v>
      </c>
      <c r="E35" s="25" t="s">
        <v>46</v>
      </c>
      <c r="F35" s="27">
        <v>0.44419999999999998</v>
      </c>
      <c r="G35" s="24">
        <v>29.3</v>
      </c>
      <c r="H35" s="24">
        <v>3.2</v>
      </c>
      <c r="I35" s="28">
        <f>[1]PC52!C2</f>
        <v>11.555555555555555</v>
      </c>
      <c r="J35" s="28">
        <f>[1]PC52!D2</f>
        <v>61.416666666666664</v>
      </c>
      <c r="K35" s="28">
        <f>[1]PC52!E2</f>
        <v>5.1999157330357697</v>
      </c>
      <c r="L35" s="36">
        <f t="shared" si="15"/>
        <v>2.1973466406523587</v>
      </c>
      <c r="M35" s="36">
        <f t="shared" si="16"/>
        <v>0.9887899645091679</v>
      </c>
      <c r="N35" s="36">
        <f t="shared" si="14"/>
        <v>0.61037406684787743</v>
      </c>
      <c r="O35" s="18">
        <f t="shared" si="14"/>
        <v>0.27466387903032441</v>
      </c>
      <c r="P35" s="37">
        <f t="shared" si="4"/>
        <v>0.16736167349380043</v>
      </c>
      <c r="Q35" s="36">
        <f t="shared" si="5"/>
        <v>7.7497917035365113E-2</v>
      </c>
      <c r="R35" s="18">
        <f t="shared" si="1"/>
        <v>235.64986737400531</v>
      </c>
      <c r="S35" s="18">
        <f t="shared" si="6"/>
        <v>20.712177777777779</v>
      </c>
      <c r="T35" s="18">
        <f t="shared" si="7"/>
        <v>20.712177777777779</v>
      </c>
      <c r="U35" s="18">
        <f t="shared" si="8"/>
        <v>82.848711111111115</v>
      </c>
      <c r="V35" s="18">
        <f t="shared" si="9"/>
        <v>1.831415072815205</v>
      </c>
      <c r="W35" s="18">
        <f t="shared" si="10"/>
        <v>0.58152682592050886</v>
      </c>
      <c r="X35" s="18">
        <f t="shared" si="11"/>
        <v>2.3197639111111119</v>
      </c>
      <c r="Y35" s="18">
        <f t="shared" si="12"/>
        <v>21.368951069607817</v>
      </c>
      <c r="Z35" s="18">
        <f t="shared" si="13"/>
        <v>0.14649999999999999</v>
      </c>
      <c r="AC35" t="s">
        <v>95</v>
      </c>
      <c r="AD35" t="s">
        <v>96</v>
      </c>
      <c r="AH35" t="s">
        <v>97</v>
      </c>
      <c r="AI35" t="s">
        <v>98</v>
      </c>
    </row>
    <row r="36" spans="1:35" x14ac:dyDescent="0.25">
      <c r="A36" s="48" t="s">
        <v>109</v>
      </c>
      <c r="B36" s="13" t="s">
        <v>109</v>
      </c>
      <c r="C36" s="14" t="s">
        <v>100</v>
      </c>
      <c r="D36" s="14" t="s">
        <v>101</v>
      </c>
      <c r="E36" s="14" t="s">
        <v>37</v>
      </c>
      <c r="F36" s="15">
        <v>0.57569000000000004</v>
      </c>
      <c r="G36" s="24">
        <v>41.25</v>
      </c>
      <c r="H36" s="24">
        <v>2.4</v>
      </c>
      <c r="I36" s="17">
        <f>[1]ARE!C2</f>
        <v>534.85416666666663</v>
      </c>
      <c r="J36" s="17">
        <f>[1]ARE!D2</f>
        <v>8.0729166666666661</v>
      </c>
      <c r="K36" s="17">
        <f>[1]ARE!E2</f>
        <v>42.093624762118495</v>
      </c>
      <c r="L36" s="18">
        <f t="shared" si="2"/>
        <v>78.475302103056038</v>
      </c>
      <c r="M36" s="18">
        <f t="shared" si="3"/>
        <v>6.1760945799616955</v>
      </c>
      <c r="N36" s="18">
        <f t="shared" si="14"/>
        <v>21.798695028626675</v>
      </c>
      <c r="O36" s="18">
        <f t="shared" si="14"/>
        <v>1.7155818277671377</v>
      </c>
      <c r="P36" s="19">
        <f t="shared" si="4"/>
        <v>4.2455513638355091</v>
      </c>
      <c r="Q36" s="18">
        <f t="shared" si="5"/>
        <v>0.41552196297236454</v>
      </c>
      <c r="R36" s="18">
        <f t="shared" si="1"/>
        <v>305.40583554376661</v>
      </c>
      <c r="S36" s="18">
        <f t="shared" si="6"/>
        <v>958.6726083333333</v>
      </c>
      <c r="T36" s="18">
        <f t="shared" si="7"/>
        <v>958.6726083333333</v>
      </c>
      <c r="U36" s="18">
        <f t="shared" si="8"/>
        <v>3834.6904333333332</v>
      </c>
      <c r="V36" s="18">
        <f t="shared" si="9"/>
        <v>84.767883108866755</v>
      </c>
      <c r="W36" s="18">
        <f t="shared" si="10"/>
        <v>26.916234738925279</v>
      </c>
      <c r="X36" s="18">
        <f t="shared" si="11"/>
        <v>107.37133213333333</v>
      </c>
      <c r="Y36" s="18">
        <f t="shared" si="12"/>
        <v>989.07166011425727</v>
      </c>
      <c r="Z36" s="18">
        <f t="shared" si="13"/>
        <v>0.20624999999999999</v>
      </c>
      <c r="AC36" s="38" t="s">
        <v>102</v>
      </c>
      <c r="AD36" t="s">
        <v>103</v>
      </c>
    </row>
    <row r="37" spans="1:35" x14ac:dyDescent="0.25">
      <c r="A37" s="48" t="s">
        <v>101</v>
      </c>
      <c r="B37" s="13" t="s">
        <v>99</v>
      </c>
      <c r="C37" s="25" t="s">
        <v>105</v>
      </c>
      <c r="D37" s="25" t="s">
        <v>101</v>
      </c>
      <c r="E37" s="25" t="s">
        <v>46</v>
      </c>
      <c r="F37" s="27">
        <v>0.29249999999999998</v>
      </c>
      <c r="G37" s="25">
        <v>53.8</v>
      </c>
      <c r="H37" s="16">
        <v>2.8</v>
      </c>
      <c r="I37" s="17">
        <f>[1]TIJ!C2</f>
        <v>44.774193548387096</v>
      </c>
      <c r="J37" s="17">
        <f>[1]TIJ!D2</f>
        <v>28.70967741935484</v>
      </c>
      <c r="K37" s="17">
        <f>[1]TIJ!E2</f>
        <v>12.255548018061099</v>
      </c>
      <c r="L37" s="18">
        <f t="shared" si="2"/>
        <v>12.929692616487456</v>
      </c>
      <c r="M37" s="18">
        <f t="shared" si="3"/>
        <v>3.5391026875533815</v>
      </c>
      <c r="N37" s="18">
        <f t="shared" si="14"/>
        <v>3.5915812823576267</v>
      </c>
      <c r="O37" s="18">
        <f t="shared" si="14"/>
        <v>0.98308407987593938</v>
      </c>
      <c r="P37" s="19">
        <f t="shared" si="4"/>
        <v>0.53632862986502516</v>
      </c>
      <c r="Q37" s="18">
        <f t="shared" si="5"/>
        <v>0.1494334559953896</v>
      </c>
      <c r="R37" s="18">
        <f t="shared" si="1"/>
        <v>155.17241379310343</v>
      </c>
      <c r="S37" s="18">
        <f t="shared" si="6"/>
        <v>80.253264516129036</v>
      </c>
      <c r="T37" s="18">
        <f t="shared" si="7"/>
        <v>80.253264516129036</v>
      </c>
      <c r="U37" s="18">
        <f t="shared" si="8"/>
        <v>321.01305806451614</v>
      </c>
      <c r="V37" s="18">
        <f t="shared" si="9"/>
        <v>7.0961653503745472</v>
      </c>
      <c r="W37" s="18">
        <f t="shared" si="10"/>
        <v>2.2532360761163139</v>
      </c>
      <c r="X37" s="18">
        <f t="shared" si="11"/>
        <v>8.9883656258064519</v>
      </c>
      <c r="Y37" s="18">
        <f t="shared" si="12"/>
        <v>82.798057308170229</v>
      </c>
      <c r="Z37" s="18">
        <f t="shared" si="13"/>
        <v>0.26899999999999996</v>
      </c>
      <c r="AC37" t="s">
        <v>106</v>
      </c>
      <c r="AD37" t="s">
        <v>107</v>
      </c>
    </row>
    <row r="38" spans="1:35" x14ac:dyDescent="0.25">
      <c r="A38" s="48" t="s">
        <v>101</v>
      </c>
      <c r="B38" s="26" t="s">
        <v>104</v>
      </c>
      <c r="C38" s="14" t="s">
        <v>108</v>
      </c>
      <c r="D38" s="14" t="s">
        <v>109</v>
      </c>
      <c r="E38" s="14" t="s">
        <v>37</v>
      </c>
      <c r="F38" s="15">
        <v>8.8429999999999995E-2</v>
      </c>
      <c r="G38" s="14">
        <v>0.6</v>
      </c>
      <c r="H38" s="14">
        <v>0.3</v>
      </c>
      <c r="I38" s="17">
        <f>[1]CORE!C2</f>
        <v>8.1960784313725483</v>
      </c>
      <c r="J38" s="17">
        <f>[1]CORE!D2</f>
        <v>68.254901960784309</v>
      </c>
      <c r="K38" s="17">
        <f>[1]CORE!E2</f>
        <v>3.0398658381128416</v>
      </c>
      <c r="L38" s="18">
        <f t="shared" si="2"/>
        <v>7.8287563886800902</v>
      </c>
      <c r="M38" s="18">
        <f t="shared" si="3"/>
        <v>2.9036287658939468</v>
      </c>
      <c r="N38" s="18">
        <f t="shared" si="14"/>
        <v>2.1746545524111363</v>
      </c>
      <c r="O38" s="18">
        <f t="shared" si="14"/>
        <v>0.80656354608165193</v>
      </c>
      <c r="P38" s="19">
        <f t="shared" si="4"/>
        <v>29.118338126460202</v>
      </c>
      <c r="Q38" s="18">
        <f t="shared" si="5"/>
        <v>18.127455558874505</v>
      </c>
      <c r="R38" s="18">
        <f t="shared" si="1"/>
        <v>46.912466843501328</v>
      </c>
      <c r="S38" s="18">
        <f t="shared" si="6"/>
        <v>14.690650980392157</v>
      </c>
      <c r="T38" s="18">
        <f t="shared" si="7"/>
        <v>14.690650980392157</v>
      </c>
      <c r="U38" s="18">
        <f t="shared" si="8"/>
        <v>58.762603921568626</v>
      </c>
      <c r="V38" s="18">
        <f t="shared" si="9"/>
        <v>1.2989787903338614</v>
      </c>
      <c r="W38" s="18">
        <f t="shared" si="10"/>
        <v>0.41246303150696717</v>
      </c>
      <c r="X38" s="18">
        <f t="shared" si="11"/>
        <v>1.6453529098039217</v>
      </c>
      <c r="Y38" s="18">
        <f t="shared" si="12"/>
        <v>15.156484525615497</v>
      </c>
      <c r="Z38" s="18">
        <f t="shared" si="13"/>
        <v>3.0000000000000001E-3</v>
      </c>
      <c r="AC38" t="s">
        <v>110</v>
      </c>
      <c r="AD38" t="s">
        <v>111</v>
      </c>
    </row>
    <row r="39" spans="1:35" x14ac:dyDescent="0.25">
      <c r="A39" s="48" t="s">
        <v>113</v>
      </c>
      <c r="B39" s="13" t="s">
        <v>145</v>
      </c>
      <c r="C39" s="14" t="s">
        <v>112</v>
      </c>
      <c r="D39" s="14" t="s">
        <v>113</v>
      </c>
      <c r="E39" s="14" t="s">
        <v>46</v>
      </c>
      <c r="F39" s="15">
        <v>0.28670000000000001</v>
      </c>
      <c r="G39" s="25">
        <v>1.6</v>
      </c>
      <c r="H39" s="14">
        <v>8.8000000000000007</v>
      </c>
      <c r="I39" s="17">
        <f>[1]CO!C2</f>
        <v>23.392857142857142</v>
      </c>
      <c r="J39" s="17">
        <f>[1]CO!D2</f>
        <v>44.428571428571431</v>
      </c>
      <c r="K39" s="17">
        <f>[1]CO!E2</f>
        <v>9.3937669304096065</v>
      </c>
      <c r="L39" s="18">
        <f t="shared" si="2"/>
        <v>6.8919461296028697</v>
      </c>
      <c r="M39" s="18">
        <f t="shared" si="3"/>
        <v>2.7675685463755451</v>
      </c>
      <c r="N39" s="18">
        <f t="shared" si="14"/>
        <v>1.9144294804452415</v>
      </c>
      <c r="O39" s="18">
        <f t="shared" si="14"/>
        <v>0.76876904065987361</v>
      </c>
      <c r="P39" s="19">
        <f t="shared" si="4"/>
        <v>9.6127345034630487</v>
      </c>
      <c r="Q39" s="18">
        <f t="shared" si="5"/>
        <v>53.010770732893789</v>
      </c>
      <c r="R39" s="18">
        <f t="shared" si="1"/>
        <v>152.09549071618039</v>
      </c>
      <c r="S39" s="18">
        <f t="shared" si="6"/>
        <v>41.929357142857143</v>
      </c>
      <c r="T39" s="18">
        <f t="shared" si="7"/>
        <v>41.929357142857143</v>
      </c>
      <c r="U39" s="18">
        <f t="shared" si="8"/>
        <v>167.71742857142857</v>
      </c>
      <c r="V39" s="18">
        <f t="shared" si="9"/>
        <v>3.7074834664305061</v>
      </c>
      <c r="W39" s="18">
        <f t="shared" si="10"/>
        <v>1.1772323622257552</v>
      </c>
      <c r="X39" s="18">
        <f t="shared" si="11"/>
        <v>4.6960880000000005</v>
      </c>
      <c r="Y39" s="18">
        <f t="shared" si="12"/>
        <v>43.258917086311143</v>
      </c>
      <c r="Z39" s="18">
        <f t="shared" si="13"/>
        <v>8.0000000000000002E-3</v>
      </c>
      <c r="AC39" t="s">
        <v>114</v>
      </c>
      <c r="AD39" t="s">
        <v>115</v>
      </c>
    </row>
    <row r="40" spans="1:35" x14ac:dyDescent="0.25">
      <c r="A40" s="48" t="s">
        <v>113</v>
      </c>
      <c r="B40" s="26" t="s">
        <v>146</v>
      </c>
      <c r="C40" s="25" t="s">
        <v>116</v>
      </c>
      <c r="D40" s="25" t="s">
        <v>113</v>
      </c>
      <c r="E40" s="25" t="s">
        <v>46</v>
      </c>
      <c r="F40" s="27">
        <v>0.35470000000000002</v>
      </c>
      <c r="G40" s="24">
        <v>676</v>
      </c>
      <c r="H40" s="24">
        <v>43</v>
      </c>
      <c r="I40" s="28">
        <f>[1]CS!C2</f>
        <v>1386.7058823529412</v>
      </c>
      <c r="J40" s="28">
        <f>[1]CS!D2</f>
        <v>5.0352941176470587</v>
      </c>
      <c r="K40" s="28">
        <f>[1]CS!E2</f>
        <v>98.013461603303156</v>
      </c>
      <c r="L40" s="36">
        <f t="shared" si="2"/>
        <v>330.22463422278975</v>
      </c>
      <c r="M40" s="36">
        <f t="shared" si="3"/>
        <v>23.340536676704168</v>
      </c>
      <c r="N40" s="36">
        <f t="shared" si="14"/>
        <v>91.729065061886033</v>
      </c>
      <c r="O40" s="36">
        <f t="shared" si="14"/>
        <v>6.4834824101956023</v>
      </c>
      <c r="P40" s="37">
        <f t="shared" si="4"/>
        <v>1.0901539380038194</v>
      </c>
      <c r="Q40" s="36">
        <f t="shared" si="5"/>
        <v>0.10366176203868421</v>
      </c>
      <c r="R40" s="36">
        <f t="shared" si="1"/>
        <v>188.16976127320956</v>
      </c>
      <c r="S40" s="36">
        <f t="shared" si="6"/>
        <v>2485.5316235294117</v>
      </c>
      <c r="T40" s="36">
        <f t="shared" si="7"/>
        <v>2485.5316235294122</v>
      </c>
      <c r="U40" s="36">
        <f t="shared" si="8"/>
        <v>9942.1264941176487</v>
      </c>
      <c r="V40" s="18">
        <f t="shared" si="9"/>
        <v>219.77602394734777</v>
      </c>
      <c r="W40" s="36">
        <f t="shared" si="10"/>
        <v>69.785192617788852</v>
      </c>
      <c r="X40" s="18">
        <f t="shared" si="11"/>
        <v>278.37954183529416</v>
      </c>
      <c r="Y40" s="18">
        <f t="shared" si="12"/>
        <v>2564.3466474176539</v>
      </c>
      <c r="Z40" s="18">
        <f t="shared" si="13"/>
        <v>3.38</v>
      </c>
      <c r="AC40" t="s">
        <v>117</v>
      </c>
      <c r="AD40" t="s">
        <v>118</v>
      </c>
    </row>
    <row r="41" spans="1:35" x14ac:dyDescent="0.25">
      <c r="A41" s="13" t="s">
        <v>147</v>
      </c>
      <c r="B41" s="13" t="s">
        <v>147</v>
      </c>
      <c r="C41" s="14" t="s">
        <v>119</v>
      </c>
      <c r="D41" s="14" t="s">
        <v>120</v>
      </c>
      <c r="E41" s="14" t="s">
        <v>37</v>
      </c>
      <c r="F41" s="15">
        <v>0.29054999999999997</v>
      </c>
      <c r="G41" s="24">
        <v>1.1000000000000001</v>
      </c>
      <c r="H41" s="24">
        <v>1.1000000000000001</v>
      </c>
      <c r="I41" s="17">
        <f>[1]AGPLA!C2</f>
        <v>10.068965517241379</v>
      </c>
      <c r="J41" s="17">
        <f>[1]AGPLA!D2</f>
        <v>68.965517241379317</v>
      </c>
      <c r="K41" s="17">
        <f>[1]AGPLA!E2</f>
        <v>3.8631134231597501</v>
      </c>
      <c r="L41" s="18">
        <f>I41*$AC$2*$AB$2/F41</f>
        <v>2.9271856823266225</v>
      </c>
      <c r="M41" s="18">
        <f>K41*$AC$2*$AB$2/F41</f>
        <v>1.1230597902151822</v>
      </c>
      <c r="N41" s="18">
        <f>L41*1000/3600</f>
        <v>0.81310713397961742</v>
      </c>
      <c r="O41" s="18">
        <f>M41*1000/3600</f>
        <v>0.3119610528375506</v>
      </c>
      <c r="P41" s="19">
        <f>L41*100/(G41*$AB$2)</f>
        <v>5.9385804352247309</v>
      </c>
      <c r="Q41" s="18">
        <f>+P41*SQRT(((M41^2)/(L41^2))+((H41^2)/(G41^2)))</f>
        <v>6.3606580085259541</v>
      </c>
      <c r="R41" s="18">
        <f>F41/$AC$2</f>
        <v>154.13793103448276</v>
      </c>
      <c r="S41" s="18">
        <f>L41*R41*0.04</f>
        <v>18.047613793103451</v>
      </c>
      <c r="T41" s="18">
        <f>I41*$AB$2*0.04</f>
        <v>18.047613793103448</v>
      </c>
      <c r="U41" s="18">
        <f>T41*$AH$2/$AG$2</f>
        <v>72.190455172413792</v>
      </c>
      <c r="V41" s="18">
        <f t="shared" si="9"/>
        <v>1.5958086244556893</v>
      </c>
      <c r="W41" s="18">
        <f>U41*$AD$2*$AE$2*$AF$2*$AI$2/(170*3700)</f>
        <v>0.50671501940288366</v>
      </c>
      <c r="X41" s="18">
        <f>U41*$AE$2*$AJ$2*$AK$2*1000</f>
        <v>2.021332744827586</v>
      </c>
      <c r="Y41" s="18">
        <f t="shared" si="12"/>
        <v>18.619895030148982</v>
      </c>
      <c r="Z41" s="18">
        <f>G41/200</f>
        <v>5.5000000000000005E-3</v>
      </c>
      <c r="AC41" t="s">
        <v>121</v>
      </c>
      <c r="AD41" t="s">
        <v>122</v>
      </c>
    </row>
    <row r="42" spans="1:35" x14ac:dyDescent="0.25">
      <c r="A42" s="39" t="s">
        <v>120</v>
      </c>
      <c r="B42" s="39" t="s">
        <v>120</v>
      </c>
      <c r="C42" s="40" t="s">
        <v>123</v>
      </c>
      <c r="D42" s="40" t="s">
        <v>120</v>
      </c>
      <c r="E42" s="40" t="s">
        <v>37</v>
      </c>
      <c r="F42" s="41">
        <v>0.25757999999999998</v>
      </c>
      <c r="G42" s="42">
        <v>1.4</v>
      </c>
      <c r="H42" s="42">
        <v>1.4</v>
      </c>
      <c r="I42" s="43">
        <f>[1]YESO!C2</f>
        <v>7.6923076923076925</v>
      </c>
      <c r="J42" s="43">
        <f>[1]YESO!D2</f>
        <v>68.15384615384616</v>
      </c>
      <c r="K42" s="43">
        <f>[1]YESO!E2</f>
        <v>2.529315302099739</v>
      </c>
      <c r="L42" s="44">
        <f t="shared" si="2"/>
        <v>2.5224978647410516</v>
      </c>
      <c r="M42" s="44">
        <f t="shared" si="3"/>
        <v>0.8294250183444497</v>
      </c>
      <c r="N42" s="44">
        <f t="shared" si="14"/>
        <v>0.70069385131695883</v>
      </c>
      <c r="O42" s="44">
        <f t="shared" si="14"/>
        <v>0.23039583842901379</v>
      </c>
      <c r="P42" s="45">
        <f t="shared" si="4"/>
        <v>4.020942176078445</v>
      </c>
      <c r="Q42" s="44">
        <f t="shared" si="5"/>
        <v>4.2327300473139982</v>
      </c>
      <c r="R42" s="44">
        <f t="shared" si="1"/>
        <v>136.64721485411138</v>
      </c>
      <c r="S42" s="44">
        <f t="shared" si="6"/>
        <v>13.787692307692307</v>
      </c>
      <c r="T42" s="44">
        <f t="shared" si="7"/>
        <v>13.787692307692311</v>
      </c>
      <c r="U42" s="44">
        <f t="shared" si="8"/>
        <v>55.150769230769242</v>
      </c>
      <c r="V42" s="44">
        <f t="shared" si="9"/>
        <v>1.2191372526136723</v>
      </c>
      <c r="W42" s="44">
        <f t="shared" si="10"/>
        <v>0.38711105275773522</v>
      </c>
      <c r="X42" s="44">
        <f t="shared" si="11"/>
        <v>1.544221538461539</v>
      </c>
      <c r="Y42" s="44">
        <f t="shared" si="12"/>
        <v>14.224893463496327</v>
      </c>
      <c r="Z42" s="44">
        <f t="shared" si="13"/>
        <v>6.9999999999999993E-3</v>
      </c>
      <c r="AC42" t="s">
        <v>124</v>
      </c>
      <c r="AD42" t="s">
        <v>125</v>
      </c>
    </row>
    <row r="43" spans="1:35" x14ac:dyDescent="0.25">
      <c r="R43" s="46"/>
      <c r="S43" s="46"/>
      <c r="T43" s="46"/>
      <c r="U43" s="46"/>
      <c r="V43" s="46"/>
      <c r="W43" s="46"/>
      <c r="X43" s="46"/>
      <c r="Y43" s="46"/>
      <c r="Z43" s="46"/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</dc:creator>
  <cp:lastModifiedBy>Samu</cp:lastModifiedBy>
  <dcterms:created xsi:type="dcterms:W3CDTF">2020-07-17T08:18:41Z</dcterms:created>
  <dcterms:modified xsi:type="dcterms:W3CDTF">2020-10-07T16:19:24Z</dcterms:modified>
</cp:coreProperties>
</file>