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mu\Downloads\"/>
    </mc:Choice>
  </mc:AlternateContent>
  <bookViews>
    <workbookView xWindow="0" yWindow="0" windowWidth="15120" windowHeight="4155" activeTab="2"/>
  </bookViews>
  <sheets>
    <sheet name="Table I" sheetId="1" r:id="rId1"/>
    <sheet name="Risks" sheetId="3" r:id="rId2"/>
    <sheet name="Risks dose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2" l="1"/>
  <c r="N6" i="2"/>
  <c r="N7" i="2"/>
  <c r="N5" i="2"/>
  <c r="P29" i="3" l="1"/>
  <c r="O29" i="3"/>
  <c r="AF12" i="3" s="1"/>
  <c r="L29" i="3"/>
  <c r="K29" i="3"/>
  <c r="P28" i="3"/>
  <c r="O28" i="3"/>
  <c r="AF11" i="3" s="1"/>
  <c r="L28" i="3"/>
  <c r="K28" i="3"/>
  <c r="Z11" i="3" s="1"/>
  <c r="P25" i="3"/>
  <c r="O25" i="3"/>
  <c r="AF8" i="3" s="1"/>
  <c r="L25" i="3"/>
  <c r="K25" i="3"/>
  <c r="P24" i="3"/>
  <c r="O24" i="3"/>
  <c r="AF7" i="3" s="1"/>
  <c r="L24" i="3"/>
  <c r="K24" i="3"/>
  <c r="Z7" i="3" s="1"/>
  <c r="P23" i="3"/>
  <c r="O23" i="3"/>
  <c r="AF6" i="3" s="1"/>
  <c r="L23" i="3"/>
  <c r="K23" i="3"/>
  <c r="Z6" i="3" s="1"/>
  <c r="O22" i="3"/>
  <c r="K22" i="3"/>
  <c r="P21" i="3"/>
  <c r="O21" i="3"/>
  <c r="L21" i="3"/>
  <c r="K21" i="3"/>
  <c r="P20" i="3"/>
  <c r="O20" i="3"/>
  <c r="AF3" i="3" s="1"/>
  <c r="L20" i="3"/>
  <c r="K20" i="3"/>
  <c r="AE12" i="3"/>
  <c r="AD12" i="3"/>
  <c r="AA12" i="3"/>
  <c r="X12" i="3"/>
  <c r="U12" i="3"/>
  <c r="P12" i="3"/>
  <c r="O12" i="3"/>
  <c r="N12" i="3"/>
  <c r="N29" i="3" s="1"/>
  <c r="M12" i="3"/>
  <c r="M29" i="3" s="1"/>
  <c r="L12" i="3"/>
  <c r="K12" i="3"/>
  <c r="J12" i="3"/>
  <c r="J29" i="3" s="1"/>
  <c r="I12" i="3"/>
  <c r="I29" i="3" s="1"/>
  <c r="AE11" i="3"/>
  <c r="AD11" i="3"/>
  <c r="AB11" i="3"/>
  <c r="AA11" i="3"/>
  <c r="Y11" i="3"/>
  <c r="X11" i="3"/>
  <c r="V11" i="3"/>
  <c r="U11" i="3"/>
  <c r="P11" i="3"/>
  <c r="O11" i="3"/>
  <c r="N11" i="3"/>
  <c r="N28" i="3" s="1"/>
  <c r="M11" i="3"/>
  <c r="M28" i="3" s="1"/>
  <c r="AC11" i="3" s="1"/>
  <c r="L11" i="3"/>
  <c r="K11" i="3"/>
  <c r="J11" i="3"/>
  <c r="J28" i="3" s="1"/>
  <c r="I11" i="3"/>
  <c r="I28" i="3" s="1"/>
  <c r="W11" i="3" s="1"/>
  <c r="AE10" i="3"/>
  <c r="AD10" i="3"/>
  <c r="AA10" i="3"/>
  <c r="X10" i="3"/>
  <c r="U10" i="3"/>
  <c r="P10" i="3"/>
  <c r="P27" i="3" s="1"/>
  <c r="O10" i="3"/>
  <c r="O27" i="3" s="1"/>
  <c r="AF10" i="3" s="1"/>
  <c r="N10" i="3"/>
  <c r="N27" i="3" s="1"/>
  <c r="M10" i="3"/>
  <c r="M27" i="3" s="1"/>
  <c r="L10" i="3"/>
  <c r="L27" i="3" s="1"/>
  <c r="K10" i="3"/>
  <c r="K27" i="3" s="1"/>
  <c r="J10" i="3"/>
  <c r="J27" i="3" s="1"/>
  <c r="I10" i="3"/>
  <c r="I27" i="3" s="1"/>
  <c r="P9" i="3"/>
  <c r="P26" i="3" s="1"/>
  <c r="O9" i="3"/>
  <c r="O26" i="3" s="1"/>
  <c r="N9" i="3"/>
  <c r="N26" i="3" s="1"/>
  <c r="M9" i="3"/>
  <c r="M26" i="3" s="1"/>
  <c r="L9" i="3"/>
  <c r="L26" i="3" s="1"/>
  <c r="K9" i="3"/>
  <c r="K26" i="3" s="1"/>
  <c r="J9" i="3"/>
  <c r="J26" i="3" s="1"/>
  <c r="I9" i="3"/>
  <c r="I26" i="3" s="1"/>
  <c r="AE8" i="3"/>
  <c r="AD8" i="3"/>
  <c r="AA8" i="3"/>
  <c r="X8" i="3"/>
  <c r="U8" i="3"/>
  <c r="P8" i="3"/>
  <c r="O8" i="3"/>
  <c r="N8" i="3"/>
  <c r="N25" i="3" s="1"/>
  <c r="M8" i="3"/>
  <c r="M25" i="3" s="1"/>
  <c r="L8" i="3"/>
  <c r="K8" i="3"/>
  <c r="J8" i="3"/>
  <c r="J25" i="3" s="1"/>
  <c r="I8" i="3"/>
  <c r="I25" i="3" s="1"/>
  <c r="AE7" i="3"/>
  <c r="AD7" i="3"/>
  <c r="AB7" i="3"/>
  <c r="AA7" i="3"/>
  <c r="Y7" i="3"/>
  <c r="X7" i="3"/>
  <c r="V7" i="3"/>
  <c r="U7" i="3"/>
  <c r="P7" i="3"/>
  <c r="O7" i="3"/>
  <c r="N7" i="3"/>
  <c r="N24" i="3" s="1"/>
  <c r="M7" i="3"/>
  <c r="M24" i="3" s="1"/>
  <c r="L7" i="3"/>
  <c r="K7" i="3"/>
  <c r="J7" i="3"/>
  <c r="J24" i="3" s="1"/>
  <c r="I7" i="3"/>
  <c r="I24" i="3" s="1"/>
  <c r="AE6" i="3"/>
  <c r="AD6" i="3"/>
  <c r="AB6" i="3"/>
  <c r="AA6" i="3"/>
  <c r="Y6" i="3"/>
  <c r="X6" i="3"/>
  <c r="V6" i="3"/>
  <c r="U6" i="3"/>
  <c r="P6" i="3"/>
  <c r="O6" i="3"/>
  <c r="N6" i="3"/>
  <c r="N23" i="3" s="1"/>
  <c r="M6" i="3"/>
  <c r="M23" i="3" s="1"/>
  <c r="L6" i="3"/>
  <c r="K6" i="3"/>
  <c r="J6" i="3"/>
  <c r="J23" i="3" s="1"/>
  <c r="I6" i="3"/>
  <c r="I23" i="3" s="1"/>
  <c r="AE5" i="3"/>
  <c r="AD5" i="3"/>
  <c r="AA5" i="3"/>
  <c r="X5" i="3"/>
  <c r="U5" i="3"/>
  <c r="P5" i="3"/>
  <c r="P22" i="3" s="1"/>
  <c r="O5" i="3"/>
  <c r="N5" i="3"/>
  <c r="N22" i="3" s="1"/>
  <c r="M5" i="3"/>
  <c r="M22" i="3" s="1"/>
  <c r="L5" i="3"/>
  <c r="L22" i="3" s="1"/>
  <c r="K5" i="3"/>
  <c r="J5" i="3"/>
  <c r="J22" i="3" s="1"/>
  <c r="I5" i="3"/>
  <c r="I22" i="3" s="1"/>
  <c r="W5" i="3" s="1"/>
  <c r="AF4" i="3"/>
  <c r="AE4" i="3"/>
  <c r="AD4" i="3"/>
  <c r="AA4" i="3"/>
  <c r="X4" i="3"/>
  <c r="U4" i="3"/>
  <c r="P4" i="3"/>
  <c r="O4" i="3"/>
  <c r="N4" i="3"/>
  <c r="N21" i="3" s="1"/>
  <c r="M4" i="3"/>
  <c r="M21" i="3" s="1"/>
  <c r="L4" i="3"/>
  <c r="K4" i="3"/>
  <c r="J4" i="3"/>
  <c r="J21" i="3" s="1"/>
  <c r="I4" i="3"/>
  <c r="I21" i="3" s="1"/>
  <c r="AE3" i="3"/>
  <c r="AD3" i="3"/>
  <c r="AB3" i="3"/>
  <c r="AA3" i="3"/>
  <c r="Z3" i="3"/>
  <c r="Y3" i="3"/>
  <c r="X3" i="3"/>
  <c r="V3" i="3"/>
  <c r="U3" i="3"/>
  <c r="P3" i="3"/>
  <c r="O3" i="3"/>
  <c r="N3" i="3"/>
  <c r="N20" i="3" s="1"/>
  <c r="M3" i="3"/>
  <c r="M20" i="3" s="1"/>
  <c r="L3" i="3"/>
  <c r="K3" i="3"/>
  <c r="J3" i="3"/>
  <c r="J20" i="3" s="1"/>
  <c r="I3" i="3"/>
  <c r="I20" i="3" s="1"/>
  <c r="J29" i="2"/>
  <c r="J27" i="2"/>
  <c r="J26" i="2"/>
  <c r="J24" i="2"/>
  <c r="J22" i="2"/>
  <c r="J20" i="2"/>
  <c r="N12" i="2"/>
  <c r="J12" i="2"/>
  <c r="I12" i="2"/>
  <c r="I29" i="2" s="1"/>
  <c r="O11" i="2"/>
  <c r="N11" i="2"/>
  <c r="J11" i="2"/>
  <c r="J28" i="2" s="1"/>
  <c r="I11" i="2"/>
  <c r="I28" i="2" s="1"/>
  <c r="P11" i="2" s="1"/>
  <c r="N10" i="2"/>
  <c r="J10" i="2"/>
  <c r="I10" i="2"/>
  <c r="I27" i="2" s="1"/>
  <c r="J9" i="2"/>
  <c r="I9" i="2"/>
  <c r="I26" i="2" s="1"/>
  <c r="J8" i="2"/>
  <c r="J25" i="2" s="1"/>
  <c r="I8" i="2"/>
  <c r="I25" i="2" s="1"/>
  <c r="O7" i="2"/>
  <c r="J7" i="2"/>
  <c r="I7" i="2"/>
  <c r="I24" i="2" s="1"/>
  <c r="P7" i="2" s="1"/>
  <c r="O6" i="2"/>
  <c r="J6" i="2"/>
  <c r="J23" i="2" s="1"/>
  <c r="I6" i="2"/>
  <c r="I23" i="2" s="1"/>
  <c r="P6" i="2" s="1"/>
  <c r="J5" i="2"/>
  <c r="I5" i="2"/>
  <c r="I22" i="2" s="1"/>
  <c r="N4" i="2"/>
  <c r="J4" i="2"/>
  <c r="J21" i="2" s="1"/>
  <c r="I4" i="2"/>
  <c r="I21" i="2" s="1"/>
  <c r="O3" i="2"/>
  <c r="N3" i="2"/>
  <c r="J3" i="2"/>
  <c r="I3" i="2"/>
  <c r="I20" i="2" s="1"/>
  <c r="P3" i="2" s="1"/>
  <c r="AF32" i="1"/>
  <c r="AE32" i="1"/>
  <c r="AF31" i="1"/>
  <c r="AE31" i="1"/>
  <c r="AF30" i="1"/>
  <c r="AE30" i="1"/>
  <c r="AF29" i="1"/>
  <c r="AE29" i="1"/>
  <c r="AF28" i="1"/>
  <c r="AE28" i="1"/>
  <c r="AF27" i="1"/>
  <c r="AE27" i="1"/>
  <c r="AF26" i="1"/>
  <c r="AE26" i="1"/>
  <c r="AF25" i="1"/>
  <c r="AE25" i="1"/>
  <c r="AF24" i="1"/>
  <c r="AE24" i="1"/>
  <c r="AC22" i="1"/>
  <c r="AC21" i="1"/>
  <c r="AD18" i="1"/>
  <c r="AD17" i="1"/>
  <c r="AD16" i="1"/>
  <c r="AD15" i="1"/>
  <c r="Y12" i="1"/>
  <c r="V12" i="1"/>
  <c r="T12" i="1"/>
  <c r="S12" i="1"/>
  <c r="Z11" i="1"/>
  <c r="Y11" i="1"/>
  <c r="W11" i="1"/>
  <c r="AD22" i="1" s="1"/>
  <c r="V11" i="1"/>
  <c r="T11" i="1"/>
  <c r="S11" i="1"/>
  <c r="Y10" i="1"/>
  <c r="V10" i="1"/>
  <c r="T10" i="1"/>
  <c r="S10" i="1"/>
  <c r="S9" i="1"/>
  <c r="Y8" i="1"/>
  <c r="V8" i="1"/>
  <c r="AC19" i="1" s="1"/>
  <c r="T8" i="1"/>
  <c r="S8" i="1"/>
  <c r="Z7" i="1"/>
  <c r="Y7" i="1"/>
  <c r="W7" i="1"/>
  <c r="V7" i="1"/>
  <c r="AC18" i="1" s="1"/>
  <c r="T7" i="1"/>
  <c r="S7" i="1"/>
  <c r="Z6" i="1"/>
  <c r="Y6" i="1"/>
  <c r="W6" i="1"/>
  <c r="V6" i="1"/>
  <c r="AC17" i="1" s="1"/>
  <c r="T6" i="1"/>
  <c r="S6" i="1"/>
  <c r="Y5" i="1"/>
  <c r="V5" i="1"/>
  <c r="AC42" i="1" s="1"/>
  <c r="T5" i="1"/>
  <c r="S5" i="1"/>
  <c r="Y4" i="1"/>
  <c r="V4" i="1"/>
  <c r="AC16" i="1" s="1"/>
  <c r="T4" i="1"/>
  <c r="S4" i="1"/>
  <c r="Z3" i="1"/>
  <c r="Y3" i="1"/>
  <c r="W3" i="1"/>
  <c r="V3" i="1"/>
  <c r="AC15" i="1" s="1"/>
  <c r="T3" i="1"/>
  <c r="S3" i="1"/>
  <c r="W3" i="3" l="1"/>
  <c r="AC3" i="3"/>
  <c r="W6" i="3"/>
  <c r="AC6" i="3"/>
  <c r="W7" i="3"/>
  <c r="AC7" i="3"/>
  <c r="AF5" i="3"/>
</calcChain>
</file>

<file path=xl/sharedStrings.xml><?xml version="1.0" encoding="utf-8"?>
<sst xmlns="http://schemas.openxmlformats.org/spreadsheetml/2006/main" count="508" uniqueCount="114">
  <si>
    <t>Building materials</t>
  </si>
  <si>
    <t>Nº of samples</t>
  </si>
  <si>
    <r>
      <t>C</t>
    </r>
    <r>
      <rPr>
        <b/>
        <vertAlign val="subscript"/>
        <sz val="11"/>
        <color theme="1"/>
        <rFont val="Calibri"/>
        <family val="2"/>
        <scheme val="minor"/>
      </rPr>
      <t>Ra</t>
    </r>
    <r>
      <rPr>
        <b/>
        <sz val="11"/>
        <color theme="1"/>
        <rFont val="Calibri"/>
        <family val="2"/>
        <scheme val="minor"/>
      </rPr>
      <t xml:space="preserve"> (Bq·kg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</si>
  <si>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r>
      <rPr>
        <b/>
        <i/>
        <sz val="11"/>
        <color theme="1"/>
        <rFont val="Calibri"/>
        <family val="2"/>
        <scheme val="minor"/>
      </rPr>
      <t>E</t>
    </r>
    <r>
      <rPr>
        <b/>
        <vertAlign val="subscript"/>
        <sz val="11"/>
        <color theme="1"/>
        <rFont val="Calibri"/>
        <family val="2"/>
        <scheme val="minor"/>
      </rPr>
      <t>Rn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(x10</t>
    </r>
    <r>
      <rPr>
        <b/>
        <vertAlign val="superscript"/>
        <sz val="11"/>
        <color theme="1"/>
        <rFont val="Calibri"/>
        <family val="2"/>
        <scheme val="minor"/>
      </rPr>
      <t>-6</t>
    </r>
    <r>
      <rPr>
        <b/>
        <sz val="11"/>
        <color theme="1"/>
        <rFont val="Calibri"/>
        <family val="2"/>
        <scheme val="minor"/>
      </rPr>
      <t xml:space="preserve"> Bq·kg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·s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</si>
  <si>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Symbol"/>
        <family val="1"/>
        <charset val="2"/>
      </rPr>
      <t>e</t>
    </r>
    <r>
      <rPr>
        <b/>
        <vertAlign val="subscript"/>
        <sz val="11"/>
        <color theme="1"/>
        <rFont val="Calibri"/>
        <family val="2"/>
        <scheme val="minor"/>
      </rPr>
      <t xml:space="preserve">Rn </t>
    </r>
    <r>
      <rPr>
        <b/>
        <sz val="11"/>
        <color theme="1"/>
        <rFont val="Calibri"/>
        <family val="2"/>
        <scheme val="minor"/>
      </rPr>
      <t>(%)</t>
    </r>
  </si>
  <si>
    <t>Material</t>
  </si>
  <si>
    <r>
      <t>aRa-226 (Bq·kg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</si>
  <si>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r>
      <t>eRa-226 (Bq·kg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</si>
  <si>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r>
      <rPr>
        <b/>
        <i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M/V (Bq·m</t>
    </r>
    <r>
      <rPr>
        <b/>
        <vertAlign val="superscript"/>
        <sz val="11"/>
        <color theme="1"/>
        <rFont val="Calibri"/>
        <family val="2"/>
        <scheme val="minor"/>
      </rPr>
      <t>-3</t>
    </r>
    <r>
      <rPr>
        <b/>
        <sz val="11"/>
        <color theme="1"/>
        <rFont val="Calibri"/>
        <family val="2"/>
        <scheme val="minor"/>
      </rPr>
      <t>)</t>
    </r>
  </si>
  <si>
    <r>
      <t>e</t>
    </r>
    <r>
      <rPr>
        <b/>
        <i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M/V (Bq·m</t>
    </r>
    <r>
      <rPr>
        <b/>
        <vertAlign val="superscript"/>
        <sz val="11"/>
        <color theme="1"/>
        <rFont val="Calibri"/>
        <family val="2"/>
        <scheme val="minor"/>
      </rPr>
      <t>-3</t>
    </r>
    <r>
      <rPr>
        <b/>
        <sz val="11"/>
        <color theme="1"/>
        <rFont val="Calibri"/>
        <family val="2"/>
        <scheme val="minor"/>
      </rPr>
      <t>)</t>
    </r>
  </si>
  <si>
    <r>
      <rPr>
        <b/>
        <i/>
        <sz val="10"/>
        <rFont val="Arial"/>
        <family val="2"/>
      </rPr>
      <t xml:space="preserve">E            </t>
    </r>
    <r>
      <rPr>
        <b/>
        <sz val="10"/>
        <rFont val="Arial"/>
        <family val="2"/>
      </rPr>
      <t>(Bq·kg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·h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)</t>
    </r>
  </si>
  <si>
    <r>
      <t>e</t>
    </r>
    <r>
      <rPr>
        <b/>
        <i/>
        <sz val="10"/>
        <rFont val="Arial"/>
        <family val="2"/>
      </rPr>
      <t xml:space="preserve">E </t>
    </r>
    <r>
      <rPr>
        <b/>
        <sz val="10"/>
        <rFont val="Arial"/>
        <family val="2"/>
      </rPr>
      <t xml:space="preserve">      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(Bq·kg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·h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)</t>
    </r>
  </si>
  <si>
    <r>
      <rPr>
        <b/>
        <i/>
        <sz val="10"/>
        <rFont val="Arial"/>
        <family val="2"/>
      </rPr>
      <t xml:space="preserve">E                </t>
    </r>
    <r>
      <rPr>
        <b/>
        <sz val="10"/>
        <rFont val="Arial"/>
        <family val="2"/>
      </rPr>
      <t>(x10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 xml:space="preserve"> Bq·kg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·s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)</t>
    </r>
  </si>
  <si>
    <r>
      <t>e</t>
    </r>
    <r>
      <rPr>
        <b/>
        <i/>
        <sz val="10"/>
        <rFont val="Arial"/>
        <family val="2"/>
      </rPr>
      <t>E</t>
    </r>
    <r>
      <rPr>
        <b/>
        <sz val="10"/>
        <rFont val="Arial"/>
        <family val="2"/>
      </rPr>
      <t xml:space="preserve">            </t>
    </r>
    <r>
      <rPr>
        <b/>
        <i/>
        <sz val="10"/>
        <rFont val="Arial"/>
        <family val="2"/>
      </rPr>
      <t xml:space="preserve">    </t>
    </r>
    <r>
      <rPr>
        <b/>
        <sz val="10"/>
        <rFont val="Arial"/>
        <family val="2"/>
      </rPr>
      <t>(x10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Bq·kg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·s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)</t>
    </r>
  </si>
  <si>
    <t>ԑ    (%)</t>
  </si>
  <si>
    <t>eԑ    (%)</t>
  </si>
  <si>
    <t>Mean</t>
  </si>
  <si>
    <t>SD</t>
  </si>
  <si>
    <t>Range</t>
  </si>
  <si>
    <t>NM</t>
  </si>
  <si>
    <t>Concrete</t>
  </si>
  <si>
    <t>8.5 - 87.3</t>
  </si>
  <si>
    <t>1.2 - 8.0</t>
  </si>
  <si>
    <t>1.5 - 17.6</t>
  </si>
  <si>
    <t>Cement</t>
  </si>
  <si>
    <t>21.5 - 76.6</t>
  </si>
  <si>
    <t>-</t>
  </si>
  <si>
    <t>Marble</t>
  </si>
  <si>
    <t>4.9 - 40.7</t>
  </si>
  <si>
    <t>LD</t>
  </si>
  <si>
    <t>Slate</t>
  </si>
  <si>
    <t>28.6 - 28.9</t>
  </si>
  <si>
    <t>2.9 - 6.0</t>
  </si>
  <si>
    <t>4.9 - 9.9</t>
  </si>
  <si>
    <t>Granite</t>
  </si>
  <si>
    <t>51.0 - 239.1</t>
  </si>
  <si>
    <t>5.7 - 61.5</t>
  </si>
  <si>
    <t>2.0 - 24.9</t>
  </si>
  <si>
    <t>Ceramic</t>
  </si>
  <si>
    <t>49.9 - 335.0</t>
  </si>
  <si>
    <t>Wood</t>
  </si>
  <si>
    <t>Betao 612</t>
  </si>
  <si>
    <t>Aggregate</t>
  </si>
  <si>
    <t>41.8 - 97.9</t>
  </si>
  <si>
    <t>Betao MJ</t>
  </si>
  <si>
    <t>Zircon</t>
  </si>
  <si>
    <t>48.7 - 4090.0</t>
  </si>
  <si>
    <t>10.0 - 228.6</t>
  </si>
  <si>
    <t>2.7 - 9.8</t>
  </si>
  <si>
    <t>PM</t>
  </si>
  <si>
    <t>Gypsum</t>
  </si>
  <si>
    <t>2.2 - 6.6</t>
  </si>
  <si>
    <t>II-Alhandra</t>
  </si>
  <si>
    <t>Blanco Alconera</t>
  </si>
  <si>
    <t>Calcario</t>
  </si>
  <si>
    <t>Villar del Rey</t>
  </si>
  <si>
    <t>Xisto</t>
  </si>
  <si>
    <t>Amarillo Jara</t>
  </si>
  <si>
    <t>Azul Platino</t>
  </si>
  <si>
    <t>Gran Beige</t>
  </si>
  <si>
    <t>Gris Quintana</t>
  </si>
  <si>
    <t>Rosa Alba</t>
  </si>
  <si>
    <t>Silver Fantasy</t>
  </si>
  <si>
    <t>Uni Ouro - PP99</t>
  </si>
  <si>
    <t>Uni GELO - PG2</t>
  </si>
  <si>
    <t>Uni Estanho - PG52</t>
  </si>
  <si>
    <t>Uni Estanho - PC52</t>
  </si>
  <si>
    <t>Arena de obra</t>
  </si>
  <si>
    <t>Tijolo</t>
  </si>
  <si>
    <r>
      <t>D</t>
    </r>
    <r>
      <rPr>
        <b/>
        <vertAlign val="subscript"/>
        <sz val="11"/>
        <rFont val="Calibri"/>
        <family val="2"/>
        <scheme val="minor"/>
      </rPr>
      <t>Rn222</t>
    </r>
  </si>
  <si>
    <r>
      <t>D</t>
    </r>
    <r>
      <rPr>
        <b/>
        <vertAlign val="subscript"/>
        <sz val="11"/>
        <rFont val="Calibri"/>
        <family val="2"/>
        <scheme val="minor"/>
      </rPr>
      <t>Rn222</t>
    </r>
    <r>
      <rPr>
        <b/>
        <sz val="11"/>
        <rFont val="Calibri"/>
        <family val="2"/>
        <scheme val="minor"/>
      </rPr>
      <t xml:space="preserve"> (</t>
    </r>
    <r>
      <rPr>
        <b/>
        <sz val="11"/>
        <rFont val="Symbol"/>
        <family val="1"/>
        <charset val="2"/>
      </rPr>
      <t>m</t>
    </r>
    <r>
      <rPr>
        <b/>
        <sz val="11"/>
        <rFont val="Calibri"/>
        <family val="2"/>
        <scheme val="minor"/>
      </rPr>
      <t>Sv·y</t>
    </r>
    <r>
      <rPr>
        <b/>
        <vertAlign val="superscript"/>
        <sz val="11"/>
        <rFont val="Calibri"/>
        <family val="2"/>
        <scheme val="minor"/>
      </rPr>
      <t>-1</t>
    </r>
    <r>
      <rPr>
        <b/>
        <sz val="11"/>
        <rFont val="Calibri"/>
        <family val="2"/>
        <scheme val="minor"/>
      </rPr>
      <t>)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</si>
  <si>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Rn</t>
    </r>
    <r>
      <rPr>
        <b/>
        <sz val="11"/>
        <color theme="1"/>
        <rFont val="Calibri"/>
        <family val="2"/>
        <scheme val="minor"/>
      </rPr>
      <t xml:space="preserve"> (Bq·m</t>
    </r>
    <r>
      <rPr>
        <b/>
        <vertAlign val="superscript"/>
        <sz val="11"/>
        <color theme="1"/>
        <rFont val="Calibri"/>
        <family val="2"/>
        <scheme val="minor"/>
      </rPr>
      <t>-3</t>
    </r>
    <r>
      <rPr>
        <b/>
        <sz val="11"/>
        <color theme="1"/>
        <rFont val="Calibri"/>
        <family val="2"/>
        <scheme val="minor"/>
      </rPr>
      <t>)</t>
    </r>
  </si>
  <si>
    <r>
      <t>E</t>
    </r>
    <r>
      <rPr>
        <b/>
        <vertAlign val="subscript"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 xml:space="preserve">            (Bq·m</t>
    </r>
    <r>
      <rPr>
        <b/>
        <vertAlign val="superscript"/>
        <sz val="11"/>
        <color theme="1"/>
        <rFont val="Calibri"/>
        <family val="2"/>
        <scheme val="minor"/>
      </rPr>
      <t>-2</t>
    </r>
    <r>
      <rPr>
        <b/>
        <sz val="11"/>
        <color theme="1"/>
        <rFont val="Calibri"/>
        <family val="2"/>
        <scheme val="minor"/>
      </rPr>
      <t>·h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</si>
  <si>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r>
      <t>E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    (</t>
    </r>
    <r>
      <rPr>
        <b/>
        <sz val="11"/>
        <rFont val="Symbol"/>
        <family val="1"/>
        <charset val="2"/>
      </rPr>
      <t>m</t>
    </r>
    <r>
      <rPr>
        <b/>
        <sz val="11"/>
        <rFont val="Calibri"/>
        <family val="2"/>
        <scheme val="minor"/>
      </rPr>
      <t>Sv·y</t>
    </r>
    <r>
      <rPr>
        <b/>
        <vertAlign val="superscript"/>
        <sz val="11"/>
        <rFont val="Calibri"/>
        <family val="2"/>
        <scheme val="minor"/>
      </rPr>
      <t>-1</t>
    </r>
    <r>
      <rPr>
        <b/>
        <sz val="11"/>
        <rFont val="Calibri"/>
        <family val="2"/>
        <scheme val="minor"/>
      </rPr>
      <t>)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</si>
  <si>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Rn222</t>
    </r>
    <r>
      <rPr>
        <b/>
        <sz val="11"/>
        <color theme="1"/>
        <rFont val="Calibri"/>
        <family val="2"/>
        <scheme val="minor"/>
      </rPr>
      <t xml:space="preserve">     (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Sv·y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</si>
  <si>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r>
      <t>I</t>
    </r>
    <r>
      <rPr>
        <b/>
        <vertAlign val="subscript"/>
        <sz val="11"/>
        <color theme="1"/>
        <rFont val="Symbol"/>
        <family val="1"/>
        <charset val="2"/>
      </rPr>
      <t>a</t>
    </r>
    <r>
      <rPr>
        <b/>
        <sz val="11"/>
        <color theme="1"/>
        <rFont val="Calibri"/>
        <family val="2"/>
        <scheme val="minor"/>
      </rPr>
      <t xml:space="preserve">  (Bq·kg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</si>
  <si>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t>min</t>
  </si>
  <si>
    <t>MAX</t>
  </si>
  <si>
    <t>Rounded</t>
  </si>
  <si>
    <r>
      <t>C</t>
    </r>
    <r>
      <rPr>
        <b/>
        <vertAlign val="subscript"/>
        <sz val="11"/>
        <color theme="1"/>
        <rFont val="Calibri"/>
        <family val="2"/>
        <scheme val="minor"/>
      </rPr>
      <t>Rn</t>
    </r>
  </si>
  <si>
    <r>
      <t>E</t>
    </r>
    <r>
      <rPr>
        <b/>
        <vertAlign val="subscript"/>
        <sz val="11"/>
        <color theme="1"/>
        <rFont val="Calibri"/>
        <family val="2"/>
        <scheme val="minor"/>
      </rPr>
      <t>A</t>
    </r>
  </si>
  <si>
    <r>
      <t>E</t>
    </r>
    <r>
      <rPr>
        <b/>
        <vertAlign val="subscript"/>
        <sz val="11"/>
        <color theme="1"/>
        <rFont val="Calibri"/>
        <family val="2"/>
        <scheme val="minor"/>
      </rPr>
      <t>P</t>
    </r>
    <r>
      <rPr>
        <b/>
        <sz val="11"/>
        <color theme="1"/>
        <rFont val="Calibri"/>
        <family val="2"/>
        <scheme val="minor"/>
      </rPr>
      <t xml:space="preserve">  </t>
    </r>
  </si>
  <si>
    <r>
      <t>I</t>
    </r>
    <r>
      <rPr>
        <b/>
        <vertAlign val="subscript"/>
        <sz val="11"/>
        <color theme="1"/>
        <rFont val="Symbol"/>
        <family val="1"/>
        <charset val="2"/>
      </rPr>
      <t>a</t>
    </r>
  </si>
  <si>
    <r>
      <t>ARn222 (Bq·m</t>
    </r>
    <r>
      <rPr>
        <b/>
        <vertAlign val="superscript"/>
        <sz val="11"/>
        <color theme="1"/>
        <rFont val="Calibri"/>
        <family val="2"/>
        <scheme val="minor"/>
      </rPr>
      <t>-3</t>
    </r>
    <r>
      <rPr>
        <b/>
        <sz val="11"/>
        <color theme="1"/>
        <rFont val="Calibri"/>
        <family val="2"/>
        <scheme val="minor"/>
      </rPr>
      <t>)</t>
    </r>
  </si>
  <si>
    <r>
      <t>E</t>
    </r>
    <r>
      <rPr>
        <b/>
        <vertAlign val="subscript"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 xml:space="preserve"> (mBq·m</t>
    </r>
    <r>
      <rPr>
        <b/>
        <vertAlign val="superscript"/>
        <sz val="11"/>
        <color theme="1"/>
        <rFont val="Calibri"/>
        <family val="2"/>
        <scheme val="minor"/>
      </rPr>
      <t>-2</t>
    </r>
    <r>
      <rPr>
        <b/>
        <sz val="11"/>
        <color theme="1"/>
        <rFont val="Calibri"/>
        <family val="2"/>
        <scheme val="minor"/>
      </rPr>
      <t>·h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</si>
  <si>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r>
      <t>E</t>
    </r>
    <r>
      <rPr>
        <b/>
        <vertAlign val="subscript"/>
        <sz val="11"/>
        <color theme="1"/>
        <rFont val="Calibri"/>
        <family val="2"/>
        <scheme val="minor"/>
      </rPr>
      <t>P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Sv·y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</si>
  <si>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 Light"/>
        <family val="2"/>
        <scheme val="major"/>
      </rPr>
      <t>I</t>
    </r>
    <r>
      <rPr>
        <b/>
        <sz val="10"/>
        <color theme="1"/>
        <rFont val="Symbol"/>
        <family val="1"/>
        <charset val="2"/>
      </rPr>
      <t>a</t>
    </r>
    <r>
      <rPr>
        <b/>
        <vertAlign val="subscript"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(Bq·kg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</si>
  <si>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t>9 (7)</t>
  </si>
  <si>
    <t>5 (1)</t>
  </si>
  <si>
    <t>2 (1)</t>
  </si>
  <si>
    <t>7 (1)</t>
  </si>
  <si>
    <t>1 (0)</t>
  </si>
  <si>
    <t xml:space="preserve">2 (1) </t>
  </si>
  <si>
    <t>Mortar resistance 5</t>
  </si>
  <si>
    <t>Mortar resistance 7,5</t>
  </si>
  <si>
    <t>Conventional</t>
  </si>
  <si>
    <t>High resitence</t>
  </si>
  <si>
    <t>Self-compacting</t>
  </si>
  <si>
    <t>Blast furnace slags</t>
  </si>
  <si>
    <t>Electrical furnace slags</t>
  </si>
  <si>
    <t>White</t>
  </si>
  <si>
    <t>Glue</t>
  </si>
  <si>
    <t>Rapid</t>
  </si>
  <si>
    <t>Type I Portland</t>
  </si>
  <si>
    <t>Oxide</t>
  </si>
  <si>
    <t>Silacate</t>
  </si>
  <si>
    <t>Plastic cement</t>
  </si>
  <si>
    <t>Granite-5</t>
  </si>
  <si>
    <t>Granite-8</t>
  </si>
  <si>
    <t>Granito-Cylinder</t>
  </si>
  <si>
    <t>Tile 1</t>
  </si>
  <si>
    <t>Tile 2</t>
  </si>
  <si>
    <t>Tile 3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</si>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</sst>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E+00"/>
    <numFmt numFmtId="166" formatCode="0.00000"/>
    <numFmt numFmtId="167" formatCode="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b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sz val="11"/>
      <name val="Symbol"/>
      <family val="1"/>
      <charset val="2"/>
    </font>
    <font>
      <b/>
      <vertAlign val="superscript"/>
      <sz val="11"/>
      <name val="Calibri"/>
      <family val="2"/>
      <scheme val="minor"/>
    </font>
    <font>
      <b/>
      <vertAlign val="subscript"/>
      <sz val="11"/>
      <color theme="1"/>
      <name val="Symbol"/>
      <family val="1"/>
      <charset val="2"/>
    </font>
    <font>
      <b/>
      <sz val="11"/>
      <color theme="1"/>
      <name val="Calibri Light"/>
      <family val="2"/>
      <scheme val="major"/>
    </font>
    <font>
      <b/>
      <sz val="10"/>
      <color theme="1"/>
      <name val="Symbol"/>
      <family val="1"/>
      <charset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101">
    <xf numFmtId="0" fontId="0" fillId="0" borderId="0" xfId="0"/>
    <xf numFmtId="0" fontId="0" fillId="0" borderId="0" xfId="0" applyFill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64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 vertical="center"/>
    </xf>
    <xf numFmtId="2" fontId="11" fillId="0" borderId="0" xfId="0" applyNumberFormat="1" applyFont="1" applyFill="1" applyAlignment="1">
      <alignment horizontal="center" vertical="center"/>
    </xf>
    <xf numFmtId="165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1" applyNumberFormat="1" applyFont="1" applyFill="1" applyAlignment="1">
      <alignment horizontal="center"/>
    </xf>
    <xf numFmtId="0" fontId="0" fillId="0" borderId="4" xfId="0" applyFill="1" applyBorder="1" applyAlignment="1">
      <alignment vertical="top"/>
    </xf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vertical="top"/>
    </xf>
    <xf numFmtId="0" fontId="11" fillId="0" borderId="0" xfId="0" applyFont="1" applyFill="1" applyAlignment="1">
      <alignment horizontal="left"/>
    </xf>
    <xf numFmtId="164" fontId="12" fillId="0" borderId="0" xfId="0" applyNumberFormat="1" applyFont="1" applyFill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/>
    </xf>
    <xf numFmtId="164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4" fontId="11" fillId="0" borderId="0" xfId="2" applyNumberFormat="1" applyFont="1" applyFill="1" applyAlignment="1">
      <alignment horizontal="center" vertical="center"/>
    </xf>
    <xf numFmtId="2" fontId="11" fillId="0" borderId="0" xfId="2" applyNumberFormat="1" applyFont="1" applyFill="1" applyAlignment="1">
      <alignment horizontal="center" vertical="center"/>
    </xf>
    <xf numFmtId="0" fontId="0" fillId="0" borderId="6" xfId="0" applyFill="1" applyBorder="1" applyAlignment="1">
      <alignment vertical="top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164" fontId="11" fillId="0" borderId="3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3" applyNumberFormat="1" applyFont="1" applyFill="1" applyAlignment="1">
      <alignment horizontal="center" vertical="center"/>
    </xf>
    <xf numFmtId="2" fontId="11" fillId="0" borderId="0" xfId="3" applyNumberFormat="1" applyFont="1" applyFill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164" fontId="11" fillId="0" borderId="0" xfId="4" applyNumberFormat="1" applyFont="1" applyFill="1" applyAlignment="1">
      <alignment horizontal="center" vertical="center"/>
    </xf>
    <xf numFmtId="2" fontId="11" fillId="0" borderId="0" xfId="4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164" fontId="0" fillId="0" borderId="0" xfId="5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11" fillId="0" borderId="0" xfId="5" applyNumberFormat="1" applyFont="1" applyFill="1" applyBorder="1" applyAlignment="1">
      <alignment horizontal="center"/>
    </xf>
    <xf numFmtId="2" fontId="11" fillId="0" borderId="0" xfId="0" applyNumberFormat="1" applyFont="1" applyFill="1" applyAlignment="1">
      <alignment horizontal="center"/>
    </xf>
    <xf numFmtId="164" fontId="11" fillId="0" borderId="0" xfId="6" applyNumberFormat="1" applyFont="1" applyFill="1" applyAlignment="1">
      <alignment horizontal="center" vertical="center"/>
    </xf>
    <xf numFmtId="2" fontId="11" fillId="0" borderId="0" xfId="6" applyNumberFormat="1" applyFont="1" applyFill="1" applyAlignment="1">
      <alignment horizontal="center" vertical="center"/>
    </xf>
    <xf numFmtId="164" fontId="11" fillId="0" borderId="0" xfId="7" applyNumberFormat="1" applyFont="1" applyFill="1" applyAlignment="1">
      <alignment horizontal="center" vertical="center"/>
    </xf>
    <xf numFmtId="2" fontId="11" fillId="0" borderId="0" xfId="7" applyNumberFormat="1" applyFont="1" applyFill="1" applyAlignment="1">
      <alignment horizontal="center" vertical="center"/>
    </xf>
    <xf numFmtId="164" fontId="11" fillId="0" borderId="0" xfId="8" applyNumberFormat="1" applyFont="1" applyFill="1" applyAlignment="1">
      <alignment horizontal="center" vertical="center"/>
    </xf>
    <xf numFmtId="2" fontId="11" fillId="0" borderId="0" xfId="8" applyNumberFormat="1" applyFont="1" applyFill="1" applyAlignment="1">
      <alignment horizontal="center" vertical="center"/>
    </xf>
    <xf numFmtId="164" fontId="11" fillId="0" borderId="0" xfId="9" applyNumberFormat="1" applyFont="1" applyFill="1" applyAlignment="1">
      <alignment horizontal="center" vertical="center"/>
    </xf>
    <xf numFmtId="2" fontId="11" fillId="0" borderId="0" xfId="9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165" fontId="0" fillId="0" borderId="0" xfId="1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4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7" fontId="0" fillId="0" borderId="0" xfId="1" applyNumberFormat="1" applyFont="1" applyFill="1" applyAlignment="1">
      <alignment horizontal="center"/>
    </xf>
    <xf numFmtId="0" fontId="0" fillId="0" borderId="1" xfId="0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167" fontId="0" fillId="0" borderId="0" xfId="1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2" fontId="11" fillId="0" borderId="3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/>
    </xf>
  </cellXfs>
  <cellStyles count="10">
    <cellStyle name="Normal" xfId="0" builtinId="0"/>
    <cellStyle name="Normal 2" xfId="5"/>
    <cellStyle name="Normal_Azul Platino_1" xfId="3"/>
    <cellStyle name="Normal_Betao Maria Jose bis" xfId="2"/>
    <cellStyle name="Normal_Calcario" xfId="4"/>
    <cellStyle name="Normal_GQ100507" xfId="6"/>
    <cellStyle name="Normal_Granito 5-2013" xfId="7"/>
    <cellStyle name="Normal_Granito 8-2008" xfId="8"/>
    <cellStyle name="Normal_Granito cilindro" xfId="9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AH44"/>
  <sheetViews>
    <sheetView zoomScale="85" zoomScaleNormal="85" workbookViewId="0">
      <selection activeCell="E40" sqref="E40"/>
    </sheetView>
  </sheetViews>
  <sheetFormatPr baseColWidth="10" defaultRowHeight="15" x14ac:dyDescent="0.25"/>
  <cols>
    <col min="1" max="1" width="11.42578125" style="4"/>
    <col min="2" max="2" width="22.42578125" style="1" bestFit="1" customWidth="1"/>
    <col min="3" max="3" width="8.42578125" style="18" bestFit="1" customWidth="1"/>
    <col min="4" max="4" width="8.28515625" style="4" customWidth="1"/>
    <col min="5" max="5" width="8.7109375" style="18" customWidth="1"/>
    <col min="6" max="6" width="9.5703125" style="4" customWidth="1"/>
    <col min="7" max="7" width="11.28515625" style="4" customWidth="1"/>
    <col min="8" max="8" width="11.7109375" style="4" customWidth="1"/>
    <col min="9" max="9" width="15.140625" style="4" customWidth="1"/>
    <col min="10" max="10" width="15.28515625" style="4" customWidth="1"/>
    <col min="11" max="11" width="6.5703125" style="4" customWidth="1"/>
    <col min="12" max="12" width="5.85546875" style="4" customWidth="1"/>
    <col min="13" max="13" width="11.7109375" style="4" customWidth="1"/>
    <col min="14" max="14" width="15.42578125" style="4" customWidth="1"/>
    <col min="15" max="15" width="16.85546875" style="4" customWidth="1"/>
    <col min="16" max="16" width="4.140625" style="1" bestFit="1" customWidth="1"/>
    <col min="17" max="17" width="9.42578125" style="18" customWidth="1"/>
    <col min="18" max="18" width="8.5703125" style="18" customWidth="1"/>
    <col min="19" max="19" width="6.5703125" style="18" customWidth="1"/>
    <col min="20" max="20" width="6.28515625" style="18" customWidth="1"/>
    <col min="21" max="21" width="12" style="18" customWidth="1"/>
    <col min="22" max="22" width="6.7109375" style="18" bestFit="1" customWidth="1"/>
    <col min="23" max="23" width="5" style="18" customWidth="1"/>
    <col min="24" max="24" width="10" style="18" customWidth="1"/>
    <col min="25" max="25" width="6" style="18" customWidth="1"/>
    <col min="26" max="26" width="4.7109375" style="18" customWidth="1"/>
    <col min="27" max="27" width="9.85546875" style="18" customWidth="1"/>
    <col min="28" max="16384" width="11.42578125" style="4"/>
  </cols>
  <sheetData>
    <row r="1" spans="1:32" x14ac:dyDescent="0.25">
      <c r="C1" s="2"/>
      <c r="D1" s="3"/>
      <c r="E1" s="2"/>
      <c r="F1" s="3"/>
      <c r="P1" s="92" t="s">
        <v>0</v>
      </c>
      <c r="Q1" s="92"/>
      <c r="R1" s="94" t="s">
        <v>1</v>
      </c>
      <c r="S1" s="95" t="s">
        <v>2</v>
      </c>
      <c r="T1" s="95"/>
      <c r="U1" s="95"/>
      <c r="V1" s="95" t="s">
        <v>3</v>
      </c>
      <c r="W1" s="95"/>
      <c r="X1" s="95"/>
      <c r="Y1" s="95" t="s">
        <v>4</v>
      </c>
      <c r="Z1" s="95"/>
      <c r="AA1" s="95"/>
    </row>
    <row r="2" spans="1:32" s="9" customFormat="1" ht="40.5" customHeight="1" x14ac:dyDescent="0.25">
      <c r="A2" s="99" t="s">
        <v>5</v>
      </c>
      <c r="B2" s="100" t="s">
        <v>113</v>
      </c>
      <c r="C2" s="5" t="s">
        <v>6</v>
      </c>
      <c r="D2" s="5" t="s">
        <v>7</v>
      </c>
      <c r="E2" s="5" t="s">
        <v>8</v>
      </c>
      <c r="F2" s="5" t="s">
        <v>9</v>
      </c>
      <c r="G2" s="6" t="s">
        <v>10</v>
      </c>
      <c r="H2" s="6" t="s">
        <v>11</v>
      </c>
      <c r="I2" s="6" t="s">
        <v>12</v>
      </c>
      <c r="J2" s="6" t="s">
        <v>13</v>
      </c>
      <c r="K2" s="7" t="s">
        <v>14</v>
      </c>
      <c r="L2" s="7" t="s">
        <v>15</v>
      </c>
      <c r="M2" s="8"/>
      <c r="N2" s="8"/>
      <c r="O2" s="8"/>
      <c r="P2" s="93"/>
      <c r="Q2" s="93"/>
      <c r="R2" s="91"/>
      <c r="S2" s="5" t="s">
        <v>16</v>
      </c>
      <c r="T2" s="5" t="s">
        <v>17</v>
      </c>
      <c r="U2" s="5" t="s">
        <v>18</v>
      </c>
      <c r="V2" s="5" t="s">
        <v>16</v>
      </c>
      <c r="W2" s="5" t="s">
        <v>17</v>
      </c>
      <c r="X2" s="5" t="s">
        <v>18</v>
      </c>
      <c r="Y2" s="5" t="s">
        <v>16</v>
      </c>
      <c r="Z2" s="5" t="s">
        <v>17</v>
      </c>
      <c r="AA2" s="5" t="s">
        <v>18</v>
      </c>
    </row>
    <row r="3" spans="1:32" x14ac:dyDescent="0.25">
      <c r="A3" s="4" t="s">
        <v>20</v>
      </c>
      <c r="B3" s="1" t="s">
        <v>93</v>
      </c>
      <c r="C3" s="10">
        <v>11.3</v>
      </c>
      <c r="D3" s="11">
        <v>1.3</v>
      </c>
      <c r="E3" s="12">
        <v>1.0670742534052822</v>
      </c>
      <c r="F3" s="13">
        <v>0.26377167054126188</v>
      </c>
      <c r="G3" s="14">
        <v>4.2827470248029574E-3</v>
      </c>
      <c r="H3" s="14">
        <v>1.0586586019040978E-3</v>
      </c>
      <c r="I3" s="15">
        <v>1.1896519513341548</v>
      </c>
      <c r="J3" s="15">
        <v>0.29407183386224939</v>
      </c>
      <c r="K3" s="16">
        <v>5.0132825593516852</v>
      </c>
      <c r="L3" s="15">
        <v>1.3668787277298411</v>
      </c>
      <c r="P3" s="17" t="s">
        <v>19</v>
      </c>
      <c r="Q3" s="1" t="s">
        <v>20</v>
      </c>
      <c r="R3" s="18">
        <v>9</v>
      </c>
      <c r="S3" s="15">
        <f>AVERAGE(C3:C11)</f>
        <v>26.97</v>
      </c>
      <c r="T3" s="15">
        <f>STDEV(C3:C11)</f>
        <v>31.76532268055843</v>
      </c>
      <c r="U3" s="18" t="s">
        <v>21</v>
      </c>
      <c r="V3" s="15">
        <f>AVERAGE(I3:I11)</f>
        <v>3.3975075272102511</v>
      </c>
      <c r="W3" s="15">
        <f>STDEV(I3:I11)</f>
        <v>2.416868318050982</v>
      </c>
      <c r="X3" s="18" t="s">
        <v>22</v>
      </c>
      <c r="Y3" s="15">
        <f>AVERAGE(K3:K11)</f>
        <v>8.8835492590658713</v>
      </c>
      <c r="Z3" s="15">
        <f>STDEV(K3:K11)</f>
        <v>6.6979017656481608</v>
      </c>
      <c r="AA3" s="18" t="s">
        <v>23</v>
      </c>
    </row>
    <row r="4" spans="1:32" x14ac:dyDescent="0.25">
      <c r="A4" s="4" t="s">
        <v>20</v>
      </c>
      <c r="B4" s="1" t="s">
        <v>94</v>
      </c>
      <c r="C4" s="10">
        <v>7.55</v>
      </c>
      <c r="D4" s="11">
        <v>0.8</v>
      </c>
      <c r="E4" s="12">
        <v>1.3495410021139602</v>
      </c>
      <c r="F4" s="13">
        <v>0.36421690362973141</v>
      </c>
      <c r="G4" s="14">
        <v>1.0054880588872788E-2</v>
      </c>
      <c r="H4" s="14">
        <v>2.7136318709171689E-3</v>
      </c>
      <c r="I4" s="15">
        <v>2.7930223857979963</v>
      </c>
      <c r="J4" s="15">
        <v>0.7537866308103246</v>
      </c>
      <c r="K4" s="16">
        <v>17.616035230514012</v>
      </c>
      <c r="L4" s="15">
        <v>5.107553750579199</v>
      </c>
      <c r="P4" s="19"/>
      <c r="Q4" s="20" t="s">
        <v>24</v>
      </c>
      <c r="R4" s="11">
        <v>5</v>
      </c>
      <c r="S4" s="10">
        <f>AVERAGE(C12:C16)</f>
        <v>33.380000000000003</v>
      </c>
      <c r="T4" s="10">
        <f>STDEV(C12:C16)</f>
        <v>24.215945160162544</v>
      </c>
      <c r="U4" s="11" t="s">
        <v>25</v>
      </c>
      <c r="V4" s="10">
        <f>AVERAGE(I12:I16)</f>
        <v>5.0552784436166398</v>
      </c>
      <c r="W4" s="10" t="s">
        <v>26</v>
      </c>
      <c r="X4" s="11" t="s">
        <v>26</v>
      </c>
      <c r="Y4" s="10">
        <f>AVERAGE(K12:K16)</f>
        <v>11.196629996936082</v>
      </c>
      <c r="Z4" s="10" t="s">
        <v>26</v>
      </c>
      <c r="AA4" s="11" t="s">
        <v>26</v>
      </c>
    </row>
    <row r="5" spans="1:32" x14ac:dyDescent="0.25">
      <c r="A5" s="4" t="s">
        <v>20</v>
      </c>
      <c r="B5" s="1" t="s">
        <v>95</v>
      </c>
      <c r="C5" s="10">
        <v>14.55</v>
      </c>
      <c r="D5" s="11">
        <v>1.85</v>
      </c>
      <c r="E5" s="21">
        <v>2.8403449014549769</v>
      </c>
      <c r="F5" s="22">
        <v>1.6144733742920969</v>
      </c>
      <c r="G5" s="14">
        <v>1.8424122984317382E-2</v>
      </c>
      <c r="H5" s="14">
        <v>8.8321814182073365E-3</v>
      </c>
      <c r="I5" s="15">
        <v>5.1178119400881616</v>
      </c>
      <c r="J5" s="15">
        <v>2.4533837272798156</v>
      </c>
      <c r="K5" s="16">
        <v>16.749507249511247</v>
      </c>
      <c r="L5" s="15">
        <v>8.3070305001761291</v>
      </c>
      <c r="P5" s="19"/>
      <c r="Q5" s="20" t="s">
        <v>27</v>
      </c>
      <c r="R5" s="11">
        <v>2</v>
      </c>
      <c r="S5" s="10">
        <f>AVERAGE(C17:C18)</f>
        <v>22.805</v>
      </c>
      <c r="T5" s="10">
        <f>STDEV(C17:C18)</f>
        <v>25.307351698666537</v>
      </c>
      <c r="U5" s="11" t="s">
        <v>28</v>
      </c>
      <c r="V5" s="10">
        <f>AVERAGE(I17:I18)</f>
        <v>7.3133291023369775</v>
      </c>
      <c r="W5" s="10" t="s">
        <v>26</v>
      </c>
      <c r="X5" s="11" t="s">
        <v>26</v>
      </c>
      <c r="Y5" s="10">
        <f>AVERAGE(K17:K18)</f>
        <v>8.5566036063378696</v>
      </c>
      <c r="Z5" s="10" t="s">
        <v>26</v>
      </c>
      <c r="AA5" s="11" t="s">
        <v>26</v>
      </c>
    </row>
    <row r="6" spans="1:32" x14ac:dyDescent="0.25">
      <c r="A6" s="4" t="s">
        <v>20</v>
      </c>
      <c r="B6" s="1" t="s">
        <v>96</v>
      </c>
      <c r="C6" s="10">
        <v>9</v>
      </c>
      <c r="D6" s="11">
        <v>0.75</v>
      </c>
      <c r="E6" s="23" t="s">
        <v>29</v>
      </c>
      <c r="F6" s="24" t="s">
        <v>29</v>
      </c>
      <c r="G6" s="14"/>
      <c r="H6" s="14"/>
      <c r="I6" s="15"/>
      <c r="J6" s="15"/>
      <c r="K6" s="16"/>
      <c r="L6" s="15"/>
      <c r="P6" s="19"/>
      <c r="Q6" s="20" t="s">
        <v>30</v>
      </c>
      <c r="R6" s="11">
        <v>2</v>
      </c>
      <c r="S6" s="10">
        <f>AVERAGE(C19:C20)</f>
        <v>28.725000000000001</v>
      </c>
      <c r="T6" s="10">
        <f>STDEV(C19:C20)</f>
        <v>0.17677669529663689</v>
      </c>
      <c r="U6" s="11" t="s">
        <v>31</v>
      </c>
      <c r="V6" s="10">
        <f>AVERAGE(I19:I20)</f>
        <v>4.4560221842351302</v>
      </c>
      <c r="W6" s="10">
        <f>STDEV(I20:I21)</f>
        <v>27.062603005710486</v>
      </c>
      <c r="X6" s="11" t="s">
        <v>32</v>
      </c>
      <c r="Y6" s="10">
        <f>AVERAGE(K19:K20)</f>
        <v>7.3980768122320457</v>
      </c>
      <c r="Z6" s="10">
        <f>STDEV(K19:K20)</f>
        <v>3.6002918620726825</v>
      </c>
      <c r="AA6" s="11" t="s">
        <v>33</v>
      </c>
    </row>
    <row r="7" spans="1:32" x14ac:dyDescent="0.25">
      <c r="A7" s="4" t="s">
        <v>20</v>
      </c>
      <c r="B7" s="1" t="s">
        <v>97</v>
      </c>
      <c r="C7" s="10">
        <v>8.5</v>
      </c>
      <c r="D7" s="11">
        <v>2.2000000000000002</v>
      </c>
      <c r="E7" s="23" t="s">
        <v>29</v>
      </c>
      <c r="F7" s="24" t="s">
        <v>29</v>
      </c>
      <c r="G7" s="14"/>
      <c r="H7" s="14"/>
      <c r="I7" s="15"/>
      <c r="J7" s="15"/>
      <c r="K7" s="16"/>
      <c r="L7" s="15"/>
      <c r="P7" s="19"/>
      <c r="Q7" s="20" t="s">
        <v>34</v>
      </c>
      <c r="R7" s="11">
        <v>9</v>
      </c>
      <c r="S7" s="10">
        <f>AVERAGE(C21:C29)</f>
        <v>122.23333333333335</v>
      </c>
      <c r="T7" s="10">
        <f>STDEV(C21:C29)</f>
        <v>52.945160307623986</v>
      </c>
      <c r="U7" s="11" t="s">
        <v>35</v>
      </c>
      <c r="V7" s="10">
        <f>AVERAGE(I21:I29)</f>
        <v>19.52790313625691</v>
      </c>
      <c r="W7" s="10">
        <f>STDEV(I21:I29)</f>
        <v>19.829330730408632</v>
      </c>
      <c r="X7" s="11" t="s">
        <v>36</v>
      </c>
      <c r="Y7" s="10">
        <f>AVERAGE(K21:K29)</f>
        <v>8.4622648385098209</v>
      </c>
      <c r="Z7" s="10">
        <f>STDEV(K21:K29)</f>
        <v>8.6773298747068637</v>
      </c>
      <c r="AA7" s="11" t="s">
        <v>37</v>
      </c>
    </row>
    <row r="8" spans="1:32" x14ac:dyDescent="0.25">
      <c r="A8" s="4" t="s">
        <v>20</v>
      </c>
      <c r="B8" s="1" t="s">
        <v>98</v>
      </c>
      <c r="C8" s="10">
        <v>78</v>
      </c>
      <c r="D8" s="11">
        <v>1.5</v>
      </c>
      <c r="E8" s="21">
        <v>1.0860000000000001</v>
      </c>
      <c r="F8" s="22">
        <v>0.4</v>
      </c>
      <c r="G8" s="14">
        <v>8.6375949367088617E-3</v>
      </c>
      <c r="H8" s="14">
        <v>3.1814345991561183E-3</v>
      </c>
      <c r="I8" s="15">
        <v>2.3993319268635727</v>
      </c>
      <c r="J8" s="15">
        <v>0.88373183309892167</v>
      </c>
      <c r="K8" s="16">
        <v>1.4647936061438172</v>
      </c>
      <c r="L8" s="15">
        <v>0.54025369936846612</v>
      </c>
      <c r="P8" s="19"/>
      <c r="Q8" s="20" t="s">
        <v>38</v>
      </c>
      <c r="R8" s="11">
        <v>7</v>
      </c>
      <c r="S8" s="10">
        <f>AVERAGE(C30:C36)</f>
        <v>126.41666666666667</v>
      </c>
      <c r="T8" s="10">
        <f>STDEV(C30:C36)</f>
        <v>105.76266669608263</v>
      </c>
      <c r="U8" s="11" t="s">
        <v>39</v>
      </c>
      <c r="V8" s="10">
        <f>AVERAGE(I30:I36)</f>
        <v>0.20435607328049857</v>
      </c>
      <c r="W8" s="10" t="s">
        <v>26</v>
      </c>
      <c r="X8" s="11" t="s">
        <v>26</v>
      </c>
      <c r="Y8" s="10">
        <f>AVERAGE(K30:K36)</f>
        <v>0.19501486141855007</v>
      </c>
      <c r="Z8" s="10" t="s">
        <v>26</v>
      </c>
      <c r="AA8" s="11" t="s">
        <v>26</v>
      </c>
    </row>
    <row r="9" spans="1:32" x14ac:dyDescent="0.25">
      <c r="A9" s="4" t="s">
        <v>20</v>
      </c>
      <c r="B9" s="1" t="s">
        <v>99</v>
      </c>
      <c r="C9" s="10">
        <v>15.7</v>
      </c>
      <c r="D9" s="11">
        <v>2.1</v>
      </c>
      <c r="E9" s="21">
        <v>1.7045167136414026</v>
      </c>
      <c r="F9" s="22">
        <v>0.39487301623594517</v>
      </c>
      <c r="G9" s="14">
        <v>4.7392383108355116E-3</v>
      </c>
      <c r="H9" s="14">
        <v>1.097904943661509E-3</v>
      </c>
      <c r="I9" s="15">
        <v>1.3164550863431976</v>
      </c>
      <c r="J9" s="15">
        <v>0.30497359546153024</v>
      </c>
      <c r="K9" s="16">
        <v>3.9928877353448522</v>
      </c>
      <c r="L9" s="15">
        <v>1.0681166388201071</v>
      </c>
      <c r="P9" s="19"/>
      <c r="Q9" s="20" t="s">
        <v>40</v>
      </c>
      <c r="R9" s="11">
        <v>1</v>
      </c>
      <c r="S9" s="10" t="str">
        <f>C37</f>
        <v>-</v>
      </c>
      <c r="T9" s="10" t="s">
        <v>26</v>
      </c>
      <c r="U9" s="11" t="s">
        <v>26</v>
      </c>
      <c r="V9" s="10" t="s">
        <v>26</v>
      </c>
      <c r="W9" s="10" t="s">
        <v>26</v>
      </c>
      <c r="X9" s="11" t="s">
        <v>26</v>
      </c>
      <c r="Y9" s="10" t="s">
        <v>26</v>
      </c>
      <c r="Z9" s="10" t="s">
        <v>26</v>
      </c>
      <c r="AA9" s="11" t="s">
        <v>26</v>
      </c>
    </row>
    <row r="10" spans="1:32" x14ac:dyDescent="0.25">
      <c r="A10" s="4" t="s">
        <v>20</v>
      </c>
      <c r="B10" s="1" t="s">
        <v>41</v>
      </c>
      <c r="C10" s="15">
        <v>87.3</v>
      </c>
      <c r="D10" s="15">
        <v>4.7</v>
      </c>
      <c r="E10" s="12">
        <v>4.2156208687614631</v>
      </c>
      <c r="F10" s="13">
        <v>0.85519347786381616</v>
      </c>
      <c r="G10" s="14">
        <v>2.8854195125691207E-2</v>
      </c>
      <c r="H10" s="14">
        <v>5.8534484595980157E-3</v>
      </c>
      <c r="I10" s="15">
        <v>8.0150542015808917</v>
      </c>
      <c r="J10" s="15">
        <v>1.6259579054438933</v>
      </c>
      <c r="K10" s="16">
        <v>4.3719272359029571</v>
      </c>
      <c r="L10" s="15">
        <v>0.91760341868727402</v>
      </c>
      <c r="P10" s="19"/>
      <c r="Q10" s="20" t="s">
        <v>42</v>
      </c>
      <c r="R10" s="11">
        <v>2</v>
      </c>
      <c r="S10" s="10">
        <f>AVERAGE(C38:C39)</f>
        <v>69.849999999999994</v>
      </c>
      <c r="T10" s="10">
        <f>STDEV(C38:C39)</f>
        <v>39.668690424565355</v>
      </c>
      <c r="U10" s="11" t="s">
        <v>43</v>
      </c>
      <c r="V10" s="10">
        <f>AVERAGE(I38:I39)</f>
        <v>45.135722801994028</v>
      </c>
      <c r="W10" s="10" t="s">
        <v>26</v>
      </c>
      <c r="X10" s="11" t="s">
        <v>26</v>
      </c>
      <c r="Y10" s="10">
        <f>AVERAGE(K38:K39)</f>
        <v>21.954240382311411</v>
      </c>
      <c r="Z10" s="10" t="s">
        <v>26</v>
      </c>
      <c r="AA10" s="11" t="s">
        <v>26</v>
      </c>
    </row>
    <row r="11" spans="1:32" x14ac:dyDescent="0.25">
      <c r="A11" s="4" t="s">
        <v>20</v>
      </c>
      <c r="B11" s="1" t="s">
        <v>44</v>
      </c>
      <c r="C11" s="15">
        <v>10.83</v>
      </c>
      <c r="D11" s="15">
        <v>0.9</v>
      </c>
      <c r="E11" s="25">
        <v>2.6569481224408382</v>
      </c>
      <c r="F11" s="26">
        <v>0.6546689908115938</v>
      </c>
      <c r="G11" s="14">
        <v>1.0624410714469621E-2</v>
      </c>
      <c r="H11" s="14">
        <v>2.6178426976662165E-3</v>
      </c>
      <c r="I11" s="15">
        <v>2.9512251984637836</v>
      </c>
      <c r="J11" s="15">
        <v>0.72717852712950448</v>
      </c>
      <c r="K11" s="16">
        <v>12.976411196692537</v>
      </c>
      <c r="L11" s="15">
        <v>3.3743266191676899</v>
      </c>
      <c r="P11" s="27"/>
      <c r="Q11" s="28" t="s">
        <v>45</v>
      </c>
      <c r="R11" s="29">
        <v>2</v>
      </c>
      <c r="S11" s="10">
        <f>AVERAGE(C40:C41)</f>
        <v>2069.35</v>
      </c>
      <c r="T11" s="10">
        <f>STDEV(C22:C23)</f>
        <v>14.424978336205573</v>
      </c>
      <c r="U11" s="11" t="s">
        <v>46</v>
      </c>
      <c r="V11" s="10">
        <f>AVERAGE(I40:I41)</f>
        <v>119.29096921215708</v>
      </c>
      <c r="W11" s="10">
        <f>STDEV(J40:J41)</f>
        <v>4.5481194359188395</v>
      </c>
      <c r="X11" s="11" t="s">
        <v>47</v>
      </c>
      <c r="Y11" s="10">
        <f>AVERAGE(K40:K41)</f>
        <v>6.2313770284925862</v>
      </c>
      <c r="Z11" s="10">
        <f>STDEV(K40:K41)</f>
        <v>5.0492023864776305</v>
      </c>
      <c r="AA11" s="11" t="s">
        <v>48</v>
      </c>
    </row>
    <row r="12" spans="1:32" x14ac:dyDescent="0.25">
      <c r="A12" s="4" t="s">
        <v>24</v>
      </c>
      <c r="B12" s="1" t="s">
        <v>100</v>
      </c>
      <c r="C12" s="30">
        <v>21.6</v>
      </c>
      <c r="D12" s="31">
        <v>2.7</v>
      </c>
      <c r="E12" s="23" t="s">
        <v>29</v>
      </c>
      <c r="F12" s="24" t="s">
        <v>29</v>
      </c>
      <c r="G12" s="14"/>
      <c r="H12" s="14"/>
      <c r="I12" s="15"/>
      <c r="J12" s="15"/>
      <c r="K12" s="16"/>
      <c r="L12" s="15"/>
      <c r="P12" s="32" t="s">
        <v>49</v>
      </c>
      <c r="Q12" s="28" t="s">
        <v>50</v>
      </c>
      <c r="R12" s="29">
        <v>2</v>
      </c>
      <c r="S12" s="33">
        <f>AVERAGE(C42:C43)</f>
        <v>4.4000000000000004</v>
      </c>
      <c r="T12" s="33">
        <f>+STDEV(C42:C43)</f>
        <v>3.1112698372208079</v>
      </c>
      <c r="U12" s="34" t="s">
        <v>51</v>
      </c>
      <c r="V12" s="33">
        <f>F42</f>
        <v>1.3616084456928659</v>
      </c>
      <c r="W12" s="33" t="s">
        <v>26</v>
      </c>
      <c r="X12" s="34" t="s">
        <v>26</v>
      </c>
      <c r="Y12" s="33">
        <f>K42</f>
        <v>142.61730573462199</v>
      </c>
      <c r="Z12" s="33" t="s">
        <v>26</v>
      </c>
      <c r="AA12" s="34" t="s">
        <v>26</v>
      </c>
    </row>
    <row r="13" spans="1:32" x14ac:dyDescent="0.25">
      <c r="A13" s="4" t="s">
        <v>24</v>
      </c>
      <c r="B13" s="1" t="s">
        <v>101</v>
      </c>
      <c r="C13" s="30">
        <v>21.5</v>
      </c>
      <c r="D13" s="31">
        <v>3.45</v>
      </c>
      <c r="E13" s="35">
        <v>4.7151346369530938</v>
      </c>
      <c r="F13" s="36">
        <v>3.3573126060280942</v>
      </c>
      <c r="G13" s="14">
        <v>1.8199002397019905E-2</v>
      </c>
      <c r="H13" s="14">
        <v>1.2958217499412256E-2</v>
      </c>
      <c r="I13" s="15">
        <v>5.0552784436166398</v>
      </c>
      <c r="J13" s="15">
        <v>3.599504860947849</v>
      </c>
      <c r="K13" s="16">
        <v>11.196629996936082</v>
      </c>
      <c r="L13" s="15">
        <v>8.1722694576011499</v>
      </c>
    </row>
    <row r="14" spans="1:32" x14ac:dyDescent="0.25">
      <c r="A14" s="4" t="s">
        <v>24</v>
      </c>
      <c r="B14" s="1" t="s">
        <v>102</v>
      </c>
      <c r="C14" s="30">
        <v>76.599999999999994</v>
      </c>
      <c r="D14" s="31">
        <v>3.6</v>
      </c>
      <c r="E14" s="23" t="s">
        <v>29</v>
      </c>
      <c r="F14" s="24" t="s">
        <v>29</v>
      </c>
      <c r="G14" s="14"/>
      <c r="H14" s="14"/>
      <c r="I14" s="15"/>
      <c r="J14" s="15"/>
      <c r="K14" s="16"/>
      <c r="L14" s="15"/>
    </row>
    <row r="15" spans="1:32" x14ac:dyDescent="0.25">
      <c r="A15" s="4" t="s">
        <v>24</v>
      </c>
      <c r="B15" s="1" t="s">
        <v>103</v>
      </c>
      <c r="C15" s="10">
        <v>21.8</v>
      </c>
      <c r="D15" s="11">
        <v>1.1000000000000001</v>
      </c>
      <c r="E15" s="23" t="s">
        <v>29</v>
      </c>
      <c r="F15" s="24" t="s">
        <v>29</v>
      </c>
      <c r="G15" s="14"/>
      <c r="H15" s="14"/>
      <c r="I15" s="15"/>
      <c r="J15" s="15"/>
      <c r="K15" s="16"/>
      <c r="L15" s="15"/>
      <c r="AC15" s="18">
        <f>V3*3.6</f>
        <v>12.231027097956904</v>
      </c>
      <c r="AD15" s="18">
        <f>W3*3.6</f>
        <v>8.7007259449835352</v>
      </c>
      <c r="AE15" s="18">
        <v>1.2</v>
      </c>
      <c r="AF15" s="18">
        <v>8</v>
      </c>
    </row>
    <row r="16" spans="1:32" x14ac:dyDescent="0.25">
      <c r="A16" s="4" t="s">
        <v>24</v>
      </c>
      <c r="B16" s="1" t="s">
        <v>52</v>
      </c>
      <c r="C16" s="15">
        <v>25.4</v>
      </c>
      <c r="D16" s="15">
        <v>1.5</v>
      </c>
      <c r="E16" s="23" t="s">
        <v>29</v>
      </c>
      <c r="F16" s="24" t="s">
        <v>29</v>
      </c>
      <c r="G16" s="14"/>
      <c r="H16" s="14"/>
      <c r="I16" s="15"/>
      <c r="J16" s="15"/>
      <c r="K16" s="16"/>
      <c r="L16" s="15"/>
      <c r="AC16" s="18">
        <f>V4*3.6</f>
        <v>18.199002397019903</v>
      </c>
      <c r="AD16" s="18" t="e">
        <f>W4*3.6</f>
        <v>#VALUE!</v>
      </c>
      <c r="AE16" s="18">
        <v>5.0999999999999996</v>
      </c>
      <c r="AF16" s="18">
        <v>6.6</v>
      </c>
    </row>
    <row r="17" spans="1:32" x14ac:dyDescent="0.25">
      <c r="A17" s="4" t="s">
        <v>27</v>
      </c>
      <c r="B17" s="1" t="s">
        <v>53</v>
      </c>
      <c r="C17" s="30">
        <v>4.91</v>
      </c>
      <c r="D17" s="30">
        <v>0.63</v>
      </c>
      <c r="E17" s="23" t="s">
        <v>29</v>
      </c>
      <c r="F17" s="24" t="s">
        <v>29</v>
      </c>
      <c r="G17" s="14"/>
      <c r="H17" s="14"/>
      <c r="I17" s="15"/>
      <c r="J17" s="15"/>
      <c r="K17" s="16"/>
      <c r="L17" s="15"/>
      <c r="AC17" s="18">
        <f>V6*3.6</f>
        <v>16.041679863246468</v>
      </c>
      <c r="AD17" s="18">
        <f>W6*3.6</f>
        <v>97.425370820557745</v>
      </c>
      <c r="AE17" s="18">
        <v>2.9</v>
      </c>
      <c r="AF17" s="18">
        <v>6</v>
      </c>
    </row>
    <row r="18" spans="1:32" x14ac:dyDescent="0.25">
      <c r="A18" s="4" t="s">
        <v>27</v>
      </c>
      <c r="B18" s="1" t="s">
        <v>54</v>
      </c>
      <c r="C18" s="37">
        <v>40.700000000000003</v>
      </c>
      <c r="D18" s="15">
        <v>2</v>
      </c>
      <c r="E18" s="38">
        <v>5.3074982557013186</v>
      </c>
      <c r="F18" s="39">
        <v>1.8666321384563782</v>
      </c>
      <c r="G18" s="14">
        <v>2.632798476841312E-2</v>
      </c>
      <c r="H18" s="14">
        <v>9.259477844711244E-3</v>
      </c>
      <c r="I18" s="15">
        <v>7.3133291023369775</v>
      </c>
      <c r="J18" s="15">
        <v>2.5720771790864565</v>
      </c>
      <c r="K18" s="16">
        <v>8.5566036063378696</v>
      </c>
      <c r="L18" s="15">
        <v>3.0385660435094382</v>
      </c>
      <c r="AC18" s="18">
        <f>V7*3.6</f>
        <v>70.300451290524876</v>
      </c>
      <c r="AD18" s="18">
        <f>W7*3.6</f>
        <v>71.385590629471082</v>
      </c>
      <c r="AE18" s="18">
        <v>5.7</v>
      </c>
      <c r="AF18" s="18">
        <v>61.5</v>
      </c>
    </row>
    <row r="19" spans="1:32" x14ac:dyDescent="0.25">
      <c r="A19" s="4" t="s">
        <v>30</v>
      </c>
      <c r="B19" s="1" t="s">
        <v>55</v>
      </c>
      <c r="C19" s="10">
        <v>28.85</v>
      </c>
      <c r="D19" s="11">
        <v>1.4500000000000002</v>
      </c>
      <c r="E19" s="12">
        <v>3.1883564799301789</v>
      </c>
      <c r="F19" s="13">
        <v>0.8544646401077719</v>
      </c>
      <c r="G19" s="14">
        <v>1.0583126951818816E-2</v>
      </c>
      <c r="H19" s="14">
        <v>2.8362285770187007E-3</v>
      </c>
      <c r="I19" s="15">
        <v>2.9397574866163381</v>
      </c>
      <c r="J19" s="15">
        <v>0.78784127139408355</v>
      </c>
      <c r="K19" s="16">
        <v>4.8522860223097108</v>
      </c>
      <c r="L19" s="15">
        <v>1.3230606482997349</v>
      </c>
      <c r="AC19" s="18">
        <f>V8*3.6</f>
        <v>0.73568186380979483</v>
      </c>
      <c r="AD19" s="18"/>
      <c r="AE19" s="18"/>
      <c r="AF19" s="18"/>
    </row>
    <row r="20" spans="1:32" x14ac:dyDescent="0.25">
      <c r="A20" s="4" t="s">
        <v>30</v>
      </c>
      <c r="B20" s="40" t="s">
        <v>56</v>
      </c>
      <c r="C20" s="37">
        <v>28.6</v>
      </c>
      <c r="D20" s="37">
        <v>2.2000000000000002</v>
      </c>
      <c r="E20" s="21">
        <v>4.9000000000000004</v>
      </c>
      <c r="F20" s="22">
        <v>1.5</v>
      </c>
      <c r="G20" s="14">
        <v>2.1500232774674118E-2</v>
      </c>
      <c r="H20" s="14">
        <v>6.581703910614526E-3</v>
      </c>
      <c r="I20" s="15">
        <v>5.9722868818539219</v>
      </c>
      <c r="J20" s="15">
        <v>1.8282510862818127</v>
      </c>
      <c r="K20" s="16">
        <v>9.9438676021543806</v>
      </c>
      <c r="L20" s="15">
        <v>3.1386745559234126</v>
      </c>
      <c r="AC20" s="18"/>
      <c r="AD20" s="18"/>
      <c r="AE20" s="18"/>
      <c r="AF20" s="18"/>
    </row>
    <row r="21" spans="1:32" x14ac:dyDescent="0.25">
      <c r="A21" s="4" t="s">
        <v>34</v>
      </c>
      <c r="B21" s="1" t="s">
        <v>57</v>
      </c>
      <c r="C21" s="41">
        <v>98</v>
      </c>
      <c r="D21" s="42">
        <v>4.0999999999999996</v>
      </c>
      <c r="E21" s="21">
        <v>44.1</v>
      </c>
      <c r="F21" s="22">
        <v>4</v>
      </c>
      <c r="G21" s="14">
        <v>0.15928051350833491</v>
      </c>
      <c r="H21" s="14">
        <v>1.4447212109599539E-2</v>
      </c>
      <c r="I21" s="15">
        <v>44.244587085648583</v>
      </c>
      <c r="J21" s="15">
        <v>4.0131144748887611</v>
      </c>
      <c r="K21" s="16">
        <v>21.498827544046932</v>
      </c>
      <c r="L21" s="15">
        <v>2.1474452456128512</v>
      </c>
      <c r="AC21" s="18">
        <f>V10*3.6</f>
        <v>162.48860208717849</v>
      </c>
      <c r="AD21" s="18"/>
      <c r="AE21" s="18"/>
      <c r="AF21" s="18"/>
    </row>
    <row r="22" spans="1:32" x14ac:dyDescent="0.25">
      <c r="A22" s="4" t="s">
        <v>34</v>
      </c>
      <c r="B22" s="1" t="s">
        <v>58</v>
      </c>
      <c r="C22" s="43">
        <v>92.1</v>
      </c>
      <c r="D22" s="30">
        <v>4</v>
      </c>
      <c r="E22" s="35">
        <v>5.6130628107902538</v>
      </c>
      <c r="F22" s="36">
        <v>1.3446660651448636</v>
      </c>
      <c r="G22" s="14">
        <v>2.1770830037735861E-2</v>
      </c>
      <c r="H22" s="14">
        <v>5.2154229069919095E-3</v>
      </c>
      <c r="I22" s="15">
        <v>6.0474527882599611</v>
      </c>
      <c r="J22" s="15">
        <v>1.4487285852755303</v>
      </c>
      <c r="K22" s="16">
        <v>3.1267529022594291</v>
      </c>
      <c r="L22" s="15">
        <v>0.76125558094377821</v>
      </c>
      <c r="AC22" s="18">
        <f>V11*3.6</f>
        <v>429.44748916376551</v>
      </c>
      <c r="AD22" s="18">
        <f>W11*3.6</f>
        <v>16.373229969307822</v>
      </c>
      <c r="AE22" s="18">
        <v>10</v>
      </c>
      <c r="AF22" s="18">
        <v>228.6</v>
      </c>
    </row>
    <row r="23" spans="1:32" x14ac:dyDescent="0.25">
      <c r="A23" s="4" t="s">
        <v>34</v>
      </c>
      <c r="B23" s="1" t="s">
        <v>59</v>
      </c>
      <c r="C23" s="30">
        <v>112.5</v>
      </c>
      <c r="D23" s="31">
        <v>2.0499999999999998</v>
      </c>
      <c r="E23" s="35">
        <v>8.2620190000000004</v>
      </c>
      <c r="F23" s="44">
        <v>1.601</v>
      </c>
      <c r="G23" s="14">
        <v>2.6365616169225819E-2</v>
      </c>
      <c r="H23" s="14">
        <v>5.1090842912526026E-3</v>
      </c>
      <c r="I23" s="15">
        <v>7.3237822692293939</v>
      </c>
      <c r="J23" s="15">
        <v>1.4191900809035007</v>
      </c>
      <c r="K23" s="16">
        <v>3.1000136589330767</v>
      </c>
      <c r="L23" s="15">
        <v>0.60336555109308276</v>
      </c>
      <c r="AC23" s="18"/>
      <c r="AD23" s="18"/>
      <c r="AE23" s="18"/>
      <c r="AF23" s="18"/>
    </row>
    <row r="24" spans="1:32" x14ac:dyDescent="0.25">
      <c r="A24" s="4" t="s">
        <v>34</v>
      </c>
      <c r="B24" s="1" t="s">
        <v>60</v>
      </c>
      <c r="C24" s="10">
        <v>96.5</v>
      </c>
      <c r="D24" s="11">
        <v>2</v>
      </c>
      <c r="E24" s="45">
        <v>6.5334942140038477</v>
      </c>
      <c r="F24" s="46">
        <v>1.3756535143550239</v>
      </c>
      <c r="G24" s="14">
        <v>2.5445530151647217E-2</v>
      </c>
      <c r="H24" s="14">
        <v>5.357658831733926E-3</v>
      </c>
      <c r="I24" s="15">
        <v>7.0682028199020044</v>
      </c>
      <c r="J24" s="15">
        <v>1.4882385643705351</v>
      </c>
      <c r="K24" s="16">
        <v>3.4878869084145099</v>
      </c>
      <c r="L24" s="15">
        <v>0.73793779662576298</v>
      </c>
      <c r="AC24" s="18"/>
      <c r="AD24" s="18"/>
      <c r="AE24" s="18">
        <f>AE15*3.6</f>
        <v>4.32</v>
      </c>
      <c r="AF24" s="18">
        <f>AF15*3.6</f>
        <v>28.8</v>
      </c>
    </row>
    <row r="25" spans="1:32" x14ac:dyDescent="0.25">
      <c r="A25" s="4" t="s">
        <v>34</v>
      </c>
      <c r="B25" s="1" t="s">
        <v>61</v>
      </c>
      <c r="C25" s="41">
        <v>117.7</v>
      </c>
      <c r="D25" s="42">
        <v>4.9000000000000004</v>
      </c>
      <c r="E25" s="12">
        <v>71.069999999999993</v>
      </c>
      <c r="F25" s="13">
        <v>3.9</v>
      </c>
      <c r="G25" s="14">
        <v>0.22128666997026752</v>
      </c>
      <c r="H25" s="14">
        <v>1.2143211100099107E-2</v>
      </c>
      <c r="I25" s="15">
        <v>61.468519436185417</v>
      </c>
      <c r="J25" s="15">
        <v>3.3731141944719738</v>
      </c>
      <c r="K25" s="16">
        <v>24.868923994087236</v>
      </c>
      <c r="L25" s="15">
        <v>1.7129761145392861</v>
      </c>
      <c r="AC25" s="18"/>
      <c r="AD25" s="18"/>
      <c r="AE25" s="18">
        <f>AE16*3.6</f>
        <v>18.36</v>
      </c>
      <c r="AF25" s="18">
        <f>AF16*3.6</f>
        <v>23.759999999999998</v>
      </c>
    </row>
    <row r="26" spans="1:32" x14ac:dyDescent="0.25">
      <c r="A26" s="4" t="s">
        <v>34</v>
      </c>
      <c r="B26" s="1" t="s">
        <v>62</v>
      </c>
      <c r="C26" s="23">
        <v>135.80000000000001</v>
      </c>
      <c r="D26" s="23">
        <v>5.7</v>
      </c>
      <c r="E26" s="12">
        <v>6.2645251776174335</v>
      </c>
      <c r="F26" s="13">
        <v>1.1654736221686051</v>
      </c>
      <c r="G26" s="14">
        <v>2.0586872314869005E-2</v>
      </c>
      <c r="H26" s="14">
        <v>3.8300519138560326E-3</v>
      </c>
      <c r="I26" s="15">
        <v>5.7185756430191681</v>
      </c>
      <c r="J26" s="15">
        <v>1.0639033094044534</v>
      </c>
      <c r="K26" s="16">
        <v>2.0052512949783186</v>
      </c>
      <c r="L26" s="15">
        <v>0.38244050537880148</v>
      </c>
      <c r="AC26" s="18"/>
      <c r="AD26" s="18"/>
      <c r="AE26" s="18">
        <f>X42*3.6</f>
        <v>0</v>
      </c>
      <c r="AF26" s="18">
        <f>Y42*3.6</f>
        <v>0</v>
      </c>
    </row>
    <row r="27" spans="1:32" x14ac:dyDescent="0.25">
      <c r="A27" s="4" t="s">
        <v>34</v>
      </c>
      <c r="B27" s="1" t="s">
        <v>107</v>
      </c>
      <c r="C27" s="37">
        <v>239.1</v>
      </c>
      <c r="D27" s="15">
        <v>9.8000000000000007</v>
      </c>
      <c r="E27" s="47">
        <v>17.832621706056177</v>
      </c>
      <c r="F27" s="48">
        <v>3.6905300398957519</v>
      </c>
      <c r="G27" s="14">
        <v>6.216847034569243E-2</v>
      </c>
      <c r="H27" s="14">
        <v>1.2866005410030502E-2</v>
      </c>
      <c r="I27" s="15">
        <v>17.269019540470119</v>
      </c>
      <c r="J27" s="15">
        <v>3.5738903916751394</v>
      </c>
      <c r="K27" s="16">
        <v>3.4392901038557526</v>
      </c>
      <c r="L27" s="15">
        <v>0.72559925674346382</v>
      </c>
      <c r="AC27" s="18"/>
      <c r="AD27" s="18"/>
      <c r="AE27" s="18">
        <f t="shared" ref="AE27:AF32" si="0">AE17*3.6</f>
        <v>10.44</v>
      </c>
      <c r="AF27" s="18">
        <f t="shared" si="0"/>
        <v>21.6</v>
      </c>
    </row>
    <row r="28" spans="1:32" x14ac:dyDescent="0.25">
      <c r="A28" s="4" t="s">
        <v>34</v>
      </c>
      <c r="B28" s="1" t="s">
        <v>108</v>
      </c>
      <c r="C28" s="37">
        <v>51</v>
      </c>
      <c r="D28" s="15">
        <v>2.4</v>
      </c>
      <c r="E28" s="49">
        <v>9.239968994737465</v>
      </c>
      <c r="F28" s="50">
        <v>3.3272753814528455</v>
      </c>
      <c r="G28" s="14">
        <v>3.7545465736322746E-2</v>
      </c>
      <c r="H28" s="14">
        <v>1.3519970023795244E-2</v>
      </c>
      <c r="I28" s="15">
        <v>10.429296037867429</v>
      </c>
      <c r="J28" s="15">
        <v>3.755547228832012</v>
      </c>
      <c r="K28" s="16">
        <v>9.7379047972618391</v>
      </c>
      <c r="L28" s="15">
        <v>3.53639656421745</v>
      </c>
      <c r="AC28" s="18"/>
      <c r="AD28" s="18"/>
      <c r="AE28" s="18">
        <f t="shared" si="0"/>
        <v>20.52</v>
      </c>
      <c r="AF28" s="18">
        <f t="shared" si="0"/>
        <v>221.4</v>
      </c>
    </row>
    <row r="29" spans="1:32" x14ac:dyDescent="0.25">
      <c r="A29" s="4" t="s">
        <v>34</v>
      </c>
      <c r="B29" s="1" t="s">
        <v>109</v>
      </c>
      <c r="C29" s="37">
        <v>157.4</v>
      </c>
      <c r="D29" s="15">
        <v>6.5</v>
      </c>
      <c r="E29" s="51">
        <v>11.440671283558959</v>
      </c>
      <c r="F29" s="52">
        <v>3.3874736536197725</v>
      </c>
      <c r="G29" s="14">
        <v>5.8254093380628411E-2</v>
      </c>
      <c r="H29" s="14">
        <v>1.7248481461570157E-2</v>
      </c>
      <c r="I29" s="15">
        <v>16.181692605730113</v>
      </c>
      <c r="J29" s="15">
        <v>4.7912448504361551</v>
      </c>
      <c r="K29" s="16">
        <v>4.8955323427512898</v>
      </c>
      <c r="L29" s="15">
        <v>1.4635507059278468</v>
      </c>
      <c r="AC29" s="18"/>
      <c r="AD29" s="18"/>
      <c r="AE29" s="18">
        <f t="shared" si="0"/>
        <v>0</v>
      </c>
      <c r="AF29" s="18">
        <f t="shared" si="0"/>
        <v>0</v>
      </c>
    </row>
    <row r="30" spans="1:32" x14ac:dyDescent="0.25">
      <c r="A30" s="4" t="s">
        <v>38</v>
      </c>
      <c r="B30" s="1" t="s">
        <v>110</v>
      </c>
      <c r="C30" s="10">
        <v>49.9</v>
      </c>
      <c r="D30" s="11">
        <v>4.2</v>
      </c>
      <c r="E30" s="21">
        <v>0.23090263187575011</v>
      </c>
      <c r="F30" s="22">
        <v>0.14906685011022627</v>
      </c>
      <c r="G30" s="14">
        <v>7.3568186380979493E-4</v>
      </c>
      <c r="H30" s="14">
        <v>4.7494382039074511E-4</v>
      </c>
      <c r="I30" s="15">
        <v>0.20435607328049857</v>
      </c>
      <c r="J30" s="15">
        <v>0.13192883899742919</v>
      </c>
      <c r="K30" s="16">
        <v>0.19501486141855007</v>
      </c>
      <c r="L30" s="15">
        <v>0.12696379939263042</v>
      </c>
      <c r="AC30" s="18"/>
      <c r="AD30" s="18"/>
      <c r="AE30" s="18">
        <f t="shared" si="0"/>
        <v>0</v>
      </c>
      <c r="AF30" s="18">
        <f t="shared" si="0"/>
        <v>0</v>
      </c>
    </row>
    <row r="31" spans="1:32" x14ac:dyDescent="0.25">
      <c r="A31" s="4" t="s">
        <v>38</v>
      </c>
      <c r="B31" s="1" t="s">
        <v>111</v>
      </c>
      <c r="C31" s="37" t="s">
        <v>26</v>
      </c>
      <c r="D31" s="15" t="s">
        <v>26</v>
      </c>
      <c r="E31" s="23" t="s">
        <v>29</v>
      </c>
      <c r="F31" s="24" t="s">
        <v>29</v>
      </c>
      <c r="G31" s="14"/>
      <c r="H31" s="14"/>
      <c r="I31" s="15"/>
      <c r="J31" s="15"/>
      <c r="K31" s="16"/>
      <c r="L31" s="15"/>
      <c r="AC31" s="18"/>
      <c r="AD31" s="18"/>
      <c r="AE31" s="18">
        <f t="shared" si="0"/>
        <v>0</v>
      </c>
      <c r="AF31" s="18">
        <f t="shared" si="0"/>
        <v>0</v>
      </c>
    </row>
    <row r="32" spans="1:32" x14ac:dyDescent="0.25">
      <c r="A32" s="4" t="s">
        <v>38</v>
      </c>
      <c r="B32" s="53" t="s">
        <v>63</v>
      </c>
      <c r="C32" s="54">
        <v>133.1</v>
      </c>
      <c r="D32" s="54">
        <v>9.6</v>
      </c>
      <c r="E32" s="23" t="s">
        <v>29</v>
      </c>
      <c r="F32" s="24" t="s">
        <v>29</v>
      </c>
      <c r="G32" s="14"/>
      <c r="H32" s="14"/>
      <c r="I32" s="15"/>
      <c r="J32" s="15"/>
      <c r="K32" s="16"/>
      <c r="L32" s="15"/>
      <c r="AC32" s="18"/>
      <c r="AD32" s="18"/>
      <c r="AE32" s="55">
        <f>AE22*3.6</f>
        <v>36</v>
      </c>
      <c r="AF32" s="55">
        <f t="shared" si="0"/>
        <v>822.96</v>
      </c>
    </row>
    <row r="33" spans="1:34" x14ac:dyDescent="0.25">
      <c r="A33" s="4" t="s">
        <v>38</v>
      </c>
      <c r="B33" s="1" t="s">
        <v>64</v>
      </c>
      <c r="C33" s="37">
        <v>335</v>
      </c>
      <c r="D33" s="37">
        <v>24</v>
      </c>
      <c r="E33" s="23" t="s">
        <v>29</v>
      </c>
      <c r="F33" s="24" t="s">
        <v>29</v>
      </c>
      <c r="G33" s="14"/>
      <c r="H33" s="14"/>
      <c r="I33" s="15"/>
      <c r="J33" s="15"/>
      <c r="K33" s="16"/>
      <c r="L33" s="15"/>
    </row>
    <row r="34" spans="1:34" x14ac:dyDescent="0.25">
      <c r="A34" s="4" t="s">
        <v>38</v>
      </c>
      <c r="B34" s="1" t="s">
        <v>65</v>
      </c>
      <c r="C34" s="37">
        <v>71.8</v>
      </c>
      <c r="D34" s="37">
        <v>5.4</v>
      </c>
      <c r="E34" s="23" t="s">
        <v>29</v>
      </c>
      <c r="F34" s="24" t="s">
        <v>29</v>
      </c>
      <c r="G34" s="14"/>
      <c r="H34" s="14"/>
      <c r="I34" s="15"/>
      <c r="J34" s="15"/>
      <c r="K34" s="16"/>
      <c r="L34" s="15"/>
    </row>
    <row r="35" spans="1:34" x14ac:dyDescent="0.25">
      <c r="A35" s="4" t="s">
        <v>38</v>
      </c>
      <c r="B35" s="40" t="s">
        <v>66</v>
      </c>
      <c r="C35" s="37">
        <v>84.2</v>
      </c>
      <c r="D35" s="37">
        <v>6.3</v>
      </c>
      <c r="E35" s="42" t="s">
        <v>29</v>
      </c>
      <c r="F35" s="56" t="s">
        <v>29</v>
      </c>
      <c r="G35" s="57"/>
      <c r="H35" s="57"/>
      <c r="I35" s="37"/>
      <c r="J35" s="37"/>
      <c r="K35" s="58"/>
      <c r="L35" s="37"/>
    </row>
    <row r="36" spans="1:34" x14ac:dyDescent="0.25">
      <c r="A36" s="4" t="s">
        <v>38</v>
      </c>
      <c r="B36" s="1" t="s">
        <v>112</v>
      </c>
      <c r="C36" s="43">
        <v>84.5</v>
      </c>
      <c r="D36" s="30">
        <v>3.7</v>
      </c>
      <c r="E36" s="23" t="s">
        <v>29</v>
      </c>
      <c r="F36" s="24" t="s">
        <v>29</v>
      </c>
      <c r="G36" s="14"/>
      <c r="H36" s="14"/>
      <c r="I36" s="15"/>
      <c r="J36" s="15"/>
      <c r="K36" s="16"/>
      <c r="L36" s="15"/>
    </row>
    <row r="37" spans="1:34" x14ac:dyDescent="0.25">
      <c r="A37" s="4" t="s">
        <v>40</v>
      </c>
      <c r="B37" s="1" t="s">
        <v>40</v>
      </c>
      <c r="C37" s="15" t="s">
        <v>26</v>
      </c>
      <c r="D37" s="15" t="s">
        <v>26</v>
      </c>
      <c r="E37" s="23" t="s">
        <v>29</v>
      </c>
      <c r="F37" s="24" t="s">
        <v>29</v>
      </c>
      <c r="G37" s="14"/>
      <c r="H37" s="14"/>
      <c r="I37" s="15"/>
      <c r="J37" s="15"/>
      <c r="K37" s="16"/>
      <c r="L37" s="15"/>
    </row>
    <row r="38" spans="1:34" x14ac:dyDescent="0.25">
      <c r="A38" s="4" t="s">
        <v>42</v>
      </c>
      <c r="B38" s="1" t="s">
        <v>67</v>
      </c>
      <c r="C38" s="30">
        <v>97.9</v>
      </c>
      <c r="D38" s="31">
        <v>4.25</v>
      </c>
      <c r="E38" s="21">
        <v>49.624967286773362</v>
      </c>
      <c r="F38" s="22">
        <v>4.0141296231291657</v>
      </c>
      <c r="G38" s="14">
        <v>0.1624886020871785</v>
      </c>
      <c r="H38" s="14">
        <v>1.3143591758756408E-2</v>
      </c>
      <c r="I38" s="15">
        <v>45.135722801994028</v>
      </c>
      <c r="J38" s="15">
        <v>3.6509977107656688</v>
      </c>
      <c r="K38" s="16">
        <v>21.954240382311411</v>
      </c>
      <c r="L38" s="15">
        <v>2.0154485562578266</v>
      </c>
    </row>
    <row r="39" spans="1:34" x14ac:dyDescent="0.25">
      <c r="A39" s="4" t="s">
        <v>42</v>
      </c>
      <c r="B39" s="40" t="s">
        <v>68</v>
      </c>
      <c r="C39" s="37">
        <v>41.8</v>
      </c>
      <c r="D39" s="15">
        <v>2</v>
      </c>
      <c r="E39" s="23" t="s">
        <v>29</v>
      </c>
      <c r="F39" s="24" t="s">
        <v>29</v>
      </c>
      <c r="G39" s="14"/>
      <c r="H39" s="14"/>
      <c r="I39" s="15"/>
      <c r="J39" s="15"/>
      <c r="K39" s="16"/>
      <c r="L39" s="15"/>
    </row>
    <row r="40" spans="1:34" x14ac:dyDescent="0.25">
      <c r="A40" s="4" t="s">
        <v>45</v>
      </c>
      <c r="B40" s="1" t="s">
        <v>104</v>
      </c>
      <c r="C40" s="37">
        <v>48.7</v>
      </c>
      <c r="D40" s="15">
        <v>1.6</v>
      </c>
      <c r="E40" s="12">
        <v>5.4886887271459202</v>
      </c>
      <c r="F40" s="13">
        <v>1.0880369160537438</v>
      </c>
      <c r="G40" s="14">
        <v>3.6087123301953468E-2</v>
      </c>
      <c r="H40" s="14">
        <v>7.1536434836459951E-3</v>
      </c>
      <c r="I40" s="15">
        <v>10.024200917209297</v>
      </c>
      <c r="J40" s="15">
        <v>1.9871231899016653</v>
      </c>
      <c r="K40" s="16">
        <v>9.8017022755542165</v>
      </c>
      <c r="L40" s="15">
        <v>1.9695216276769987</v>
      </c>
    </row>
    <row r="41" spans="1:34" x14ac:dyDescent="0.25">
      <c r="A41" s="4" t="s">
        <v>45</v>
      </c>
      <c r="B41" s="40" t="s">
        <v>105</v>
      </c>
      <c r="C41" s="37">
        <v>4090</v>
      </c>
      <c r="D41" s="37">
        <v>189</v>
      </c>
      <c r="E41" s="59">
        <v>154.82755765388455</v>
      </c>
      <c r="F41" s="60">
        <v>5.7032161001346413</v>
      </c>
      <c r="G41" s="57">
        <v>0.82280785502557752</v>
      </c>
      <c r="H41" s="57">
        <v>3.0308887366094724E-2</v>
      </c>
      <c r="I41" s="37">
        <v>228.55773750710486</v>
      </c>
      <c r="J41" s="37">
        <v>8.4191353794707577</v>
      </c>
      <c r="K41" s="58">
        <v>2.6610517814309564</v>
      </c>
      <c r="L41" s="37">
        <v>0.15725609798401391</v>
      </c>
    </row>
    <row r="42" spans="1:34" x14ac:dyDescent="0.25">
      <c r="A42" s="1" t="s">
        <v>106</v>
      </c>
      <c r="B42" s="1" t="s">
        <v>106</v>
      </c>
      <c r="C42" s="42">
        <v>2.2000000000000002</v>
      </c>
      <c r="D42" s="42">
        <v>0.95</v>
      </c>
      <c r="E42" s="23">
        <v>3.6561687239767902</v>
      </c>
      <c r="F42" s="22">
        <v>1.3616084456928659</v>
      </c>
      <c r="G42" s="14">
        <v>2.3720110289782308E-2</v>
      </c>
      <c r="H42" s="14">
        <v>8.8337013255241868E-3</v>
      </c>
      <c r="I42" s="15">
        <v>6.5889195249395298</v>
      </c>
      <c r="J42" s="15">
        <v>2.4538059237567187</v>
      </c>
      <c r="K42" s="16">
        <v>142.61730573462199</v>
      </c>
      <c r="L42" s="15">
        <v>81.324276340579232</v>
      </c>
      <c r="AC42" s="18">
        <f>V5*3.6</f>
        <v>26.327984768413121</v>
      </c>
    </row>
    <row r="43" spans="1:34" x14ac:dyDescent="0.25">
      <c r="A43" s="40" t="s">
        <v>50</v>
      </c>
      <c r="B43" s="40" t="s">
        <v>50</v>
      </c>
      <c r="C43" s="30">
        <v>6.6</v>
      </c>
      <c r="D43" s="31">
        <v>2.4500000000000002</v>
      </c>
      <c r="E43" s="42" t="s">
        <v>29</v>
      </c>
      <c r="F43" s="56" t="s">
        <v>29</v>
      </c>
      <c r="G43" s="57"/>
      <c r="H43" s="57"/>
      <c r="I43" s="57"/>
      <c r="J43" s="37"/>
      <c r="K43" s="61"/>
      <c r="L43" s="57"/>
      <c r="M43" s="62"/>
      <c r="N43" s="62"/>
      <c r="O43" s="62"/>
      <c r="AB43" s="62"/>
      <c r="AC43" s="62"/>
      <c r="AD43" s="62"/>
      <c r="AE43" s="62"/>
      <c r="AF43" s="62"/>
      <c r="AG43" s="62"/>
      <c r="AH43" s="62"/>
    </row>
    <row r="44" spans="1:34" x14ac:dyDescent="0.25">
      <c r="B44" s="40"/>
      <c r="C44" s="63"/>
      <c r="D44" s="62"/>
      <c r="E44" s="63"/>
      <c r="F44" s="62"/>
      <c r="G44" s="62"/>
      <c r="H44" s="62"/>
      <c r="I44" s="62"/>
      <c r="J44" s="62"/>
      <c r="K44" s="62"/>
      <c r="L44" s="62"/>
      <c r="M44" s="62"/>
      <c r="N44" s="62"/>
      <c r="O44" s="62"/>
      <c r="AB44" s="62"/>
      <c r="AC44" s="62"/>
      <c r="AD44" s="62"/>
      <c r="AE44" s="62"/>
      <c r="AF44" s="62"/>
      <c r="AG44" s="62"/>
      <c r="AH44" s="62"/>
    </row>
  </sheetData>
  <mergeCells count="5">
    <mergeCell ref="Y1:AA1"/>
    <mergeCell ref="P1:Q2"/>
    <mergeCell ref="R1:R2"/>
    <mergeCell ref="S1:U1"/>
    <mergeCell ref="V1:X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G44"/>
  <sheetViews>
    <sheetView zoomScale="85" zoomScaleNormal="85" workbookViewId="0">
      <selection activeCell="A2" sqref="A2:B2"/>
    </sheetView>
  </sheetViews>
  <sheetFormatPr baseColWidth="10" defaultRowHeight="15" x14ac:dyDescent="0.25"/>
  <cols>
    <col min="1" max="1" width="11.42578125" style="4"/>
    <col min="2" max="2" width="22.42578125" style="1" bestFit="1" customWidth="1"/>
    <col min="3" max="3" width="8.28515625" style="4" customWidth="1"/>
    <col min="4" max="4" width="11.140625" style="18" customWidth="1"/>
    <col min="5" max="6" width="8.7109375" style="4" customWidth="1"/>
    <col min="7" max="7" width="7.42578125" style="4" bestFit="1" customWidth="1"/>
    <col min="8" max="8" width="19.5703125" style="4" customWidth="1"/>
    <col min="9" max="9" width="6.7109375" style="4" customWidth="1"/>
    <col min="10" max="10" width="7.5703125" style="4" customWidth="1"/>
    <col min="11" max="11" width="7.85546875" style="4" customWidth="1"/>
    <col min="12" max="12" width="9.7109375" style="4" customWidth="1"/>
    <col min="13" max="13" width="8.42578125" style="4" customWidth="1"/>
    <col min="14" max="14" width="8.85546875" style="4" customWidth="1"/>
    <col min="15" max="15" width="8.140625" style="4" customWidth="1"/>
    <col min="16" max="16" width="8.28515625" style="4" customWidth="1"/>
    <col min="17" max="17" width="23.5703125" style="4" customWidth="1"/>
    <col min="18" max="18" width="4.140625" style="1" customWidth="1"/>
    <col min="19" max="19" width="10.28515625" style="18" customWidth="1"/>
    <col min="20" max="20" width="8.5703125" style="18" customWidth="1"/>
    <col min="21" max="21" width="7.85546875" style="18" customWidth="1"/>
    <col min="22" max="22" width="8.42578125" style="18" bestFit="1" customWidth="1"/>
    <col min="23" max="23" width="11.42578125" style="18" customWidth="1"/>
    <col min="24" max="24" width="7.85546875" style="18" customWidth="1"/>
    <col min="25" max="25" width="9.5703125" style="18" customWidth="1"/>
    <col min="26" max="26" width="16.28515625" style="18" customWidth="1"/>
    <col min="27" max="27" width="8.42578125" style="18" bestFit="1" customWidth="1"/>
    <col min="28" max="28" width="6.42578125" style="18" customWidth="1"/>
    <col min="29" max="29" width="11" style="18" bestFit="1" customWidth="1"/>
    <col min="30" max="30" width="6.5703125" style="18" bestFit="1" customWidth="1"/>
    <col min="31" max="31" width="5.42578125" style="18" customWidth="1"/>
    <col min="32" max="32" width="10.85546875" style="18" bestFit="1" customWidth="1"/>
    <col min="33" max="33" width="6.140625" style="18" customWidth="1"/>
    <col min="34" max="16384" width="11.42578125" style="4"/>
  </cols>
  <sheetData>
    <row r="1" spans="1:33" ht="15" customHeight="1" x14ac:dyDescent="0.35">
      <c r="C1" s="3"/>
      <c r="D1" s="2"/>
      <c r="F1" s="3"/>
      <c r="I1" s="96" t="s">
        <v>79</v>
      </c>
      <c r="J1" s="96"/>
      <c r="K1" s="96" t="s">
        <v>80</v>
      </c>
      <c r="L1" s="96"/>
      <c r="M1" s="96" t="s">
        <v>81</v>
      </c>
      <c r="N1" s="96"/>
      <c r="O1" s="96" t="s">
        <v>82</v>
      </c>
      <c r="P1" s="96"/>
      <c r="Q1" s="63"/>
      <c r="R1" s="92" t="s">
        <v>0</v>
      </c>
      <c r="S1" s="92"/>
      <c r="T1" s="94" t="s">
        <v>1</v>
      </c>
      <c r="U1" s="95" t="s">
        <v>83</v>
      </c>
      <c r="V1" s="95"/>
      <c r="W1" s="95"/>
      <c r="X1" s="95" t="s">
        <v>84</v>
      </c>
      <c r="Y1" s="95"/>
      <c r="Z1" s="95"/>
      <c r="AA1" s="95" t="s">
        <v>85</v>
      </c>
      <c r="AB1" s="95"/>
      <c r="AC1" s="95"/>
      <c r="AD1" s="95" t="s">
        <v>86</v>
      </c>
      <c r="AE1" s="95"/>
      <c r="AF1" s="95"/>
    </row>
    <row r="2" spans="1:33" s="9" customFormat="1" ht="32.25" customHeight="1" x14ac:dyDescent="0.25">
      <c r="A2" s="99" t="s">
        <v>5</v>
      </c>
      <c r="B2" s="100" t="s">
        <v>113</v>
      </c>
      <c r="C2" s="64" t="s">
        <v>71</v>
      </c>
      <c r="D2" s="65" t="s">
        <v>72</v>
      </c>
      <c r="E2" s="66" t="s">
        <v>73</v>
      </c>
      <c r="F2" s="67" t="s">
        <v>74</v>
      </c>
      <c r="G2" s="64" t="s">
        <v>75</v>
      </c>
      <c r="H2" s="8"/>
      <c r="I2" s="82" t="s">
        <v>76</v>
      </c>
      <c r="J2" s="82" t="s">
        <v>77</v>
      </c>
      <c r="K2" s="82" t="s">
        <v>76</v>
      </c>
      <c r="L2" s="82" t="s">
        <v>77</v>
      </c>
      <c r="M2" s="82" t="s">
        <v>76</v>
      </c>
      <c r="N2" s="82" t="s">
        <v>77</v>
      </c>
      <c r="O2" s="82" t="s">
        <v>76</v>
      </c>
      <c r="P2" s="82" t="s">
        <v>77</v>
      </c>
      <c r="Q2" s="69"/>
      <c r="R2" s="93"/>
      <c r="S2" s="93"/>
      <c r="T2" s="91"/>
      <c r="U2" s="5" t="s">
        <v>16</v>
      </c>
      <c r="V2" s="5" t="s">
        <v>17</v>
      </c>
      <c r="W2" s="5" t="s">
        <v>18</v>
      </c>
      <c r="X2" s="5" t="s">
        <v>16</v>
      </c>
      <c r="Y2" s="5" t="s">
        <v>17</v>
      </c>
      <c r="Z2" s="5" t="s">
        <v>18</v>
      </c>
      <c r="AA2" s="5" t="s">
        <v>16</v>
      </c>
      <c r="AB2" s="5" t="s">
        <v>17</v>
      </c>
      <c r="AC2" s="5" t="s">
        <v>18</v>
      </c>
      <c r="AD2" s="5" t="s">
        <v>16</v>
      </c>
      <c r="AE2" s="5" t="s">
        <v>17</v>
      </c>
      <c r="AF2" s="5" t="s">
        <v>18</v>
      </c>
      <c r="AG2" s="69"/>
    </row>
    <row r="3" spans="1:33" x14ac:dyDescent="0.25">
      <c r="A3" s="4" t="s">
        <v>20</v>
      </c>
      <c r="B3" s="1" t="s">
        <v>93</v>
      </c>
      <c r="C3" s="44">
        <v>0.17073188054484514</v>
      </c>
      <c r="D3" s="10">
        <v>42.682970136211289</v>
      </c>
      <c r="E3" s="15">
        <v>4.793564908621387</v>
      </c>
      <c r="F3" s="15">
        <v>4.3024433897300973</v>
      </c>
      <c r="G3" s="71">
        <v>5.6500000000000002E-2</v>
      </c>
      <c r="I3" s="78">
        <f>MIN(C3:C11)</f>
        <v>0.17073188054484514</v>
      </c>
      <c r="J3" s="78">
        <f>MAX(C3:C11)</f>
        <v>0.67449933900183412</v>
      </c>
      <c r="K3" s="15">
        <f>MIN(D3:D11)</f>
        <v>42.682970136211289</v>
      </c>
      <c r="L3" s="15">
        <f>MAX(D3:D11)</f>
        <v>168.62483475045852</v>
      </c>
      <c r="M3" s="15">
        <f>MIN(E3:E11)</f>
        <v>4.793564908621387</v>
      </c>
      <c r="N3" s="15">
        <f>MAX(E3:E11)</f>
        <v>18.937625193428666</v>
      </c>
      <c r="O3" s="55">
        <f>MIN(G3:G11)</f>
        <v>3.7749999999999999E-2</v>
      </c>
      <c r="P3" s="55">
        <f>MAX(G3:G11)</f>
        <v>0.4365</v>
      </c>
      <c r="Q3" s="55"/>
      <c r="R3" s="17" t="s">
        <v>19</v>
      </c>
      <c r="S3" s="1" t="s">
        <v>20</v>
      </c>
      <c r="T3" s="18" t="s">
        <v>87</v>
      </c>
      <c r="U3" s="55">
        <f>AVERAGE(C3:C11)</f>
        <v>0.34102961969869539</v>
      </c>
      <c r="V3" s="55">
        <f>STDEV(C3:C11)</f>
        <v>0.18638413221224634</v>
      </c>
      <c r="W3" s="18" t="str">
        <f>CONCATENATE(I20," - ",J20)</f>
        <v>0,17 - 0,67</v>
      </c>
      <c r="X3" s="15">
        <f>AVERAGE(D3:D11)</f>
        <v>85.25740492467385</v>
      </c>
      <c r="Y3" s="15">
        <f>STDEV(D3:D11)</f>
        <v>46.596033053061589</v>
      </c>
      <c r="Z3" s="18" t="str">
        <f>CONCATENATE(K20," - ",L20)</f>
        <v>42,7 - 168,6</v>
      </c>
      <c r="AA3" s="15">
        <f>AVERAGE(E3:E11)</f>
        <v>9.5749406178348373</v>
      </c>
      <c r="AB3" s="15">
        <f>STDEV(E3:E11)</f>
        <v>5.2330263852614074</v>
      </c>
      <c r="AC3" s="18" t="str">
        <f>CONCATENATE(M20," - ",N20)</f>
        <v>4,8 - 18,9</v>
      </c>
      <c r="AD3" s="55">
        <f>AVERAGE(G3:G11)</f>
        <v>0.13485</v>
      </c>
      <c r="AE3" s="15">
        <f>STDEV(G3:G11)</f>
        <v>0.15882661340279219</v>
      </c>
      <c r="AF3" s="18" t="str">
        <f>CONCATENATE(O20," - ",P20)</f>
        <v>0,04 - 0,44</v>
      </c>
    </row>
    <row r="4" spans="1:33" x14ac:dyDescent="0.25">
      <c r="A4" s="4" t="s">
        <v>20</v>
      </c>
      <c r="B4" s="1" t="s">
        <v>94</v>
      </c>
      <c r="C4" s="44">
        <v>0.21592656033823365</v>
      </c>
      <c r="D4" s="10">
        <v>53.981640084558414</v>
      </c>
      <c r="E4" s="15">
        <v>6.0624763176834033</v>
      </c>
      <c r="F4" s="15">
        <v>5.4413493205234875</v>
      </c>
      <c r="G4" s="71">
        <v>3.7749999999999999E-2</v>
      </c>
      <c r="I4" s="78">
        <f>MIN(C12:C16)</f>
        <v>0.754421541912495</v>
      </c>
      <c r="J4" s="78">
        <f>MAX(C12:C16)</f>
        <v>0.754421541912495</v>
      </c>
      <c r="K4" s="15">
        <f>MIN(D12:D16)</f>
        <v>188.60538547812374</v>
      </c>
      <c r="L4" s="15">
        <f>MAX(D12:D16)</f>
        <v>188.60538547812374</v>
      </c>
      <c r="M4" s="15">
        <f>MIN(E12:E16)</f>
        <v>21.181566196536355</v>
      </c>
      <c r="N4" s="15">
        <f>MAX(E12:E16)</f>
        <v>21.181566196536355</v>
      </c>
      <c r="O4" s="55">
        <f>MIN(G12:G16)</f>
        <v>1.1000000000000001E-2</v>
      </c>
      <c r="P4" s="55">
        <f>MAX(G12:G16)</f>
        <v>0.38299999999999995</v>
      </c>
      <c r="Q4" s="55"/>
      <c r="R4" s="19"/>
      <c r="S4" s="1" t="s">
        <v>24</v>
      </c>
      <c r="T4" s="83" t="s">
        <v>88</v>
      </c>
      <c r="U4" s="55">
        <f>AVERAGE(C12:C16)</f>
        <v>0.754421541912495</v>
      </c>
      <c r="V4" s="55" t="s">
        <v>26</v>
      </c>
      <c r="W4" s="18" t="s">
        <v>26</v>
      </c>
      <c r="X4" s="15">
        <f>AVERAGE(D12:D16)</f>
        <v>188.60538547812374</v>
      </c>
      <c r="Y4" s="15" t="s">
        <v>26</v>
      </c>
      <c r="Z4" s="18" t="s">
        <v>26</v>
      </c>
      <c r="AA4" s="15">
        <f>AVERAGE(E12:E16)</f>
        <v>21.181566196536355</v>
      </c>
      <c r="AB4" s="15" t="s">
        <v>26</v>
      </c>
      <c r="AC4" s="18" t="s">
        <v>26</v>
      </c>
      <c r="AD4" s="55">
        <f>AVERAGE(G12:G16)</f>
        <v>0.14369999999999999</v>
      </c>
      <c r="AE4" s="55">
        <f>STDEV(G12:G16)</f>
        <v>0.14023444655290654</v>
      </c>
      <c r="AF4" s="18" t="str">
        <f>CONCATENATE(O21," - ",P21)</f>
        <v>0,01 - 0,38</v>
      </c>
    </row>
    <row r="5" spans="1:33" x14ac:dyDescent="0.25">
      <c r="A5" s="4" t="s">
        <v>20</v>
      </c>
      <c r="B5" s="1" t="s">
        <v>95</v>
      </c>
      <c r="C5" s="44">
        <v>0.45445518423279629</v>
      </c>
      <c r="D5" s="10">
        <v>113.61379605819907</v>
      </c>
      <c r="E5" s="15">
        <v>12.759540964039207</v>
      </c>
      <c r="F5" s="15">
        <v>11.452270642666468</v>
      </c>
      <c r="G5" s="71">
        <v>7.2750000000000009E-2</v>
      </c>
      <c r="I5" s="78">
        <f>MIN(C17:C18)</f>
        <v>0.84919972091221119</v>
      </c>
      <c r="J5" s="78">
        <f>MAX(C17:C18)</f>
        <v>0.84919972091221119</v>
      </c>
      <c r="K5" s="15">
        <f>MIN(D17:D18)</f>
        <v>212.2999302280528</v>
      </c>
      <c r="L5" s="15">
        <f>MAX(D17:D18)</f>
        <v>212.2999302280528</v>
      </c>
      <c r="M5" s="15">
        <f>MIN(E17:E18)</f>
        <v>23.842611992472175</v>
      </c>
      <c r="N5" s="15">
        <f>MAX(E17:E18)</f>
        <v>23.842611992472175</v>
      </c>
      <c r="O5" s="55">
        <f>MIN(G17:G18)</f>
        <v>2.4550000000000002E-2</v>
      </c>
      <c r="P5" s="55">
        <f>MAX(G17:G18)</f>
        <v>0.20350000000000001</v>
      </c>
      <c r="Q5" s="55"/>
      <c r="R5" s="19"/>
      <c r="S5" s="1" t="s">
        <v>27</v>
      </c>
      <c r="T5" s="83" t="s">
        <v>89</v>
      </c>
      <c r="U5" s="55">
        <f>AVERAGE(C17:C18)</f>
        <v>0.84919972091221119</v>
      </c>
      <c r="V5" s="55" t="s">
        <v>26</v>
      </c>
      <c r="W5" s="18" t="str">
        <f>CONCATENATE(I22," - ",J22)</f>
        <v>0,85 - 0,85</v>
      </c>
      <c r="X5" s="15">
        <f>AVERAGE(D17:D18)</f>
        <v>212.2999302280528</v>
      </c>
      <c r="Y5" s="15" t="s">
        <v>26</v>
      </c>
      <c r="Z5" s="18" t="s">
        <v>26</v>
      </c>
      <c r="AA5" s="15">
        <f>AVERAGE(E17:E18)</f>
        <v>23.842611992472175</v>
      </c>
      <c r="AB5" s="15" t="s">
        <v>26</v>
      </c>
      <c r="AC5" s="18" t="s">
        <v>26</v>
      </c>
      <c r="AD5" s="55">
        <f>AVERAGE(G17:G18)</f>
        <v>0.11402500000000002</v>
      </c>
      <c r="AE5" s="15">
        <f>STDEV(G17:G18)</f>
        <v>0.12653675849333268</v>
      </c>
      <c r="AF5" s="18" t="str">
        <f>CONCATENATE(O22," - ",P22,"0")</f>
        <v>0,02 - 0,20</v>
      </c>
    </row>
    <row r="6" spans="1:33" x14ac:dyDescent="0.25">
      <c r="A6" s="4" t="s">
        <v>20</v>
      </c>
      <c r="B6" s="1" t="s">
        <v>96</v>
      </c>
      <c r="C6" s="44"/>
      <c r="D6" s="10"/>
      <c r="E6" s="15"/>
      <c r="F6" s="15"/>
      <c r="G6" s="71">
        <v>4.4999999999999998E-2</v>
      </c>
      <c r="I6" s="78">
        <f>MIN(C19:C20)</f>
        <v>0.51013703678882871</v>
      </c>
      <c r="J6" s="78">
        <f>MAX(C19:C20)</f>
        <v>0.78400000000000003</v>
      </c>
      <c r="K6" s="15">
        <f>MIN(D19:D20)</f>
        <v>127.53425919720718</v>
      </c>
      <c r="L6" s="15">
        <f>MAX(D19:D20)</f>
        <v>196</v>
      </c>
      <c r="M6" s="15">
        <f>MIN(E19:E20)</f>
        <v>14.322896171091575</v>
      </c>
      <c r="N6" s="15">
        <f>MAX(E19:E20)</f>
        <v>22.01202772655008</v>
      </c>
      <c r="O6" s="55">
        <f>MIN(G19:G20)</f>
        <v>0.14300000000000002</v>
      </c>
      <c r="P6" s="55">
        <f>MAX(G19:G20)</f>
        <v>0.14425000000000002</v>
      </c>
      <c r="Q6" s="55"/>
      <c r="R6" s="19"/>
      <c r="S6" s="1" t="s">
        <v>30</v>
      </c>
      <c r="T6" s="83">
        <v>2</v>
      </c>
      <c r="U6" s="55">
        <f>AVERAGE(C19:C20)</f>
        <v>0.64706851839441437</v>
      </c>
      <c r="V6" s="55">
        <f>STDEV(C19:C20)</f>
        <v>0.19365035840246145</v>
      </c>
      <c r="W6" s="18" t="str">
        <f>CONCATENATE(I23," - ",J23)</f>
        <v>0,51 - 0,78</v>
      </c>
      <c r="X6" s="15">
        <f>AVERAGE(D19:D20)</f>
        <v>161.76712959860359</v>
      </c>
      <c r="Y6" s="15">
        <f>STDEV(D19:D20)</f>
        <v>48.412589600615298</v>
      </c>
      <c r="Z6" s="18" t="str">
        <f>CONCATENATE(K23," - ",L23,".0")</f>
        <v>127,5 - 196.0</v>
      </c>
      <c r="AA6" s="15">
        <f>AVERAGE(E19:E20)</f>
        <v>18.167461948820829</v>
      </c>
      <c r="AB6" s="15">
        <f>STDEV(E19:E20)</f>
        <v>5.4370370643001618</v>
      </c>
      <c r="AC6" s="18" t="str">
        <f>CONCATENATE(M23," - ",N23,".0")</f>
        <v>14,3 - 22.0</v>
      </c>
      <c r="AD6" s="55">
        <f>AVERAGE(G19:G20)</f>
        <v>0.143625</v>
      </c>
      <c r="AE6" s="15">
        <f>STDEV(G19:G20)</f>
        <v>8.8388347648318518E-4</v>
      </c>
      <c r="AF6" s="18" t="str">
        <f>CONCATENATE(O23," - ",P23)</f>
        <v>0,14 - 0,14</v>
      </c>
    </row>
    <row r="7" spans="1:33" x14ac:dyDescent="0.25">
      <c r="A7" s="4" t="s">
        <v>20</v>
      </c>
      <c r="B7" s="1" t="s">
        <v>97</v>
      </c>
      <c r="C7" s="44"/>
      <c r="D7" s="10"/>
      <c r="E7" s="15"/>
      <c r="F7" s="15"/>
      <c r="G7" s="71">
        <v>4.2500000000000003E-2</v>
      </c>
      <c r="I7" s="78">
        <f>MIN(C21:C29)</f>
        <v>0.89809004972644058</v>
      </c>
      <c r="J7" s="78">
        <f>MAX(C21:C29)</f>
        <v>11.3712</v>
      </c>
      <c r="K7" s="15">
        <f>MIN(D21:D29)</f>
        <v>224.52251243161015</v>
      </c>
      <c r="L7" s="15">
        <f>MAX(D21:D29)</f>
        <v>2842.8</v>
      </c>
      <c r="M7" s="15">
        <f>MIN(E21:E29)</f>
        <v>25.215284535098405</v>
      </c>
      <c r="N7" s="15">
        <f>MAX(E21:E29)</f>
        <v>319.26424704610497</v>
      </c>
      <c r="O7" s="55">
        <f>MIN(G21:G29)</f>
        <v>0.255</v>
      </c>
      <c r="P7" s="55">
        <f>MAX(G21:G29)</f>
        <v>1.1955</v>
      </c>
      <c r="Q7" s="55"/>
      <c r="R7" s="19"/>
      <c r="S7" s="1" t="s">
        <v>34</v>
      </c>
      <c r="T7" s="83">
        <v>9</v>
      </c>
      <c r="U7" s="55">
        <f>AVERAGE(C21:C29)</f>
        <v>3.2063353455424739</v>
      </c>
      <c r="V7" s="55">
        <f>STDEV(C21:C29)</f>
        <v>3.6210287597987483</v>
      </c>
      <c r="W7" s="18" t="str">
        <f>CONCATENATE(I24,"0 - ",J24)</f>
        <v>0,90 - 11,37</v>
      </c>
      <c r="X7" s="15">
        <f>AVERAGE(D21:D29)</f>
        <v>801.58383638561838</v>
      </c>
      <c r="Y7" s="15">
        <f>STDEV(D21:D29)</f>
        <v>905.25718994968724</v>
      </c>
      <c r="Z7" s="18" t="str">
        <f>CONCATENATE(K24," - ",L24)</f>
        <v>224,5 - 2842,8</v>
      </c>
      <c r="AA7" s="15">
        <f>AVERAGE(E21:E29)</f>
        <v>90.022885875890893</v>
      </c>
      <c r="AB7" s="15">
        <f>STDEV(E21:E29)</f>
        <v>101.66605288179248</v>
      </c>
      <c r="AC7" s="18" t="str">
        <f>CONCATENATE(M24," - ",N24,)</f>
        <v>25,2 - 319,3</v>
      </c>
      <c r="AD7" s="55">
        <f>AVERAGE(G21:G29)</f>
        <v>0.61116666666666664</v>
      </c>
      <c r="AE7" s="15">
        <f>STDEV(G21:G29)</f>
        <v>0.26472580153811981</v>
      </c>
      <c r="AF7" s="18" t="str">
        <f>CONCATENATE(O24," - ",P24,"0")</f>
        <v>0,26 - 1,20</v>
      </c>
    </row>
    <row r="8" spans="1:33" x14ac:dyDescent="0.25">
      <c r="A8" s="4" t="s">
        <v>20</v>
      </c>
      <c r="B8" s="1" t="s">
        <v>98</v>
      </c>
      <c r="C8" s="44">
        <v>0.17376000000000003</v>
      </c>
      <c r="D8" s="10">
        <v>43.440000000000005</v>
      </c>
      <c r="E8" s="15">
        <v>4.8785841042925284</v>
      </c>
      <c r="F8" s="15">
        <v>4.3787520000000004</v>
      </c>
      <c r="G8" s="71">
        <v>0.39</v>
      </c>
      <c r="I8" s="78">
        <f>MIN(C30:C36)</f>
        <v>3.6944421100120022E-2</v>
      </c>
      <c r="J8" s="78">
        <f>MAX(C30:C36)</f>
        <v>3.6944421100120022E-2</v>
      </c>
      <c r="K8" s="15">
        <f>MIN(D30:D36)</f>
        <v>9.2361052750300061</v>
      </c>
      <c r="L8" s="15">
        <f>MAX(D30:D36)</f>
        <v>9.2361052750300061</v>
      </c>
      <c r="M8" s="15">
        <f>MIN(E30:E36)</f>
        <v>1.0372724765270203</v>
      </c>
      <c r="N8" s="15">
        <f>MAX(E30:E36)</f>
        <v>1.0372724765270203</v>
      </c>
      <c r="O8" s="55">
        <f>MIN(G30:G36)</f>
        <v>0.2495</v>
      </c>
      <c r="P8" s="55">
        <f>MAX(G30:G36)</f>
        <v>1.675</v>
      </c>
      <c r="Q8" s="55"/>
      <c r="R8" s="19"/>
      <c r="S8" s="1" t="s">
        <v>38</v>
      </c>
      <c r="T8" s="83" t="s">
        <v>90</v>
      </c>
      <c r="U8" s="55">
        <f>AVERAGE(C30:C36)</f>
        <v>3.6944421100120022E-2</v>
      </c>
      <c r="V8" s="55" t="s">
        <v>26</v>
      </c>
      <c r="W8" s="18" t="s">
        <v>26</v>
      </c>
      <c r="X8" s="15">
        <f>AVERAGE(D30:D36)</f>
        <v>9.2361052750300061</v>
      </c>
      <c r="Y8" s="15" t="s">
        <v>26</v>
      </c>
      <c r="Z8" s="18" t="s">
        <v>26</v>
      </c>
      <c r="AA8" s="15">
        <f>AVERAGE(E30:E36)</f>
        <v>1.0372724765270203</v>
      </c>
      <c r="AB8" s="15" t="s">
        <v>26</v>
      </c>
      <c r="AC8" s="18" t="s">
        <v>26</v>
      </c>
      <c r="AD8" s="55">
        <f>AVERAGE(G30:G36)</f>
        <v>0.63208333333333344</v>
      </c>
      <c r="AE8" s="15">
        <f>STDEV(G30:G36)</f>
        <v>0.52881333348041304</v>
      </c>
      <c r="AF8" s="18" t="str">
        <f>CONCATENATE(O25," - ",P25)</f>
        <v>0,25 - 1,68</v>
      </c>
    </row>
    <row r="9" spans="1:33" x14ac:dyDescent="0.25">
      <c r="A9" s="4" t="s">
        <v>20</v>
      </c>
      <c r="B9" s="1" t="s">
        <v>99</v>
      </c>
      <c r="C9" s="44">
        <v>0.27272267418262441</v>
      </c>
      <c r="D9" s="10">
        <v>68.180668545656104</v>
      </c>
      <c r="E9" s="15">
        <v>7.6571161553148119</v>
      </c>
      <c r="F9" s="15">
        <v>6.8726113894021355</v>
      </c>
      <c r="G9" s="71">
        <v>7.85E-2</v>
      </c>
      <c r="I9" s="78">
        <f>MIN(C37)</f>
        <v>0</v>
      </c>
      <c r="J9" s="78">
        <f>MAX(C37)</f>
        <v>0</v>
      </c>
      <c r="K9" s="15">
        <f>MIN(D37)</f>
        <v>0</v>
      </c>
      <c r="L9" s="15">
        <f>MAX(D37)</f>
        <v>0</v>
      </c>
      <c r="M9" s="15">
        <f>MIN(E37)</f>
        <v>0</v>
      </c>
      <c r="N9" s="15">
        <f>MAX(E37)</f>
        <v>0</v>
      </c>
      <c r="O9" s="55">
        <f>MIN(G37)</f>
        <v>0</v>
      </c>
      <c r="P9" s="55">
        <f>MAX(G37)</f>
        <v>0</v>
      </c>
      <c r="Q9" s="55"/>
      <c r="R9" s="19"/>
      <c r="S9" s="1" t="s">
        <v>40</v>
      </c>
      <c r="T9" s="83" t="s">
        <v>91</v>
      </c>
      <c r="U9" s="55" t="s">
        <v>26</v>
      </c>
      <c r="V9" s="55" t="s">
        <v>26</v>
      </c>
      <c r="W9" s="18" t="s">
        <v>26</v>
      </c>
      <c r="X9" s="15" t="s">
        <v>26</v>
      </c>
      <c r="Y9" s="15" t="s">
        <v>26</v>
      </c>
      <c r="Z9" s="18" t="s">
        <v>26</v>
      </c>
      <c r="AA9" s="15" t="s">
        <v>26</v>
      </c>
      <c r="AB9" s="15" t="s">
        <v>26</v>
      </c>
      <c r="AC9" s="18" t="s">
        <v>26</v>
      </c>
      <c r="AD9" s="55" t="s">
        <v>26</v>
      </c>
      <c r="AE9" s="15" t="s">
        <v>26</v>
      </c>
      <c r="AF9" s="18" t="s">
        <v>26</v>
      </c>
    </row>
    <row r="10" spans="1:33" x14ac:dyDescent="0.25">
      <c r="A10" s="4" t="s">
        <v>20</v>
      </c>
      <c r="B10" s="1" t="s">
        <v>41</v>
      </c>
      <c r="C10" s="55">
        <v>0.67449933900183412</v>
      </c>
      <c r="D10" s="15">
        <v>168.62483475045852</v>
      </c>
      <c r="E10" s="15">
        <v>18.937625193428666</v>
      </c>
      <c r="F10" s="15">
        <v>16.997383342846224</v>
      </c>
      <c r="G10" s="71">
        <v>0.4365</v>
      </c>
      <c r="I10" s="78">
        <f>MIN(C38:C39)</f>
        <v>7.9399947658837391</v>
      </c>
      <c r="J10" s="78">
        <f>MAX(C38:C39)</f>
        <v>7.9399947658837391</v>
      </c>
      <c r="K10" s="15">
        <f>MIN(D38:D39)</f>
        <v>1984.9986914709348</v>
      </c>
      <c r="L10" s="15">
        <f>MAX(D38:D39)</f>
        <v>1984.9986914709348</v>
      </c>
      <c r="M10" s="15">
        <f>MIN(E38:E39)</f>
        <v>222.9277869072645</v>
      </c>
      <c r="N10" s="15">
        <f>MAX(E38:E39)</f>
        <v>222.9277869072645</v>
      </c>
      <c r="O10" s="55">
        <f>MIN(G38:G39)</f>
        <v>0.20899999999999999</v>
      </c>
      <c r="P10" s="55">
        <f>MAX(G38:G39)</f>
        <v>0.48950000000000005</v>
      </c>
      <c r="Q10" s="55"/>
      <c r="R10" s="19"/>
      <c r="S10" s="1" t="s">
        <v>42</v>
      </c>
      <c r="T10" s="83" t="s">
        <v>92</v>
      </c>
      <c r="U10" s="55">
        <f>AVERAGE(C38:C39)</f>
        <v>7.9399947658837391</v>
      </c>
      <c r="V10" s="55" t="s">
        <v>26</v>
      </c>
      <c r="W10" s="18" t="s">
        <v>26</v>
      </c>
      <c r="X10" s="15">
        <f>AVERAGE(D38:D39)</f>
        <v>1984.9986914709348</v>
      </c>
      <c r="Y10" s="15" t="s">
        <v>26</v>
      </c>
      <c r="Z10" s="18" t="s">
        <v>26</v>
      </c>
      <c r="AA10" s="15">
        <f>AVERAGE(E38:E39)</f>
        <v>222.9277869072645</v>
      </c>
      <c r="AB10" s="15" t="s">
        <v>26</v>
      </c>
      <c r="AC10" s="18" t="s">
        <v>26</v>
      </c>
      <c r="AD10" s="55">
        <f>AVERAGE(G38:G39)</f>
        <v>0.34925</v>
      </c>
      <c r="AE10" s="15">
        <f>STDEV(G38:G39)</f>
        <v>0.19834345212282667</v>
      </c>
      <c r="AF10" s="18" t="str">
        <f>CONCATENATE(O27," - ",P27)</f>
        <v>0,21 - 0,49</v>
      </c>
    </row>
    <row r="11" spans="1:33" x14ac:dyDescent="0.25">
      <c r="A11" s="4" t="s">
        <v>20</v>
      </c>
      <c r="B11" s="1" t="s">
        <v>44</v>
      </c>
      <c r="C11" s="55">
        <v>0.42511169959053408</v>
      </c>
      <c r="D11" s="15">
        <v>106.27792489763353</v>
      </c>
      <c r="E11" s="15">
        <v>11.935676681463857</v>
      </c>
      <c r="F11" s="15">
        <v>10.712814829681458</v>
      </c>
      <c r="G11" s="71">
        <v>5.4150000000000004E-2</v>
      </c>
      <c r="I11" s="78">
        <f>MIN(C40:C41)</f>
        <v>0.87819019634334738</v>
      </c>
      <c r="J11" s="78">
        <f>MAX(C40:C41)</f>
        <v>24.77240922462153</v>
      </c>
      <c r="K11" s="15">
        <f>MIN(D40:D41)</f>
        <v>219.54754908583683</v>
      </c>
      <c r="L11" s="15">
        <f>MAX(D40:D41)</f>
        <v>6193.1023061553824</v>
      </c>
      <c r="M11" s="15">
        <f>MIN(E40:E41)</f>
        <v>24.656564988640593</v>
      </c>
      <c r="N11" s="15">
        <f>MAX(E40:E41)</f>
        <v>695.5241820227219</v>
      </c>
      <c r="O11" s="55">
        <f>MIN(G40:G41)</f>
        <v>0.24350000000000002</v>
      </c>
      <c r="P11" s="55">
        <f>MAX(G40:G41)</f>
        <v>20.45</v>
      </c>
      <c r="Q11" s="55"/>
      <c r="R11" s="27"/>
      <c r="S11" s="72" t="s">
        <v>45</v>
      </c>
      <c r="T11" s="84">
        <v>2</v>
      </c>
      <c r="U11" s="55">
        <f>AVERAGE(C40:C41)</f>
        <v>12.825299710482438</v>
      </c>
      <c r="V11" s="55">
        <f>STDEV(C40:C41)</f>
        <v>16.895764306052143</v>
      </c>
      <c r="W11" s="18" t="str">
        <f>CONCATENATE(I28," - ",J28)</f>
        <v>0,88 - 24,77</v>
      </c>
      <c r="X11" s="15">
        <f>AVERAGE(D40:D41)</f>
        <v>3206.3249276206097</v>
      </c>
      <c r="Y11" s="15">
        <f>STDEV(D22:D23)</f>
        <v>74.92379537825154</v>
      </c>
      <c r="Z11" s="18" t="str">
        <f>CONCATENATE(K28," - ",L28)</f>
        <v>219,5 - 6193,1</v>
      </c>
      <c r="AA11" s="15">
        <f>AVERAGE(E40:E41)</f>
        <v>360.09037350568127</v>
      </c>
      <c r="AB11" s="15">
        <f>STDEV(E40:E41)</f>
        <v>474.37504128325867</v>
      </c>
      <c r="AC11" s="18" t="str">
        <f>CONCATENATE(M28," - ",N28)</f>
        <v>24,7 - 695,5</v>
      </c>
      <c r="AD11" s="44">
        <f>AVERAGE(G40:G41)</f>
        <v>10.34675</v>
      </c>
      <c r="AE11" s="15">
        <f>STDEV(G40:G41)</f>
        <v>14.288153174045972</v>
      </c>
      <c r="AF11" s="18" t="str">
        <f>CONCATENATE(O28," - ",P28)</f>
        <v>0,24 - 20,45</v>
      </c>
    </row>
    <row r="12" spans="1:33" x14ac:dyDescent="0.25">
      <c r="A12" s="4" t="s">
        <v>24</v>
      </c>
      <c r="B12" s="1" t="s">
        <v>100</v>
      </c>
      <c r="C12" s="73"/>
      <c r="D12" s="30"/>
      <c r="E12" s="15"/>
      <c r="F12" s="15"/>
      <c r="G12" s="71">
        <v>1.1000000000000001E-2</v>
      </c>
      <c r="I12" s="85">
        <f>MIN(C42:C43)</f>
        <v>0.58498699583628633</v>
      </c>
      <c r="J12" s="85">
        <f>MAX(C42:C43)</f>
        <v>0.58498699583628633</v>
      </c>
      <c r="K12" s="79">
        <f>MIN(D42:D43)</f>
        <v>146.2467489590716</v>
      </c>
      <c r="L12" s="79">
        <f>MAX(D42:D43)</f>
        <v>146.2467489590716</v>
      </c>
      <c r="M12" s="79">
        <f>MIN(E42:E43)</f>
        <v>16.424425984718837</v>
      </c>
      <c r="N12" s="79">
        <f>MAX(E42:E43)</f>
        <v>16.424425984718837</v>
      </c>
      <c r="O12" s="86">
        <f>MIN(G42:G43)</f>
        <v>3.3000000000000002E-2</v>
      </c>
      <c r="P12" s="86">
        <f>MAX(G42:G43)</f>
        <v>0.127</v>
      </c>
      <c r="Q12" s="55"/>
      <c r="R12" s="32" t="s">
        <v>49</v>
      </c>
      <c r="S12" s="72" t="s">
        <v>50</v>
      </c>
      <c r="T12" s="2" t="s">
        <v>89</v>
      </c>
      <c r="U12" s="87">
        <f>AVERAGE(C42:C43)</f>
        <v>0.58498699583628633</v>
      </c>
      <c r="V12" s="87" t="s">
        <v>26</v>
      </c>
      <c r="W12" s="88" t="s">
        <v>26</v>
      </c>
      <c r="X12" s="89">
        <f>AVERAGE(D42:D43)</f>
        <v>146.2467489590716</v>
      </c>
      <c r="Y12" s="89" t="s">
        <v>26</v>
      </c>
      <c r="Z12" s="88" t="s">
        <v>26</v>
      </c>
      <c r="AA12" s="89">
        <f>AVERAGE(E42:E43)</f>
        <v>16.424425984718837</v>
      </c>
      <c r="AB12" s="89" t="s">
        <v>26</v>
      </c>
      <c r="AC12" s="88" t="s">
        <v>26</v>
      </c>
      <c r="AD12" s="90">
        <f>AVERAGE(G42:G43)</f>
        <v>0.08</v>
      </c>
      <c r="AE12" s="89">
        <f>STDEV(G42:G43)</f>
        <v>6.6468037431535468E-2</v>
      </c>
      <c r="AF12" s="88" t="str">
        <f>CONCATENATE(O29," - ",P29)</f>
        <v>0,03 - 0,13</v>
      </c>
    </row>
    <row r="13" spans="1:33" x14ac:dyDescent="0.25">
      <c r="A13" s="4" t="s">
        <v>24</v>
      </c>
      <c r="B13" s="1" t="s">
        <v>101</v>
      </c>
      <c r="C13" s="73">
        <v>0.754421541912495</v>
      </c>
      <c r="D13" s="30">
        <v>188.60538547812374</v>
      </c>
      <c r="E13" s="15">
        <v>21.181566196536355</v>
      </c>
      <c r="F13" s="15">
        <v>19.011422856194873</v>
      </c>
      <c r="G13" s="71">
        <v>0.108</v>
      </c>
      <c r="I13" s="18"/>
      <c r="J13" s="18"/>
      <c r="K13" s="18"/>
      <c r="L13" s="18"/>
      <c r="M13" s="18"/>
      <c r="N13" s="18"/>
    </row>
    <row r="14" spans="1:33" x14ac:dyDescent="0.25">
      <c r="A14" s="4" t="s">
        <v>24</v>
      </c>
      <c r="B14" s="1" t="s">
        <v>102</v>
      </c>
      <c r="G14" s="71">
        <v>0.1075</v>
      </c>
      <c r="Q14" s="55"/>
    </row>
    <row r="15" spans="1:33" ht="15" customHeight="1" x14ac:dyDescent="0.25">
      <c r="A15" s="4" t="s">
        <v>24</v>
      </c>
      <c r="B15" s="1" t="s">
        <v>103</v>
      </c>
      <c r="C15" s="44"/>
      <c r="D15" s="10"/>
      <c r="E15" s="15"/>
      <c r="F15" s="15"/>
      <c r="G15" s="71">
        <v>0.38299999999999995</v>
      </c>
      <c r="Q15" s="55"/>
    </row>
    <row r="16" spans="1:33" x14ac:dyDescent="0.25">
      <c r="A16" s="4" t="s">
        <v>24</v>
      </c>
      <c r="B16" s="1" t="s">
        <v>52</v>
      </c>
      <c r="C16" s="55"/>
      <c r="D16" s="15"/>
      <c r="E16" s="15"/>
      <c r="F16" s="15"/>
      <c r="G16" s="71">
        <v>0.109</v>
      </c>
      <c r="Q16" s="55"/>
    </row>
    <row r="17" spans="1:33" x14ac:dyDescent="0.25">
      <c r="A17" s="4" t="s">
        <v>27</v>
      </c>
      <c r="B17" s="1" t="s">
        <v>53</v>
      </c>
      <c r="C17" s="73"/>
      <c r="D17" s="30"/>
      <c r="E17" s="15"/>
      <c r="F17" s="15"/>
      <c r="G17" s="71">
        <v>2.4550000000000002E-2</v>
      </c>
      <c r="Q17" s="55"/>
    </row>
    <row r="18" spans="1:33" x14ac:dyDescent="0.25">
      <c r="A18" s="4" t="s">
        <v>27</v>
      </c>
      <c r="B18" s="1" t="s">
        <v>54</v>
      </c>
      <c r="C18" s="55">
        <v>0.84919972091221119</v>
      </c>
      <c r="D18" s="37">
        <v>212.2999302280528</v>
      </c>
      <c r="E18" s="15">
        <v>23.842611992472175</v>
      </c>
      <c r="F18" s="15">
        <v>21.399832966987724</v>
      </c>
      <c r="G18" s="71">
        <v>0.20350000000000001</v>
      </c>
      <c r="Q18" s="55"/>
    </row>
    <row r="19" spans="1:33" x14ac:dyDescent="0.25">
      <c r="A19" s="4" t="s">
        <v>30</v>
      </c>
      <c r="B19" s="1" t="s">
        <v>55</v>
      </c>
      <c r="C19" s="44">
        <v>0.51013703678882871</v>
      </c>
      <c r="D19" s="10">
        <v>127.53425919720718</v>
      </c>
      <c r="E19" s="15">
        <v>14.322896171091575</v>
      </c>
      <c r="F19" s="15">
        <v>12.855453327078484</v>
      </c>
      <c r="G19" s="71">
        <v>0.14425000000000002</v>
      </c>
      <c r="I19" s="75" t="s">
        <v>78</v>
      </c>
      <c r="J19" s="3"/>
      <c r="K19" s="3"/>
      <c r="L19" s="3"/>
      <c r="M19" s="3"/>
      <c r="N19" s="3"/>
      <c r="O19" s="3"/>
      <c r="P19" s="3"/>
      <c r="Q19" s="55"/>
    </row>
    <row r="20" spans="1:33" x14ac:dyDescent="0.25">
      <c r="A20" s="4" t="s">
        <v>30</v>
      </c>
      <c r="B20" s="40" t="s">
        <v>56</v>
      </c>
      <c r="C20" s="76">
        <v>0.78400000000000003</v>
      </c>
      <c r="D20" s="37">
        <v>196</v>
      </c>
      <c r="E20" s="15">
        <v>22.01202772655008</v>
      </c>
      <c r="F20" s="15">
        <v>19.756800000000002</v>
      </c>
      <c r="G20" s="71">
        <v>0.14300000000000002</v>
      </c>
      <c r="I20" s="55">
        <f t="shared" ref="I20:J29" si="0">ROUND(I3,2)</f>
        <v>0.17</v>
      </c>
      <c r="J20" s="55">
        <f t="shared" si="0"/>
        <v>0.67</v>
      </c>
      <c r="K20" s="15">
        <f t="shared" ref="K20:N29" si="1">ROUND(K3,1)</f>
        <v>42.7</v>
      </c>
      <c r="L20" s="15">
        <f t="shared" si="1"/>
        <v>168.6</v>
      </c>
      <c r="M20" s="15">
        <f t="shared" si="1"/>
        <v>4.8</v>
      </c>
      <c r="N20" s="15">
        <f t="shared" si="1"/>
        <v>18.899999999999999</v>
      </c>
      <c r="O20" s="55">
        <f t="shared" ref="O20:P29" si="2">ROUND(O3,2)</f>
        <v>0.04</v>
      </c>
      <c r="P20" s="55">
        <f t="shared" si="2"/>
        <v>0.44</v>
      </c>
      <c r="Q20" s="55"/>
      <c r="AG20" s="63"/>
    </row>
    <row r="21" spans="1:33" x14ac:dyDescent="0.25">
      <c r="A21" s="4" t="s">
        <v>34</v>
      </c>
      <c r="B21" s="1" t="s">
        <v>57</v>
      </c>
      <c r="C21" s="77">
        <v>7.056</v>
      </c>
      <c r="D21" s="41">
        <v>1764</v>
      </c>
      <c r="E21" s="15">
        <v>198.1082495389507</v>
      </c>
      <c r="F21" s="15">
        <v>177.81119999999999</v>
      </c>
      <c r="G21" s="71">
        <v>0.49</v>
      </c>
      <c r="I21" s="55">
        <f t="shared" si="0"/>
        <v>0.75</v>
      </c>
      <c r="J21" s="55">
        <f t="shared" si="0"/>
        <v>0.75</v>
      </c>
      <c r="K21" s="15">
        <f t="shared" si="1"/>
        <v>188.6</v>
      </c>
      <c r="L21" s="15">
        <f t="shared" si="1"/>
        <v>188.6</v>
      </c>
      <c r="M21" s="15">
        <f t="shared" si="1"/>
        <v>21.2</v>
      </c>
      <c r="N21" s="15">
        <f t="shared" si="1"/>
        <v>21.2</v>
      </c>
      <c r="O21" s="55">
        <f t="shared" si="2"/>
        <v>0.01</v>
      </c>
      <c r="P21" s="55">
        <f t="shared" si="2"/>
        <v>0.38</v>
      </c>
      <c r="Q21" s="55"/>
    </row>
    <row r="22" spans="1:33" x14ac:dyDescent="0.25">
      <c r="A22" s="4" t="s">
        <v>34</v>
      </c>
      <c r="B22" s="1" t="s">
        <v>58</v>
      </c>
      <c r="C22" s="73">
        <v>0.89809004972644058</v>
      </c>
      <c r="D22" s="43">
        <v>224.52251243161015</v>
      </c>
      <c r="E22" s="15">
        <v>25.215284535098405</v>
      </c>
      <c r="F22" s="15">
        <v>22.631869253106302</v>
      </c>
      <c r="G22" s="71">
        <v>0.46049999999999996</v>
      </c>
      <c r="I22" s="55">
        <f t="shared" si="0"/>
        <v>0.85</v>
      </c>
      <c r="J22" s="55">
        <f t="shared" si="0"/>
        <v>0.85</v>
      </c>
      <c r="K22" s="15">
        <f t="shared" si="1"/>
        <v>212.3</v>
      </c>
      <c r="L22" s="15">
        <f t="shared" si="1"/>
        <v>212.3</v>
      </c>
      <c r="M22" s="15">
        <f t="shared" si="1"/>
        <v>23.8</v>
      </c>
      <c r="N22" s="15">
        <f t="shared" si="1"/>
        <v>23.8</v>
      </c>
      <c r="O22" s="55">
        <f t="shared" si="2"/>
        <v>0.02</v>
      </c>
      <c r="P22" s="55">
        <f t="shared" si="2"/>
        <v>0.2</v>
      </c>
      <c r="Q22" s="55"/>
    </row>
    <row r="23" spans="1:33" x14ac:dyDescent="0.25">
      <c r="A23" s="4" t="s">
        <v>34</v>
      </c>
      <c r="B23" s="1" t="s">
        <v>59</v>
      </c>
      <c r="C23" s="73">
        <v>1.3219230400000002</v>
      </c>
      <c r="D23" s="30">
        <v>330.48076000000003</v>
      </c>
      <c r="E23" s="15">
        <v>37.115059450057878</v>
      </c>
      <c r="F23" s="15">
        <v>33.312460608000002</v>
      </c>
      <c r="G23" s="71">
        <v>0.5625</v>
      </c>
      <c r="I23" s="55">
        <f t="shared" si="0"/>
        <v>0.51</v>
      </c>
      <c r="J23" s="55">
        <f t="shared" si="0"/>
        <v>0.78</v>
      </c>
      <c r="K23" s="15">
        <f t="shared" si="1"/>
        <v>127.5</v>
      </c>
      <c r="L23" s="15">
        <f t="shared" si="1"/>
        <v>196</v>
      </c>
      <c r="M23" s="15">
        <f t="shared" si="1"/>
        <v>14.3</v>
      </c>
      <c r="N23" s="15">
        <f t="shared" si="1"/>
        <v>22</v>
      </c>
      <c r="O23" s="55">
        <f t="shared" si="2"/>
        <v>0.14000000000000001</v>
      </c>
      <c r="P23" s="55">
        <f t="shared" si="2"/>
        <v>0.14000000000000001</v>
      </c>
    </row>
    <row r="24" spans="1:33" x14ac:dyDescent="0.25">
      <c r="A24" s="4" t="s">
        <v>34</v>
      </c>
      <c r="B24" s="1" t="s">
        <v>60</v>
      </c>
      <c r="C24" s="44">
        <v>1.0453590742406156</v>
      </c>
      <c r="D24" s="10">
        <v>261.33976856015391</v>
      </c>
      <c r="E24" s="15">
        <v>29.350093018348407</v>
      </c>
      <c r="F24" s="15">
        <v>26.343048670863514</v>
      </c>
      <c r="G24" s="71">
        <v>0.48249999999999998</v>
      </c>
      <c r="I24" s="55">
        <f t="shared" si="0"/>
        <v>0.9</v>
      </c>
      <c r="J24" s="55">
        <f t="shared" si="0"/>
        <v>11.37</v>
      </c>
      <c r="K24" s="15">
        <f t="shared" si="1"/>
        <v>224.5</v>
      </c>
      <c r="L24" s="15">
        <f t="shared" si="1"/>
        <v>2842.8</v>
      </c>
      <c r="M24" s="15">
        <f t="shared" si="1"/>
        <v>25.2</v>
      </c>
      <c r="N24" s="15">
        <f t="shared" si="1"/>
        <v>319.3</v>
      </c>
      <c r="O24" s="55">
        <f t="shared" si="2"/>
        <v>0.26</v>
      </c>
      <c r="P24" s="55">
        <f t="shared" si="2"/>
        <v>1.2</v>
      </c>
    </row>
    <row r="25" spans="1:33" x14ac:dyDescent="0.25">
      <c r="A25" s="4" t="s">
        <v>34</v>
      </c>
      <c r="B25" s="1" t="s">
        <v>61</v>
      </c>
      <c r="C25" s="77">
        <v>11.3712</v>
      </c>
      <c r="D25" s="41">
        <v>2842.8</v>
      </c>
      <c r="E25" s="15">
        <v>319.26424704610497</v>
      </c>
      <c r="F25" s="15">
        <v>286.55424000000005</v>
      </c>
      <c r="G25" s="71">
        <v>0.58850000000000002</v>
      </c>
      <c r="I25" s="55">
        <f t="shared" si="0"/>
        <v>0.04</v>
      </c>
      <c r="J25" s="55">
        <f t="shared" si="0"/>
        <v>0.04</v>
      </c>
      <c r="K25" s="15">
        <f t="shared" si="1"/>
        <v>9.1999999999999993</v>
      </c>
      <c r="L25" s="15">
        <f t="shared" si="1"/>
        <v>9.1999999999999993</v>
      </c>
      <c r="M25" s="15">
        <f t="shared" si="1"/>
        <v>1</v>
      </c>
      <c r="N25" s="15">
        <f t="shared" si="1"/>
        <v>1</v>
      </c>
      <c r="O25" s="55">
        <f t="shared" si="2"/>
        <v>0.25</v>
      </c>
      <c r="P25" s="55">
        <f t="shared" si="2"/>
        <v>1.68</v>
      </c>
    </row>
    <row r="26" spans="1:33" x14ac:dyDescent="0.25">
      <c r="A26" s="4" t="s">
        <v>34</v>
      </c>
      <c r="B26" s="1" t="s">
        <v>62</v>
      </c>
      <c r="C26" s="78">
        <v>1.0023240284187893</v>
      </c>
      <c r="D26" s="23">
        <v>250.58100710469733</v>
      </c>
      <c r="E26" s="15">
        <v>28.141816714976741</v>
      </c>
      <c r="F26" s="15">
        <v>25.258565516153492</v>
      </c>
      <c r="G26" s="71">
        <v>0.67900000000000005</v>
      </c>
      <c r="I26" s="55">
        <f t="shared" si="0"/>
        <v>0</v>
      </c>
      <c r="J26" s="55">
        <f t="shared" si="0"/>
        <v>0</v>
      </c>
      <c r="K26" s="15">
        <f t="shared" si="1"/>
        <v>0</v>
      </c>
      <c r="L26" s="15">
        <f t="shared" si="1"/>
        <v>0</v>
      </c>
      <c r="M26" s="15">
        <f t="shared" si="1"/>
        <v>0</v>
      </c>
      <c r="N26" s="15">
        <f t="shared" si="1"/>
        <v>0</v>
      </c>
      <c r="O26" s="55">
        <f t="shared" si="2"/>
        <v>0</v>
      </c>
      <c r="P26" s="55">
        <f t="shared" si="2"/>
        <v>0</v>
      </c>
    </row>
    <row r="27" spans="1:33" x14ac:dyDescent="0.25">
      <c r="A27" s="4" t="s">
        <v>34</v>
      </c>
      <c r="B27" s="1" t="s">
        <v>107</v>
      </c>
      <c r="C27" s="55">
        <v>2.8532194729689881</v>
      </c>
      <c r="D27" s="37">
        <v>713.30486824224704</v>
      </c>
      <c r="E27" s="15">
        <v>80.108604781793332</v>
      </c>
      <c r="F27" s="15">
        <v>71.901130718818493</v>
      </c>
      <c r="G27" s="71">
        <v>1.1955</v>
      </c>
      <c r="I27" s="55">
        <f t="shared" si="0"/>
        <v>7.94</v>
      </c>
      <c r="J27" s="55">
        <f t="shared" si="0"/>
        <v>7.94</v>
      </c>
      <c r="K27" s="15">
        <f t="shared" si="1"/>
        <v>1985</v>
      </c>
      <c r="L27" s="15">
        <f t="shared" si="1"/>
        <v>1985</v>
      </c>
      <c r="M27" s="15">
        <f t="shared" si="1"/>
        <v>222.9</v>
      </c>
      <c r="N27" s="15">
        <f t="shared" si="1"/>
        <v>222.9</v>
      </c>
      <c r="O27" s="55">
        <f t="shared" si="2"/>
        <v>0.21</v>
      </c>
      <c r="P27" s="55">
        <f t="shared" si="2"/>
        <v>0.49</v>
      </c>
    </row>
    <row r="28" spans="1:33" x14ac:dyDescent="0.25">
      <c r="A28" s="4" t="s">
        <v>34</v>
      </c>
      <c r="B28" s="1" t="s">
        <v>108</v>
      </c>
      <c r="C28" s="55">
        <v>1.4783950391579945</v>
      </c>
      <c r="D28" s="37">
        <v>369.59875978949862</v>
      </c>
      <c r="E28" s="15">
        <v>41.508255858086571</v>
      </c>
      <c r="F28" s="15">
        <v>37.255554986781455</v>
      </c>
      <c r="G28" s="71">
        <v>0.255</v>
      </c>
      <c r="I28" s="55">
        <f t="shared" si="0"/>
        <v>0.88</v>
      </c>
      <c r="J28" s="55">
        <f t="shared" si="0"/>
        <v>24.77</v>
      </c>
      <c r="K28" s="15">
        <f t="shared" si="1"/>
        <v>219.5</v>
      </c>
      <c r="L28" s="15">
        <f t="shared" si="1"/>
        <v>6193.1</v>
      </c>
      <c r="M28" s="15">
        <f t="shared" si="1"/>
        <v>24.7</v>
      </c>
      <c r="N28" s="15">
        <f t="shared" si="1"/>
        <v>695.5</v>
      </c>
      <c r="O28" s="55">
        <f t="shared" si="2"/>
        <v>0.24</v>
      </c>
      <c r="P28" s="55">
        <f t="shared" si="2"/>
        <v>20.45</v>
      </c>
    </row>
    <row r="29" spans="1:33" x14ac:dyDescent="0.25">
      <c r="A29" s="4" t="s">
        <v>34</v>
      </c>
      <c r="B29" s="1" t="s">
        <v>109</v>
      </c>
      <c r="C29" s="55">
        <v>1.8305074053694335</v>
      </c>
      <c r="D29" s="37">
        <v>457.62685134235835</v>
      </c>
      <c r="E29" s="15">
        <v>51.394361939601048</v>
      </c>
      <c r="F29" s="15">
        <v>46.128786615309721</v>
      </c>
      <c r="G29" s="71">
        <v>0.78700000000000003</v>
      </c>
      <c r="I29" s="86">
        <f t="shared" si="0"/>
        <v>0.57999999999999996</v>
      </c>
      <c r="J29" s="86">
        <f t="shared" si="0"/>
        <v>0.57999999999999996</v>
      </c>
      <c r="K29" s="79">
        <f t="shared" si="1"/>
        <v>146.19999999999999</v>
      </c>
      <c r="L29" s="79">
        <f t="shared" si="1"/>
        <v>146.19999999999999</v>
      </c>
      <c r="M29" s="79">
        <f t="shared" si="1"/>
        <v>16.399999999999999</v>
      </c>
      <c r="N29" s="79">
        <f t="shared" si="1"/>
        <v>16.399999999999999</v>
      </c>
      <c r="O29" s="86">
        <f t="shared" si="2"/>
        <v>0.03</v>
      </c>
      <c r="P29" s="86">
        <f t="shared" si="2"/>
        <v>0.13</v>
      </c>
    </row>
    <row r="30" spans="1:33" x14ac:dyDescent="0.25">
      <c r="A30" s="4" t="s">
        <v>38</v>
      </c>
      <c r="B30" s="1" t="s">
        <v>110</v>
      </c>
      <c r="C30" s="44"/>
      <c r="D30" s="10"/>
      <c r="E30" s="15"/>
      <c r="F30" s="15"/>
      <c r="G30" s="71">
        <v>0.42249999999999999</v>
      </c>
    </row>
    <row r="31" spans="1:33" x14ac:dyDescent="0.25">
      <c r="A31" s="4" t="s">
        <v>38</v>
      </c>
      <c r="B31" s="1" t="s">
        <v>111</v>
      </c>
      <c r="C31" s="55">
        <v>3.6944421100120022E-2</v>
      </c>
      <c r="D31" s="37">
        <v>9.2361052750300061</v>
      </c>
      <c r="E31" s="15">
        <v>1.0372724765270203</v>
      </c>
      <c r="F31" s="15">
        <v>0.93099941172302447</v>
      </c>
      <c r="G31" s="71">
        <v>0.2495</v>
      </c>
    </row>
    <row r="32" spans="1:33" x14ac:dyDescent="0.25">
      <c r="A32" s="4" t="s">
        <v>38</v>
      </c>
      <c r="B32" s="53" t="s">
        <v>63</v>
      </c>
      <c r="C32" s="80"/>
      <c r="D32" s="54"/>
      <c r="E32" s="15"/>
      <c r="F32" s="15"/>
      <c r="G32" s="71" t="s">
        <v>26</v>
      </c>
      <c r="AC32" s="55"/>
      <c r="AD32" s="55"/>
      <c r="AG32" s="63"/>
    </row>
    <row r="33" spans="1:33" x14ac:dyDescent="0.25">
      <c r="A33" s="4" t="s">
        <v>38</v>
      </c>
      <c r="B33" s="1" t="s">
        <v>64</v>
      </c>
      <c r="C33" s="76"/>
      <c r="D33" s="37"/>
      <c r="E33" s="15"/>
      <c r="F33" s="15"/>
      <c r="G33" s="71">
        <v>0.66549999999999998</v>
      </c>
      <c r="AG33" s="63"/>
    </row>
    <row r="34" spans="1:33" x14ac:dyDescent="0.25">
      <c r="A34" s="4" t="s">
        <v>38</v>
      </c>
      <c r="B34" s="1" t="s">
        <v>65</v>
      </c>
      <c r="C34" s="76"/>
      <c r="D34" s="37"/>
      <c r="E34" s="15"/>
      <c r="F34" s="15"/>
      <c r="G34" s="71">
        <v>1.675</v>
      </c>
      <c r="AG34" s="63"/>
    </row>
    <row r="35" spans="1:33" x14ac:dyDescent="0.25">
      <c r="A35" s="4" t="s">
        <v>38</v>
      </c>
      <c r="B35" s="40" t="s">
        <v>66</v>
      </c>
      <c r="C35" s="76"/>
      <c r="D35" s="37"/>
      <c r="E35" s="37"/>
      <c r="F35" s="37"/>
      <c r="G35" s="81">
        <v>0.35899999999999999</v>
      </c>
      <c r="AG35" s="63"/>
    </row>
    <row r="36" spans="1:33" x14ac:dyDescent="0.25">
      <c r="A36" s="4" t="s">
        <v>38</v>
      </c>
      <c r="B36" s="1" t="s">
        <v>112</v>
      </c>
      <c r="C36" s="73"/>
      <c r="D36" s="43"/>
      <c r="E36" s="15"/>
      <c r="F36" s="15"/>
      <c r="G36" s="71">
        <v>0.42100000000000004</v>
      </c>
    </row>
    <row r="37" spans="1:33" x14ac:dyDescent="0.25">
      <c r="A37" s="4" t="s">
        <v>40</v>
      </c>
      <c r="B37" s="1" t="s">
        <v>40</v>
      </c>
      <c r="C37" s="55"/>
      <c r="D37" s="15"/>
      <c r="E37" s="15"/>
      <c r="F37" s="15"/>
      <c r="G37" s="71" t="s">
        <v>26</v>
      </c>
    </row>
    <row r="38" spans="1:33" x14ac:dyDescent="0.25">
      <c r="A38" s="4" t="s">
        <v>42</v>
      </c>
      <c r="B38" s="1" t="s">
        <v>67</v>
      </c>
      <c r="C38" s="73">
        <v>7.9399947658837391</v>
      </c>
      <c r="D38" s="30">
        <v>1984.9986914709348</v>
      </c>
      <c r="E38" s="15">
        <v>222.9277869072645</v>
      </c>
      <c r="F38" s="15">
        <v>200.08786810027024</v>
      </c>
      <c r="G38" s="71">
        <v>0.48950000000000005</v>
      </c>
    </row>
    <row r="39" spans="1:33" x14ac:dyDescent="0.25">
      <c r="A39" s="4" t="s">
        <v>42</v>
      </c>
      <c r="B39" s="40" t="s">
        <v>68</v>
      </c>
      <c r="C39" s="55"/>
      <c r="D39" s="37"/>
      <c r="E39" s="15"/>
      <c r="F39" s="15"/>
      <c r="G39" s="71">
        <v>0.20899999999999999</v>
      </c>
      <c r="AG39" s="63"/>
    </row>
    <row r="40" spans="1:33" x14ac:dyDescent="0.25">
      <c r="A40" s="4" t="s">
        <v>45</v>
      </c>
      <c r="B40" s="1" t="s">
        <v>104</v>
      </c>
      <c r="C40" s="55">
        <v>0.87819019634334738</v>
      </c>
      <c r="D40" s="37">
        <v>219.54754908583683</v>
      </c>
      <c r="E40" s="15">
        <v>24.656564988640593</v>
      </c>
      <c r="F40" s="15">
        <v>22.130392947852357</v>
      </c>
      <c r="G40" s="71">
        <v>0.24350000000000002</v>
      </c>
    </row>
    <row r="41" spans="1:33" x14ac:dyDescent="0.25">
      <c r="A41" s="4" t="s">
        <v>45</v>
      </c>
      <c r="B41" s="40" t="s">
        <v>105</v>
      </c>
      <c r="C41" s="76">
        <v>24.77240922462153</v>
      </c>
      <c r="D41" s="37">
        <v>6193.1023061553824</v>
      </c>
      <c r="E41" s="37">
        <v>695.5241820227219</v>
      </c>
      <c r="F41" s="37">
        <v>624.26471246046253</v>
      </c>
      <c r="G41" s="81">
        <v>20.45</v>
      </c>
      <c r="AG41" s="63"/>
    </row>
    <row r="42" spans="1:33" x14ac:dyDescent="0.25">
      <c r="A42" s="1" t="s">
        <v>106</v>
      </c>
      <c r="B42" s="1" t="s">
        <v>106</v>
      </c>
      <c r="C42" s="77">
        <v>0.58498699583628633</v>
      </c>
      <c r="D42" s="42">
        <v>146.2467489590716</v>
      </c>
      <c r="E42" s="15">
        <v>16.424425984718837</v>
      </c>
      <c r="F42" s="15">
        <v>14.741672295074416</v>
      </c>
      <c r="G42" s="71">
        <v>0.127</v>
      </c>
      <c r="Q42" s="55"/>
    </row>
    <row r="43" spans="1:33" x14ac:dyDescent="0.25">
      <c r="A43" s="40" t="s">
        <v>50</v>
      </c>
      <c r="B43" s="40" t="s">
        <v>50</v>
      </c>
      <c r="C43" s="31"/>
      <c r="D43" s="30"/>
      <c r="E43" s="57"/>
      <c r="F43" s="57"/>
      <c r="G43" s="81">
        <v>3.3000000000000002E-2</v>
      </c>
      <c r="H43" s="62"/>
      <c r="I43" s="62"/>
      <c r="J43" s="62"/>
      <c r="K43" s="62"/>
      <c r="L43" s="62"/>
      <c r="M43" s="62"/>
      <c r="N43" s="62"/>
      <c r="O43" s="62"/>
      <c r="AG43" s="63"/>
    </row>
    <row r="44" spans="1:33" x14ac:dyDescent="0.25">
      <c r="B44" s="40"/>
      <c r="C44" s="62"/>
      <c r="D44" s="63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AG44" s="63"/>
    </row>
  </sheetData>
  <mergeCells count="10">
    <mergeCell ref="U1:W1"/>
    <mergeCell ref="X1:Z1"/>
    <mergeCell ref="AA1:AC1"/>
    <mergeCell ref="AD1:AF1"/>
    <mergeCell ref="I1:J1"/>
    <mergeCell ref="K1:L1"/>
    <mergeCell ref="M1:N1"/>
    <mergeCell ref="O1:P1"/>
    <mergeCell ref="R1:S2"/>
    <mergeCell ref="T1:T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Q44"/>
  <sheetViews>
    <sheetView tabSelected="1" zoomScaleNormal="100" workbookViewId="0">
      <selection activeCell="B8" sqref="B8"/>
    </sheetView>
  </sheetViews>
  <sheetFormatPr baseColWidth="10" defaultRowHeight="15" x14ac:dyDescent="0.25"/>
  <cols>
    <col min="1" max="1" width="11.42578125" style="4"/>
    <col min="2" max="2" width="22.42578125" style="1" bestFit="1" customWidth="1"/>
    <col min="3" max="3" width="8.28515625" style="4" customWidth="1"/>
    <col min="4" max="4" width="11.140625" style="18" customWidth="1"/>
    <col min="5" max="6" width="8.7109375" style="4" customWidth="1"/>
    <col min="7" max="7" width="8.42578125" style="4" customWidth="1"/>
    <col min="8" max="8" width="21.28515625" style="4" customWidth="1"/>
    <col min="9" max="9" width="8.42578125" style="4" customWidth="1"/>
    <col min="10" max="10" width="8.85546875" style="4" customWidth="1"/>
    <col min="11" max="11" width="5.140625" style="4" customWidth="1"/>
    <col min="12" max="12" width="4.140625" style="1" bestFit="1" customWidth="1"/>
    <col min="13" max="13" width="10.28515625" style="18" customWidth="1"/>
    <col min="14" max="14" width="8.42578125" style="18" bestFit="1" customWidth="1"/>
    <col min="15" max="15" width="6.42578125" style="18" customWidth="1"/>
    <col min="16" max="16" width="11" style="18" bestFit="1" customWidth="1"/>
    <col min="17" max="17" width="6.140625" style="18" customWidth="1"/>
    <col min="18" max="16384" width="11.42578125" style="4"/>
  </cols>
  <sheetData>
    <row r="1" spans="1:17" ht="15" customHeight="1" x14ac:dyDescent="0.35">
      <c r="C1" s="3"/>
      <c r="D1" s="2"/>
      <c r="F1" s="3"/>
      <c r="I1" s="97" t="s">
        <v>69</v>
      </c>
      <c r="J1" s="97"/>
      <c r="K1" s="63"/>
      <c r="L1" s="92" t="s">
        <v>0</v>
      </c>
      <c r="M1" s="92"/>
      <c r="N1" s="98" t="s">
        <v>70</v>
      </c>
      <c r="O1" s="98"/>
      <c r="P1" s="98"/>
    </row>
    <row r="2" spans="1:17" s="9" customFormat="1" ht="32.25" customHeight="1" x14ac:dyDescent="0.25">
      <c r="A2" s="99" t="s">
        <v>5</v>
      </c>
      <c r="B2" s="100" t="s">
        <v>113</v>
      </c>
      <c r="C2" s="64" t="s">
        <v>71</v>
      </c>
      <c r="D2" s="65" t="s">
        <v>72</v>
      </c>
      <c r="E2" s="66" t="s">
        <v>73</v>
      </c>
      <c r="F2" s="67" t="s">
        <v>74</v>
      </c>
      <c r="G2" s="64" t="s">
        <v>75</v>
      </c>
      <c r="H2" s="8"/>
      <c r="I2" s="68" t="s">
        <v>76</v>
      </c>
      <c r="J2" s="68" t="s">
        <v>77</v>
      </c>
      <c r="K2" s="69"/>
      <c r="L2" s="93"/>
      <c r="M2" s="93"/>
      <c r="N2" s="70" t="s">
        <v>16</v>
      </c>
      <c r="O2" s="70" t="s">
        <v>17</v>
      </c>
      <c r="P2" s="70" t="s">
        <v>18</v>
      </c>
      <c r="Q2" s="69"/>
    </row>
    <row r="3" spans="1:17" x14ac:dyDescent="0.25">
      <c r="A3" s="4" t="s">
        <v>20</v>
      </c>
      <c r="B3" s="1" t="s">
        <v>93</v>
      </c>
      <c r="C3" s="44">
        <v>0.17073188054484514</v>
      </c>
      <c r="D3" s="10">
        <v>42.682970136211289</v>
      </c>
      <c r="E3" s="15">
        <v>4.793564908621387</v>
      </c>
      <c r="F3" s="15">
        <v>4.3024433897300973</v>
      </c>
      <c r="G3" s="71">
        <v>5.6500000000000002E-2</v>
      </c>
      <c r="I3" s="10">
        <f>MIN(F3:F11)</f>
        <v>4.3024433897300973</v>
      </c>
      <c r="J3" s="10">
        <f>MAX(F3:F11)</f>
        <v>16.997383342846224</v>
      </c>
      <c r="K3" s="55"/>
      <c r="L3" s="17" t="s">
        <v>19</v>
      </c>
      <c r="M3" s="1" t="s">
        <v>20</v>
      </c>
      <c r="N3" s="10">
        <f>AVERAGE(F3:F11)</f>
        <v>8.5939464164071246</v>
      </c>
      <c r="O3" s="10">
        <f>STDEV(F3:F11)</f>
        <v>4.6968801317486113</v>
      </c>
      <c r="P3" s="11" t="str">
        <f>CONCATENATE(I20," - ",J20)</f>
        <v>4,3 - 17</v>
      </c>
    </row>
    <row r="4" spans="1:17" x14ac:dyDescent="0.25">
      <c r="A4" s="4" t="s">
        <v>20</v>
      </c>
      <c r="B4" s="1" t="s">
        <v>94</v>
      </c>
      <c r="C4" s="44">
        <v>0.21592656033823365</v>
      </c>
      <c r="D4" s="10">
        <v>53.981640084558414</v>
      </c>
      <c r="E4" s="15">
        <v>6.0624763176834033</v>
      </c>
      <c r="F4" s="15">
        <v>5.4413493205234875</v>
      </c>
      <c r="G4" s="71">
        <v>3.7749999999999999E-2</v>
      </c>
      <c r="I4" s="10">
        <f>MIN(F12:F16)</f>
        <v>19.011422856194873</v>
      </c>
      <c r="J4" s="10">
        <f>MAX(F12:F16)</f>
        <v>19.011422856194873</v>
      </c>
      <c r="K4" s="55"/>
      <c r="L4" s="19"/>
      <c r="M4" s="1" t="s">
        <v>24</v>
      </c>
      <c r="N4" s="10">
        <f>AVERAGE(F12:F16)</f>
        <v>19.011422856194873</v>
      </c>
      <c r="O4" s="10" t="s">
        <v>26</v>
      </c>
      <c r="P4" s="11" t="s">
        <v>26</v>
      </c>
    </row>
    <row r="5" spans="1:17" x14ac:dyDescent="0.25">
      <c r="A5" s="4" t="s">
        <v>20</v>
      </c>
      <c r="B5" s="1" t="s">
        <v>95</v>
      </c>
      <c r="C5" s="44">
        <v>0.45445518423279629</v>
      </c>
      <c r="D5" s="10">
        <v>113.61379605819907</v>
      </c>
      <c r="E5" s="15">
        <v>12.759540964039207</v>
      </c>
      <c r="F5" s="15">
        <v>11.452270642666468</v>
      </c>
      <c r="G5" s="71">
        <v>7.2750000000000009E-2</v>
      </c>
      <c r="I5" s="10">
        <f>MIN(F17:F18)</f>
        <v>21.399832966987724</v>
      </c>
      <c r="J5" s="10">
        <f>MAX(F17:F18)</f>
        <v>21.399832966987724</v>
      </c>
      <c r="K5" s="55"/>
      <c r="L5" s="19"/>
      <c r="M5" s="1" t="s">
        <v>27</v>
      </c>
      <c r="N5" s="10">
        <f>AVERAGE(F17:F18)</f>
        <v>21.399832966987724</v>
      </c>
      <c r="O5" s="10" t="s">
        <v>26</v>
      </c>
      <c r="P5" s="11" t="s">
        <v>26</v>
      </c>
    </row>
    <row r="6" spans="1:17" x14ac:dyDescent="0.25">
      <c r="A6" s="4" t="s">
        <v>20</v>
      </c>
      <c r="B6" s="1" t="s">
        <v>96</v>
      </c>
      <c r="C6" s="44"/>
      <c r="D6" s="10"/>
      <c r="E6" s="15"/>
      <c r="F6" s="15"/>
      <c r="G6" s="71">
        <v>4.4999999999999998E-2</v>
      </c>
      <c r="I6" s="10">
        <f>MIN(F19:F20)</f>
        <v>12.855453327078484</v>
      </c>
      <c r="J6" s="10">
        <f>MAX(F19:F20)</f>
        <v>19.756800000000002</v>
      </c>
      <c r="K6" s="55"/>
      <c r="L6" s="19"/>
      <c r="M6" s="1" t="s">
        <v>30</v>
      </c>
      <c r="N6" s="10">
        <f>AVERAGE(F19:F20)</f>
        <v>16.306126663539242</v>
      </c>
      <c r="O6" s="10">
        <f>STDEV(F19:F20)</f>
        <v>4.8799890317420234</v>
      </c>
      <c r="P6" s="11" t="str">
        <f>CONCATENATE(I23," - ",J23)</f>
        <v>12,9 - 19,8</v>
      </c>
    </row>
    <row r="7" spans="1:17" x14ac:dyDescent="0.25">
      <c r="A7" s="4" t="s">
        <v>20</v>
      </c>
      <c r="B7" s="1" t="s">
        <v>97</v>
      </c>
      <c r="C7" s="44"/>
      <c r="D7" s="10"/>
      <c r="E7" s="15"/>
      <c r="F7" s="15"/>
      <c r="G7" s="71">
        <v>4.2500000000000003E-2</v>
      </c>
      <c r="I7" s="10">
        <f>MIN(F21:F29)</f>
        <v>22.631869253106302</v>
      </c>
      <c r="J7" s="10">
        <f>MAX(F21:F29)</f>
        <v>286.55424000000005</v>
      </c>
      <c r="K7" s="55"/>
      <c r="L7" s="19"/>
      <c r="M7" s="1" t="s">
        <v>34</v>
      </c>
      <c r="N7" s="10">
        <f>AVERAGE(F21:F29)</f>
        <v>80.799650707670338</v>
      </c>
      <c r="O7" s="10">
        <f>STDEV(F21:F29)</f>
        <v>91.249924746928457</v>
      </c>
      <c r="P7" s="11" t="str">
        <f>CONCATENATE(I24," - ",J24,)</f>
        <v>22,6 - 286,6</v>
      </c>
    </row>
    <row r="8" spans="1:17" x14ac:dyDescent="0.25">
      <c r="A8" s="4" t="s">
        <v>20</v>
      </c>
      <c r="B8" s="1" t="s">
        <v>98</v>
      </c>
      <c r="C8" s="44">
        <v>0.17376000000000003</v>
      </c>
      <c r="D8" s="10">
        <v>43.440000000000005</v>
      </c>
      <c r="E8" s="15">
        <v>4.8785841042925284</v>
      </c>
      <c r="F8" s="15">
        <v>4.3787520000000004</v>
      </c>
      <c r="G8" s="71">
        <v>0.39</v>
      </c>
      <c r="I8" s="10">
        <f>MIN(F30:F36)</f>
        <v>0.93099941172302447</v>
      </c>
      <c r="J8" s="10">
        <f>MAX(F30:F36)</f>
        <v>0.93099941172302447</v>
      </c>
      <c r="K8" s="55"/>
      <c r="L8" s="19"/>
      <c r="M8" s="1" t="s">
        <v>38</v>
      </c>
      <c r="N8" s="10">
        <f>AVERAGE(F30:F36)</f>
        <v>0.93099941172302447</v>
      </c>
      <c r="O8" s="10" t="s">
        <v>26</v>
      </c>
      <c r="P8" s="11" t="s">
        <v>26</v>
      </c>
    </row>
    <row r="9" spans="1:17" x14ac:dyDescent="0.25">
      <c r="A9" s="4" t="s">
        <v>20</v>
      </c>
      <c r="B9" s="1" t="s">
        <v>99</v>
      </c>
      <c r="C9" s="44">
        <v>0.27272267418262441</v>
      </c>
      <c r="D9" s="10">
        <v>68.180668545656104</v>
      </c>
      <c r="E9" s="15">
        <v>7.6571161553148119</v>
      </c>
      <c r="F9" s="15">
        <v>6.8726113894021355</v>
      </c>
      <c r="G9" s="71">
        <v>7.85E-2</v>
      </c>
      <c r="I9" s="10">
        <f>MIN(F37)</f>
        <v>0</v>
      </c>
      <c r="J9" s="10">
        <f>MAX(F37)</f>
        <v>0</v>
      </c>
      <c r="K9" s="55"/>
      <c r="L9" s="19"/>
      <c r="M9" s="1" t="s">
        <v>40</v>
      </c>
      <c r="N9" s="10" t="s">
        <v>26</v>
      </c>
      <c r="O9" s="10" t="s">
        <v>26</v>
      </c>
      <c r="P9" s="11" t="s">
        <v>26</v>
      </c>
    </row>
    <row r="10" spans="1:17" x14ac:dyDescent="0.25">
      <c r="A10" s="4" t="s">
        <v>20</v>
      </c>
      <c r="B10" s="1" t="s">
        <v>41</v>
      </c>
      <c r="C10" s="55">
        <v>0.67449933900183412</v>
      </c>
      <c r="D10" s="15">
        <v>168.62483475045852</v>
      </c>
      <c r="E10" s="15">
        <v>18.937625193428666</v>
      </c>
      <c r="F10" s="15">
        <v>16.997383342846224</v>
      </c>
      <c r="G10" s="71">
        <v>0.4365</v>
      </c>
      <c r="I10" s="10">
        <f>MIN(F38:F39)</f>
        <v>200.08786810027024</v>
      </c>
      <c r="J10" s="10">
        <f>MAX(F38:F39)</f>
        <v>200.08786810027024</v>
      </c>
      <c r="K10" s="55"/>
      <c r="L10" s="19"/>
      <c r="M10" s="1" t="s">
        <v>42</v>
      </c>
      <c r="N10" s="10">
        <f>AVERAGE(F38:F39)</f>
        <v>200.08786810027024</v>
      </c>
      <c r="O10" s="10" t="s">
        <v>26</v>
      </c>
      <c r="P10" s="11" t="s">
        <v>26</v>
      </c>
    </row>
    <row r="11" spans="1:17" x14ac:dyDescent="0.25">
      <c r="A11" s="4" t="s">
        <v>20</v>
      </c>
      <c r="B11" s="1" t="s">
        <v>44</v>
      </c>
      <c r="C11" s="55">
        <v>0.42511169959053408</v>
      </c>
      <c r="D11" s="15">
        <v>106.27792489763353</v>
      </c>
      <c r="E11" s="15">
        <v>11.935676681463857</v>
      </c>
      <c r="F11" s="15">
        <v>10.712814829681458</v>
      </c>
      <c r="G11" s="71">
        <v>5.4150000000000004E-2</v>
      </c>
      <c r="I11" s="10">
        <f>MIN(F40:F41)</f>
        <v>22.130392947852357</v>
      </c>
      <c r="J11" s="10">
        <f>MAX(F40:F41)</f>
        <v>624.26471246046253</v>
      </c>
      <c r="K11" s="55"/>
      <c r="L11" s="27"/>
      <c r="M11" s="72" t="s">
        <v>45</v>
      </c>
      <c r="N11" s="10">
        <f>AVERAGE(F40:F41)</f>
        <v>323.19755270415743</v>
      </c>
      <c r="O11" s="10">
        <f>STDEV(F40:F41)</f>
        <v>425.7732605125139</v>
      </c>
      <c r="P11" s="11" t="str">
        <f>CONCATENATE(I28," - ",J28)</f>
        <v>22,1 - 624,3</v>
      </c>
    </row>
    <row r="12" spans="1:17" x14ac:dyDescent="0.25">
      <c r="A12" s="4" t="s">
        <v>24</v>
      </c>
      <c r="B12" s="1" t="s">
        <v>100</v>
      </c>
      <c r="C12" s="73"/>
      <c r="D12" s="30"/>
      <c r="E12" s="15"/>
      <c r="F12" s="15"/>
      <c r="G12" s="71">
        <v>1.1000000000000001E-2</v>
      </c>
      <c r="I12" s="74">
        <f>MIN(F42:F43)</f>
        <v>14.741672295074416</v>
      </c>
      <c r="J12" s="74">
        <f>MAX(F42:F43)</f>
        <v>14.741672295074416</v>
      </c>
      <c r="K12" s="55"/>
      <c r="L12" s="32" t="s">
        <v>49</v>
      </c>
      <c r="M12" s="72" t="s">
        <v>50</v>
      </c>
      <c r="N12" s="33">
        <f>AVERAGE(F42:F43)</f>
        <v>14.741672295074416</v>
      </c>
      <c r="O12" s="33" t="s">
        <v>26</v>
      </c>
      <c r="P12" s="34" t="s">
        <v>26</v>
      </c>
    </row>
    <row r="13" spans="1:17" x14ac:dyDescent="0.25">
      <c r="A13" s="4" t="s">
        <v>24</v>
      </c>
      <c r="B13" s="1" t="s">
        <v>101</v>
      </c>
      <c r="C13" s="73">
        <v>0.754421541912495</v>
      </c>
      <c r="D13" s="30">
        <v>188.60538547812374</v>
      </c>
      <c r="E13" s="15">
        <v>21.181566196536355</v>
      </c>
      <c r="F13" s="15">
        <v>19.011422856194873</v>
      </c>
      <c r="G13" s="71">
        <v>0.108</v>
      </c>
      <c r="I13" s="18"/>
      <c r="J13" s="18"/>
    </row>
    <row r="14" spans="1:17" x14ac:dyDescent="0.25">
      <c r="A14" s="4" t="s">
        <v>24</v>
      </c>
      <c r="B14" s="1" t="s">
        <v>102</v>
      </c>
      <c r="G14" s="71">
        <v>0.1075</v>
      </c>
      <c r="K14" s="55"/>
    </row>
    <row r="15" spans="1:17" ht="15" customHeight="1" x14ac:dyDescent="0.25">
      <c r="A15" s="4" t="s">
        <v>24</v>
      </c>
      <c r="B15" s="1" t="s">
        <v>103</v>
      </c>
      <c r="C15" s="44"/>
      <c r="D15" s="10"/>
      <c r="E15" s="15"/>
      <c r="F15" s="15"/>
      <c r="G15" s="71">
        <v>0.38299999999999995</v>
      </c>
      <c r="K15" s="55"/>
    </row>
    <row r="16" spans="1:17" x14ac:dyDescent="0.25">
      <c r="A16" s="4" t="s">
        <v>24</v>
      </c>
      <c r="B16" s="1" t="s">
        <v>52</v>
      </c>
      <c r="C16" s="55"/>
      <c r="D16" s="15"/>
      <c r="E16" s="15"/>
      <c r="F16" s="15"/>
      <c r="G16" s="71">
        <v>0.109</v>
      </c>
      <c r="K16" s="55"/>
    </row>
    <row r="17" spans="1:17" x14ac:dyDescent="0.25">
      <c r="A17" s="4" t="s">
        <v>27</v>
      </c>
      <c r="B17" s="1" t="s">
        <v>53</v>
      </c>
      <c r="C17" s="73"/>
      <c r="D17" s="30"/>
      <c r="E17" s="15"/>
      <c r="F17" s="15"/>
      <c r="G17" s="71">
        <v>2.4550000000000002E-2</v>
      </c>
      <c r="K17" s="55"/>
    </row>
    <row r="18" spans="1:17" x14ac:dyDescent="0.25">
      <c r="A18" s="4" t="s">
        <v>27</v>
      </c>
      <c r="B18" s="1" t="s">
        <v>54</v>
      </c>
      <c r="C18" s="55">
        <v>0.84919972091221119</v>
      </c>
      <c r="D18" s="37">
        <v>212.2999302280528</v>
      </c>
      <c r="E18" s="15">
        <v>23.842611992472175</v>
      </c>
      <c r="F18" s="15">
        <v>21.399832966987724</v>
      </c>
      <c r="G18" s="71">
        <v>0.20350000000000001</v>
      </c>
      <c r="K18" s="55"/>
    </row>
    <row r="19" spans="1:17" x14ac:dyDescent="0.25">
      <c r="A19" s="4" t="s">
        <v>30</v>
      </c>
      <c r="B19" s="1" t="s">
        <v>55</v>
      </c>
      <c r="C19" s="44">
        <v>0.51013703678882871</v>
      </c>
      <c r="D19" s="10">
        <v>127.53425919720718</v>
      </c>
      <c r="E19" s="15">
        <v>14.322896171091575</v>
      </c>
      <c r="F19" s="15">
        <v>12.855453327078484</v>
      </c>
      <c r="G19" s="71">
        <v>0.14425000000000002</v>
      </c>
      <c r="I19" s="75" t="s">
        <v>78</v>
      </c>
      <c r="J19" s="3"/>
      <c r="K19" s="55"/>
    </row>
    <row r="20" spans="1:17" x14ac:dyDescent="0.25">
      <c r="A20" s="4" t="s">
        <v>30</v>
      </c>
      <c r="B20" s="40" t="s">
        <v>56</v>
      </c>
      <c r="C20" s="76">
        <v>0.78400000000000003</v>
      </c>
      <c r="D20" s="37">
        <v>196</v>
      </c>
      <c r="E20" s="15">
        <v>22.01202772655008</v>
      </c>
      <c r="F20" s="15">
        <v>19.756800000000002</v>
      </c>
      <c r="G20" s="71">
        <v>0.14300000000000002</v>
      </c>
      <c r="I20" s="15">
        <f t="shared" ref="I20:J29" si="0">ROUND(I3,1)</f>
        <v>4.3</v>
      </c>
      <c r="J20" s="15">
        <f t="shared" si="0"/>
        <v>17</v>
      </c>
      <c r="K20" s="55"/>
      <c r="Q20" s="63"/>
    </row>
    <row r="21" spans="1:17" x14ac:dyDescent="0.25">
      <c r="A21" s="4" t="s">
        <v>34</v>
      </c>
      <c r="B21" s="1" t="s">
        <v>57</v>
      </c>
      <c r="C21" s="77">
        <v>7.056</v>
      </c>
      <c r="D21" s="41">
        <v>1764</v>
      </c>
      <c r="E21" s="15">
        <v>198.1082495389507</v>
      </c>
      <c r="F21" s="15">
        <v>177.81119999999999</v>
      </c>
      <c r="G21" s="71">
        <v>0.49</v>
      </c>
      <c r="I21" s="15">
        <f t="shared" si="0"/>
        <v>19</v>
      </c>
      <c r="J21" s="15">
        <f t="shared" si="0"/>
        <v>19</v>
      </c>
      <c r="K21" s="55"/>
    </row>
    <row r="22" spans="1:17" x14ac:dyDescent="0.25">
      <c r="A22" s="4" t="s">
        <v>34</v>
      </c>
      <c r="B22" s="1" t="s">
        <v>58</v>
      </c>
      <c r="C22" s="73">
        <v>0.89809004972644058</v>
      </c>
      <c r="D22" s="43">
        <v>224.52251243161015</v>
      </c>
      <c r="E22" s="15">
        <v>25.215284535098405</v>
      </c>
      <c r="F22" s="15">
        <v>22.631869253106302</v>
      </c>
      <c r="G22" s="71">
        <v>0.46049999999999996</v>
      </c>
      <c r="I22" s="15">
        <f t="shared" si="0"/>
        <v>21.4</v>
      </c>
      <c r="J22" s="15">
        <f t="shared" si="0"/>
        <v>21.4</v>
      </c>
      <c r="K22" s="55"/>
    </row>
    <row r="23" spans="1:17" x14ac:dyDescent="0.25">
      <c r="A23" s="4" t="s">
        <v>34</v>
      </c>
      <c r="B23" s="1" t="s">
        <v>59</v>
      </c>
      <c r="C23" s="73">
        <v>1.3219230400000002</v>
      </c>
      <c r="D23" s="30">
        <v>330.48076000000003</v>
      </c>
      <c r="E23" s="15">
        <v>37.115059450057878</v>
      </c>
      <c r="F23" s="15">
        <v>33.312460608000002</v>
      </c>
      <c r="G23" s="71">
        <v>0.5625</v>
      </c>
      <c r="I23" s="15">
        <f t="shared" si="0"/>
        <v>12.9</v>
      </c>
      <c r="J23" s="15">
        <f t="shared" si="0"/>
        <v>19.8</v>
      </c>
    </row>
    <row r="24" spans="1:17" x14ac:dyDescent="0.25">
      <c r="A24" s="4" t="s">
        <v>34</v>
      </c>
      <c r="B24" s="1" t="s">
        <v>60</v>
      </c>
      <c r="C24" s="44">
        <v>1.0453590742406156</v>
      </c>
      <c r="D24" s="10">
        <v>261.33976856015391</v>
      </c>
      <c r="E24" s="15">
        <v>29.350093018348407</v>
      </c>
      <c r="F24" s="15">
        <v>26.343048670863514</v>
      </c>
      <c r="G24" s="71">
        <v>0.48249999999999998</v>
      </c>
      <c r="I24" s="15">
        <f t="shared" si="0"/>
        <v>22.6</v>
      </c>
      <c r="J24" s="15">
        <f t="shared" si="0"/>
        <v>286.60000000000002</v>
      </c>
    </row>
    <row r="25" spans="1:17" x14ac:dyDescent="0.25">
      <c r="A25" s="4" t="s">
        <v>34</v>
      </c>
      <c r="B25" s="1" t="s">
        <v>61</v>
      </c>
      <c r="C25" s="77">
        <v>11.3712</v>
      </c>
      <c r="D25" s="41">
        <v>2842.8</v>
      </c>
      <c r="E25" s="15">
        <v>319.26424704610497</v>
      </c>
      <c r="F25" s="15">
        <v>286.55424000000005</v>
      </c>
      <c r="G25" s="71">
        <v>0.58850000000000002</v>
      </c>
      <c r="I25" s="15">
        <f t="shared" si="0"/>
        <v>0.9</v>
      </c>
      <c r="J25" s="15">
        <f t="shared" si="0"/>
        <v>0.9</v>
      </c>
    </row>
    <row r="26" spans="1:17" x14ac:dyDescent="0.25">
      <c r="A26" s="4" t="s">
        <v>34</v>
      </c>
      <c r="B26" s="1" t="s">
        <v>62</v>
      </c>
      <c r="C26" s="78">
        <v>1.0023240284187893</v>
      </c>
      <c r="D26" s="23">
        <v>250.58100710469733</v>
      </c>
      <c r="E26" s="15">
        <v>28.141816714976741</v>
      </c>
      <c r="F26" s="15">
        <v>25.258565516153492</v>
      </c>
      <c r="G26" s="71">
        <v>0.67900000000000005</v>
      </c>
      <c r="I26" s="15">
        <f t="shared" si="0"/>
        <v>0</v>
      </c>
      <c r="J26" s="15">
        <f t="shared" si="0"/>
        <v>0</v>
      </c>
    </row>
    <row r="27" spans="1:17" x14ac:dyDescent="0.25">
      <c r="A27" s="4" t="s">
        <v>34</v>
      </c>
      <c r="B27" s="1" t="s">
        <v>107</v>
      </c>
      <c r="C27" s="55">
        <v>2.8532194729689881</v>
      </c>
      <c r="D27" s="37">
        <v>713.30486824224704</v>
      </c>
      <c r="E27" s="15">
        <v>80.108604781793332</v>
      </c>
      <c r="F27" s="15">
        <v>71.901130718818493</v>
      </c>
      <c r="G27" s="71">
        <v>1.1955</v>
      </c>
      <c r="I27" s="15">
        <f t="shared" si="0"/>
        <v>200.1</v>
      </c>
      <c r="J27" s="15">
        <f t="shared" si="0"/>
        <v>200.1</v>
      </c>
    </row>
    <row r="28" spans="1:17" x14ac:dyDescent="0.25">
      <c r="A28" s="4" t="s">
        <v>34</v>
      </c>
      <c r="B28" s="1" t="s">
        <v>108</v>
      </c>
      <c r="C28" s="55">
        <v>1.4783950391579945</v>
      </c>
      <c r="D28" s="37">
        <v>369.59875978949862</v>
      </c>
      <c r="E28" s="15">
        <v>41.508255858086571</v>
      </c>
      <c r="F28" s="15">
        <v>37.255554986781455</v>
      </c>
      <c r="G28" s="71">
        <v>0.255</v>
      </c>
      <c r="I28" s="15">
        <f t="shared" si="0"/>
        <v>22.1</v>
      </c>
      <c r="J28" s="15">
        <f t="shared" si="0"/>
        <v>624.29999999999995</v>
      </c>
    </row>
    <row r="29" spans="1:17" x14ac:dyDescent="0.25">
      <c r="A29" s="4" t="s">
        <v>34</v>
      </c>
      <c r="B29" s="1" t="s">
        <v>109</v>
      </c>
      <c r="C29" s="55">
        <v>1.8305074053694335</v>
      </c>
      <c r="D29" s="37">
        <v>457.62685134235835</v>
      </c>
      <c r="E29" s="15">
        <v>51.394361939601048</v>
      </c>
      <c r="F29" s="15">
        <v>46.128786615309721</v>
      </c>
      <c r="G29" s="71">
        <v>0.78700000000000003</v>
      </c>
      <c r="I29" s="79">
        <f t="shared" si="0"/>
        <v>14.7</v>
      </c>
      <c r="J29" s="79">
        <f t="shared" si="0"/>
        <v>14.7</v>
      </c>
    </row>
    <row r="30" spans="1:17" x14ac:dyDescent="0.25">
      <c r="A30" s="4" t="s">
        <v>38</v>
      </c>
      <c r="B30" s="1" t="s">
        <v>110</v>
      </c>
      <c r="C30" s="44"/>
      <c r="D30" s="10"/>
      <c r="E30" s="15"/>
      <c r="F30" s="15"/>
      <c r="G30" s="71">
        <v>0.42249999999999999</v>
      </c>
    </row>
    <row r="31" spans="1:17" x14ac:dyDescent="0.25">
      <c r="A31" s="4" t="s">
        <v>38</v>
      </c>
      <c r="B31" s="1" t="s">
        <v>111</v>
      </c>
      <c r="C31" s="55">
        <v>3.6944421100120022E-2</v>
      </c>
      <c r="D31" s="37">
        <v>9.2361052750300061</v>
      </c>
      <c r="E31" s="15">
        <v>1.0372724765270203</v>
      </c>
      <c r="F31" s="15">
        <v>0.93099941172302447</v>
      </c>
      <c r="G31" s="71">
        <v>0.2495</v>
      </c>
    </row>
    <row r="32" spans="1:17" x14ac:dyDescent="0.25">
      <c r="A32" s="4" t="s">
        <v>38</v>
      </c>
      <c r="B32" s="53" t="s">
        <v>63</v>
      </c>
      <c r="C32" s="80"/>
      <c r="D32" s="54"/>
      <c r="E32" s="15"/>
      <c r="F32" s="15"/>
      <c r="G32" s="71" t="s">
        <v>26</v>
      </c>
      <c r="P32" s="55"/>
      <c r="Q32" s="63"/>
    </row>
    <row r="33" spans="1:17" x14ac:dyDescent="0.25">
      <c r="A33" s="4" t="s">
        <v>38</v>
      </c>
      <c r="B33" s="1" t="s">
        <v>64</v>
      </c>
      <c r="C33" s="76"/>
      <c r="D33" s="37"/>
      <c r="E33" s="15"/>
      <c r="F33" s="15"/>
      <c r="G33" s="71">
        <v>0.66549999999999998</v>
      </c>
      <c r="Q33" s="63"/>
    </row>
    <row r="34" spans="1:17" x14ac:dyDescent="0.25">
      <c r="A34" s="4" t="s">
        <v>38</v>
      </c>
      <c r="B34" s="1" t="s">
        <v>65</v>
      </c>
      <c r="C34" s="76"/>
      <c r="D34" s="37"/>
      <c r="E34" s="15"/>
      <c r="F34" s="15"/>
      <c r="G34" s="71">
        <v>1.675</v>
      </c>
      <c r="Q34" s="63"/>
    </row>
    <row r="35" spans="1:17" x14ac:dyDescent="0.25">
      <c r="A35" s="4" t="s">
        <v>38</v>
      </c>
      <c r="B35" s="40" t="s">
        <v>66</v>
      </c>
      <c r="C35" s="76"/>
      <c r="D35" s="37"/>
      <c r="E35" s="37"/>
      <c r="F35" s="37"/>
      <c r="G35" s="81">
        <v>0.35899999999999999</v>
      </c>
      <c r="Q35" s="63"/>
    </row>
    <row r="36" spans="1:17" x14ac:dyDescent="0.25">
      <c r="A36" s="4" t="s">
        <v>38</v>
      </c>
      <c r="B36" s="1" t="s">
        <v>112</v>
      </c>
      <c r="C36" s="73"/>
      <c r="D36" s="43"/>
      <c r="E36" s="15"/>
      <c r="F36" s="15"/>
      <c r="G36" s="71">
        <v>0.42100000000000004</v>
      </c>
    </row>
    <row r="37" spans="1:17" x14ac:dyDescent="0.25">
      <c r="A37" s="4" t="s">
        <v>40</v>
      </c>
      <c r="B37" s="1" t="s">
        <v>40</v>
      </c>
      <c r="C37" s="55"/>
      <c r="D37" s="15"/>
      <c r="E37" s="15"/>
      <c r="F37" s="15"/>
      <c r="G37" s="71" t="s">
        <v>26</v>
      </c>
    </row>
    <row r="38" spans="1:17" x14ac:dyDescent="0.25">
      <c r="A38" s="4" t="s">
        <v>42</v>
      </c>
      <c r="B38" s="1" t="s">
        <v>67</v>
      </c>
      <c r="C38" s="73">
        <v>7.9399947658837391</v>
      </c>
      <c r="D38" s="30">
        <v>1984.9986914709348</v>
      </c>
      <c r="E38" s="15">
        <v>222.9277869072645</v>
      </c>
      <c r="F38" s="15">
        <v>200.08786810027024</v>
      </c>
      <c r="G38" s="71">
        <v>0.48950000000000005</v>
      </c>
    </row>
    <row r="39" spans="1:17" x14ac:dyDescent="0.25">
      <c r="A39" s="4" t="s">
        <v>42</v>
      </c>
      <c r="B39" s="40" t="s">
        <v>68</v>
      </c>
      <c r="C39" s="55"/>
      <c r="D39" s="37"/>
      <c r="E39" s="15"/>
      <c r="F39" s="15"/>
      <c r="G39" s="71">
        <v>0.20899999999999999</v>
      </c>
      <c r="Q39" s="63"/>
    </row>
    <row r="40" spans="1:17" x14ac:dyDescent="0.25">
      <c r="A40" s="4" t="s">
        <v>45</v>
      </c>
      <c r="B40" s="1" t="s">
        <v>104</v>
      </c>
      <c r="C40" s="55">
        <v>0.87819019634334738</v>
      </c>
      <c r="D40" s="37">
        <v>219.54754908583683</v>
      </c>
      <c r="E40" s="15">
        <v>24.656564988640593</v>
      </c>
      <c r="F40" s="15">
        <v>22.130392947852357</v>
      </c>
      <c r="G40" s="71">
        <v>0.24350000000000002</v>
      </c>
    </row>
    <row r="41" spans="1:17" x14ac:dyDescent="0.25">
      <c r="A41" s="4" t="s">
        <v>45</v>
      </c>
      <c r="B41" s="40" t="s">
        <v>105</v>
      </c>
      <c r="C41" s="76">
        <v>24.77240922462153</v>
      </c>
      <c r="D41" s="37">
        <v>6193.1023061553824</v>
      </c>
      <c r="E41" s="37">
        <v>695.5241820227219</v>
      </c>
      <c r="F41" s="37">
        <v>624.26471246046253</v>
      </c>
      <c r="G41" s="81">
        <v>20.45</v>
      </c>
      <c r="Q41" s="63"/>
    </row>
    <row r="42" spans="1:17" x14ac:dyDescent="0.25">
      <c r="A42" s="1" t="s">
        <v>106</v>
      </c>
      <c r="B42" s="1" t="s">
        <v>106</v>
      </c>
      <c r="C42" s="77">
        <v>0.58498699583628633</v>
      </c>
      <c r="D42" s="42">
        <v>146.2467489590716</v>
      </c>
      <c r="E42" s="15">
        <v>16.424425984718837</v>
      </c>
      <c r="F42" s="15">
        <v>14.741672295074416</v>
      </c>
      <c r="G42" s="71">
        <v>0.127</v>
      </c>
      <c r="K42" s="55"/>
    </row>
    <row r="43" spans="1:17" x14ac:dyDescent="0.25">
      <c r="A43" s="40" t="s">
        <v>50</v>
      </c>
      <c r="B43" s="40" t="s">
        <v>50</v>
      </c>
      <c r="C43" s="31"/>
      <c r="D43" s="30"/>
      <c r="E43" s="57"/>
      <c r="F43" s="57"/>
      <c r="G43" s="81">
        <v>3.3000000000000002E-2</v>
      </c>
      <c r="H43" s="62"/>
      <c r="I43" s="62"/>
      <c r="J43" s="62"/>
      <c r="Q43" s="63"/>
    </row>
    <row r="44" spans="1:17" x14ac:dyDescent="0.25">
      <c r="B44" s="40"/>
      <c r="C44" s="62"/>
      <c r="D44" s="63"/>
      <c r="E44" s="62"/>
      <c r="F44" s="62"/>
      <c r="G44" s="62"/>
      <c r="H44" s="62"/>
      <c r="I44" s="62"/>
      <c r="J44" s="62"/>
      <c r="Q44" s="63"/>
    </row>
  </sheetData>
  <mergeCells count="3">
    <mergeCell ref="I1:J1"/>
    <mergeCell ref="L1:M2"/>
    <mergeCell ref="N1:P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Table I</vt:lpstr>
      <vt:lpstr>Risks</vt:lpstr>
      <vt:lpstr>Risks dose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</dc:creator>
  <cp:lastModifiedBy>Samu</cp:lastModifiedBy>
  <dcterms:created xsi:type="dcterms:W3CDTF">2020-07-17T08:20:58Z</dcterms:created>
  <dcterms:modified xsi:type="dcterms:W3CDTF">2020-10-07T16:18:20Z</dcterms:modified>
</cp:coreProperties>
</file>