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\Downloads\"/>
    </mc:Choice>
  </mc:AlternateContent>
  <bookViews>
    <workbookView xWindow="0" yWindow="0" windowWidth="15120" windowHeight="4155" activeTab="1"/>
  </bookViews>
  <sheets>
    <sheet name="Table" sheetId="1" r:id="rId1"/>
    <sheet name="Risk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2" l="1"/>
  <c r="AG12" i="2"/>
  <c r="AE12" i="2"/>
  <c r="AD12" i="2"/>
  <c r="Y12" i="2"/>
  <c r="X12" i="2"/>
  <c r="V12" i="2"/>
  <c r="U12" i="2"/>
  <c r="P12" i="2"/>
  <c r="P33" i="2" s="1"/>
  <c r="O12" i="2"/>
  <c r="O33" i="2" s="1"/>
  <c r="N12" i="2"/>
  <c r="N33" i="2" s="1"/>
  <c r="M12" i="2"/>
  <c r="M33" i="2" s="1"/>
  <c r="L12" i="2"/>
  <c r="L33" i="2" s="1"/>
  <c r="K12" i="2"/>
  <c r="K33" i="2" s="1"/>
  <c r="J12" i="2"/>
  <c r="J33" i="2" s="1"/>
  <c r="I12" i="2"/>
  <c r="I33" i="2" s="1"/>
  <c r="AH11" i="2"/>
  <c r="AG11" i="2"/>
  <c r="AE11" i="2"/>
  <c r="AD11" i="2"/>
  <c r="Y11" i="2"/>
  <c r="X11" i="2"/>
  <c r="V11" i="2"/>
  <c r="U11" i="2"/>
  <c r="P11" i="2"/>
  <c r="P32" i="2" s="1"/>
  <c r="O11" i="2"/>
  <c r="O32" i="2" s="1"/>
  <c r="N11" i="2"/>
  <c r="N32" i="2" s="1"/>
  <c r="M11" i="2"/>
  <c r="M32" i="2" s="1"/>
  <c r="L11" i="2"/>
  <c r="L32" i="2" s="1"/>
  <c r="K11" i="2"/>
  <c r="K32" i="2" s="1"/>
  <c r="J11" i="2"/>
  <c r="J32" i="2" s="1"/>
  <c r="I11" i="2"/>
  <c r="I32" i="2" s="1"/>
  <c r="AH10" i="2"/>
  <c r="AG10" i="2"/>
  <c r="AE10" i="2"/>
  <c r="AD10" i="2"/>
  <c r="Y10" i="2"/>
  <c r="X10" i="2"/>
  <c r="V10" i="2"/>
  <c r="U10" i="2"/>
  <c r="P10" i="2"/>
  <c r="P31" i="2" s="1"/>
  <c r="O10" i="2"/>
  <c r="O31" i="2" s="1"/>
  <c r="N10" i="2"/>
  <c r="N31" i="2" s="1"/>
  <c r="M10" i="2"/>
  <c r="M31" i="2" s="1"/>
  <c r="L10" i="2"/>
  <c r="L31" i="2" s="1"/>
  <c r="K10" i="2"/>
  <c r="K31" i="2" s="1"/>
  <c r="J10" i="2"/>
  <c r="J31" i="2" s="1"/>
  <c r="I10" i="2"/>
  <c r="I31" i="2" s="1"/>
  <c r="AG9" i="2"/>
  <c r="AD9" i="2"/>
  <c r="X9" i="2"/>
  <c r="U9" i="2"/>
  <c r="P9" i="2"/>
  <c r="P30" i="2" s="1"/>
  <c r="O9" i="2"/>
  <c r="O30" i="2" s="1"/>
  <c r="N9" i="2"/>
  <c r="N30" i="2" s="1"/>
  <c r="M9" i="2"/>
  <c r="M30" i="2" s="1"/>
  <c r="L9" i="2"/>
  <c r="L30" i="2" s="1"/>
  <c r="K9" i="2"/>
  <c r="K30" i="2" s="1"/>
  <c r="J9" i="2"/>
  <c r="J30" i="2" s="1"/>
  <c r="I9" i="2"/>
  <c r="I30" i="2" s="1"/>
  <c r="AH8" i="2"/>
  <c r="AG8" i="2"/>
  <c r="AE8" i="2"/>
  <c r="AD8" i="2"/>
  <c r="Y8" i="2"/>
  <c r="X8" i="2"/>
  <c r="V8" i="2"/>
  <c r="U8" i="2"/>
  <c r="P8" i="2"/>
  <c r="P29" i="2" s="1"/>
  <c r="O8" i="2"/>
  <c r="O29" i="2" s="1"/>
  <c r="N8" i="2"/>
  <c r="N29" i="2" s="1"/>
  <c r="M8" i="2"/>
  <c r="M29" i="2" s="1"/>
  <c r="L8" i="2"/>
  <c r="L29" i="2" s="1"/>
  <c r="K8" i="2"/>
  <c r="K29" i="2" s="1"/>
  <c r="J8" i="2"/>
  <c r="J29" i="2" s="1"/>
  <c r="I8" i="2"/>
  <c r="I29" i="2" s="1"/>
  <c r="AH7" i="2"/>
  <c r="AG7" i="2"/>
  <c r="AE7" i="2"/>
  <c r="AD7" i="2"/>
  <c r="Y7" i="2"/>
  <c r="X7" i="2"/>
  <c r="V7" i="2"/>
  <c r="U7" i="2"/>
  <c r="P7" i="2"/>
  <c r="P28" i="2" s="1"/>
  <c r="O7" i="2"/>
  <c r="O28" i="2" s="1"/>
  <c r="N7" i="2"/>
  <c r="N28" i="2" s="1"/>
  <c r="M7" i="2"/>
  <c r="M28" i="2" s="1"/>
  <c r="L7" i="2"/>
  <c r="L28" i="2" s="1"/>
  <c r="K7" i="2"/>
  <c r="K28" i="2" s="1"/>
  <c r="J7" i="2"/>
  <c r="J28" i="2" s="1"/>
  <c r="I7" i="2"/>
  <c r="I28" i="2" s="1"/>
  <c r="AH6" i="2"/>
  <c r="AG6" i="2"/>
  <c r="AE6" i="2"/>
  <c r="AD6" i="2"/>
  <c r="Y6" i="2"/>
  <c r="X6" i="2"/>
  <c r="V6" i="2"/>
  <c r="U6" i="2"/>
  <c r="P6" i="2"/>
  <c r="P27" i="2" s="1"/>
  <c r="O6" i="2"/>
  <c r="O27" i="2" s="1"/>
  <c r="N6" i="2"/>
  <c r="N27" i="2" s="1"/>
  <c r="M6" i="2"/>
  <c r="M27" i="2" s="1"/>
  <c r="L6" i="2"/>
  <c r="L27" i="2" s="1"/>
  <c r="K6" i="2"/>
  <c r="K27" i="2" s="1"/>
  <c r="J6" i="2"/>
  <c r="J27" i="2" s="1"/>
  <c r="I6" i="2"/>
  <c r="I27" i="2" s="1"/>
  <c r="AH5" i="2"/>
  <c r="AG5" i="2"/>
  <c r="AE5" i="2"/>
  <c r="AD5" i="2"/>
  <c r="Y5" i="2"/>
  <c r="X5" i="2"/>
  <c r="V5" i="2"/>
  <c r="U5" i="2"/>
  <c r="P5" i="2"/>
  <c r="P26" i="2" s="1"/>
  <c r="O5" i="2"/>
  <c r="O26" i="2" s="1"/>
  <c r="N5" i="2"/>
  <c r="N26" i="2" s="1"/>
  <c r="M5" i="2"/>
  <c r="M26" i="2" s="1"/>
  <c r="L5" i="2"/>
  <c r="L26" i="2" s="1"/>
  <c r="K5" i="2"/>
  <c r="K26" i="2" s="1"/>
  <c r="J5" i="2"/>
  <c r="J26" i="2" s="1"/>
  <c r="I5" i="2"/>
  <c r="I26" i="2" s="1"/>
  <c r="AH4" i="2"/>
  <c r="AG4" i="2"/>
  <c r="AE4" i="2"/>
  <c r="AD4" i="2"/>
  <c r="Y4" i="2"/>
  <c r="X4" i="2"/>
  <c r="V4" i="2"/>
  <c r="U4" i="2"/>
  <c r="P4" i="2"/>
  <c r="P25" i="2" s="1"/>
  <c r="O4" i="2"/>
  <c r="O25" i="2" s="1"/>
  <c r="N4" i="2"/>
  <c r="N25" i="2" s="1"/>
  <c r="M4" i="2"/>
  <c r="M25" i="2" s="1"/>
  <c r="L4" i="2"/>
  <c r="L25" i="2" s="1"/>
  <c r="K4" i="2"/>
  <c r="K25" i="2" s="1"/>
  <c r="J4" i="2"/>
  <c r="J25" i="2" s="1"/>
  <c r="I4" i="2"/>
  <c r="I25" i="2" s="1"/>
  <c r="AH3" i="2"/>
  <c r="AG3" i="2"/>
  <c r="AE3" i="2"/>
  <c r="AD3" i="2"/>
  <c r="Y3" i="2"/>
  <c r="X3" i="2"/>
  <c r="V3" i="2"/>
  <c r="U3" i="2"/>
  <c r="P3" i="2"/>
  <c r="P24" i="2" s="1"/>
  <c r="O3" i="2"/>
  <c r="O24" i="2" s="1"/>
  <c r="N3" i="2"/>
  <c r="N24" i="2" s="1"/>
  <c r="M3" i="2"/>
  <c r="M24" i="2" s="1"/>
  <c r="L3" i="2"/>
  <c r="L24" i="2" s="1"/>
  <c r="K3" i="2"/>
  <c r="K24" i="2" s="1"/>
  <c r="J3" i="2"/>
  <c r="J24" i="2" s="1"/>
  <c r="I3" i="2"/>
  <c r="I24" i="2" s="1"/>
  <c r="X12" i="1"/>
  <c r="W12" i="1"/>
  <c r="U12" i="1"/>
  <c r="T12" i="1"/>
  <c r="R12" i="1"/>
  <c r="Q12" i="1"/>
  <c r="L12" i="1"/>
  <c r="L35" i="1" s="1"/>
  <c r="K12" i="1"/>
  <c r="K35" i="1" s="1"/>
  <c r="J12" i="1"/>
  <c r="J35" i="1" s="1"/>
  <c r="I12" i="1"/>
  <c r="I35" i="1" s="1"/>
  <c r="H12" i="1"/>
  <c r="H35" i="1" s="1"/>
  <c r="G12" i="1"/>
  <c r="G35" i="1" s="1"/>
  <c r="X11" i="1"/>
  <c r="W11" i="1"/>
  <c r="U11" i="1"/>
  <c r="T11" i="1"/>
  <c r="R11" i="1"/>
  <c r="Q11" i="1"/>
  <c r="L11" i="1"/>
  <c r="L34" i="1" s="1"/>
  <c r="K11" i="1"/>
  <c r="K34" i="1" s="1"/>
  <c r="J11" i="1"/>
  <c r="J34" i="1" s="1"/>
  <c r="I11" i="1"/>
  <c r="I34" i="1" s="1"/>
  <c r="H11" i="1"/>
  <c r="H34" i="1" s="1"/>
  <c r="G11" i="1"/>
  <c r="S11" i="1" s="1"/>
  <c r="X10" i="1"/>
  <c r="W10" i="1"/>
  <c r="U10" i="1"/>
  <c r="T10" i="1"/>
  <c r="R10" i="1"/>
  <c r="Q10" i="1"/>
  <c r="L10" i="1"/>
  <c r="L33" i="1" s="1"/>
  <c r="K10" i="1"/>
  <c r="K33" i="1" s="1"/>
  <c r="Y10" i="1" s="1"/>
  <c r="J10" i="1"/>
  <c r="J33" i="1" s="1"/>
  <c r="I10" i="1"/>
  <c r="I33" i="1" s="1"/>
  <c r="H10" i="1"/>
  <c r="H33" i="1" s="1"/>
  <c r="G10" i="1"/>
  <c r="S10" i="1" s="1"/>
  <c r="W9" i="1"/>
  <c r="T9" i="1"/>
  <c r="Q9" i="1"/>
  <c r="L9" i="1"/>
  <c r="L32" i="1" s="1"/>
  <c r="K9" i="1"/>
  <c r="K32" i="1" s="1"/>
  <c r="J9" i="1"/>
  <c r="J32" i="1" s="1"/>
  <c r="I9" i="1"/>
  <c r="I32" i="1" s="1"/>
  <c r="H9" i="1"/>
  <c r="H32" i="1" s="1"/>
  <c r="G9" i="1"/>
  <c r="G32" i="1" s="1"/>
  <c r="X8" i="1"/>
  <c r="W8" i="1"/>
  <c r="U8" i="1"/>
  <c r="T8" i="1"/>
  <c r="R8" i="1"/>
  <c r="Q8" i="1"/>
  <c r="L8" i="1"/>
  <c r="L31" i="1" s="1"/>
  <c r="K8" i="1"/>
  <c r="K31" i="1" s="1"/>
  <c r="J8" i="1"/>
  <c r="J31" i="1" s="1"/>
  <c r="I8" i="1"/>
  <c r="I31" i="1" s="1"/>
  <c r="V8" i="1" s="1"/>
  <c r="H8" i="1"/>
  <c r="H31" i="1" s="1"/>
  <c r="G8" i="1"/>
  <c r="S8" i="1" s="1"/>
  <c r="X7" i="1"/>
  <c r="W7" i="1"/>
  <c r="U7" i="1"/>
  <c r="T7" i="1"/>
  <c r="R7" i="1"/>
  <c r="Q7" i="1"/>
  <c r="L7" i="1"/>
  <c r="L30" i="1" s="1"/>
  <c r="K7" i="1"/>
  <c r="K30" i="1" s="1"/>
  <c r="J7" i="1"/>
  <c r="J30" i="1" s="1"/>
  <c r="I7" i="1"/>
  <c r="I30" i="1" s="1"/>
  <c r="V7" i="1" s="1"/>
  <c r="H7" i="1"/>
  <c r="H30" i="1" s="1"/>
  <c r="G7" i="1"/>
  <c r="G30" i="1" s="1"/>
  <c r="X6" i="1"/>
  <c r="W6" i="1"/>
  <c r="U6" i="1"/>
  <c r="T6" i="1"/>
  <c r="R6" i="1"/>
  <c r="Q6" i="1"/>
  <c r="L6" i="1"/>
  <c r="L29" i="1" s="1"/>
  <c r="K6" i="1"/>
  <c r="K29" i="1" s="1"/>
  <c r="J6" i="1"/>
  <c r="J29" i="1" s="1"/>
  <c r="I6" i="1"/>
  <c r="I29" i="1" s="1"/>
  <c r="V6" i="1" s="1"/>
  <c r="H6" i="1"/>
  <c r="H29" i="1" s="1"/>
  <c r="G6" i="1"/>
  <c r="G29" i="1" s="1"/>
  <c r="X5" i="1"/>
  <c r="W5" i="1"/>
  <c r="U5" i="1"/>
  <c r="T5" i="1"/>
  <c r="R5" i="1"/>
  <c r="Q5" i="1"/>
  <c r="L5" i="1"/>
  <c r="L28" i="1" s="1"/>
  <c r="K5" i="1"/>
  <c r="K28" i="1" s="1"/>
  <c r="J5" i="1"/>
  <c r="J28" i="1" s="1"/>
  <c r="I5" i="1"/>
  <c r="I28" i="1" s="1"/>
  <c r="V5" i="1" s="1"/>
  <c r="H5" i="1"/>
  <c r="H28" i="1" s="1"/>
  <c r="G5" i="1"/>
  <c r="S5" i="1" s="1"/>
  <c r="X4" i="1"/>
  <c r="W4" i="1"/>
  <c r="U4" i="1"/>
  <c r="T4" i="1"/>
  <c r="R4" i="1"/>
  <c r="Q4" i="1"/>
  <c r="L4" i="1"/>
  <c r="L27" i="1" s="1"/>
  <c r="K4" i="1"/>
  <c r="K27" i="1" s="1"/>
  <c r="Y4" i="1" s="1"/>
  <c r="J4" i="1"/>
  <c r="J27" i="1" s="1"/>
  <c r="I4" i="1"/>
  <c r="I27" i="1" s="1"/>
  <c r="V4" i="1" s="1"/>
  <c r="H4" i="1"/>
  <c r="H27" i="1" s="1"/>
  <c r="G4" i="1"/>
  <c r="S4" i="1" s="1"/>
  <c r="X3" i="1"/>
  <c r="W3" i="1"/>
  <c r="U3" i="1"/>
  <c r="T3" i="1"/>
  <c r="R3" i="1"/>
  <c r="Q3" i="1"/>
  <c r="L3" i="1"/>
  <c r="L26" i="1" s="1"/>
  <c r="K3" i="1"/>
  <c r="K26" i="1" s="1"/>
  <c r="Y3" i="1" s="1"/>
  <c r="J3" i="1"/>
  <c r="J26" i="1" s="1"/>
  <c r="I3" i="1"/>
  <c r="I26" i="1" s="1"/>
  <c r="V3" i="1" s="1"/>
  <c r="H3" i="1"/>
  <c r="H26" i="1" s="1"/>
  <c r="G3" i="1"/>
  <c r="G26" i="1" s="1"/>
  <c r="S3" i="1" s="1"/>
  <c r="Y11" i="1" l="1"/>
  <c r="Y12" i="1"/>
  <c r="W3" i="2"/>
  <c r="AF3" i="2"/>
  <c r="W4" i="2"/>
  <c r="AF4" i="2"/>
  <c r="W5" i="2"/>
  <c r="AF5" i="2"/>
  <c r="W6" i="2"/>
  <c r="AF6" i="2"/>
  <c r="W7" i="2"/>
  <c r="AF7" i="2"/>
  <c r="W8" i="2"/>
  <c r="AF8" i="2"/>
  <c r="W10" i="2"/>
  <c r="AF10" i="2"/>
  <c r="W11" i="2"/>
  <c r="AF11" i="2"/>
  <c r="W12" i="2"/>
  <c r="AF12" i="2"/>
  <c r="V10" i="1"/>
  <c r="V11" i="1"/>
  <c r="V12" i="1"/>
  <c r="Z3" i="2"/>
  <c r="AI3" i="2"/>
  <c r="Z4" i="2"/>
  <c r="AI4" i="2"/>
  <c r="Z5" i="2"/>
  <c r="AI5" i="2"/>
  <c r="Z6" i="2"/>
  <c r="AI6" i="2"/>
  <c r="Z7" i="2"/>
  <c r="AI7" i="2"/>
  <c r="Z8" i="2"/>
  <c r="AI8" i="2"/>
  <c r="Z10" i="2"/>
  <c r="AI10" i="2"/>
  <c r="Z11" i="2"/>
  <c r="AI11" i="2"/>
  <c r="Z12" i="2"/>
  <c r="AI12" i="2"/>
  <c r="Y5" i="1"/>
  <c r="Y6" i="1"/>
  <c r="Y7" i="1"/>
  <c r="Y8" i="1"/>
  <c r="S7" i="1"/>
  <c r="G28" i="1"/>
  <c r="G34" i="1"/>
  <c r="S6" i="1"/>
  <c r="S12" i="1"/>
  <c r="G27" i="1"/>
  <c r="G31" i="1"/>
  <c r="G33" i="1"/>
</calcChain>
</file>

<file path=xl/sharedStrings.xml><?xml version="1.0" encoding="utf-8"?>
<sst xmlns="http://schemas.openxmlformats.org/spreadsheetml/2006/main" count="293" uniqueCount="105">
  <si>
    <t>C</t>
  </si>
  <si>
    <t>E</t>
  </si>
  <si>
    <t>e</t>
  </si>
  <si>
    <t>Building materials</t>
  </si>
  <si>
    <t>Nº of samples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</si>
  <si>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</si>
  <si>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Rn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·h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</si>
  <si>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Rn </t>
    </r>
    <r>
      <rPr>
        <b/>
        <sz val="11"/>
        <color theme="1"/>
        <rFont val="Calibri"/>
        <family val="2"/>
        <scheme val="minor"/>
      </rPr>
      <t>(%)</t>
    </r>
  </si>
  <si>
    <t>Material</t>
  </si>
  <si>
    <r>
      <t>aTh-232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</si>
  <si>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0"/>
        <rFont val="Arial"/>
        <family val="2"/>
      </rPr>
      <t xml:space="preserve">E                    </t>
    </r>
    <r>
      <rPr>
        <b/>
        <sz val="10"/>
        <rFont val="Arial"/>
        <family val="2"/>
      </rPr>
      <t>(Bq·kg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</si>
  <si>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ԑ    (%)</t>
  </si>
  <si>
    <t>min</t>
  </si>
  <si>
    <t>MAX</t>
  </si>
  <si>
    <t>Mean</t>
  </si>
  <si>
    <t>SD</t>
  </si>
  <si>
    <t>Range</t>
  </si>
  <si>
    <t>NM</t>
  </si>
  <si>
    <t>Concrete</t>
  </si>
  <si>
    <t>Cement</t>
  </si>
  <si>
    <t>Marble</t>
  </si>
  <si>
    <t>Slate</t>
  </si>
  <si>
    <t>Granite</t>
  </si>
  <si>
    <t>Ceramic</t>
  </si>
  <si>
    <t>Wood</t>
  </si>
  <si>
    <t>-</t>
  </si>
  <si>
    <t>Betao 612</t>
  </si>
  <si>
    <t>Aggregate</t>
  </si>
  <si>
    <t>Betao MJ</t>
  </si>
  <si>
    <t>Zircon</t>
  </si>
  <si>
    <t>PM</t>
  </si>
  <si>
    <t>Gypsum</t>
  </si>
  <si>
    <t>II-Alhandra</t>
  </si>
  <si>
    <t>Blanco Alconera</t>
  </si>
  <si>
    <t>Calcario</t>
  </si>
  <si>
    <t>Villar del Rey</t>
  </si>
  <si>
    <t>Xisto</t>
  </si>
  <si>
    <t>Amarillo Jara</t>
  </si>
  <si>
    <t>Azul Platino</t>
  </si>
  <si>
    <t>Gran Beige</t>
  </si>
  <si>
    <t>Gris Quintana</t>
  </si>
  <si>
    <t>Rosa Alba</t>
  </si>
  <si>
    <t>Rounded</t>
  </si>
  <si>
    <t>Silver Fantasy</t>
  </si>
  <si>
    <t>Uni Ouro - PP99</t>
  </si>
  <si>
    <t>Uni GELO - PG2</t>
  </si>
  <si>
    <t>Uni Estanho - PG52</t>
  </si>
  <si>
    <t>Uni Estanho - PC52</t>
  </si>
  <si>
    <t>Arena de obra</t>
  </si>
  <si>
    <t>Tijolo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</si>
  <si>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Tn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</si>
  <si>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</si>
  <si>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 </t>
    </r>
  </si>
  <si>
    <r>
      <t>I</t>
    </r>
    <r>
      <rPr>
        <b/>
        <vertAlign val="subscript"/>
        <sz val="11"/>
        <color theme="1"/>
        <rFont val="Symbol"/>
        <family val="1"/>
        <charset val="2"/>
      </rPr>
      <t>a</t>
    </r>
  </si>
  <si>
    <t>Nº of samp.</t>
  </si>
  <si>
    <r>
      <t>ARn220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</si>
  <si>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 xml:space="preserve"> (Bq·m</t>
    </r>
    <r>
      <rPr>
        <b/>
        <vertAlign val="superscript"/>
        <sz val="11"/>
        <rFont val="Calibri"/>
        <family val="2"/>
        <scheme val="minor"/>
      </rPr>
      <t>-2</t>
    </r>
    <r>
      <rPr>
        <b/>
        <sz val="11"/>
        <rFont val="Calibri"/>
        <family val="2"/>
        <scheme val="minor"/>
      </rPr>
      <t>·h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</si>
  <si>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D</t>
    </r>
    <r>
      <rPr>
        <b/>
        <vertAlign val="subscript"/>
        <sz val="11"/>
        <rFont val="Calibri"/>
        <family val="2"/>
        <scheme val="minor"/>
      </rPr>
      <t>Rn222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Calibri Light"/>
        <family val="2"/>
        <scheme val="major"/>
      </rPr>
      <t>m</t>
    </r>
    <r>
      <rPr>
        <b/>
        <sz val="11"/>
        <rFont val="Calibri"/>
        <family val="2"/>
        <scheme val="minor"/>
      </rPr>
      <t>Sv·y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</si>
  <si>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E</t>
    </r>
    <r>
      <rPr>
        <b/>
        <vertAlign val="subscript"/>
        <sz val="11"/>
        <rFont val="Calibri"/>
        <family val="2"/>
        <scheme val="minor"/>
      </rPr>
      <t>P</t>
    </r>
    <r>
      <rPr>
        <b/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(mSv·y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</si>
  <si>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rPr>
        <b/>
        <sz val="11"/>
        <rFont val="Calibri Light"/>
        <family val="2"/>
        <scheme val="major"/>
      </rPr>
      <t>I</t>
    </r>
    <r>
      <rPr>
        <b/>
        <sz val="10"/>
        <rFont val="Symbol"/>
        <family val="1"/>
        <charset val="2"/>
      </rPr>
      <t>a</t>
    </r>
    <r>
      <rPr>
        <b/>
        <vertAlign val="sub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(Bq·kg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</si>
  <si>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Tn </t>
    </r>
    <r>
      <rPr>
        <b/>
        <sz val="11"/>
        <color theme="1"/>
        <rFont val="Calibri"/>
        <family val="2"/>
        <scheme val="minor"/>
      </rPr>
      <t>Z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</si>
  <si>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           (Bq·m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·h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</si>
  <si>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    (mSv·y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</si>
  <si>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Rn220</t>
    </r>
    <r>
      <rPr>
        <b/>
        <sz val="11"/>
        <color theme="1"/>
        <rFont val="Calibri"/>
        <family val="2"/>
        <scheme val="minor"/>
      </rPr>
      <t xml:space="preserve">     (</t>
    </r>
    <r>
      <rPr>
        <b/>
        <sz val="11"/>
        <color theme="1"/>
        <rFont val="Calibri Light"/>
        <family val="2"/>
        <scheme val="major"/>
      </rPr>
      <t>m</t>
    </r>
    <r>
      <rPr>
        <b/>
        <sz val="11"/>
        <color theme="1"/>
        <rFont val="Calibri"/>
        <family val="2"/>
        <scheme val="minor"/>
      </rPr>
      <t>Sv·y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</si>
  <si>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I</t>
    </r>
    <r>
      <rPr>
        <b/>
        <vertAlign val="subscript"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</si>
  <si>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0.7 - 2.1</t>
  </si>
  <si>
    <t>0.5 - 0.8</t>
  </si>
  <si>
    <t>0.6 - 0.8</t>
  </si>
  <si>
    <t>4.8 - 5.9</t>
  </si>
  <si>
    <t>0.8 - 43</t>
  </si>
  <si>
    <t>0.5 - 53.3</t>
  </si>
  <si>
    <t>0.4 - 2.3</t>
  </si>
  <si>
    <t>1.2 - 69.8</t>
  </si>
  <si>
    <t>0.3 - 0.6</t>
  </si>
  <si>
    <t>Hormigón (9)</t>
  </si>
  <si>
    <t>Cemento (5)</t>
  </si>
  <si>
    <t>Mármol (2)</t>
  </si>
  <si>
    <t>Pizarra (2)</t>
  </si>
  <si>
    <t>Granito (9)</t>
  </si>
  <si>
    <t>Cerámica (7)</t>
  </si>
  <si>
    <t>Madera (1)</t>
  </si>
  <si>
    <t>Agregado (2)</t>
  </si>
  <si>
    <t>Circonio (2)</t>
  </si>
  <si>
    <t>Yeso (2)</t>
  </si>
  <si>
    <t>Name</t>
  </si>
  <si>
    <t>Mortar resistance 5</t>
  </si>
  <si>
    <t>Mortar resistance 7,5</t>
  </si>
  <si>
    <t>Conventional</t>
  </si>
  <si>
    <t>High resitence</t>
  </si>
  <si>
    <t>Self-compacting</t>
  </si>
  <si>
    <t>Blast furnace slags</t>
  </si>
  <si>
    <t>Electrical furnace slags</t>
  </si>
  <si>
    <t>White</t>
  </si>
  <si>
    <t>Glue</t>
  </si>
  <si>
    <t>Rapid</t>
  </si>
  <si>
    <t>Type I Portland</t>
  </si>
  <si>
    <t>Granite-5</t>
  </si>
  <si>
    <t>Granite-8</t>
  </si>
  <si>
    <t>Granito-Cylinder</t>
  </si>
  <si>
    <t>Tile 1</t>
  </si>
  <si>
    <t>Tile 2</t>
  </si>
  <si>
    <t>Tile 3</t>
  </si>
  <si>
    <t>Oxide</t>
  </si>
  <si>
    <t>Silacate</t>
  </si>
  <si>
    <t>Plastic 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</si>
</sst>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Calibri Light"/>
      <family val="2"/>
      <scheme val="major"/>
    </font>
    <font>
      <b/>
      <i/>
      <sz val="11"/>
      <name val="Calibri"/>
      <family val="2"/>
      <scheme val="minor"/>
    </font>
    <font>
      <b/>
      <sz val="10"/>
      <name val="Symbol"/>
      <family val="1"/>
      <charset val="2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1" fillId="0" borderId="0" xfId="2" applyNumberFormat="1" applyFill="1" applyBorder="1" applyAlignment="1">
      <alignment horizontal="center"/>
    </xf>
    <xf numFmtId="0" fontId="2" fillId="0" borderId="0" xfId="0" applyFont="1" applyFill="1"/>
    <xf numFmtId="164" fontId="0" fillId="0" borderId="2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2" fontId="19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5058508812074E-2"/>
          <c:y val="4.0884431431085368E-2"/>
          <c:w val="0.8665441944698079"/>
          <c:h val="0.8529308731749119"/>
        </c:manualLayout>
      </c:layout>
      <c:barChart>
        <c:barDir val="col"/>
        <c:grouping val="clustered"/>
        <c:varyColors val="0"/>
        <c:ser>
          <c:idx val="3"/>
          <c:order val="1"/>
          <c:tx>
            <c:v>Dosis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Risks!$AB$3:$AB$12</c:f>
                <c:numCache>
                  <c:formatCode>General</c:formatCode>
                  <c:ptCount val="10"/>
                  <c:pt idx="0">
                    <c:v>0.51516977293930954</c:v>
                  </c:pt>
                  <c:pt idx="1">
                    <c:v>0.15194101078156266</c:v>
                  </c:pt>
                  <c:pt idx="2">
                    <c:v>0.13041930931649059</c:v>
                  </c:pt>
                  <c:pt idx="3">
                    <c:v>1.6701518924082324</c:v>
                  </c:pt>
                  <c:pt idx="4">
                    <c:v>13.4168144693064</c:v>
                  </c:pt>
                  <c:pt idx="5">
                    <c:v>0.3622535806143708</c:v>
                  </c:pt>
                  <c:pt idx="6">
                    <c:v>0</c:v>
                  </c:pt>
                  <c:pt idx="7">
                    <c:v>1.3016231024686762</c:v>
                  </c:pt>
                  <c:pt idx="8">
                    <c:v>48.513153940085807</c:v>
                  </c:pt>
                  <c:pt idx="9">
                    <c:v>0.14966812346728811</c:v>
                  </c:pt>
                </c:numCache>
              </c:numRef>
            </c:plus>
            <c:minus>
              <c:numRef>
                <c:f>Risks!$AB$3:$AB$12</c:f>
                <c:numCache>
                  <c:formatCode>General</c:formatCode>
                  <c:ptCount val="10"/>
                  <c:pt idx="0">
                    <c:v>0.51516977293930954</c:v>
                  </c:pt>
                  <c:pt idx="1">
                    <c:v>0.15194101078156266</c:v>
                  </c:pt>
                  <c:pt idx="2">
                    <c:v>0.13041930931649059</c:v>
                  </c:pt>
                  <c:pt idx="3">
                    <c:v>1.6701518924082324</c:v>
                  </c:pt>
                  <c:pt idx="4">
                    <c:v>13.4168144693064</c:v>
                  </c:pt>
                  <c:pt idx="5">
                    <c:v>0.3622535806143708</c:v>
                  </c:pt>
                  <c:pt idx="6">
                    <c:v>0</c:v>
                  </c:pt>
                  <c:pt idx="7">
                    <c:v>1.3016231024686762</c:v>
                  </c:pt>
                  <c:pt idx="8">
                    <c:v>48.513153940085807</c:v>
                  </c:pt>
                  <c:pt idx="9">
                    <c:v>0.14966812346728811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Risks!$AK$38:$AK$47</c:f>
              <c:strCache>
                <c:ptCount val="10"/>
                <c:pt idx="0">
                  <c:v>Hormigón (9)</c:v>
                </c:pt>
                <c:pt idx="1">
                  <c:v>Cemento (5)</c:v>
                </c:pt>
                <c:pt idx="2">
                  <c:v>Mármol (2)</c:v>
                </c:pt>
                <c:pt idx="3">
                  <c:v>Pizarra (2)</c:v>
                </c:pt>
                <c:pt idx="4">
                  <c:v>Granito (9)</c:v>
                </c:pt>
                <c:pt idx="5">
                  <c:v>Cerámica (7)</c:v>
                </c:pt>
                <c:pt idx="6">
                  <c:v>Madera (1)</c:v>
                </c:pt>
                <c:pt idx="7">
                  <c:v>Agregado (2)</c:v>
                </c:pt>
                <c:pt idx="8">
                  <c:v>Circonio (2)</c:v>
                </c:pt>
                <c:pt idx="9">
                  <c:v>Yeso (2)</c:v>
                </c:pt>
              </c:strCache>
            </c:strRef>
          </c:cat>
          <c:val>
            <c:numRef>
              <c:f>Risks!$AA$3:$AA$12</c:f>
              <c:numCache>
                <c:formatCode>0.00</c:formatCode>
                <c:ptCount val="10"/>
                <c:pt idx="0">
                  <c:v>1.2472040634247199</c:v>
                </c:pt>
                <c:pt idx="1">
                  <c:v>0.5540477785370943</c:v>
                </c:pt>
                <c:pt idx="2">
                  <c:v>0.76613022812056208</c:v>
                </c:pt>
                <c:pt idx="3">
                  <c:v>5.9970314671703804</c:v>
                </c:pt>
                <c:pt idx="4">
                  <c:v>8.8358150875775543</c:v>
                </c:pt>
                <c:pt idx="5">
                  <c:v>0.67721576070609724</c:v>
                </c:pt>
                <c:pt idx="6">
                  <c:v>26.916234738925279</c:v>
                </c:pt>
                <c:pt idx="7">
                  <c:v>1.3328495538116405</c:v>
                </c:pt>
                <c:pt idx="8">
                  <c:v>35.481212490007302</c:v>
                </c:pt>
                <c:pt idx="9">
                  <c:v>0.4532811911850313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8-4170-AB5F-08364F8F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8823792"/>
        <c:axId val="368823376"/>
      </c:barChart>
      <c:barChart>
        <c:barDir val="col"/>
        <c:grouping val="clustered"/>
        <c:varyColors val="0"/>
        <c:ser>
          <c:idx val="2"/>
          <c:order val="0"/>
          <c:tx>
            <c:v>I alfa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Risks!$AH$3:$AH$12</c:f>
                <c:numCache>
                  <c:formatCode>General</c:formatCode>
                  <c:ptCount val="10"/>
                  <c:pt idx="0">
                    <c:v>4.9028002911034853E-2</c:v>
                  </c:pt>
                  <c:pt idx="1">
                    <c:v>2.4923959356410435E-2</c:v>
                  </c:pt>
                  <c:pt idx="2">
                    <c:v>7.2478445071621125E-3</c:v>
                  </c:pt>
                  <c:pt idx="3">
                    <c:v>1.4495689014324197E-2</c:v>
                  </c:pt>
                  <c:pt idx="4">
                    <c:v>0.16365680129805515</c:v>
                  </c:pt>
                  <c:pt idx="5">
                    <c:v>0.13631411772254623</c:v>
                  </c:pt>
                  <c:pt idx="6">
                    <c:v>0</c:v>
                  </c:pt>
                  <c:pt idx="7">
                    <c:v>0.18809040379562161</c:v>
                  </c:pt>
                  <c:pt idx="8">
                    <c:v>2.3843640661610381</c:v>
                  </c:pt>
                  <c:pt idx="9">
                    <c:v>4.3840620433565937E-2</c:v>
                  </c:pt>
                </c:numCache>
              </c:numRef>
            </c:plus>
            <c:minus>
              <c:numRef>
                <c:f>Risks!$AH$3:$AH$12</c:f>
                <c:numCache>
                  <c:formatCode>General</c:formatCode>
                  <c:ptCount val="10"/>
                  <c:pt idx="0">
                    <c:v>4.9028002911034853E-2</c:v>
                  </c:pt>
                  <c:pt idx="1">
                    <c:v>2.4923959356410435E-2</c:v>
                  </c:pt>
                  <c:pt idx="2">
                    <c:v>7.2478445071621125E-3</c:v>
                  </c:pt>
                  <c:pt idx="3">
                    <c:v>1.4495689014324197E-2</c:v>
                  </c:pt>
                  <c:pt idx="4">
                    <c:v>0.16365680129805515</c:v>
                  </c:pt>
                  <c:pt idx="5">
                    <c:v>0.13631411772254623</c:v>
                  </c:pt>
                  <c:pt idx="6">
                    <c:v>0</c:v>
                  </c:pt>
                  <c:pt idx="7">
                    <c:v>0.18809040379562161</c:v>
                  </c:pt>
                  <c:pt idx="8">
                    <c:v>2.3843640661610381</c:v>
                  </c:pt>
                  <c:pt idx="9">
                    <c:v>4.3840620433565937E-2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Risks!$AK$38:$AK$47</c:f>
              <c:strCache>
                <c:ptCount val="10"/>
                <c:pt idx="0">
                  <c:v>Hormigón (9)</c:v>
                </c:pt>
                <c:pt idx="1">
                  <c:v>Cemento (5)</c:v>
                </c:pt>
                <c:pt idx="2">
                  <c:v>Mármol (2)</c:v>
                </c:pt>
                <c:pt idx="3">
                  <c:v>Pizarra (2)</c:v>
                </c:pt>
                <c:pt idx="4">
                  <c:v>Granito (9)</c:v>
                </c:pt>
                <c:pt idx="5">
                  <c:v>Cerámica (7)</c:v>
                </c:pt>
                <c:pt idx="6">
                  <c:v>Madera (1)</c:v>
                </c:pt>
                <c:pt idx="7">
                  <c:v>Agregado (2)</c:v>
                </c:pt>
                <c:pt idx="8">
                  <c:v>Circonio (2)</c:v>
                </c:pt>
                <c:pt idx="9">
                  <c:v>Yeso (2)</c:v>
                </c:pt>
              </c:strCache>
            </c:strRef>
          </c:cat>
          <c:val>
            <c:numRef>
              <c:f>Risks!$AG$3:$AG$12</c:f>
              <c:numCache>
                <c:formatCode>0.00</c:formatCode>
                <c:ptCount val="10"/>
                <c:pt idx="0">
                  <c:v>6.982777777777778E-2</c:v>
                </c:pt>
                <c:pt idx="1">
                  <c:v>4.1450000000000001E-2</c:v>
                </c:pt>
                <c:pt idx="2">
                  <c:v>1.4375000000000001E-2</c:v>
                </c:pt>
                <c:pt idx="3">
                  <c:v>0.36475000000000002</c:v>
                </c:pt>
                <c:pt idx="4">
                  <c:v>0.25361111111111112</c:v>
                </c:pt>
                <c:pt idx="5">
                  <c:v>0.21360714285714286</c:v>
                </c:pt>
                <c:pt idx="6">
                  <c:v>0.20624999999999999</c:v>
                </c:pt>
                <c:pt idx="7">
                  <c:v>0.13599999999999998</c:v>
                </c:pt>
                <c:pt idx="8">
                  <c:v>1.694</c:v>
                </c:pt>
                <c:pt idx="9">
                  <c:v>3.8000000000000006E-2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8-4170-AB5F-08364F8F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89878144"/>
        <c:axId val="457497008"/>
      </c:barChart>
      <c:catAx>
        <c:axId val="3688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823376"/>
        <c:crosses val="autoZero"/>
        <c:auto val="1"/>
        <c:lblAlgn val="ctr"/>
        <c:lblOffset val="100"/>
        <c:noMultiLvlLbl val="0"/>
      </c:catAx>
      <c:valAx>
        <c:axId val="368823376"/>
        <c:scaling>
          <c:orientation val="minMax"/>
          <c:max val="4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823792"/>
        <c:crosses val="autoZero"/>
        <c:crossBetween val="between"/>
      </c:valAx>
      <c:valAx>
        <c:axId val="457497008"/>
        <c:scaling>
          <c:orientation val="minMax"/>
          <c:min val="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878144"/>
        <c:crosses val="max"/>
        <c:crossBetween val="between"/>
      </c:valAx>
      <c:catAx>
        <c:axId val="3898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49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127746</xdr:colOff>
      <xdr:row>2</xdr:row>
      <xdr:rowOff>93721</xdr:rowOff>
    </xdr:from>
    <xdr:to>
      <xdr:col>50</xdr:col>
      <xdr:colOff>469046</xdr:colOff>
      <xdr:row>35</xdr:row>
      <xdr:rowOff>28814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44"/>
  <sheetViews>
    <sheetView zoomScaleNormal="100" workbookViewId="0">
      <selection activeCell="B29" sqref="B29"/>
    </sheetView>
  </sheetViews>
  <sheetFormatPr baseColWidth="10" defaultRowHeight="15" x14ac:dyDescent="0.25"/>
  <cols>
    <col min="1" max="1" width="11.42578125" style="3"/>
    <col min="2" max="2" width="22.42578125" style="1" bestFit="1" customWidth="1"/>
    <col min="3" max="3" width="8.42578125" style="5" bestFit="1" customWidth="1"/>
    <col min="4" max="4" width="12.7109375" style="3" customWidth="1"/>
    <col min="5" max="5" width="4.7109375" style="3" customWidth="1"/>
    <col min="6" max="6" width="1.85546875" style="4" customWidth="1"/>
    <col min="7" max="7" width="7" style="5" customWidth="1"/>
    <col min="8" max="8" width="6.140625" style="5" bestFit="1" customWidth="1"/>
    <col min="9" max="9" width="6.5703125" style="5" bestFit="1" customWidth="1"/>
    <col min="10" max="10" width="5.28515625" style="5" bestFit="1" customWidth="1"/>
    <col min="11" max="11" width="4.7109375" style="3" bestFit="1" customWidth="1"/>
    <col min="12" max="12" width="5.28515625" style="3" bestFit="1" customWidth="1"/>
    <col min="13" max="13" width="1.5703125" style="3" customWidth="1"/>
    <col min="14" max="14" width="4.140625" style="1" bestFit="1" customWidth="1"/>
    <col min="15" max="15" width="10" style="5" customWidth="1"/>
    <col min="16" max="16" width="8" style="5" customWidth="1"/>
    <col min="17" max="17" width="7" style="5" customWidth="1"/>
    <col min="18" max="18" width="5.85546875" style="5" customWidth="1"/>
    <col min="19" max="19" width="11" style="5" customWidth="1"/>
    <col min="20" max="20" width="6.7109375" style="5" bestFit="1" customWidth="1"/>
    <col min="21" max="21" width="5.85546875" style="5" customWidth="1"/>
    <col min="22" max="22" width="10.140625" style="5" customWidth="1"/>
    <col min="23" max="23" width="6.140625" style="5" bestFit="1" customWidth="1"/>
    <col min="24" max="24" width="5" style="5" customWidth="1"/>
    <col min="25" max="25" width="9" style="5" customWidth="1"/>
    <col min="26" max="26" width="4.5703125" style="5" customWidth="1"/>
    <col min="27" max="16384" width="11.42578125" style="3"/>
  </cols>
  <sheetData>
    <row r="1" spans="1:26" x14ac:dyDescent="0.25">
      <c r="C1" s="2"/>
      <c r="G1" s="54" t="s">
        <v>0</v>
      </c>
      <c r="H1" s="54"/>
      <c r="I1" s="54" t="s">
        <v>1</v>
      </c>
      <c r="J1" s="54"/>
      <c r="K1" s="54" t="s">
        <v>2</v>
      </c>
      <c r="L1" s="54"/>
      <c r="N1" s="55" t="s">
        <v>3</v>
      </c>
      <c r="O1" s="55"/>
      <c r="P1" s="57" t="s">
        <v>4</v>
      </c>
      <c r="Q1" s="53" t="s">
        <v>5</v>
      </c>
      <c r="R1" s="53"/>
      <c r="S1" s="53"/>
      <c r="T1" s="53" t="s">
        <v>6</v>
      </c>
      <c r="U1" s="53"/>
      <c r="V1" s="53"/>
      <c r="W1" s="53" t="s">
        <v>7</v>
      </c>
      <c r="X1" s="53"/>
      <c r="Y1" s="53"/>
    </row>
    <row r="2" spans="1:26" s="12" customFormat="1" ht="32.25" customHeight="1" x14ac:dyDescent="0.25">
      <c r="A2" s="60" t="s">
        <v>8</v>
      </c>
      <c r="B2" s="61" t="s">
        <v>84</v>
      </c>
      <c r="C2" s="6" t="s">
        <v>9</v>
      </c>
      <c r="D2" s="7" t="s">
        <v>10</v>
      </c>
      <c r="E2" s="8" t="s">
        <v>11</v>
      </c>
      <c r="F2" s="9"/>
      <c r="G2" s="10" t="s">
        <v>12</v>
      </c>
      <c r="H2" s="10" t="s">
        <v>13</v>
      </c>
      <c r="I2" s="10" t="s">
        <v>12</v>
      </c>
      <c r="J2" s="10" t="s">
        <v>13</v>
      </c>
      <c r="K2" s="10" t="s">
        <v>12</v>
      </c>
      <c r="L2" s="10" t="s">
        <v>13</v>
      </c>
      <c r="M2" s="11"/>
      <c r="N2" s="56"/>
      <c r="O2" s="56"/>
      <c r="P2" s="58"/>
      <c r="Q2" s="6" t="s">
        <v>14</v>
      </c>
      <c r="R2" s="6" t="s">
        <v>15</v>
      </c>
      <c r="S2" s="6" t="s">
        <v>16</v>
      </c>
      <c r="T2" s="6" t="s">
        <v>14</v>
      </c>
      <c r="U2" s="6" t="s">
        <v>15</v>
      </c>
      <c r="V2" s="6" t="s">
        <v>16</v>
      </c>
      <c r="W2" s="6" t="s">
        <v>14</v>
      </c>
      <c r="X2" s="6" t="s">
        <v>15</v>
      </c>
      <c r="Y2" s="6" t="s">
        <v>16</v>
      </c>
      <c r="Z2" s="11"/>
    </row>
    <row r="3" spans="1:26" x14ac:dyDescent="0.25">
      <c r="A3" s="3" t="s">
        <v>18</v>
      </c>
      <c r="B3" s="1" t="s">
        <v>85</v>
      </c>
      <c r="C3" s="13">
        <v>12.5</v>
      </c>
      <c r="D3" s="13">
        <v>5.9730476707997209</v>
      </c>
      <c r="E3" s="14">
        <v>1.0663776247801331</v>
      </c>
      <c r="F3" s="15"/>
      <c r="G3" s="13">
        <f>MIN(C3:C11)</f>
        <v>3.8499999999999996</v>
      </c>
      <c r="H3" s="13">
        <f>MAX(C3:C11)</f>
        <v>35.299999999999997</v>
      </c>
      <c r="I3" s="13">
        <f>MIN(D3:D11)</f>
        <v>1.9012733385490881</v>
      </c>
      <c r="J3" s="13">
        <f>MAX(D3:D11)</f>
        <v>10.059958896151054</v>
      </c>
      <c r="K3" s="13">
        <f>MIN(E3:E11)</f>
        <v>0.63598453755649786</v>
      </c>
      <c r="L3" s="13">
        <f>MAX(E3:E11)</f>
        <v>2.1264157177433782</v>
      </c>
      <c r="M3" s="13"/>
      <c r="N3" s="16" t="s">
        <v>17</v>
      </c>
      <c r="O3" s="1" t="s">
        <v>18</v>
      </c>
      <c r="P3" s="5">
        <v>9</v>
      </c>
      <c r="Q3" s="13">
        <f>AVERAGE(C3:C11)</f>
        <v>13.965555555555556</v>
      </c>
      <c r="R3" s="13">
        <f>STDEV(C3:C11)</f>
        <v>9.8056005822069743</v>
      </c>
      <c r="S3" s="5" t="str">
        <f>CONCATENATE(G26," - ",H26)</f>
        <v>3,9 - 35,3</v>
      </c>
      <c r="T3" s="13">
        <f>AVERAGE(D3:D11)</f>
        <v>6.2888371768835984</v>
      </c>
      <c r="U3" s="13">
        <f>STDEV(D3:D11)</f>
        <v>2.405367224561731</v>
      </c>
      <c r="V3" s="5" t="str">
        <f>CONCATENATE(I26," - ",J26)</f>
        <v>1,9 - 10,1</v>
      </c>
      <c r="W3" s="13">
        <f>AVERAGE(E3:E11)</f>
        <v>1.2213144758101251</v>
      </c>
      <c r="X3" s="13">
        <f>STDEV(E3:E11)</f>
        <v>0.55359701334248013</v>
      </c>
      <c r="Y3" s="5" t="str">
        <f>CONCATENATE(K26," - ",L26)</f>
        <v>0,6 - 2,1</v>
      </c>
    </row>
    <row r="4" spans="1:26" x14ac:dyDescent="0.25">
      <c r="A4" s="3" t="s">
        <v>18</v>
      </c>
      <c r="B4" s="1" t="s">
        <v>86</v>
      </c>
      <c r="C4" s="13">
        <v>11.75</v>
      </c>
      <c r="D4" s="13">
        <v>7.0110824110671945</v>
      </c>
      <c r="E4" s="14">
        <v>1.3315953241947691</v>
      </c>
      <c r="F4" s="15"/>
      <c r="G4" s="13">
        <f>MIN(C12:C16)</f>
        <v>4.0999999999999996</v>
      </c>
      <c r="H4" s="13">
        <f>MAX(C12:C16)</f>
        <v>14.35</v>
      </c>
      <c r="I4" s="13">
        <f>MIN(D12:D16)</f>
        <v>1.7428353945698021</v>
      </c>
      <c r="J4" s="13">
        <f>MAX(D12:D16)</f>
        <v>5.3723998660975818</v>
      </c>
      <c r="K4" s="13">
        <f>MIN(E12:E16)</f>
        <v>0.40514473019643171</v>
      </c>
      <c r="L4" s="13">
        <f>MAX(E12:E16)</f>
        <v>1.475636620781017</v>
      </c>
      <c r="M4" s="13"/>
      <c r="N4" s="17"/>
      <c r="O4" s="1" t="s">
        <v>19</v>
      </c>
      <c r="P4" s="5">
        <v>5</v>
      </c>
      <c r="Q4" s="13">
        <f>AVERAGE(C12:C16)</f>
        <v>10.830000000000002</v>
      </c>
      <c r="R4" s="13">
        <f>STDEV(C12:C16)</f>
        <v>4.1886155230577051</v>
      </c>
      <c r="S4" s="5" t="str">
        <f>CONCATENATE(G4," - ",H4)</f>
        <v>4,1 - 14,35</v>
      </c>
      <c r="T4" s="13">
        <f>AVERAGE(D12:D16)</f>
        <v>3.408326868031426</v>
      </c>
      <c r="U4" s="13">
        <f>STDEV(D12:D16)</f>
        <v>1.3422183711085063</v>
      </c>
      <c r="V4" s="5" t="str">
        <f>CONCATENATE(I27," - ",J27)</f>
        <v>1,7 - 5,4</v>
      </c>
      <c r="W4" s="13">
        <f>AVERAGE(E12:E16)</f>
        <v>0.79058150453083775</v>
      </c>
      <c r="X4" s="13">
        <f>STDEV(E12:E16)</f>
        <v>0.41242605867848942</v>
      </c>
      <c r="Y4" s="5" t="str">
        <f>CONCATENATE(K27," - ",L27)</f>
        <v>0,4 - 1,5</v>
      </c>
    </row>
    <row r="5" spans="1:26" x14ac:dyDescent="0.25">
      <c r="A5" s="3" t="s">
        <v>18</v>
      </c>
      <c r="B5" s="1" t="s">
        <v>87</v>
      </c>
      <c r="C5" s="13">
        <v>9.5</v>
      </c>
      <c r="D5" s="13">
        <v>5.8547959148559618</v>
      </c>
      <c r="E5" s="14">
        <v>1.3753499371277467</v>
      </c>
      <c r="F5" s="15"/>
      <c r="G5" s="13">
        <f>MIN(C17:C18)</f>
        <v>1.85</v>
      </c>
      <c r="H5" s="13">
        <f>MAX(C17:C18)</f>
        <v>3.9</v>
      </c>
      <c r="I5" s="13">
        <f>MIN(D17:D18)</f>
        <v>3.3019654824035904</v>
      </c>
      <c r="J5" s="13">
        <f>MAX(D17:D18)</f>
        <v>3.791303015196442</v>
      </c>
      <c r="K5" s="13">
        <f>MIN(E17:E18)</f>
        <v>2.1694465035829009</v>
      </c>
      <c r="L5" s="13">
        <f>MAX(E17:E18)</f>
        <v>3.9831426170601278</v>
      </c>
      <c r="M5" s="13"/>
      <c r="N5" s="17"/>
      <c r="O5" s="1" t="s">
        <v>20</v>
      </c>
      <c r="P5" s="5">
        <v>2</v>
      </c>
      <c r="Q5" s="13">
        <f>AVERAGE(C17:C18)</f>
        <v>2.875</v>
      </c>
      <c r="R5" s="13">
        <f>STDEV(C17:C18)</f>
        <v>1.4495689014324225</v>
      </c>
      <c r="S5" s="5" t="str">
        <f>CONCATENATE(G5," - ",H5)</f>
        <v>1,85 - 3,9</v>
      </c>
      <c r="T5" s="13">
        <f>AVERAGE(D17:D18)</f>
        <v>3.5466342488000162</v>
      </c>
      <c r="U5" s="13">
        <f>STDEV(D17:D18)</f>
        <v>0.34601388772691988</v>
      </c>
      <c r="V5" s="5" t="str">
        <f>CONCATENATE(I28," - ",J28)</f>
        <v>3,3 - 3,8</v>
      </c>
      <c r="W5" s="13">
        <f>AVERAGE(E17:E18)</f>
        <v>3.0762945603215144</v>
      </c>
      <c r="X5" s="13">
        <f>STDEV(E17:E18)</f>
        <v>1.282476820851433</v>
      </c>
      <c r="Y5" s="5" t="str">
        <f>CONCATENATE(K28," - ",L28,".0")</f>
        <v>2,2 - 4.0</v>
      </c>
    </row>
    <row r="6" spans="1:26" x14ac:dyDescent="0.25">
      <c r="A6" s="3" t="s">
        <v>18</v>
      </c>
      <c r="B6" s="1" t="s">
        <v>88</v>
      </c>
      <c r="C6" s="13">
        <v>13.25</v>
      </c>
      <c r="D6" s="13">
        <v>6.405940952020261</v>
      </c>
      <c r="E6" s="14">
        <v>1.0789271181921589</v>
      </c>
      <c r="F6" s="15"/>
      <c r="G6" s="13">
        <f>MIN(C19:C20)</f>
        <v>70.900000000000006</v>
      </c>
      <c r="H6" s="13">
        <f>MAX(C19:C20)</f>
        <v>75</v>
      </c>
      <c r="I6" s="13">
        <f>MIN(D19:D20)</f>
        <v>19.590453548320195</v>
      </c>
      <c r="J6" s="13">
        <f>MAX(D19:D20)</f>
        <v>20.964069717266376</v>
      </c>
      <c r="K6" s="13">
        <f>MIN(E19:E20)</f>
        <v>0.58291909687778609</v>
      </c>
      <c r="L6" s="13">
        <f>MAX(E19:E20)</f>
        <v>0.65986397093845761</v>
      </c>
      <c r="M6" s="13"/>
      <c r="N6" s="17"/>
      <c r="O6" s="1" t="s">
        <v>21</v>
      </c>
      <c r="P6" s="5">
        <v>2</v>
      </c>
      <c r="Q6" s="13">
        <f>AVERAGE(C19:C20)</f>
        <v>72.95</v>
      </c>
      <c r="R6" s="13">
        <f>STDEV(C19:C20)</f>
        <v>2.8991378028648409</v>
      </c>
      <c r="S6" s="5" t="str">
        <f>CONCATENATE(G6," - ",H6)</f>
        <v>70,9 - 75</v>
      </c>
      <c r="T6" s="13">
        <f>AVERAGE(D19:D20)</f>
        <v>20.277261632793284</v>
      </c>
      <c r="U6" s="13">
        <f>STDEV(D20:D21)</f>
        <v>2.7496066715126823</v>
      </c>
      <c r="V6" s="5" t="str">
        <f>CONCATENATE(I29," - ",J29)</f>
        <v>19,6 - 21</v>
      </c>
      <c r="W6" s="13">
        <f>AVERAGE(E19:E20)</f>
        <v>0.62139153390812185</v>
      </c>
      <c r="X6" s="13">
        <f>STDEV(E19:E20)</f>
        <v>5.4408242225845713E-2</v>
      </c>
      <c r="Y6" s="5" t="str">
        <f>CONCATENATE(K29," - ",L29)</f>
        <v>0,6 - 0,7</v>
      </c>
    </row>
    <row r="7" spans="1:26" x14ac:dyDescent="0.25">
      <c r="A7" s="3" t="s">
        <v>18</v>
      </c>
      <c r="B7" s="1" t="s">
        <v>89</v>
      </c>
      <c r="C7" s="13">
        <v>3.8499999999999996</v>
      </c>
      <c r="D7" s="13">
        <v>3.6684605000151098</v>
      </c>
      <c r="E7" s="14">
        <v>2.1264157177433782</v>
      </c>
      <c r="F7" s="15"/>
      <c r="G7" s="13">
        <f>MIN(C21:C29)</f>
        <v>10.1</v>
      </c>
      <c r="H7" s="13">
        <f>MAX(C21:C29)</f>
        <v>124</v>
      </c>
      <c r="I7" s="13">
        <f>MIN(D21:D29)</f>
        <v>2.6070015432098765</v>
      </c>
      <c r="J7" s="13">
        <f>MAX(D21:D29)</f>
        <v>144.09069085766336</v>
      </c>
      <c r="K7" s="13">
        <f>MIN(E21:E29)</f>
        <v>0.19184783551487092</v>
      </c>
      <c r="L7" s="13">
        <f>MAX(E21:E29)</f>
        <v>4.8354771393221956</v>
      </c>
      <c r="M7" s="13"/>
      <c r="N7" s="17"/>
      <c r="O7" s="1" t="s">
        <v>22</v>
      </c>
      <c r="P7" s="5">
        <v>9</v>
      </c>
      <c r="Q7" s="13">
        <f>AVERAGE(C21:C29)</f>
        <v>50.722222222222221</v>
      </c>
      <c r="R7" s="13">
        <f>STDEV(C21:C29)</f>
        <v>32.73136025961103</v>
      </c>
      <c r="S7" s="5" t="str">
        <f>CONCATENATE(G7," - ",H7)</f>
        <v>10,1 - 124</v>
      </c>
      <c r="T7" s="13">
        <f>AVERAGE(D21:D29)</f>
        <v>31.006893742114144</v>
      </c>
      <c r="U7" s="13">
        <f>STDEV(D21:D29)</f>
        <v>46.209024004562274</v>
      </c>
      <c r="V7" s="5" t="str">
        <f>CONCATENATE(I30," - ",J30,)</f>
        <v>2,6 - 144,1</v>
      </c>
      <c r="W7" s="13">
        <f>AVERAGE(E21:E29)</f>
        <v>1.1133174674686483</v>
      </c>
      <c r="X7" s="13">
        <f>STDEV(E21:E29)</f>
        <v>1.4312871860126748</v>
      </c>
      <c r="Y7" s="5" t="str">
        <f>CONCATENATE(K30," - ",L30)</f>
        <v>0,2 - 4,8</v>
      </c>
    </row>
    <row r="8" spans="1:26" x14ac:dyDescent="0.25">
      <c r="A8" s="3" t="s">
        <v>18</v>
      </c>
      <c r="B8" s="1" t="s">
        <v>90</v>
      </c>
      <c r="C8" s="13">
        <v>24.1</v>
      </c>
      <c r="D8" s="13">
        <v>7.5695149285219472</v>
      </c>
      <c r="E8" s="14">
        <v>0.70093228379871741</v>
      </c>
      <c r="F8" s="15"/>
      <c r="G8" s="13">
        <f>MIN(C30:C36)</f>
        <v>3.1</v>
      </c>
      <c r="H8" s="13">
        <f>MAX(C30:C36)</f>
        <v>79.7</v>
      </c>
      <c r="I8" s="13">
        <f>MIN(D30:D36)</f>
        <v>1.4847599248201635</v>
      </c>
      <c r="J8" s="13">
        <f>MAX(D30:D36)</f>
        <v>5.8377538239665796</v>
      </c>
      <c r="K8" s="13">
        <f>MIN(E30:E36)</f>
        <v>4.5956402911233575E-2</v>
      </c>
      <c r="L8" s="13">
        <f>MAX(E30:E36)</f>
        <v>1.113974831016102</v>
      </c>
      <c r="M8" s="13"/>
      <c r="N8" s="17"/>
      <c r="O8" s="1" t="s">
        <v>23</v>
      </c>
      <c r="P8" s="5">
        <v>7</v>
      </c>
      <c r="Q8" s="13">
        <f>AVERAGE(C30:C36)</f>
        <v>42.721428571428575</v>
      </c>
      <c r="R8" s="13">
        <f>STDEV(C30:C36)</f>
        <v>27.262823544509246</v>
      </c>
      <c r="S8" s="5" t="str">
        <f>CONCATENATE(G8," - ",H8)</f>
        <v>3,1 - 79,7</v>
      </c>
      <c r="T8" s="13">
        <f>AVERAGE(D30:D36)</f>
        <v>2.2373964474064838</v>
      </c>
      <c r="U8" s="13">
        <f>STDEV(D30:D36)</f>
        <v>1.6074182561768924</v>
      </c>
      <c r="V8" s="5" t="str">
        <f>CONCATENATE(I31," - ",J31)</f>
        <v>1,5 - 5,8</v>
      </c>
      <c r="W8" s="13">
        <f>AVERAGE(E30:E36)</f>
        <v>0.25533632235878645</v>
      </c>
      <c r="X8" s="13">
        <f>STDEV(E30:E36)</f>
        <v>0.38160137143422629</v>
      </c>
      <c r="Y8" s="5" t="str">
        <f>CONCATENATE(K31,".0 - ",L31)</f>
        <v>0.0 - 1,1</v>
      </c>
    </row>
    <row r="9" spans="1:26" x14ac:dyDescent="0.25">
      <c r="A9" s="3" t="s">
        <v>18</v>
      </c>
      <c r="B9" s="1" t="s">
        <v>91</v>
      </c>
      <c r="C9" s="13">
        <v>6.4</v>
      </c>
      <c r="D9" s="13">
        <v>1.9012733385490881</v>
      </c>
      <c r="E9" s="14">
        <v>0.66296353302453681</v>
      </c>
      <c r="F9" s="15"/>
      <c r="G9" s="13">
        <f>MIN(C37)</f>
        <v>0.6</v>
      </c>
      <c r="H9" s="13">
        <f>MAX(C37)</f>
        <v>0.6</v>
      </c>
      <c r="I9" s="13">
        <f>MIN(D37)</f>
        <v>78.475302103056038</v>
      </c>
      <c r="J9" s="13">
        <f>MAX(D37)</f>
        <v>78.475302103056038</v>
      </c>
      <c r="K9" s="13">
        <f>MIN(E37)</f>
        <v>29.118338126460202</v>
      </c>
      <c r="L9" s="13">
        <f>MAX(E37)</f>
        <v>29.118338126460202</v>
      </c>
      <c r="M9" s="13"/>
      <c r="N9" s="17"/>
      <c r="O9" s="1" t="s">
        <v>24</v>
      </c>
      <c r="P9" s="5">
        <v>1</v>
      </c>
      <c r="Q9" s="13">
        <f>C37</f>
        <v>0.6</v>
      </c>
      <c r="R9" s="13" t="s">
        <v>25</v>
      </c>
      <c r="S9" s="5" t="s">
        <v>25</v>
      </c>
      <c r="T9" s="13">
        <f>AVERAGE(D37)</f>
        <v>78.475302103056038</v>
      </c>
      <c r="U9" s="13" t="s">
        <v>25</v>
      </c>
      <c r="V9" s="5" t="s">
        <v>25</v>
      </c>
      <c r="W9" s="13">
        <f>AVERAGE(E37)</f>
        <v>29.118338126460202</v>
      </c>
      <c r="X9" s="13" t="s">
        <v>25</v>
      </c>
      <c r="Y9" s="5" t="s">
        <v>25</v>
      </c>
    </row>
    <row r="10" spans="1:26" x14ac:dyDescent="0.25">
      <c r="A10" s="3" t="s">
        <v>18</v>
      </c>
      <c r="B10" s="1" t="s">
        <v>26</v>
      </c>
      <c r="C10" s="13">
        <v>35.299999999999997</v>
      </c>
      <c r="D10" s="13">
        <v>10.059958896151054</v>
      </c>
      <c r="E10" s="14">
        <v>0.63598453755649786</v>
      </c>
      <c r="F10" s="15"/>
      <c r="G10" s="13">
        <f>MIN(C38:C39)</f>
        <v>41.25</v>
      </c>
      <c r="H10" s="13">
        <f>MAX(C38:C39)</f>
        <v>53.8</v>
      </c>
      <c r="I10" s="13">
        <f>MIN(D38:D39)</f>
        <v>7.8287563886800902</v>
      </c>
      <c r="J10" s="13">
        <f>MAX(D38:D39)</f>
        <v>12.929692616487456</v>
      </c>
      <c r="K10" s="13">
        <f>MIN(E38:E39)</f>
        <v>0.53632862986502516</v>
      </c>
      <c r="L10" s="13">
        <f>MAX(E38:E39)</f>
        <v>4.2455513638355091</v>
      </c>
      <c r="M10" s="13"/>
      <c r="N10" s="17"/>
      <c r="O10" s="1" t="s">
        <v>27</v>
      </c>
      <c r="P10" s="5">
        <v>2</v>
      </c>
      <c r="Q10" s="13">
        <f>AVERAGE(C38:C39)</f>
        <v>47.524999999999999</v>
      </c>
      <c r="R10" s="13">
        <f>STDEV(C19:C22)</f>
        <v>29.742337948901515</v>
      </c>
      <c r="S10" s="5" t="str">
        <f>CONCATENATE(G10," - ",H10)</f>
        <v>41,25 - 53,8</v>
      </c>
      <c r="T10" s="13">
        <f>AVERAGE(D38:D39)</f>
        <v>10.379224502583773</v>
      </c>
      <c r="U10" s="13">
        <f>STDEV(D38:D39)</f>
        <v>3.6069065970827161</v>
      </c>
      <c r="V10" s="5" t="str">
        <f>CONCATENATE(I33," - ",J33)</f>
        <v>7,8 - 12,9</v>
      </c>
      <c r="W10" s="13">
        <f>AVERAGE(E38:E39)</f>
        <v>2.3909399968502671</v>
      </c>
      <c r="X10" s="13">
        <f>STDEV(E38:E39)</f>
        <v>2.6228165481218344</v>
      </c>
      <c r="Y10" s="5" t="str">
        <f>CONCATENATE(K33," - ",L33)</f>
        <v>0,5 - 4,2</v>
      </c>
    </row>
    <row r="11" spans="1:26" x14ac:dyDescent="0.25">
      <c r="A11" s="3" t="s">
        <v>18</v>
      </c>
      <c r="B11" s="1" t="s">
        <v>28</v>
      </c>
      <c r="C11" s="13">
        <v>9.0399999999999991</v>
      </c>
      <c r="D11" s="13">
        <v>8.1554599799720506</v>
      </c>
      <c r="E11" s="14">
        <v>2.0132842058731879</v>
      </c>
      <c r="F11" s="15"/>
      <c r="G11" s="13">
        <f>MIN(C40:C41)</f>
        <v>1.6</v>
      </c>
      <c r="H11" s="13">
        <f>MAX(C40:C41)</f>
        <v>676</v>
      </c>
      <c r="I11" s="13">
        <f>MIN(D40:D41)</f>
        <v>6.8919461296028697</v>
      </c>
      <c r="J11" s="13">
        <f>MAX(D40:D41)</f>
        <v>330.22463422278975</v>
      </c>
      <c r="K11" s="13">
        <f>MIN(E40:E41)</f>
        <v>1.0901539380038194</v>
      </c>
      <c r="L11" s="13">
        <f>MAX(E40:E41)</f>
        <v>9.6127345034630487</v>
      </c>
      <c r="M11" s="13"/>
      <c r="N11" s="18"/>
      <c r="O11" s="19" t="s">
        <v>29</v>
      </c>
      <c r="P11" s="2">
        <v>2</v>
      </c>
      <c r="Q11" s="13">
        <f>AVERAGE(C40:C41)</f>
        <v>338.8</v>
      </c>
      <c r="R11" s="13">
        <f>STDEV(C22:C23)</f>
        <v>21.496046148071041</v>
      </c>
      <c r="S11" s="5" t="str">
        <f>CONCATENATE(G11," - ",H11,".0")</f>
        <v>1,6 - 676.0</v>
      </c>
      <c r="T11" s="13">
        <f>AVERAGE(D40:D41)</f>
        <v>168.55829017619629</v>
      </c>
      <c r="U11" s="13">
        <f>STDEV(D40:D41)</f>
        <v>228.63073632996733</v>
      </c>
      <c r="V11" s="5" t="str">
        <f>CONCATENATE(I34," - ",J34)</f>
        <v>6,9 - 330,2</v>
      </c>
      <c r="W11" s="13">
        <f>AVERAGE(E40:E41)</f>
        <v>5.3514442207334341</v>
      </c>
      <c r="X11" s="13">
        <f>STDEV(E40:E41)</f>
        <v>6.0263745110449012</v>
      </c>
      <c r="Y11" s="5" t="str">
        <f>CONCATENATE(K34," - ",L34)</f>
        <v>1,1 - 9,6</v>
      </c>
    </row>
    <row r="12" spans="1:26" x14ac:dyDescent="0.25">
      <c r="A12" s="3" t="s">
        <v>19</v>
      </c>
      <c r="B12" s="1" t="s">
        <v>92</v>
      </c>
      <c r="C12" s="20">
        <v>4.0999999999999996</v>
      </c>
      <c r="D12" s="13">
        <v>2.7110543560650919</v>
      </c>
      <c r="E12" s="14">
        <v>1.475636620781017</v>
      </c>
      <c r="F12" s="15"/>
      <c r="G12" s="21">
        <f>MIN(C42:C43)</f>
        <v>1.1000000000000001</v>
      </c>
      <c r="H12" s="21">
        <f>MAX(C42:C43)</f>
        <v>1.4</v>
      </c>
      <c r="I12" s="21">
        <f>MIN(D42:D43)</f>
        <v>2.5224978647410516</v>
      </c>
      <c r="J12" s="21">
        <f>MAX(D42:D43)</f>
        <v>2.9271856823266225</v>
      </c>
      <c r="K12" s="21">
        <f>MIN(E42:E43)</f>
        <v>4.020942176078445</v>
      </c>
      <c r="L12" s="21">
        <f>MAX(E42:E43)</f>
        <v>5.9385804352247309</v>
      </c>
      <c r="M12" s="13"/>
      <c r="N12" s="22" t="s">
        <v>30</v>
      </c>
      <c r="O12" s="19" t="s">
        <v>31</v>
      </c>
      <c r="P12" s="2">
        <v>2</v>
      </c>
      <c r="Q12" s="23">
        <f>C43</f>
        <v>1.4</v>
      </c>
      <c r="R12" s="23">
        <f>+STDEV(C42:C43)</f>
        <v>0.21213203435596409</v>
      </c>
      <c r="S12" s="24" t="str">
        <f>CONCATENATE(G12," - ",H12,)</f>
        <v>1,1 - 1,4</v>
      </c>
      <c r="T12" s="23">
        <f>AVERAGE(D42:D43)</f>
        <v>2.7248417735338371</v>
      </c>
      <c r="U12" s="23">
        <f>+STDEV(D42:D43)</f>
        <v>0.28615750007834168</v>
      </c>
      <c r="V12" s="24" t="str">
        <f>CONCATENATE(I35," - ",J35)</f>
        <v>2,5 - 2,9</v>
      </c>
      <c r="W12" s="23">
        <f>AVERAGE(E42:E43)</f>
        <v>4.9797613056515875</v>
      </c>
      <c r="X12" s="23">
        <f>+STDEV(E42:E43)</f>
        <v>1.3559750169051088</v>
      </c>
      <c r="Y12" s="24" t="str">
        <f>CONCATENATE(K35," - ",L35)</f>
        <v>4 - 5,9</v>
      </c>
    </row>
    <row r="13" spans="1:26" x14ac:dyDescent="0.25">
      <c r="A13" s="3" t="s">
        <v>19</v>
      </c>
      <c r="B13" s="1" t="s">
        <v>93</v>
      </c>
      <c r="C13" s="20">
        <v>9.6</v>
      </c>
      <c r="D13" s="13">
        <v>1.7428353945698021</v>
      </c>
      <c r="E13" s="14">
        <v>0.40514473019643171</v>
      </c>
      <c r="F13" s="15"/>
    </row>
    <row r="14" spans="1:26" x14ac:dyDescent="0.25">
      <c r="A14" s="3" t="s">
        <v>19</v>
      </c>
      <c r="B14" s="1" t="s">
        <v>94</v>
      </c>
      <c r="C14" s="20">
        <v>12.3</v>
      </c>
      <c r="D14" s="13">
        <v>3.5402563939704179</v>
      </c>
      <c r="E14" s="14">
        <v>0.64232475582911375</v>
      </c>
      <c r="F14" s="15"/>
      <c r="G14" s="3"/>
      <c r="H14" s="3"/>
      <c r="I14" s="3"/>
      <c r="J14" s="3"/>
      <c r="M14" s="13"/>
    </row>
    <row r="15" spans="1:26" x14ac:dyDescent="0.25">
      <c r="A15" s="3" t="s">
        <v>19</v>
      </c>
      <c r="B15" s="1" t="s">
        <v>95</v>
      </c>
      <c r="C15" s="13">
        <v>14.35</v>
      </c>
      <c r="D15" s="13">
        <v>5.3723998660975818</v>
      </c>
      <c r="E15" s="14">
        <v>0.83549043947811885</v>
      </c>
      <c r="F15" s="15"/>
      <c r="M15" s="13"/>
    </row>
    <row r="16" spans="1:26" x14ac:dyDescent="0.25">
      <c r="A16" s="3" t="s">
        <v>19</v>
      </c>
      <c r="B16" s="1" t="s">
        <v>32</v>
      </c>
      <c r="C16" s="13">
        <v>13.8</v>
      </c>
      <c r="D16" s="13">
        <v>3.6750883294542351</v>
      </c>
      <c r="E16" s="14">
        <v>0.5943109763695078</v>
      </c>
      <c r="F16" s="15"/>
      <c r="M16" s="13"/>
    </row>
    <row r="17" spans="1:26" x14ac:dyDescent="0.25">
      <c r="A17" s="3" t="s">
        <v>20</v>
      </c>
      <c r="B17" s="1" t="s">
        <v>33</v>
      </c>
      <c r="C17" s="20">
        <v>1.85</v>
      </c>
      <c r="D17" s="13">
        <v>3.3019654824035904</v>
      </c>
      <c r="E17" s="14">
        <v>3.9831426170601278</v>
      </c>
      <c r="F17" s="15"/>
      <c r="M17" s="13"/>
    </row>
    <row r="18" spans="1:26" x14ac:dyDescent="0.25">
      <c r="A18" s="3" t="s">
        <v>20</v>
      </c>
      <c r="B18" s="1" t="s">
        <v>34</v>
      </c>
      <c r="C18" s="20">
        <v>3.9</v>
      </c>
      <c r="D18" s="13">
        <v>3.791303015196442</v>
      </c>
      <c r="E18" s="14">
        <v>2.1694465035829009</v>
      </c>
      <c r="F18" s="15"/>
      <c r="M18" s="13"/>
    </row>
    <row r="19" spans="1:26" x14ac:dyDescent="0.25">
      <c r="A19" s="3" t="s">
        <v>21</v>
      </c>
      <c r="B19" s="1" t="s">
        <v>35</v>
      </c>
      <c r="C19" s="20">
        <v>75</v>
      </c>
      <c r="D19" s="13">
        <v>19.590453548320195</v>
      </c>
      <c r="E19" s="14">
        <v>0.58291909687778609</v>
      </c>
      <c r="F19" s="15"/>
      <c r="M19" s="13"/>
    </row>
    <row r="20" spans="1:26" x14ac:dyDescent="0.25">
      <c r="A20" s="3" t="s">
        <v>21</v>
      </c>
      <c r="B20" s="25" t="s">
        <v>36</v>
      </c>
      <c r="C20" s="20">
        <v>70.900000000000006</v>
      </c>
      <c r="D20" s="13">
        <v>20.964069717266376</v>
      </c>
      <c r="E20" s="14">
        <v>0.65986397093845761</v>
      </c>
      <c r="F20" s="15"/>
      <c r="M20" s="13"/>
      <c r="Z20" s="26"/>
    </row>
    <row r="21" spans="1:26" x14ac:dyDescent="0.25">
      <c r="A21" s="3" t="s">
        <v>22</v>
      </c>
      <c r="B21" s="1" t="s">
        <v>37</v>
      </c>
      <c r="C21" s="27">
        <v>48</v>
      </c>
      <c r="D21" s="13">
        <v>24.852600763311155</v>
      </c>
      <c r="E21" s="14">
        <v>1.1554619859458062</v>
      </c>
      <c r="F21" s="15"/>
      <c r="M21" s="13"/>
    </row>
    <row r="22" spans="1:26" x14ac:dyDescent="0.25">
      <c r="A22" s="3" t="s">
        <v>22</v>
      </c>
      <c r="B22" s="1" t="s">
        <v>38</v>
      </c>
      <c r="C22" s="27">
        <v>10.1</v>
      </c>
      <c r="D22" s="13">
        <v>2.6070015432098765</v>
      </c>
      <c r="E22" s="14">
        <v>0.57602982520474277</v>
      </c>
      <c r="F22" s="15"/>
      <c r="M22" s="13"/>
    </row>
    <row r="23" spans="1:26" x14ac:dyDescent="0.25">
      <c r="A23" s="3" t="s">
        <v>22</v>
      </c>
      <c r="B23" s="1" t="s">
        <v>39</v>
      </c>
      <c r="C23" s="20">
        <v>40.5</v>
      </c>
      <c r="D23" s="13">
        <v>3.4816641113156535</v>
      </c>
      <c r="E23" s="14">
        <v>0.19184783551487092</v>
      </c>
      <c r="F23" s="15"/>
    </row>
    <row r="24" spans="1:26" x14ac:dyDescent="0.25">
      <c r="A24" s="3" t="s">
        <v>22</v>
      </c>
      <c r="B24" s="1" t="s">
        <v>40</v>
      </c>
      <c r="C24" s="13">
        <v>66.5</v>
      </c>
      <c r="D24" s="13">
        <v>144.09069085766336</v>
      </c>
      <c r="E24" s="14">
        <v>4.8354771393221956</v>
      </c>
      <c r="F24" s="15"/>
    </row>
    <row r="25" spans="1:26" x14ac:dyDescent="0.25">
      <c r="A25" s="3" t="s">
        <v>22</v>
      </c>
      <c r="B25" s="1" t="s">
        <v>41</v>
      </c>
      <c r="C25" s="28">
        <v>36.1</v>
      </c>
      <c r="D25" s="13">
        <v>8.8945518458870172</v>
      </c>
      <c r="E25" s="14">
        <v>0.54984708262754323</v>
      </c>
      <c r="F25" s="15"/>
      <c r="G25" s="29" t="s">
        <v>42</v>
      </c>
      <c r="H25" s="3"/>
      <c r="I25" s="3"/>
      <c r="J25" s="3"/>
    </row>
    <row r="26" spans="1:26" x14ac:dyDescent="0.25">
      <c r="A26" s="3" t="s">
        <v>22</v>
      </c>
      <c r="B26" s="1" t="s">
        <v>43</v>
      </c>
      <c r="C26" s="13">
        <v>20.3</v>
      </c>
      <c r="D26" s="13">
        <v>3.4595120955860685</v>
      </c>
      <c r="E26" s="14">
        <v>0.38031536499330709</v>
      </c>
      <c r="F26" s="15"/>
      <c r="G26" s="30">
        <f t="shared" ref="G26:L35" si="0">ROUND(G3,1)</f>
        <v>3.9</v>
      </c>
      <c r="H26" s="30">
        <f t="shared" si="0"/>
        <v>35.299999999999997</v>
      </c>
      <c r="I26" s="30">
        <f t="shared" si="0"/>
        <v>1.9</v>
      </c>
      <c r="J26" s="30">
        <f t="shared" si="0"/>
        <v>10.1</v>
      </c>
      <c r="K26" s="30">
        <f t="shared" si="0"/>
        <v>0.6</v>
      </c>
      <c r="L26" s="30">
        <f t="shared" si="0"/>
        <v>2.1</v>
      </c>
    </row>
    <row r="27" spans="1:26" x14ac:dyDescent="0.25">
      <c r="A27" s="3" t="s">
        <v>22</v>
      </c>
      <c r="B27" s="1" t="s">
        <v>96</v>
      </c>
      <c r="C27" s="20">
        <v>57.1</v>
      </c>
      <c r="D27" s="13">
        <v>12.100275605473493</v>
      </c>
      <c r="E27" s="14">
        <v>0.472916220519074</v>
      </c>
      <c r="F27" s="15"/>
      <c r="G27" s="20">
        <f t="shared" si="0"/>
        <v>4.0999999999999996</v>
      </c>
      <c r="H27" s="20">
        <f t="shared" si="0"/>
        <v>14.4</v>
      </c>
      <c r="I27" s="20">
        <f t="shared" si="0"/>
        <v>1.7</v>
      </c>
      <c r="J27" s="20">
        <f t="shared" si="0"/>
        <v>5.4</v>
      </c>
      <c r="K27" s="20">
        <f t="shared" si="0"/>
        <v>0.4</v>
      </c>
      <c r="L27" s="20">
        <f t="shared" si="0"/>
        <v>1.5</v>
      </c>
    </row>
    <row r="28" spans="1:26" x14ac:dyDescent="0.25">
      <c r="A28" s="3" t="s">
        <v>22</v>
      </c>
      <c r="B28" s="1" t="s">
        <v>97</v>
      </c>
      <c r="C28" s="20">
        <v>53.9</v>
      </c>
      <c r="D28" s="13">
        <v>18.192813312854785</v>
      </c>
      <c r="E28" s="14">
        <v>0.75324482023893857</v>
      </c>
      <c r="F28" s="15"/>
      <c r="G28" s="20">
        <f t="shared" si="0"/>
        <v>1.9</v>
      </c>
      <c r="H28" s="20">
        <f t="shared" si="0"/>
        <v>3.9</v>
      </c>
      <c r="I28" s="20">
        <f t="shared" si="0"/>
        <v>3.3</v>
      </c>
      <c r="J28" s="20">
        <f t="shared" si="0"/>
        <v>3.8</v>
      </c>
      <c r="K28" s="20">
        <f t="shared" si="0"/>
        <v>2.2000000000000002</v>
      </c>
      <c r="L28" s="20">
        <f t="shared" si="0"/>
        <v>4</v>
      </c>
    </row>
    <row r="29" spans="1:26" x14ac:dyDescent="0.25">
      <c r="A29" s="3" t="s">
        <v>22</v>
      </c>
      <c r="B29" s="1" t="s">
        <v>98</v>
      </c>
      <c r="C29" s="20">
        <v>124</v>
      </c>
      <c r="D29" s="13">
        <v>61.382933543725891</v>
      </c>
      <c r="E29" s="14">
        <v>1.104716932851356</v>
      </c>
      <c r="F29" s="15"/>
      <c r="G29" s="20">
        <f t="shared" si="0"/>
        <v>70.900000000000006</v>
      </c>
      <c r="H29" s="20">
        <f t="shared" si="0"/>
        <v>75</v>
      </c>
      <c r="I29" s="20">
        <f t="shared" si="0"/>
        <v>19.600000000000001</v>
      </c>
      <c r="J29" s="20">
        <f t="shared" si="0"/>
        <v>21</v>
      </c>
      <c r="K29" s="20">
        <f t="shared" si="0"/>
        <v>0.6</v>
      </c>
      <c r="L29" s="20">
        <f t="shared" si="0"/>
        <v>0.7</v>
      </c>
    </row>
    <row r="30" spans="1:26" x14ac:dyDescent="0.25">
      <c r="A30" s="3" t="s">
        <v>23</v>
      </c>
      <c r="B30" s="1" t="s">
        <v>99</v>
      </c>
      <c r="C30" s="27">
        <v>79.7</v>
      </c>
      <c r="D30" s="13">
        <v>5.8377538239665796</v>
      </c>
      <c r="E30" s="14">
        <v>0.16346038281713587</v>
      </c>
      <c r="F30" s="15"/>
      <c r="G30" s="20">
        <f t="shared" si="0"/>
        <v>10.1</v>
      </c>
      <c r="H30" s="20">
        <f t="shared" si="0"/>
        <v>124</v>
      </c>
      <c r="I30" s="20">
        <f t="shared" si="0"/>
        <v>2.6</v>
      </c>
      <c r="J30" s="20">
        <f t="shared" si="0"/>
        <v>144.1</v>
      </c>
      <c r="K30" s="20">
        <f t="shared" si="0"/>
        <v>0.2</v>
      </c>
      <c r="L30" s="20">
        <f t="shared" si="0"/>
        <v>4.8</v>
      </c>
    </row>
    <row r="31" spans="1:26" x14ac:dyDescent="0.25">
      <c r="A31" s="3" t="s">
        <v>23</v>
      </c>
      <c r="B31" s="1" t="s">
        <v>100</v>
      </c>
      <c r="C31" s="13">
        <v>53.15</v>
      </c>
      <c r="D31" s="13">
        <v>1.5148109374359893</v>
      </c>
      <c r="E31" s="14">
        <v>6.3603383510811268E-2</v>
      </c>
      <c r="F31" s="15"/>
      <c r="G31" s="20">
        <f t="shared" si="0"/>
        <v>3.1</v>
      </c>
      <c r="H31" s="20">
        <f t="shared" si="0"/>
        <v>79.7</v>
      </c>
      <c r="I31" s="20">
        <f t="shared" si="0"/>
        <v>1.5</v>
      </c>
      <c r="J31" s="20">
        <f t="shared" si="0"/>
        <v>5.8</v>
      </c>
      <c r="K31" s="20">
        <f t="shared" si="0"/>
        <v>0</v>
      </c>
      <c r="L31" s="20">
        <f t="shared" si="0"/>
        <v>1.1000000000000001</v>
      </c>
    </row>
    <row r="32" spans="1:26" x14ac:dyDescent="0.25">
      <c r="A32" s="3" t="s">
        <v>23</v>
      </c>
      <c r="B32" s="31" t="s">
        <v>44</v>
      </c>
      <c r="C32" s="20">
        <v>3.1</v>
      </c>
      <c r="D32" s="13">
        <v>1.5474335775127772</v>
      </c>
      <c r="E32" s="14">
        <v>1.113974831016102</v>
      </c>
      <c r="F32" s="15"/>
      <c r="G32" s="20">
        <f t="shared" si="0"/>
        <v>0.6</v>
      </c>
      <c r="H32" s="20">
        <f t="shared" si="0"/>
        <v>0.6</v>
      </c>
      <c r="I32" s="20">
        <f t="shared" si="0"/>
        <v>78.5</v>
      </c>
      <c r="J32" s="20">
        <f t="shared" si="0"/>
        <v>78.5</v>
      </c>
      <c r="K32" s="20">
        <f t="shared" si="0"/>
        <v>29.1</v>
      </c>
      <c r="L32" s="20">
        <f t="shared" si="0"/>
        <v>29.1</v>
      </c>
      <c r="Z32" s="26"/>
    </row>
    <row r="33" spans="1:27" x14ac:dyDescent="0.25">
      <c r="A33" s="3" t="s">
        <v>23</v>
      </c>
      <c r="B33" s="1" t="s">
        <v>45</v>
      </c>
      <c r="C33" s="32">
        <v>37.5</v>
      </c>
      <c r="D33" s="13">
        <v>1.5593226880549509</v>
      </c>
      <c r="E33" s="14">
        <v>9.2796113251800982E-2</v>
      </c>
      <c r="F33" s="15"/>
      <c r="G33" s="20">
        <f t="shared" si="0"/>
        <v>41.3</v>
      </c>
      <c r="H33" s="20">
        <f t="shared" si="0"/>
        <v>53.8</v>
      </c>
      <c r="I33" s="20">
        <f t="shared" si="0"/>
        <v>7.8</v>
      </c>
      <c r="J33" s="20">
        <f t="shared" si="0"/>
        <v>12.9</v>
      </c>
      <c r="K33" s="20">
        <f t="shared" si="0"/>
        <v>0.5</v>
      </c>
      <c r="L33" s="20">
        <f t="shared" si="0"/>
        <v>4.2</v>
      </c>
      <c r="Z33" s="26"/>
    </row>
    <row r="34" spans="1:27" x14ac:dyDescent="0.25">
      <c r="A34" s="3" t="s">
        <v>23</v>
      </c>
      <c r="B34" s="1" t="s">
        <v>46</v>
      </c>
      <c r="C34" s="20">
        <v>72.099999999999994</v>
      </c>
      <c r="D34" s="13">
        <v>1.4847599248201635</v>
      </c>
      <c r="E34" s="14">
        <v>4.5956402911233575E-2</v>
      </c>
      <c r="F34" s="15"/>
      <c r="G34" s="20">
        <f t="shared" si="0"/>
        <v>1.6</v>
      </c>
      <c r="H34" s="20">
        <f t="shared" si="0"/>
        <v>676</v>
      </c>
      <c r="I34" s="20">
        <f t="shared" si="0"/>
        <v>6.9</v>
      </c>
      <c r="J34" s="20">
        <f t="shared" si="0"/>
        <v>330.2</v>
      </c>
      <c r="K34" s="20">
        <f t="shared" si="0"/>
        <v>1.1000000000000001</v>
      </c>
      <c r="L34" s="20">
        <f t="shared" si="0"/>
        <v>9.6</v>
      </c>
      <c r="Z34" s="26"/>
    </row>
    <row r="35" spans="1:27" x14ac:dyDescent="0.25">
      <c r="A35" s="3" t="s">
        <v>23</v>
      </c>
      <c r="B35" s="25" t="s">
        <v>47</v>
      </c>
      <c r="C35" s="20">
        <v>24.2</v>
      </c>
      <c r="D35" s="13">
        <v>1.5203475394025665</v>
      </c>
      <c r="E35" s="14">
        <v>0.14020146951062121</v>
      </c>
      <c r="F35" s="15"/>
      <c r="G35" s="21">
        <f t="shared" si="0"/>
        <v>1.1000000000000001</v>
      </c>
      <c r="H35" s="21">
        <f t="shared" si="0"/>
        <v>1.4</v>
      </c>
      <c r="I35" s="21">
        <f t="shared" si="0"/>
        <v>2.5</v>
      </c>
      <c r="J35" s="21">
        <f t="shared" si="0"/>
        <v>2.9</v>
      </c>
      <c r="K35" s="21">
        <f t="shared" si="0"/>
        <v>4</v>
      </c>
      <c r="L35" s="21">
        <f t="shared" si="0"/>
        <v>5.9</v>
      </c>
      <c r="Z35" s="26"/>
    </row>
    <row r="36" spans="1:27" x14ac:dyDescent="0.25">
      <c r="A36" s="3" t="s">
        <v>23</v>
      </c>
      <c r="B36" s="1" t="s">
        <v>101</v>
      </c>
      <c r="C36" s="20">
        <v>29.3</v>
      </c>
      <c r="D36" s="20">
        <v>2.1973466406523587</v>
      </c>
      <c r="E36" s="15">
        <v>0.16736167349380043</v>
      </c>
      <c r="F36" s="15"/>
    </row>
    <row r="37" spans="1:27" x14ac:dyDescent="0.25">
      <c r="A37" s="3" t="s">
        <v>24</v>
      </c>
      <c r="B37" s="1" t="s">
        <v>24</v>
      </c>
      <c r="C37" s="13">
        <v>0.6</v>
      </c>
      <c r="D37" s="13">
        <v>78.475302103056038</v>
      </c>
      <c r="E37" s="14">
        <v>29.118338126460202</v>
      </c>
      <c r="F37" s="15"/>
    </row>
    <row r="38" spans="1:27" x14ac:dyDescent="0.25">
      <c r="A38" s="3" t="s">
        <v>27</v>
      </c>
      <c r="B38" s="1" t="s">
        <v>48</v>
      </c>
      <c r="C38" s="20">
        <v>41.25</v>
      </c>
      <c r="D38" s="13">
        <v>12.929692616487456</v>
      </c>
      <c r="E38" s="14">
        <v>4.2455513638355091</v>
      </c>
      <c r="F38" s="15"/>
    </row>
    <row r="39" spans="1:27" x14ac:dyDescent="0.25">
      <c r="A39" s="3" t="s">
        <v>27</v>
      </c>
      <c r="B39" s="25" t="s">
        <v>49</v>
      </c>
      <c r="C39" s="20">
        <v>53.8</v>
      </c>
      <c r="D39" s="13">
        <v>7.8287563886800902</v>
      </c>
      <c r="E39" s="14">
        <v>0.53632862986502516</v>
      </c>
      <c r="F39" s="15"/>
      <c r="Z39" s="26"/>
    </row>
    <row r="40" spans="1:27" x14ac:dyDescent="0.25">
      <c r="A40" s="3" t="s">
        <v>29</v>
      </c>
      <c r="B40" s="1" t="s">
        <v>102</v>
      </c>
      <c r="C40" s="20">
        <v>1.6</v>
      </c>
      <c r="D40" s="13">
        <v>6.8919461296028697</v>
      </c>
      <c r="E40" s="14">
        <v>9.6127345034630487</v>
      </c>
      <c r="F40" s="15"/>
    </row>
    <row r="41" spans="1:27" x14ac:dyDescent="0.25">
      <c r="A41" s="3" t="s">
        <v>29</v>
      </c>
      <c r="B41" s="25" t="s">
        <v>103</v>
      </c>
      <c r="C41" s="20">
        <v>676</v>
      </c>
      <c r="D41" s="20">
        <v>330.22463422278975</v>
      </c>
      <c r="E41" s="15">
        <v>1.0901539380038194</v>
      </c>
      <c r="F41" s="15"/>
      <c r="Z41" s="26"/>
    </row>
    <row r="42" spans="1:27" x14ac:dyDescent="0.25">
      <c r="A42" s="1" t="s">
        <v>104</v>
      </c>
      <c r="B42" s="1" t="s">
        <v>104</v>
      </c>
      <c r="C42" s="20">
        <v>1.1000000000000001</v>
      </c>
      <c r="D42" s="13">
        <v>2.9271856823266225</v>
      </c>
      <c r="E42" s="14">
        <v>5.9385804352247309</v>
      </c>
      <c r="F42" s="15"/>
      <c r="M42" s="13"/>
    </row>
    <row r="43" spans="1:27" x14ac:dyDescent="0.25">
      <c r="A43" s="19" t="s">
        <v>31</v>
      </c>
      <c r="B43" s="19" t="s">
        <v>31</v>
      </c>
      <c r="C43" s="21">
        <v>1.4</v>
      </c>
      <c r="D43" s="21">
        <v>2.5224978647410516</v>
      </c>
      <c r="E43" s="33">
        <v>4.020942176078445</v>
      </c>
      <c r="F43" s="34"/>
      <c r="G43" s="26"/>
      <c r="H43" s="26"/>
      <c r="I43" s="26"/>
      <c r="J43" s="26"/>
      <c r="K43" s="4"/>
      <c r="L43" s="4"/>
      <c r="M43" s="4"/>
      <c r="Z43" s="26"/>
      <c r="AA43" s="4"/>
    </row>
    <row r="44" spans="1:27" x14ac:dyDescent="0.25">
      <c r="B44" s="25"/>
      <c r="C44" s="26"/>
      <c r="D44" s="4"/>
      <c r="E44" s="4"/>
      <c r="G44" s="26"/>
      <c r="H44" s="26"/>
      <c r="I44" s="26"/>
      <c r="J44" s="26"/>
      <c r="K44" s="4"/>
      <c r="L44" s="4"/>
      <c r="M44" s="4"/>
      <c r="Z44" s="26"/>
      <c r="AA44" s="4"/>
    </row>
  </sheetData>
  <mergeCells count="8">
    <mergeCell ref="T1:V1"/>
    <mergeCell ref="W1:Y1"/>
    <mergeCell ref="G1:H1"/>
    <mergeCell ref="I1:J1"/>
    <mergeCell ref="K1:L1"/>
    <mergeCell ref="N1:O2"/>
    <mergeCell ref="P1:P2"/>
    <mergeCell ref="Q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7"/>
  <sheetViews>
    <sheetView tabSelected="1" zoomScale="85" zoomScaleNormal="85" workbookViewId="0">
      <selection activeCell="E18" sqref="E18"/>
    </sheetView>
  </sheetViews>
  <sheetFormatPr baseColWidth="10" defaultRowHeight="15" x14ac:dyDescent="0.25"/>
  <cols>
    <col min="1" max="1" width="11.42578125" style="3"/>
    <col min="2" max="2" width="22.42578125" style="1" bestFit="1" customWidth="1"/>
    <col min="3" max="3" width="8.42578125" style="5" customWidth="1"/>
    <col min="4" max="4" width="11.5703125" style="5" customWidth="1"/>
    <col min="5" max="5" width="9.7109375" style="3" customWidth="1"/>
    <col min="6" max="6" width="12.5703125" style="3" customWidth="1"/>
    <col min="7" max="7" width="8.42578125" style="3" customWidth="1"/>
    <col min="8" max="8" width="11.5703125" style="3" customWidth="1"/>
    <col min="9" max="9" width="8.42578125" style="5" customWidth="1"/>
    <col min="10" max="12" width="8.140625" style="5" customWidth="1"/>
    <col min="13" max="14" width="8.42578125" style="3" customWidth="1"/>
    <col min="15" max="16" width="8.5703125" style="3" customWidth="1"/>
    <col min="17" max="17" width="20.140625" style="3" customWidth="1"/>
    <col min="18" max="18" width="4.140625" style="1" bestFit="1" customWidth="1"/>
    <col min="19" max="19" width="9.5703125" style="5" customWidth="1"/>
    <col min="20" max="21" width="5.85546875" style="5" customWidth="1"/>
    <col min="22" max="22" width="6.28515625" style="5" customWidth="1"/>
    <col min="23" max="23" width="9.7109375" style="5" customWidth="1"/>
    <col min="24" max="24" width="6.7109375" style="5" customWidth="1"/>
    <col min="25" max="25" width="7" style="5" customWidth="1"/>
    <col min="26" max="26" width="11.5703125" style="5" customWidth="1"/>
    <col min="27" max="27" width="6.140625" style="3" bestFit="1" customWidth="1"/>
    <col min="28" max="28" width="5.7109375" style="3" bestFit="1" customWidth="1"/>
    <col min="29" max="29" width="8.7109375" style="3" bestFit="1" customWidth="1"/>
    <col min="30" max="30" width="6.7109375" style="5" bestFit="1" customWidth="1"/>
    <col min="31" max="31" width="6.42578125" style="5" customWidth="1"/>
    <col min="32" max="32" width="11" style="5" bestFit="1" customWidth="1"/>
    <col min="33" max="33" width="6.140625" style="5" bestFit="1" customWidth="1"/>
    <col min="34" max="34" width="5.7109375" style="5" bestFit="1" customWidth="1"/>
    <col min="35" max="35" width="10.85546875" style="5" bestFit="1" customWidth="1"/>
    <col min="36" max="16384" width="11.42578125" style="3"/>
  </cols>
  <sheetData>
    <row r="1" spans="1:35" ht="15" customHeight="1" x14ac:dyDescent="0.35">
      <c r="D1" s="2"/>
      <c r="F1" s="35"/>
      <c r="I1" s="54" t="s">
        <v>50</v>
      </c>
      <c r="J1" s="54"/>
      <c r="K1" s="54" t="s">
        <v>51</v>
      </c>
      <c r="L1" s="54"/>
      <c r="M1" s="54" t="s">
        <v>52</v>
      </c>
      <c r="N1" s="54"/>
      <c r="O1" s="54" t="s">
        <v>53</v>
      </c>
      <c r="P1" s="54"/>
      <c r="R1" s="55" t="s">
        <v>3</v>
      </c>
      <c r="S1" s="55"/>
      <c r="T1" s="57" t="s">
        <v>54</v>
      </c>
      <c r="U1" s="53" t="s">
        <v>55</v>
      </c>
      <c r="V1" s="53"/>
      <c r="W1" s="53"/>
      <c r="X1" s="59" t="s">
        <v>56</v>
      </c>
      <c r="Y1" s="59"/>
      <c r="Z1" s="59"/>
      <c r="AA1" s="59" t="s">
        <v>57</v>
      </c>
      <c r="AB1" s="59"/>
      <c r="AC1" s="59"/>
      <c r="AD1" s="59" t="s">
        <v>58</v>
      </c>
      <c r="AE1" s="59"/>
      <c r="AF1" s="59"/>
      <c r="AG1" s="59" t="s">
        <v>59</v>
      </c>
      <c r="AH1" s="59"/>
      <c r="AI1" s="59"/>
    </row>
    <row r="2" spans="1:35" s="12" customFormat="1" ht="32.25" customHeight="1" x14ac:dyDescent="0.25">
      <c r="A2" s="60" t="s">
        <v>8</v>
      </c>
      <c r="B2" s="61" t="s">
        <v>84</v>
      </c>
      <c r="C2" s="36" t="s">
        <v>60</v>
      </c>
      <c r="D2" s="37" t="s">
        <v>61</v>
      </c>
      <c r="E2" s="38" t="s">
        <v>62</v>
      </c>
      <c r="F2" s="39" t="s">
        <v>63</v>
      </c>
      <c r="G2" s="36" t="s">
        <v>64</v>
      </c>
      <c r="H2" s="9"/>
      <c r="I2" s="10" t="s">
        <v>12</v>
      </c>
      <c r="J2" s="10" t="s">
        <v>13</v>
      </c>
      <c r="K2" s="10" t="s">
        <v>12</v>
      </c>
      <c r="L2" s="10" t="s">
        <v>13</v>
      </c>
      <c r="M2" s="10" t="s">
        <v>12</v>
      </c>
      <c r="N2" s="10" t="s">
        <v>13</v>
      </c>
      <c r="O2" s="10" t="s">
        <v>12</v>
      </c>
      <c r="P2" s="10" t="s">
        <v>13</v>
      </c>
      <c r="R2" s="56"/>
      <c r="S2" s="56"/>
      <c r="T2" s="58"/>
      <c r="U2" s="6" t="s">
        <v>14</v>
      </c>
      <c r="V2" s="6" t="s">
        <v>15</v>
      </c>
      <c r="W2" s="6" t="s">
        <v>16</v>
      </c>
      <c r="X2" s="40" t="s">
        <v>14</v>
      </c>
      <c r="Y2" s="40" t="s">
        <v>15</v>
      </c>
      <c r="Z2" s="40" t="s">
        <v>16</v>
      </c>
      <c r="AA2" s="40" t="s">
        <v>14</v>
      </c>
      <c r="AB2" s="40" t="s">
        <v>15</v>
      </c>
      <c r="AC2" s="40" t="s">
        <v>16</v>
      </c>
      <c r="AD2" s="40" t="s">
        <v>14</v>
      </c>
      <c r="AE2" s="40" t="s">
        <v>15</v>
      </c>
      <c r="AF2" s="40" t="s">
        <v>16</v>
      </c>
      <c r="AG2" s="40" t="s">
        <v>14</v>
      </c>
      <c r="AH2" s="40" t="s">
        <v>15</v>
      </c>
      <c r="AI2" s="40" t="s">
        <v>16</v>
      </c>
    </row>
    <row r="3" spans="1:35" x14ac:dyDescent="0.25">
      <c r="A3" s="3" t="s">
        <v>18</v>
      </c>
      <c r="B3" s="1" t="s">
        <v>85</v>
      </c>
      <c r="C3" s="13">
        <v>5.2636767465176906</v>
      </c>
      <c r="D3" s="13">
        <v>59.528945762711864</v>
      </c>
      <c r="E3" s="13">
        <v>1.6713683732922318</v>
      </c>
      <c r="F3" s="13">
        <v>1.5001294332203401</v>
      </c>
      <c r="G3" s="41">
        <v>6.25E-2</v>
      </c>
      <c r="H3" s="14"/>
      <c r="I3" s="13">
        <f>MIN(C3:C11)</f>
        <v>2.3107068100987829</v>
      </c>
      <c r="J3" s="13">
        <f>MAX(C3:C11)</f>
        <v>7.2135275527810432</v>
      </c>
      <c r="K3" s="13">
        <f>MIN(D3:D11)</f>
        <v>26.132672463768117</v>
      </c>
      <c r="L3" s="13">
        <f>MAX(D3:D11)</f>
        <v>81.580558823529415</v>
      </c>
      <c r="M3" s="13">
        <f>MIN(E3:E11)</f>
        <v>0.73371570260371888</v>
      </c>
      <c r="N3" s="13">
        <f>MAX(E3:E11)</f>
        <v>2.2905019423099224</v>
      </c>
      <c r="O3" s="42">
        <f>MIN(G3:G11)</f>
        <v>1.925E-2</v>
      </c>
      <c r="P3" s="42">
        <f>MAX(G3:G11)</f>
        <v>0.17649999999999999</v>
      </c>
      <c r="R3" s="16" t="s">
        <v>17</v>
      </c>
      <c r="S3" s="1" t="s">
        <v>18</v>
      </c>
      <c r="T3" s="5">
        <v>9</v>
      </c>
      <c r="U3" s="13">
        <f>AVERAGE(C3:C11)</f>
        <v>3.9278468659064512</v>
      </c>
      <c r="V3" s="13">
        <f>STDEV(C3:C11)</f>
        <v>1.6224353635386857</v>
      </c>
      <c r="W3" s="5" t="str">
        <f t="shared" ref="W3:W8" si="0">CONCATENATE(I24," - ",J24)</f>
        <v>2,3 - 7,2</v>
      </c>
      <c r="X3" s="43">
        <f>AVERAGE(D3:D11)</f>
        <v>44.42153162225862</v>
      </c>
      <c r="Y3" s="43">
        <f>STDEV(D3:D11)</f>
        <v>18.348745831228339</v>
      </c>
      <c r="Z3" s="44" t="str">
        <f>CONCATENATE(K24," - ",L24)</f>
        <v>26,1 - 81,6</v>
      </c>
      <c r="AA3" s="45">
        <v>1.2472040634247199</v>
      </c>
      <c r="AB3" s="45">
        <v>0.51516977293930954</v>
      </c>
      <c r="AC3" s="44" t="s">
        <v>65</v>
      </c>
      <c r="AD3" s="43">
        <f>AVERAGE(E3:E11)</f>
        <v>1.2472040634247168</v>
      </c>
      <c r="AE3" s="43">
        <f>STDEV(E3:E11)</f>
        <v>0.51516977293930954</v>
      </c>
      <c r="AF3" s="44" t="str">
        <f>CONCATENATE(M24," - ",N24)</f>
        <v>0,7 - 2,3</v>
      </c>
      <c r="AG3" s="45">
        <f>AVERAGE(G3:G11)</f>
        <v>6.982777777777778E-2</v>
      </c>
      <c r="AH3" s="45">
        <f>STDEV(G3:G11)</f>
        <v>4.9028002911034853E-2</v>
      </c>
      <c r="AI3" s="44" t="str">
        <f>CONCATENATE(O24," - ",P24)</f>
        <v>0,02 - 0,18</v>
      </c>
    </row>
    <row r="4" spans="1:35" x14ac:dyDescent="0.25">
      <c r="A4" s="3" t="s">
        <v>18</v>
      </c>
      <c r="B4" s="1" t="s">
        <v>86</v>
      </c>
      <c r="C4" s="13">
        <v>3.3282446996353245</v>
      </c>
      <c r="D4" s="13">
        <v>37.6404</v>
      </c>
      <c r="E4" s="13">
        <v>1.0568131740286171</v>
      </c>
      <c r="F4" s="13">
        <v>0.94853807999999984</v>
      </c>
      <c r="G4" s="41">
        <v>5.8749999999999997E-2</v>
      </c>
      <c r="H4" s="14"/>
      <c r="I4" s="13">
        <f>MIN(C12:C16)</f>
        <v>1.5970698009239104</v>
      </c>
      <c r="J4" s="13">
        <f>MAX(C12:C16)</f>
        <v>2.8678752513864478</v>
      </c>
      <c r="K4" s="13">
        <f>MIN(D12:D16)</f>
        <v>18.047613793103448</v>
      </c>
      <c r="L4" s="13">
        <f>MAX(D12:D16)</f>
        <v>32.433904761904763</v>
      </c>
      <c r="M4" s="13">
        <f>MIN(E12:E16)</f>
        <v>0.50671501940288366</v>
      </c>
      <c r="N4" s="13">
        <f>MAX(E12:E16)</f>
        <v>0.91063266696343426</v>
      </c>
      <c r="O4" s="42">
        <f>MIN(G12:G16)</f>
        <v>5.5000000000000005E-3</v>
      </c>
      <c r="P4" s="42">
        <f>MAX(G12:G16)</f>
        <v>7.1749999999999994E-2</v>
      </c>
      <c r="R4" s="17"/>
      <c r="S4" s="1" t="s">
        <v>19</v>
      </c>
      <c r="T4" s="5">
        <v>5</v>
      </c>
      <c r="U4" s="13">
        <f>AVERAGE(C12:C16)</f>
        <v>2.0172539615439993</v>
      </c>
      <c r="V4" s="13">
        <f>STDEV(C12:C16)</f>
        <v>0.49728575561254901</v>
      </c>
      <c r="W4" s="5" t="str">
        <f t="shared" si="0"/>
        <v>1,6 - 2,9</v>
      </c>
      <c r="X4" s="43">
        <f>AVERAGE(D12:D16)</f>
        <v>21.986022957821199</v>
      </c>
      <c r="Y4" s="43">
        <f>STDEV(D12:D16)</f>
        <v>6.0294051897445442</v>
      </c>
      <c r="Z4" s="44" t="str">
        <f>CONCATENATE(K25,".0 - ",L25)</f>
        <v>18.0 - 32,4</v>
      </c>
      <c r="AA4" s="45">
        <v>0.5540477785370943</v>
      </c>
      <c r="AB4" s="45">
        <v>0.15194101078156266</v>
      </c>
      <c r="AC4" s="44" t="s">
        <v>66</v>
      </c>
      <c r="AD4" s="43">
        <f>AVERAGE(E12:E16)</f>
        <v>0.61729202416342721</v>
      </c>
      <c r="AE4" s="43">
        <f>STDEV(E12:E16)</f>
        <v>0.16928499261640528</v>
      </c>
      <c r="AF4" s="44" t="str">
        <f>CONCATENATE(M25," - ",N25)</f>
        <v>0,5 - 0,9</v>
      </c>
      <c r="AG4" s="45">
        <f>AVERAGE(G12:G16)</f>
        <v>4.1450000000000001E-2</v>
      </c>
      <c r="AH4" s="45">
        <f>STDEV(G11:G16)</f>
        <v>2.4923959356410435E-2</v>
      </c>
      <c r="AI4" s="44" t="str">
        <f>CONCATENATE(O25," - ",P25)</f>
        <v>0,01 - 0,07</v>
      </c>
    </row>
    <row r="5" spans="1:35" x14ac:dyDescent="0.25">
      <c r="A5" s="3" t="s">
        <v>18</v>
      </c>
      <c r="B5" s="1" t="s">
        <v>87</v>
      </c>
      <c r="C5" s="13">
        <v>3.1923979772012299</v>
      </c>
      <c r="D5" s="13">
        <v>36.104057142857144</v>
      </c>
      <c r="E5" s="13">
        <v>1.0136779424356122</v>
      </c>
      <c r="F5" s="13">
        <v>0.90982224</v>
      </c>
      <c r="G5" s="41">
        <v>4.7500000000000001E-2</v>
      </c>
      <c r="H5" s="14"/>
      <c r="I5" s="13">
        <f>MIN(C17:C18)</f>
        <v>2.1223589388978885</v>
      </c>
      <c r="J5" s="13">
        <f>MAX(C17:C18)</f>
        <v>2.7032222208305692</v>
      </c>
      <c r="K5" s="13">
        <f>MIN(D17:D18)</f>
        <v>24.002573913043481</v>
      </c>
      <c r="L5" s="13">
        <f>MAX(D17:D18)</f>
        <v>30.571780281690145</v>
      </c>
      <c r="M5" s="13">
        <f>MIN(E17:E18)</f>
        <v>0.6739098501052051</v>
      </c>
      <c r="N5" s="13">
        <f>MAX(E17:E18)</f>
        <v>0.85835060613591907</v>
      </c>
      <c r="O5" s="42">
        <f>MIN(G17:G18)</f>
        <v>9.2500000000000013E-3</v>
      </c>
      <c r="P5" s="42">
        <f>MAX(G17:G18)</f>
        <v>1.95E-2</v>
      </c>
      <c r="R5" s="17"/>
      <c r="S5" s="1" t="s">
        <v>20</v>
      </c>
      <c r="T5" s="5">
        <v>2</v>
      </c>
      <c r="U5" s="13">
        <f>AVERAGE(C17:C18)</f>
        <v>2.4127905798642288</v>
      </c>
      <c r="V5" s="13">
        <f>STDEV(C17:C18)</f>
        <v>0.41073236559687287</v>
      </c>
      <c r="W5" s="5" t="str">
        <f t="shared" si="0"/>
        <v>2,1 - 2,7</v>
      </c>
      <c r="X5" s="43">
        <f>AVERAGE(D17:D18)</f>
        <v>27.287177097366815</v>
      </c>
      <c r="Y5" s="43">
        <f>STDEV(D17:D18)</f>
        <v>4.6451303702839013</v>
      </c>
      <c r="Z5" s="44" t="str">
        <f>CONCATENATE(K26,".0 - ",L26)</f>
        <v>24.0 - 30,6</v>
      </c>
      <c r="AA5" s="45">
        <v>0.76613022812056208</v>
      </c>
      <c r="AB5" s="45">
        <v>0.13041930931649059</v>
      </c>
      <c r="AC5" s="44" t="s">
        <v>67</v>
      </c>
      <c r="AD5" s="43">
        <f>AVERAGE(E17:E18)</f>
        <v>0.76613022812056208</v>
      </c>
      <c r="AE5" s="43">
        <f>STDEV(E17:E18)</f>
        <v>0.13041930931649059</v>
      </c>
      <c r="AF5" s="44" t="str">
        <f>CONCATENATE(M26," - ",N26)</f>
        <v>0,7 - 0,9</v>
      </c>
      <c r="AG5" s="45">
        <f>AVERAGE(G17:G18)</f>
        <v>1.4375000000000001E-2</v>
      </c>
      <c r="AH5" s="45">
        <f>STDEV(G17:G18)</f>
        <v>7.2478445071621125E-3</v>
      </c>
      <c r="AI5" s="44" t="str">
        <f>CONCATENATE(O26," - ",P26,)</f>
        <v>0,01 - 0,02</v>
      </c>
    </row>
    <row r="6" spans="1:35" x14ac:dyDescent="0.25">
      <c r="A6" s="3" t="s">
        <v>18</v>
      </c>
      <c r="B6" s="1" t="s">
        <v>88</v>
      </c>
      <c r="C6" s="13">
        <v>3.0590063160159437</v>
      </c>
      <c r="D6" s="13">
        <v>34.595479518072288</v>
      </c>
      <c r="E6" s="13">
        <v>0.97132226322079429</v>
      </c>
      <c r="F6" s="13">
        <v>0.87180608385542169</v>
      </c>
      <c r="G6" s="41">
        <v>6.6250000000000003E-2</v>
      </c>
      <c r="H6" s="14"/>
      <c r="I6" s="13">
        <f>MIN(C19:C20)</f>
        <v>16.898553221497121</v>
      </c>
      <c r="J6" s="13">
        <f>MAX(C19:C20)</f>
        <v>20.874609878030231</v>
      </c>
      <c r="K6" s="13">
        <f>MIN(D19:D20)</f>
        <v>191.11224086021505</v>
      </c>
      <c r="L6" s="13">
        <f>MAX(D19:D20)</f>
        <v>236.07899555555557</v>
      </c>
      <c r="M6" s="13">
        <f>MIN(E19:E20)</f>
        <v>5.3657754396660335</v>
      </c>
      <c r="N6" s="13">
        <f>MAX(E19:E20)</f>
        <v>6.6282874946747228</v>
      </c>
      <c r="O6" s="42">
        <f>MIN(G19:G20)</f>
        <v>0.35450000000000004</v>
      </c>
      <c r="P6" s="42">
        <f>MAX(G19:G20)</f>
        <v>0.375</v>
      </c>
      <c r="R6" s="17"/>
      <c r="S6" s="1" t="s">
        <v>21</v>
      </c>
      <c r="T6" s="5">
        <v>2</v>
      </c>
      <c r="U6" s="13">
        <f>AVERAGE(C19:C20)</f>
        <v>18.886581549763676</v>
      </c>
      <c r="V6" s="13">
        <f>STDEV(C19:C20)</f>
        <v>2.8114966242164745</v>
      </c>
      <c r="W6" s="5" t="str">
        <f t="shared" si="0"/>
        <v>16,9 - 20,9</v>
      </c>
      <c r="X6" s="43">
        <f>AVERAGE(D19:D20)</f>
        <v>213.59561820788531</v>
      </c>
      <c r="Y6" s="43">
        <f>STDEV(D19:D20)</f>
        <v>31.796297173027366</v>
      </c>
      <c r="Z6" s="44" t="str">
        <f>CONCATENATE(K27," - ",L27)</f>
        <v>191,1 - 236,1</v>
      </c>
      <c r="AA6" s="45">
        <v>5.9970314671703804</v>
      </c>
      <c r="AB6" s="45">
        <v>1.6701518924082324</v>
      </c>
      <c r="AC6" s="44" t="s">
        <v>68</v>
      </c>
      <c r="AD6" s="43">
        <f>AVERAGE(E19:E20)</f>
        <v>5.9970314671703786</v>
      </c>
      <c r="AE6" s="43">
        <f>STDEV(E20:E21)</f>
        <v>1.6701518924082324</v>
      </c>
      <c r="AF6" s="44" t="str">
        <f>CONCATENATE(M27," - ",N27)</f>
        <v>5,4 - 6,6</v>
      </c>
      <c r="AG6" s="45">
        <f>AVERAGE(G19:G20)</f>
        <v>0.36475000000000002</v>
      </c>
      <c r="AH6" s="45">
        <f>STDEV(G19:G20)</f>
        <v>1.4495689014324197E-2</v>
      </c>
      <c r="AI6" s="44" t="str">
        <f>CONCATENATE(O27," - ",P27)</f>
        <v>0,35 - 0,38</v>
      </c>
    </row>
    <row r="7" spans="1:35" x14ac:dyDescent="0.25">
      <c r="A7" s="3" t="s">
        <v>18</v>
      </c>
      <c r="B7" s="1" t="s">
        <v>89</v>
      </c>
      <c r="C7" s="13">
        <v>2.3107068100987829</v>
      </c>
      <c r="D7" s="13">
        <v>26.132672463768117</v>
      </c>
      <c r="E7" s="13">
        <v>0.73371570260371888</v>
      </c>
      <c r="F7" s="13">
        <v>0.65854334608695653</v>
      </c>
      <c r="G7" s="41">
        <v>1.925E-2</v>
      </c>
      <c r="H7" s="14"/>
      <c r="I7" s="13">
        <f>MIN(C21:C29)</f>
        <v>2.3773176425966609</v>
      </c>
      <c r="J7" s="13">
        <f>MAX(C21:C29)</f>
        <v>135.29182630815228</v>
      </c>
      <c r="K7" s="13">
        <f>MIN(D21:D29)</f>
        <v>26.886000000000003</v>
      </c>
      <c r="L7" s="13">
        <f>MAX(D21:D29)</f>
        <v>1530.0673233333334</v>
      </c>
      <c r="M7" s="13">
        <f>MIN(E21:E29)</f>
        <v>0.75486655287758353</v>
      </c>
      <c r="N7" s="13">
        <f>MAX(E21:E29)</f>
        <v>42.959036153956127</v>
      </c>
      <c r="O7" s="42">
        <f>MIN(G21:G29)</f>
        <v>5.0499999999999996E-2</v>
      </c>
      <c r="P7" s="42">
        <f>MAX(G21:G29)</f>
        <v>0.62</v>
      </c>
      <c r="R7" s="17"/>
      <c r="S7" s="1" t="s">
        <v>22</v>
      </c>
      <c r="T7" s="5">
        <v>9</v>
      </c>
      <c r="U7" s="13">
        <f>AVERAGE(C21:C29)</f>
        <v>27.826824508710665</v>
      </c>
      <c r="V7" s="13">
        <f>STDEV(C21:C29)</f>
        <v>42.253865433220241</v>
      </c>
      <c r="W7" s="5" t="str">
        <f t="shared" si="0"/>
        <v>2,4 - 135,3</v>
      </c>
      <c r="X7" s="43">
        <f>AVERAGE(D21:D29)</f>
        <v>314.70426599115075</v>
      </c>
      <c r="Y7" s="43">
        <f>STDEV(D21:D29)</f>
        <v>477.86522325922999</v>
      </c>
      <c r="Z7" s="44" t="str">
        <f>CONCATENATE(K28," - ",L28)</f>
        <v>26,9 - 1530,1</v>
      </c>
      <c r="AA7" s="45">
        <v>8.8358150875775543</v>
      </c>
      <c r="AB7" s="45">
        <v>13.4168144693064</v>
      </c>
      <c r="AC7" s="44" t="s">
        <v>69</v>
      </c>
      <c r="AD7" s="43">
        <f>AVERAGE(E21:E29)</f>
        <v>8.8358150875775543</v>
      </c>
      <c r="AE7" s="43">
        <f>STDEV(E21:E29)</f>
        <v>13.4168144693064</v>
      </c>
      <c r="AF7" s="44" t="str">
        <f>CONCATENATE(M28," - ",N28,)</f>
        <v>0,8 - 43</v>
      </c>
      <c r="AG7" s="45">
        <f>AVERAGE(G21:G29)</f>
        <v>0.25361111111111112</v>
      </c>
      <c r="AH7" s="45">
        <f>STDEV(G21:G29)</f>
        <v>0.16365680129805515</v>
      </c>
      <c r="AI7" s="44" t="str">
        <f>CONCATENATE(O28," - ",P28)</f>
        <v>0,05 - 0,62</v>
      </c>
    </row>
    <row r="8" spans="1:35" x14ac:dyDescent="0.25">
      <c r="A8" s="3" t="s">
        <v>18</v>
      </c>
      <c r="B8" s="1" t="s">
        <v>90</v>
      </c>
      <c r="C8" s="13">
        <v>3.3660925427015407</v>
      </c>
      <c r="D8" s="13">
        <v>38.068435820895523</v>
      </c>
      <c r="E8" s="13">
        <v>1.0688309499948272</v>
      </c>
      <c r="F8" s="13">
        <v>0.95932458268656706</v>
      </c>
      <c r="G8" s="41">
        <v>0.12050000000000001</v>
      </c>
      <c r="H8" s="14"/>
      <c r="I8" s="13">
        <f>MIN(C30:C36)</f>
        <v>1.5364515875300642</v>
      </c>
      <c r="J8" s="13">
        <f>MAX(C30:C36)</f>
        <v>4.7122230455601413</v>
      </c>
      <c r="K8" s="13">
        <f>MIN(D30:D36)</f>
        <v>17.376322222222225</v>
      </c>
      <c r="L8" s="13">
        <f>MAX(D30:D36)</f>
        <v>53.292343661971834</v>
      </c>
      <c r="M8" s="13">
        <f>MIN(E30:E36)</f>
        <v>0.48786745732273457</v>
      </c>
      <c r="N8" s="13">
        <f>MAX(D30:D36)</f>
        <v>53.292343661971834</v>
      </c>
      <c r="O8" s="42">
        <f>MIN(G30:G36)</f>
        <v>1.55E-2</v>
      </c>
      <c r="P8" s="42">
        <f>MAX(G30:G36)</f>
        <v>0.39850000000000002</v>
      </c>
      <c r="R8" s="17"/>
      <c r="S8" s="1" t="s">
        <v>23</v>
      </c>
      <c r="T8" s="5">
        <v>7</v>
      </c>
      <c r="U8" s="13">
        <f>AVERAGE(C30:C36)</f>
        <v>2.1327703150098496</v>
      </c>
      <c r="V8" s="13">
        <f>STDEV(C30:C36)</f>
        <v>1.1408530752958317</v>
      </c>
      <c r="W8" s="5" t="str">
        <f t="shared" si="0"/>
        <v>1,5 - 4,7</v>
      </c>
      <c r="X8" s="43">
        <f>AVERAGE(D30:D36)</f>
        <v>24.120320171738825</v>
      </c>
      <c r="Y8" s="43">
        <f>STDEV(D30:D36)</f>
        <v>12.90234642304708</v>
      </c>
      <c r="Z8" s="44" t="str">
        <f>CONCATENATE(K29," - ",L29)</f>
        <v>17,4 - 53,3</v>
      </c>
      <c r="AA8" s="45">
        <v>0.67721576070609724</v>
      </c>
      <c r="AB8" s="45">
        <v>0.3622535806143708</v>
      </c>
      <c r="AC8" s="44" t="s">
        <v>70</v>
      </c>
      <c r="AD8" s="43">
        <f>AVERAGE(E30:E36)</f>
        <v>0.67721576070609724</v>
      </c>
      <c r="AE8" s="43">
        <f>STDEV(E30:E36)</f>
        <v>0.3622535806143708</v>
      </c>
      <c r="AF8" s="44" t="str">
        <f>CONCATENATE(M29," - ",N29)</f>
        <v>0,5 - 53,3</v>
      </c>
      <c r="AG8" s="45">
        <f>AVERAGE(G30:G36)</f>
        <v>0.21360714285714286</v>
      </c>
      <c r="AH8" s="45">
        <f>STDEV(G30:G36)</f>
        <v>0.13631411772254623</v>
      </c>
      <c r="AI8" s="44" t="str">
        <f>CONCATENATE(O29," - ",P29,"0")</f>
        <v>0,02 - 0,40</v>
      </c>
    </row>
    <row r="9" spans="1:35" x14ac:dyDescent="0.25">
      <c r="A9" s="3" t="s">
        <v>18</v>
      </c>
      <c r="B9" s="1" t="s">
        <v>91</v>
      </c>
      <c r="C9" s="13">
        <v>2.4185679030618084</v>
      </c>
      <c r="D9" s="13">
        <v>27.352515068493155</v>
      </c>
      <c r="E9" s="13">
        <v>0.7679646939777427</v>
      </c>
      <c r="F9" s="13">
        <v>0.6892833797260276</v>
      </c>
      <c r="G9" s="41">
        <v>3.2000000000000001E-2</v>
      </c>
      <c r="H9" s="14"/>
      <c r="I9" s="13">
        <f>MIN(C37)</f>
        <v>84.767883108866755</v>
      </c>
      <c r="J9" s="13">
        <f>MAX(C29:C37)</f>
        <v>84.767883108866755</v>
      </c>
      <c r="K9" s="13">
        <f>MIN(D37)</f>
        <v>958.6726083333333</v>
      </c>
      <c r="L9" s="13">
        <f>MAX(D37)</f>
        <v>958.6726083333333</v>
      </c>
      <c r="M9" s="13">
        <f>MIN(E37)</f>
        <v>26.916234738925279</v>
      </c>
      <c r="N9" s="13">
        <f>MAX(E37)</f>
        <v>26.916234738925279</v>
      </c>
      <c r="O9" s="42">
        <f>MIN(G37)</f>
        <v>0.20624999999999999</v>
      </c>
      <c r="P9" s="42">
        <f>MAX(G37)</f>
        <v>0.20624999999999999</v>
      </c>
      <c r="R9" s="17"/>
      <c r="S9" s="1" t="s">
        <v>24</v>
      </c>
      <c r="T9" s="5">
        <v>1</v>
      </c>
      <c r="U9" s="13">
        <f>C37</f>
        <v>84.767883108866755</v>
      </c>
      <c r="V9" s="13" t="s">
        <v>25</v>
      </c>
      <c r="W9" s="5" t="s">
        <v>25</v>
      </c>
      <c r="X9" s="43">
        <f>D37</f>
        <v>958.6726083333333</v>
      </c>
      <c r="Y9" s="43" t="s">
        <v>25</v>
      </c>
      <c r="Z9" s="44" t="s">
        <v>25</v>
      </c>
      <c r="AA9" s="45">
        <v>26.916234738925279</v>
      </c>
      <c r="AB9" s="45">
        <v>0</v>
      </c>
      <c r="AC9" s="44" t="s">
        <v>25</v>
      </c>
      <c r="AD9" s="43">
        <f>AVERAGE(E37)</f>
        <v>26.916234738925279</v>
      </c>
      <c r="AE9" s="43" t="s">
        <v>25</v>
      </c>
      <c r="AF9" s="44" t="s">
        <v>25</v>
      </c>
      <c r="AG9" s="45">
        <f>AVERAGE(G37)</f>
        <v>0.20624999999999999</v>
      </c>
      <c r="AH9" s="45" t="s">
        <v>25</v>
      </c>
      <c r="AI9" s="44" t="s">
        <v>25</v>
      </c>
    </row>
    <row r="10" spans="1:35" x14ac:dyDescent="0.25">
      <c r="A10" s="3" t="s">
        <v>18</v>
      </c>
      <c r="B10" s="1" t="s">
        <v>26</v>
      </c>
      <c r="C10" s="13">
        <v>5.198401245144697</v>
      </c>
      <c r="D10" s="13">
        <v>58.79072</v>
      </c>
      <c r="E10" s="13">
        <v>1.6506415289589829</v>
      </c>
      <c r="F10" s="13">
        <v>1.4815261440000003</v>
      </c>
      <c r="G10" s="41">
        <v>0.17649999999999999</v>
      </c>
      <c r="H10" s="14"/>
      <c r="I10" s="13">
        <f>MIN(C38:C39)</f>
        <v>1.2989787903338614</v>
      </c>
      <c r="J10" s="13">
        <f>MAX(C38:C39)</f>
        <v>7.0961653503745472</v>
      </c>
      <c r="K10" s="13">
        <f>MIN(D38:D39)</f>
        <v>14.690650980392157</v>
      </c>
      <c r="L10" s="13">
        <f>MAX(D38:D39)</f>
        <v>80.253264516129036</v>
      </c>
      <c r="M10" s="13">
        <f>MIN(E38:E39)</f>
        <v>0.41246303150696717</v>
      </c>
      <c r="N10" s="13">
        <f>MAX(E38:E39)</f>
        <v>2.2532360761163139</v>
      </c>
      <c r="O10" s="42">
        <f>MIN(G38:G39)</f>
        <v>3.0000000000000001E-3</v>
      </c>
      <c r="P10" s="42">
        <f>MAX(G38:G39)</f>
        <v>0.26899999999999996</v>
      </c>
      <c r="R10" s="17"/>
      <c r="S10" s="1" t="s">
        <v>27</v>
      </c>
      <c r="T10" s="5">
        <v>2</v>
      </c>
      <c r="U10" s="13">
        <f>AVERAGE(C38:C39)</f>
        <v>4.1975720703542043</v>
      </c>
      <c r="V10" s="13">
        <f>STDEV(C38:C39)</f>
        <v>4.0992299284082838</v>
      </c>
      <c r="W10" s="5" t="str">
        <f>CONCATENATE(I31," - ",J31)</f>
        <v>1,3 - 7,1</v>
      </c>
      <c r="X10" s="43">
        <f>AVERAGE(D38:D39)</f>
        <v>47.471957748260593</v>
      </c>
      <c r="Y10" s="43">
        <f>STDEV(D19:D22)</f>
        <v>109.17988714867145</v>
      </c>
      <c r="Z10" s="44" t="str">
        <f>CONCATENATE(K31," - ",L31)</f>
        <v>14,7 - 80,3</v>
      </c>
      <c r="AA10" s="45">
        <v>1.3328495538116405</v>
      </c>
      <c r="AB10" s="45">
        <v>1.3016231024686762</v>
      </c>
      <c r="AC10" s="44" t="s">
        <v>71</v>
      </c>
      <c r="AD10" s="43">
        <f>AVERAGE(E38:E39)</f>
        <v>1.3328495538116405</v>
      </c>
      <c r="AE10" s="43">
        <f>STDEV(E38:E39)</f>
        <v>1.3016231024686762</v>
      </c>
      <c r="AF10" s="44" t="str">
        <f>CONCATENATE(M31," - ",N31,)</f>
        <v>0,4 - 2,3</v>
      </c>
      <c r="AG10" s="45">
        <f>AVERAGE(G38:G39)</f>
        <v>0.13599999999999998</v>
      </c>
      <c r="AH10" s="45">
        <f>STDEV(G38:G39)</f>
        <v>0.18809040379562161</v>
      </c>
      <c r="AI10" s="44" t="str">
        <f>CONCATENATE(O31,".00 - ",P31)</f>
        <v>0.00 - 0,27</v>
      </c>
    </row>
    <row r="11" spans="1:35" x14ac:dyDescent="0.25">
      <c r="A11" s="3" t="s">
        <v>18</v>
      </c>
      <c r="B11" s="1" t="s">
        <v>28</v>
      </c>
      <c r="C11" s="13">
        <v>7.2135275527810432</v>
      </c>
      <c r="D11" s="13">
        <v>81.580558823529415</v>
      </c>
      <c r="E11" s="13">
        <v>2.2905019423099224</v>
      </c>
      <c r="F11" s="13">
        <v>2.0558300823529412</v>
      </c>
      <c r="G11" s="41">
        <v>4.5199999999999997E-2</v>
      </c>
      <c r="H11" s="14"/>
      <c r="I11" s="13">
        <f>MIN(C40:C41)</f>
        <v>3.7074834664305061</v>
      </c>
      <c r="J11" s="13">
        <f>MAX(C40:C41)</f>
        <v>219.77602394734777</v>
      </c>
      <c r="K11" s="13">
        <f>MIN(D40:D41)</f>
        <v>41.929357142857143</v>
      </c>
      <c r="L11" s="13">
        <f>MAX(D40:D41)</f>
        <v>2485.5316235294122</v>
      </c>
      <c r="M11" s="13">
        <f>MIN(E40:E41)</f>
        <v>1.1772323622257552</v>
      </c>
      <c r="N11" s="13">
        <f>MAX(E40:E41)</f>
        <v>69.785192617788852</v>
      </c>
      <c r="O11" s="42">
        <f>MIN(G40:G41)</f>
        <v>8.0000000000000002E-3</v>
      </c>
      <c r="P11" s="42">
        <f>MAX(G40:G41)</f>
        <v>3.38</v>
      </c>
      <c r="R11" s="18"/>
      <c r="S11" s="19" t="s">
        <v>29</v>
      </c>
      <c r="T11" s="2">
        <v>2</v>
      </c>
      <c r="U11" s="13">
        <f>AVERAGE(C40:C41)</f>
        <v>111.74175370688914</v>
      </c>
      <c r="V11" s="13">
        <f>STDEV(C40:C41)</f>
        <v>152.78353017513663</v>
      </c>
      <c r="W11" s="5" t="str">
        <f>CONCATENATE(I32," - ",J32)</f>
        <v>3,7 - 219,8</v>
      </c>
      <c r="X11" s="43">
        <f>AVERAGE(D40:D41)</f>
        <v>1263.7304903361346</v>
      </c>
      <c r="Y11" s="43">
        <f>STDEV(D40:D41)</f>
        <v>1727.8877330847495</v>
      </c>
      <c r="Z11" s="44" t="str">
        <f>CONCATENATE(K32," - ",L32)</f>
        <v>41,9 - 2485,5</v>
      </c>
      <c r="AA11" s="45">
        <v>35.481212490007302</v>
      </c>
      <c r="AB11" s="45">
        <v>48.513153940085807</v>
      </c>
      <c r="AC11" s="44" t="s">
        <v>72</v>
      </c>
      <c r="AD11" s="43">
        <f>AVERAGE(E40:E41)</f>
        <v>35.481212490007302</v>
      </c>
      <c r="AE11" s="43">
        <f>STDEV(E40:E41)</f>
        <v>48.513153940085807</v>
      </c>
      <c r="AF11" s="44" t="str">
        <f>CONCATENATE(M32," - ",N32)</f>
        <v>1,2 - 69,8</v>
      </c>
      <c r="AG11" s="45">
        <f>AVERAGE(G40:G41)</f>
        <v>1.694</v>
      </c>
      <c r="AH11" s="45">
        <f>STDEV(G40:G41)</f>
        <v>2.3843640661610381</v>
      </c>
      <c r="AI11" s="44" t="str">
        <f>CONCATENATE(O32," - ",P32)</f>
        <v>0,01 - 3,38</v>
      </c>
    </row>
    <row r="12" spans="1:35" x14ac:dyDescent="0.25">
      <c r="A12" s="3" t="s">
        <v>19</v>
      </c>
      <c r="B12" s="1" t="s">
        <v>92</v>
      </c>
      <c r="C12" s="13">
        <v>1.7412245436316081</v>
      </c>
      <c r="D12" s="20">
        <v>18.047613793103448</v>
      </c>
      <c r="E12" s="13">
        <v>0.50671501940288366</v>
      </c>
      <c r="F12" s="13">
        <v>0.45479986758620689</v>
      </c>
      <c r="G12" s="41">
        <v>5.5000000000000005E-3</v>
      </c>
      <c r="H12" s="14"/>
      <c r="I12" s="21">
        <f>MIN(C42:C43)</f>
        <v>1.2191372526136723</v>
      </c>
      <c r="J12" s="21">
        <f>MAX(C42:C43)</f>
        <v>1.5958086244556893</v>
      </c>
      <c r="K12" s="21">
        <f>MIN(D42:D43)</f>
        <v>13.787692307692311</v>
      </c>
      <c r="L12" s="21">
        <f>MAX(D42:D43)</f>
        <v>22.187005405405408</v>
      </c>
      <c r="M12" s="21">
        <f>MIN(E42:E43)</f>
        <v>0.38711105275773522</v>
      </c>
      <c r="N12" s="21">
        <f>MAX(E42:E43)</f>
        <v>0.62293492111339333</v>
      </c>
      <c r="O12" s="46">
        <f>MIN(G42:G43)</f>
        <v>6.9999999999999993E-3</v>
      </c>
      <c r="P12" s="46">
        <f>MAX(G42:G43)</f>
        <v>6.9000000000000006E-2</v>
      </c>
      <c r="R12" s="22" t="s">
        <v>30</v>
      </c>
      <c r="S12" s="19" t="s">
        <v>31</v>
      </c>
      <c r="T12" s="2">
        <v>2</v>
      </c>
      <c r="U12" s="23">
        <f>AVERAGE(C42:C43)</f>
        <v>1.4074729385346809</v>
      </c>
      <c r="V12" s="23">
        <f>STDEV(C42:C43)</f>
        <v>0.26634688130832934</v>
      </c>
      <c r="W12" s="24" t="str">
        <f>CONCATENATE(I33," - ",J33)</f>
        <v>1,2 - 1,6</v>
      </c>
      <c r="X12" s="47">
        <f>AVERAGE(D42:D43)</f>
        <v>17.987348856548859</v>
      </c>
      <c r="Y12" s="47">
        <f>STDEV(D42:D43)</f>
        <v>5.9392112487019162</v>
      </c>
      <c r="Z12" s="48" t="str">
        <f>CONCATENATE(K33," - ",L33)</f>
        <v>13,8 - 22,2</v>
      </c>
      <c r="AA12" s="49">
        <v>0.4532811911850313</v>
      </c>
      <c r="AB12" s="49">
        <v>0.14966812346728811</v>
      </c>
      <c r="AC12" s="48" t="s">
        <v>73</v>
      </c>
      <c r="AD12" s="47">
        <f>AVERAGE(E42:E43)</f>
        <v>0.50502298693556424</v>
      </c>
      <c r="AE12" s="47">
        <f>STDEV(E42:E43)</f>
        <v>0.16675265647992962</v>
      </c>
      <c r="AF12" s="48" t="str">
        <f>CONCATENATE(M33," - ",N33)</f>
        <v>0,4 - 0,6</v>
      </c>
      <c r="AG12" s="49">
        <f>AVERAGE(G42:G43)</f>
        <v>3.8000000000000006E-2</v>
      </c>
      <c r="AH12" s="49">
        <f>STDEV(G42:G43)</f>
        <v>4.3840620433565937E-2</v>
      </c>
      <c r="AI12" s="48" t="str">
        <f>CONCATENATE(O33," - ",P33)</f>
        <v>0,01 - 0,07</v>
      </c>
    </row>
    <row r="13" spans="1:35" x14ac:dyDescent="0.25">
      <c r="A13" s="3" t="s">
        <v>19</v>
      </c>
      <c r="B13" s="1" t="s">
        <v>93</v>
      </c>
      <c r="C13" s="13">
        <v>1.5970698009239104</v>
      </c>
      <c r="D13" s="20">
        <v>19.692178378378379</v>
      </c>
      <c r="E13" s="13">
        <v>0.55288874548601386</v>
      </c>
      <c r="F13" s="13">
        <v>0.4962428951351352</v>
      </c>
      <c r="G13" s="41">
        <v>2.0499999999999997E-2</v>
      </c>
      <c r="H13" s="14"/>
      <c r="M13" s="5"/>
      <c r="N13" s="5"/>
    </row>
    <row r="14" spans="1:35" x14ac:dyDescent="0.25">
      <c r="A14" s="3" t="s">
        <v>19</v>
      </c>
      <c r="B14" s="1" t="s">
        <v>94</v>
      </c>
      <c r="C14" s="13">
        <v>1.9182777247343004</v>
      </c>
      <c r="D14" s="20">
        <v>18.061876923076923</v>
      </c>
      <c r="E14" s="13">
        <v>0.50711547911263299</v>
      </c>
      <c r="F14" s="13">
        <v>0.45515929846153846</v>
      </c>
      <c r="G14" s="41">
        <v>4.8000000000000001E-2</v>
      </c>
      <c r="H14" s="14"/>
    </row>
    <row r="15" spans="1:35" x14ac:dyDescent="0.25">
      <c r="A15" s="3" t="s">
        <v>19</v>
      </c>
      <c r="B15" s="1" t="s">
        <v>95</v>
      </c>
      <c r="C15" s="13">
        <v>2.8678752513864478</v>
      </c>
      <c r="D15" s="13">
        <v>21.694540932642489</v>
      </c>
      <c r="E15" s="13">
        <v>0.60910820985217118</v>
      </c>
      <c r="F15" s="13">
        <v>0.54670243150259079</v>
      </c>
      <c r="G15" s="41">
        <v>6.1500000000000006E-2</v>
      </c>
      <c r="H15" s="14"/>
    </row>
    <row r="16" spans="1:35" x14ac:dyDescent="0.25">
      <c r="A16" s="3" t="s">
        <v>19</v>
      </c>
      <c r="B16" s="1" t="s">
        <v>32</v>
      </c>
      <c r="C16" s="13">
        <v>1.9618224870437309</v>
      </c>
      <c r="D16" s="13">
        <v>32.433904761904763</v>
      </c>
      <c r="E16" s="13">
        <v>0.91063266696343426</v>
      </c>
      <c r="F16" s="13">
        <v>0.81733440000000013</v>
      </c>
      <c r="G16" s="41">
        <v>7.1749999999999994E-2</v>
      </c>
      <c r="H16" s="14"/>
    </row>
    <row r="17" spans="1:16" x14ac:dyDescent="0.25">
      <c r="A17" s="3" t="s">
        <v>20</v>
      </c>
      <c r="B17" s="1" t="s">
        <v>33</v>
      </c>
      <c r="C17" s="13">
        <v>2.1223589388978885</v>
      </c>
      <c r="D17" s="20">
        <v>24.002573913043481</v>
      </c>
      <c r="E17" s="13">
        <v>0.6739098501052051</v>
      </c>
      <c r="F17" s="13">
        <v>0.60486486260869576</v>
      </c>
      <c r="G17" s="41">
        <v>9.2500000000000013E-3</v>
      </c>
      <c r="H17" s="14"/>
    </row>
    <row r="18" spans="1:16" x14ac:dyDescent="0.25">
      <c r="A18" s="3" t="s">
        <v>20</v>
      </c>
      <c r="B18" s="1" t="s">
        <v>34</v>
      </c>
      <c r="C18" s="13">
        <v>2.7032222208305692</v>
      </c>
      <c r="D18" s="20">
        <v>30.571780281690145</v>
      </c>
      <c r="E18" s="13">
        <v>0.85835060613591907</v>
      </c>
      <c r="F18" s="13">
        <v>0.77040886309859169</v>
      </c>
      <c r="G18" s="41">
        <v>1.95E-2</v>
      </c>
      <c r="H18" s="14"/>
    </row>
    <row r="19" spans="1:16" x14ac:dyDescent="0.25">
      <c r="A19" s="3" t="s">
        <v>21</v>
      </c>
      <c r="B19" s="1" t="s">
        <v>35</v>
      </c>
      <c r="C19" s="13">
        <v>20.874609878030231</v>
      </c>
      <c r="D19" s="20">
        <v>236.07899555555557</v>
      </c>
      <c r="E19" s="13">
        <v>6.6282874946747228</v>
      </c>
      <c r="F19" s="13">
        <v>5.9491906879999998</v>
      </c>
      <c r="G19" s="41">
        <v>0.375</v>
      </c>
      <c r="H19" s="14"/>
    </row>
    <row r="20" spans="1:16" x14ac:dyDescent="0.25">
      <c r="A20" s="3" t="s">
        <v>21</v>
      </c>
      <c r="B20" s="25" t="s">
        <v>36</v>
      </c>
      <c r="C20" s="20">
        <v>16.898553221497121</v>
      </c>
      <c r="D20" s="20">
        <v>191.11224086021505</v>
      </c>
      <c r="E20" s="13">
        <v>5.3657754396660335</v>
      </c>
      <c r="F20" s="13">
        <v>4.8160284696774189</v>
      </c>
      <c r="G20" s="41">
        <v>0.35450000000000004</v>
      </c>
      <c r="H20" s="14"/>
    </row>
    <row r="21" spans="1:16" x14ac:dyDescent="0.25">
      <c r="A21" s="3" t="s">
        <v>22</v>
      </c>
      <c r="B21" s="1" t="s">
        <v>37</v>
      </c>
      <c r="C21" s="13">
        <v>24.337098285373255</v>
      </c>
      <c r="D21" s="27">
        <v>275.23760930232561</v>
      </c>
      <c r="E21" s="13">
        <v>7.727726897132845</v>
      </c>
      <c r="F21" s="13">
        <v>6.9359877544186048</v>
      </c>
      <c r="G21" s="41">
        <v>0.24</v>
      </c>
      <c r="H21" s="14"/>
    </row>
    <row r="22" spans="1:16" x14ac:dyDescent="0.25">
      <c r="A22" s="3" t="s">
        <v>22</v>
      </c>
      <c r="B22" s="1" t="s">
        <v>38</v>
      </c>
      <c r="C22" s="13">
        <v>2.3773176425966609</v>
      </c>
      <c r="D22" s="27">
        <v>26.886000000000003</v>
      </c>
      <c r="E22" s="13">
        <v>0.75486655287758353</v>
      </c>
      <c r="F22" s="13">
        <v>0.67752720000000011</v>
      </c>
      <c r="G22" s="41">
        <v>5.0499999999999996E-2</v>
      </c>
      <c r="H22" s="14"/>
    </row>
    <row r="23" spans="1:16" x14ac:dyDescent="0.25">
      <c r="A23" s="3" t="s">
        <v>22</v>
      </c>
      <c r="B23" s="1" t="s">
        <v>39</v>
      </c>
      <c r="C23" s="13">
        <v>3.8588344343597969</v>
      </c>
      <c r="D23" s="20">
        <v>43.641043478260876</v>
      </c>
      <c r="E23" s="13">
        <v>1.2252906365549183</v>
      </c>
      <c r="F23" s="13">
        <v>1.0997542956521742</v>
      </c>
      <c r="G23" s="41">
        <v>0.20250000000000001</v>
      </c>
      <c r="H23" s="14"/>
      <c r="I23" s="50" t="s">
        <v>42</v>
      </c>
      <c r="J23" s="2"/>
      <c r="K23" s="2"/>
      <c r="L23" s="2"/>
      <c r="M23" s="35"/>
      <c r="N23" s="35"/>
      <c r="O23" s="35"/>
      <c r="P23" s="35"/>
    </row>
    <row r="24" spans="1:16" x14ac:dyDescent="0.25">
      <c r="A24" s="3" t="s">
        <v>22</v>
      </c>
      <c r="B24" s="1" t="s">
        <v>40</v>
      </c>
      <c r="C24" s="13">
        <v>135.29182630815228</v>
      </c>
      <c r="D24" s="13">
        <v>1530.0673233333334</v>
      </c>
      <c r="E24" s="13">
        <v>42.959036153956127</v>
      </c>
      <c r="F24" s="13">
        <v>38.55769654800001</v>
      </c>
      <c r="G24" s="41">
        <v>0.33250000000000002</v>
      </c>
      <c r="H24" s="14"/>
      <c r="I24" s="13">
        <f t="shared" ref="I24:N33" si="1">ROUND(I3,1)</f>
        <v>2.2999999999999998</v>
      </c>
      <c r="J24" s="13">
        <f t="shared" si="1"/>
        <v>7.2</v>
      </c>
      <c r="K24" s="13">
        <f t="shared" si="1"/>
        <v>26.1</v>
      </c>
      <c r="L24" s="13">
        <f t="shared" si="1"/>
        <v>81.599999999999994</v>
      </c>
      <c r="M24" s="13">
        <f t="shared" si="1"/>
        <v>0.7</v>
      </c>
      <c r="N24" s="13">
        <f t="shared" si="1"/>
        <v>2.2999999999999998</v>
      </c>
      <c r="O24" s="42">
        <f t="shared" ref="O24:P33" si="2">ROUND(O3,2)</f>
        <v>0.02</v>
      </c>
      <c r="P24" s="42">
        <f t="shared" si="2"/>
        <v>0.18</v>
      </c>
    </row>
    <row r="25" spans="1:16" x14ac:dyDescent="0.25">
      <c r="A25" s="3" t="s">
        <v>22</v>
      </c>
      <c r="B25" s="1" t="s">
        <v>41</v>
      </c>
      <c r="C25" s="13">
        <v>10.103599981035808</v>
      </c>
      <c r="D25" s="28">
        <v>114.26550000000002</v>
      </c>
      <c r="E25" s="13">
        <v>3.20818284972973</v>
      </c>
      <c r="F25" s="13">
        <v>2.8794906000000005</v>
      </c>
      <c r="G25" s="41">
        <v>0.18049999999999999</v>
      </c>
      <c r="H25" s="14"/>
      <c r="I25" s="13">
        <f t="shared" si="1"/>
        <v>1.6</v>
      </c>
      <c r="J25" s="13">
        <f t="shared" si="1"/>
        <v>2.9</v>
      </c>
      <c r="K25" s="13">
        <f t="shared" si="1"/>
        <v>18</v>
      </c>
      <c r="L25" s="13">
        <f t="shared" si="1"/>
        <v>32.4</v>
      </c>
      <c r="M25" s="13">
        <f t="shared" si="1"/>
        <v>0.5</v>
      </c>
      <c r="N25" s="13">
        <f t="shared" si="1"/>
        <v>0.9</v>
      </c>
      <c r="O25" s="42">
        <f t="shared" si="2"/>
        <v>0.01</v>
      </c>
      <c r="P25" s="42">
        <f t="shared" si="2"/>
        <v>7.0000000000000007E-2</v>
      </c>
    </row>
    <row r="26" spans="1:16" x14ac:dyDescent="0.25">
      <c r="A26" s="3" t="s">
        <v>22</v>
      </c>
      <c r="B26" s="1" t="s">
        <v>43</v>
      </c>
      <c r="C26" s="13">
        <v>3.7233481951654741</v>
      </c>
      <c r="D26" s="13">
        <v>42.108777464788737</v>
      </c>
      <c r="E26" s="13">
        <v>1.1822698687322155</v>
      </c>
      <c r="F26" s="13">
        <v>1.0611411921126763</v>
      </c>
      <c r="G26" s="41">
        <v>0.10150000000000001</v>
      </c>
      <c r="H26" s="14"/>
      <c r="I26" s="13">
        <f t="shared" si="1"/>
        <v>2.1</v>
      </c>
      <c r="J26" s="13">
        <f t="shared" si="1"/>
        <v>2.7</v>
      </c>
      <c r="K26" s="13">
        <f t="shared" si="1"/>
        <v>24</v>
      </c>
      <c r="L26" s="13">
        <f t="shared" si="1"/>
        <v>30.6</v>
      </c>
      <c r="M26" s="13">
        <f t="shared" si="1"/>
        <v>0.7</v>
      </c>
      <c r="N26" s="13">
        <f t="shared" si="1"/>
        <v>0.9</v>
      </c>
      <c r="O26" s="42">
        <f t="shared" si="2"/>
        <v>0.01</v>
      </c>
      <c r="P26" s="42">
        <f t="shared" si="2"/>
        <v>0.02</v>
      </c>
    </row>
    <row r="27" spans="1:16" x14ac:dyDescent="0.25">
      <c r="A27" s="3" t="s">
        <v>22</v>
      </c>
      <c r="B27" s="1" t="s">
        <v>96</v>
      </c>
      <c r="C27" s="13">
        <v>12.276124597794322</v>
      </c>
      <c r="D27" s="20">
        <v>138.83541686746989</v>
      </c>
      <c r="E27" s="13">
        <v>3.8980217417268945</v>
      </c>
      <c r="F27" s="13">
        <v>3.4986525050602406</v>
      </c>
      <c r="G27" s="41">
        <v>0.28550000000000003</v>
      </c>
      <c r="H27" s="14"/>
      <c r="I27" s="13">
        <f t="shared" si="1"/>
        <v>16.899999999999999</v>
      </c>
      <c r="J27" s="13">
        <f t="shared" si="1"/>
        <v>20.9</v>
      </c>
      <c r="K27" s="13">
        <f t="shared" si="1"/>
        <v>191.1</v>
      </c>
      <c r="L27" s="13">
        <f t="shared" si="1"/>
        <v>236.1</v>
      </c>
      <c r="M27" s="13">
        <f t="shared" si="1"/>
        <v>5.4</v>
      </c>
      <c r="N27" s="13">
        <f t="shared" si="1"/>
        <v>6.6</v>
      </c>
      <c r="O27" s="42">
        <f t="shared" si="2"/>
        <v>0.35</v>
      </c>
      <c r="P27" s="42">
        <f t="shared" si="2"/>
        <v>0.38</v>
      </c>
    </row>
    <row r="28" spans="1:16" x14ac:dyDescent="0.25">
      <c r="A28" s="3" t="s">
        <v>22</v>
      </c>
      <c r="B28" s="1" t="s">
        <v>97</v>
      </c>
      <c r="C28" s="13">
        <v>15.83557696374109</v>
      </c>
      <c r="D28" s="20">
        <v>179.09063333333336</v>
      </c>
      <c r="E28" s="13">
        <v>5.0282499827790161</v>
      </c>
      <c r="F28" s="13">
        <v>4.5130839599999995</v>
      </c>
      <c r="G28" s="41">
        <v>0.26950000000000002</v>
      </c>
      <c r="H28" s="14"/>
      <c r="I28" s="13">
        <f t="shared" si="1"/>
        <v>2.4</v>
      </c>
      <c r="J28" s="13">
        <f t="shared" si="1"/>
        <v>135.30000000000001</v>
      </c>
      <c r="K28" s="13">
        <f t="shared" si="1"/>
        <v>26.9</v>
      </c>
      <c r="L28" s="13">
        <f t="shared" si="1"/>
        <v>1530.1</v>
      </c>
      <c r="M28" s="13">
        <f t="shared" si="1"/>
        <v>0.8</v>
      </c>
      <c r="N28" s="13">
        <f t="shared" si="1"/>
        <v>43</v>
      </c>
      <c r="O28" s="42">
        <f t="shared" si="2"/>
        <v>0.05</v>
      </c>
      <c r="P28" s="42">
        <f t="shared" si="2"/>
        <v>0.62</v>
      </c>
    </row>
    <row r="29" spans="1:16" x14ac:dyDescent="0.25">
      <c r="A29" s="3" t="s">
        <v>22</v>
      </c>
      <c r="B29" s="1" t="s">
        <v>98</v>
      </c>
      <c r="C29" s="13">
        <v>42.637694170177284</v>
      </c>
      <c r="D29" s="20">
        <v>482.20609014084505</v>
      </c>
      <c r="E29" s="13">
        <v>13.53869110470866</v>
      </c>
      <c r="F29" s="13">
        <v>12.151593471549297</v>
      </c>
      <c r="G29" s="41">
        <v>0.62</v>
      </c>
      <c r="H29" s="14"/>
      <c r="I29" s="13">
        <f t="shared" si="1"/>
        <v>1.5</v>
      </c>
      <c r="J29" s="13">
        <f t="shared" si="1"/>
        <v>4.7</v>
      </c>
      <c r="K29" s="13">
        <f t="shared" si="1"/>
        <v>17.399999999999999</v>
      </c>
      <c r="L29" s="13">
        <f t="shared" si="1"/>
        <v>53.3</v>
      </c>
      <c r="M29" s="13">
        <f t="shared" si="1"/>
        <v>0.5</v>
      </c>
      <c r="N29" s="13">
        <f t="shared" si="1"/>
        <v>53.3</v>
      </c>
      <c r="O29" s="42">
        <f t="shared" si="2"/>
        <v>0.02</v>
      </c>
      <c r="P29" s="42">
        <f t="shared" si="2"/>
        <v>0.4</v>
      </c>
    </row>
    <row r="30" spans="1:16" x14ac:dyDescent="0.25">
      <c r="A30" s="3" t="s">
        <v>23</v>
      </c>
      <c r="B30" s="1" t="s">
        <v>99</v>
      </c>
      <c r="C30" s="13">
        <v>4.7122230455601413</v>
      </c>
      <c r="D30" s="27">
        <v>53.292343661971834</v>
      </c>
      <c r="E30" s="13">
        <v>1.496266002933877</v>
      </c>
      <c r="F30" s="13">
        <v>1.3429670602816903</v>
      </c>
      <c r="G30" s="41">
        <v>0.39850000000000002</v>
      </c>
      <c r="H30" s="14"/>
      <c r="I30" s="13">
        <f t="shared" si="1"/>
        <v>84.8</v>
      </c>
      <c r="J30" s="13">
        <f t="shared" si="1"/>
        <v>84.8</v>
      </c>
      <c r="K30" s="13">
        <f t="shared" si="1"/>
        <v>958.7</v>
      </c>
      <c r="L30" s="13">
        <f t="shared" si="1"/>
        <v>958.7</v>
      </c>
      <c r="M30" s="13">
        <f t="shared" si="1"/>
        <v>26.9</v>
      </c>
      <c r="N30" s="13">
        <f t="shared" si="1"/>
        <v>26.9</v>
      </c>
      <c r="O30" s="42">
        <f t="shared" si="2"/>
        <v>0.21</v>
      </c>
      <c r="P30" s="42">
        <f t="shared" si="2"/>
        <v>0.21</v>
      </c>
    </row>
    <row r="31" spans="1:16" x14ac:dyDescent="0.25">
      <c r="A31" s="3" t="s">
        <v>23</v>
      </c>
      <c r="B31" s="1" t="s">
        <v>100</v>
      </c>
      <c r="C31" s="13">
        <v>1.681582874876282</v>
      </c>
      <c r="D31" s="13">
        <v>19.017667796610173</v>
      </c>
      <c r="E31" s="13">
        <v>0.53395080463431333</v>
      </c>
      <c r="F31" s="13">
        <v>0.4792452284745764</v>
      </c>
      <c r="G31" s="41">
        <v>0.26574999999999999</v>
      </c>
      <c r="H31" s="14"/>
      <c r="I31" s="13">
        <f t="shared" si="1"/>
        <v>1.3</v>
      </c>
      <c r="J31" s="13">
        <f t="shared" si="1"/>
        <v>7.1</v>
      </c>
      <c r="K31" s="13">
        <f t="shared" si="1"/>
        <v>14.7</v>
      </c>
      <c r="L31" s="13">
        <f t="shared" si="1"/>
        <v>80.3</v>
      </c>
      <c r="M31" s="13">
        <f t="shared" si="1"/>
        <v>0.4</v>
      </c>
      <c r="N31" s="13">
        <f t="shared" si="1"/>
        <v>2.2999999999999998</v>
      </c>
      <c r="O31" s="42">
        <f t="shared" si="2"/>
        <v>0</v>
      </c>
      <c r="P31" s="42">
        <f t="shared" si="2"/>
        <v>0.27</v>
      </c>
    </row>
    <row r="32" spans="1:16" x14ac:dyDescent="0.25">
      <c r="A32" s="3" t="s">
        <v>23</v>
      </c>
      <c r="B32" s="31" t="s">
        <v>44</v>
      </c>
      <c r="C32" s="20">
        <v>1.7043538791539137</v>
      </c>
      <c r="D32" s="20">
        <v>19.275193846153851</v>
      </c>
      <c r="E32" s="13">
        <v>0.54118125175531384</v>
      </c>
      <c r="F32" s="13">
        <v>0.48573488492307709</v>
      </c>
      <c r="G32" s="41">
        <v>1.55E-2</v>
      </c>
      <c r="H32" s="14"/>
      <c r="I32" s="20">
        <f t="shared" si="1"/>
        <v>3.7</v>
      </c>
      <c r="J32" s="20">
        <f t="shared" si="1"/>
        <v>219.8</v>
      </c>
      <c r="K32" s="20">
        <f t="shared" si="1"/>
        <v>41.9</v>
      </c>
      <c r="L32" s="20">
        <f t="shared" si="1"/>
        <v>2485.5</v>
      </c>
      <c r="M32" s="20">
        <f t="shared" si="1"/>
        <v>1.2</v>
      </c>
      <c r="N32" s="20">
        <f t="shared" si="1"/>
        <v>69.8</v>
      </c>
      <c r="O32" s="51">
        <f t="shared" si="2"/>
        <v>0.01</v>
      </c>
      <c r="P32" s="51">
        <f t="shared" si="2"/>
        <v>3.38</v>
      </c>
    </row>
    <row r="33" spans="1:37" x14ac:dyDescent="0.25">
      <c r="A33" s="3" t="s">
        <v>23</v>
      </c>
      <c r="B33" s="1" t="s">
        <v>45</v>
      </c>
      <c r="C33" s="20">
        <v>1.7464141143690854</v>
      </c>
      <c r="D33" s="32">
        <v>19.750869230769233</v>
      </c>
      <c r="E33" s="13">
        <v>0.55453658307545572</v>
      </c>
      <c r="F33" s="13">
        <v>0.49772190461538468</v>
      </c>
      <c r="G33" s="41">
        <v>0.1875</v>
      </c>
      <c r="H33" s="14"/>
      <c r="I33" s="21">
        <f t="shared" si="1"/>
        <v>1.2</v>
      </c>
      <c r="J33" s="21">
        <f t="shared" si="1"/>
        <v>1.6</v>
      </c>
      <c r="K33" s="21">
        <f t="shared" si="1"/>
        <v>13.8</v>
      </c>
      <c r="L33" s="21">
        <f t="shared" si="1"/>
        <v>22.2</v>
      </c>
      <c r="M33" s="21">
        <f t="shared" si="1"/>
        <v>0.4</v>
      </c>
      <c r="N33" s="21">
        <f t="shared" si="1"/>
        <v>0.6</v>
      </c>
      <c r="O33" s="46">
        <f t="shared" si="2"/>
        <v>0.01</v>
      </c>
      <c r="P33" s="46">
        <f t="shared" si="2"/>
        <v>7.0000000000000007E-2</v>
      </c>
    </row>
    <row r="34" spans="1:37" x14ac:dyDescent="0.25">
      <c r="A34" s="3" t="s">
        <v>23</v>
      </c>
      <c r="B34" s="1" t="s">
        <v>46</v>
      </c>
      <c r="C34" s="20">
        <v>1.7169516307642549</v>
      </c>
      <c r="D34" s="20">
        <v>19.417666666666669</v>
      </c>
      <c r="E34" s="13">
        <v>0.54518139930047704</v>
      </c>
      <c r="F34" s="13">
        <v>0.48932520000000018</v>
      </c>
      <c r="G34" s="41">
        <v>0.36049999999999999</v>
      </c>
      <c r="H34" s="14"/>
    </row>
    <row r="35" spans="1:37" x14ac:dyDescent="0.25">
      <c r="A35" s="3" t="s">
        <v>23</v>
      </c>
      <c r="B35" s="25" t="s">
        <v>47</v>
      </c>
      <c r="C35" s="20">
        <v>1.5364515875300642</v>
      </c>
      <c r="D35" s="20">
        <v>17.376322222222225</v>
      </c>
      <c r="E35" s="13">
        <v>0.48786745732273457</v>
      </c>
      <c r="F35" s="13">
        <v>0.43788332000000002</v>
      </c>
      <c r="G35" s="41">
        <v>0.121</v>
      </c>
      <c r="H35" s="14"/>
    </row>
    <row r="36" spans="1:37" x14ac:dyDescent="0.25">
      <c r="A36" s="3" t="s">
        <v>23</v>
      </c>
      <c r="B36" s="1" t="s">
        <v>101</v>
      </c>
      <c r="C36" s="13">
        <v>1.831415072815205</v>
      </c>
      <c r="D36" s="20">
        <v>20.712177777777779</v>
      </c>
      <c r="E36" s="20">
        <v>0.58152682592050886</v>
      </c>
      <c r="F36" s="20">
        <v>0.52194688000000011</v>
      </c>
      <c r="G36" s="34">
        <v>0.14649999999999999</v>
      </c>
      <c r="H36" s="15"/>
    </row>
    <row r="37" spans="1:37" x14ac:dyDescent="0.25">
      <c r="A37" s="3" t="s">
        <v>24</v>
      </c>
      <c r="B37" s="1" t="s">
        <v>24</v>
      </c>
      <c r="C37" s="13">
        <v>84.767883108866755</v>
      </c>
      <c r="D37" s="13">
        <v>958.6726083333333</v>
      </c>
      <c r="E37" s="13">
        <v>26.916234738925279</v>
      </c>
      <c r="F37" s="13">
        <v>24.158549730000001</v>
      </c>
      <c r="G37" s="41">
        <v>0.20624999999999999</v>
      </c>
      <c r="H37" s="14"/>
    </row>
    <row r="38" spans="1:37" x14ac:dyDescent="0.25">
      <c r="A38" s="3" t="s">
        <v>27</v>
      </c>
      <c r="B38" s="1" t="s">
        <v>48</v>
      </c>
      <c r="C38" s="13">
        <v>7.0961653503745472</v>
      </c>
      <c r="D38" s="20">
        <v>80.253264516129036</v>
      </c>
      <c r="E38" s="13">
        <v>2.2532360761163139</v>
      </c>
      <c r="F38" s="13">
        <v>2.0223822658064514</v>
      </c>
      <c r="G38" s="41">
        <v>0.26899999999999996</v>
      </c>
      <c r="H38" s="14"/>
      <c r="AK38" s="52" t="s">
        <v>74</v>
      </c>
    </row>
    <row r="39" spans="1:37" x14ac:dyDescent="0.25">
      <c r="A39" s="3" t="s">
        <v>27</v>
      </c>
      <c r="B39" s="25" t="s">
        <v>49</v>
      </c>
      <c r="C39" s="20">
        <v>1.2989787903338614</v>
      </c>
      <c r="D39" s="20">
        <v>14.690650980392157</v>
      </c>
      <c r="E39" s="13">
        <v>0.41246303150696717</v>
      </c>
      <c r="F39" s="13">
        <v>0.37020440470588234</v>
      </c>
      <c r="G39" s="41">
        <v>3.0000000000000001E-3</v>
      </c>
      <c r="H39" s="14"/>
      <c r="AK39" s="52" t="s">
        <v>75</v>
      </c>
    </row>
    <row r="40" spans="1:37" x14ac:dyDescent="0.25">
      <c r="A40" s="3" t="s">
        <v>29</v>
      </c>
      <c r="B40" s="1" t="s">
        <v>102</v>
      </c>
      <c r="C40" s="13">
        <v>3.7074834664305061</v>
      </c>
      <c r="D40" s="20">
        <v>41.929357142857143</v>
      </c>
      <c r="E40" s="13">
        <v>1.1772323622257552</v>
      </c>
      <c r="F40" s="13">
        <v>1.0566198</v>
      </c>
      <c r="G40" s="41">
        <v>8.0000000000000002E-3</v>
      </c>
      <c r="H40" s="14"/>
      <c r="AK40" s="52" t="s">
        <v>76</v>
      </c>
    </row>
    <row r="41" spans="1:37" x14ac:dyDescent="0.25">
      <c r="A41" s="3" t="s">
        <v>29</v>
      </c>
      <c r="B41" s="25" t="s">
        <v>103</v>
      </c>
      <c r="C41" s="20">
        <v>219.77602394734777</v>
      </c>
      <c r="D41" s="20">
        <v>2485.5316235294122</v>
      </c>
      <c r="E41" s="20">
        <v>69.785192617788852</v>
      </c>
      <c r="F41" s="20">
        <v>62.635396912941189</v>
      </c>
      <c r="G41" s="34">
        <v>3.38</v>
      </c>
      <c r="H41" s="15"/>
      <c r="AK41" s="52" t="s">
        <v>77</v>
      </c>
    </row>
    <row r="42" spans="1:37" x14ac:dyDescent="0.25">
      <c r="A42" s="1" t="s">
        <v>104</v>
      </c>
      <c r="B42" s="1" t="s">
        <v>104</v>
      </c>
      <c r="C42" s="13">
        <v>1.5958086244556893</v>
      </c>
      <c r="D42" s="20">
        <v>22.187005405405408</v>
      </c>
      <c r="E42" s="13">
        <v>0.62293492111339333</v>
      </c>
      <c r="F42" s="13">
        <v>0.55911253621621626</v>
      </c>
      <c r="G42" s="41">
        <v>6.9000000000000006E-2</v>
      </c>
      <c r="H42" s="14"/>
      <c r="AK42" s="52" t="s">
        <v>78</v>
      </c>
    </row>
    <row r="43" spans="1:37" x14ac:dyDescent="0.25">
      <c r="A43" s="19" t="s">
        <v>31</v>
      </c>
      <c r="B43" s="19" t="s">
        <v>31</v>
      </c>
      <c r="C43" s="21">
        <v>1.2191372526136723</v>
      </c>
      <c r="D43" s="21">
        <v>13.787692307692311</v>
      </c>
      <c r="E43" s="21">
        <v>0.38711105275773522</v>
      </c>
      <c r="F43" s="21">
        <v>0.34744984615384628</v>
      </c>
      <c r="G43" s="33">
        <v>6.9999999999999993E-3</v>
      </c>
      <c r="H43" s="34"/>
      <c r="J43" s="26"/>
      <c r="K43" s="26"/>
      <c r="L43" s="26"/>
      <c r="M43" s="4"/>
      <c r="N43" s="4"/>
      <c r="O43" s="4"/>
      <c r="AK43" s="52" t="s">
        <v>79</v>
      </c>
    </row>
    <row r="44" spans="1:37" x14ac:dyDescent="0.25">
      <c r="B44" s="25"/>
      <c r="C44" s="26"/>
      <c r="D44" s="26"/>
      <c r="E44" s="4"/>
      <c r="F44" s="4"/>
      <c r="G44" s="4"/>
      <c r="H44" s="4"/>
      <c r="J44" s="26"/>
      <c r="K44" s="26"/>
      <c r="L44" s="26"/>
      <c r="M44" s="4"/>
      <c r="N44" s="4"/>
      <c r="O44" s="4"/>
      <c r="AK44" s="52" t="s">
        <v>80</v>
      </c>
    </row>
    <row r="45" spans="1:37" x14ac:dyDescent="0.25">
      <c r="AK45" s="52" t="s">
        <v>81</v>
      </c>
    </row>
    <row r="46" spans="1:37" x14ac:dyDescent="0.25">
      <c r="AK46" s="52" t="s">
        <v>82</v>
      </c>
    </row>
    <row r="47" spans="1:37" x14ac:dyDescent="0.25">
      <c r="AK47" s="52" t="s">
        <v>83</v>
      </c>
    </row>
  </sheetData>
  <mergeCells count="11">
    <mergeCell ref="T1:T2"/>
    <mergeCell ref="I1:J1"/>
    <mergeCell ref="K1:L1"/>
    <mergeCell ref="M1:N1"/>
    <mergeCell ref="O1:P1"/>
    <mergeCell ref="R1:S2"/>
    <mergeCell ref="U1:W1"/>
    <mergeCell ref="X1:Z1"/>
    <mergeCell ref="AA1:AC1"/>
    <mergeCell ref="AD1:AF1"/>
    <mergeCell ref="AG1:A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</vt:lpstr>
      <vt:lpstr>Risks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</dc:creator>
  <cp:lastModifiedBy>Samu</cp:lastModifiedBy>
  <dcterms:created xsi:type="dcterms:W3CDTF">2020-07-17T08:32:00Z</dcterms:created>
  <dcterms:modified xsi:type="dcterms:W3CDTF">2020-10-07T16:20:55Z</dcterms:modified>
</cp:coreProperties>
</file>