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8"/>
  </bookViews>
  <sheets>
    <sheet name="Morphology" sheetId="1" r:id="rId1"/>
    <sheet name="Cu determ." sheetId="2" r:id="rId2"/>
    <sheet name="Gaseous Exch." sheetId="3" r:id="rId3"/>
    <sheet name="Chlorophyll" sheetId="4" r:id="rId4"/>
    <sheet name="MDA" sheetId="5" r:id="rId5"/>
    <sheet name="H2O2" sheetId="6" r:id="rId6"/>
    <sheet name="EL" sheetId="7" r:id="rId7"/>
    <sheet name="SOD" sheetId="8" r:id="rId8"/>
    <sheet name="POD" sheetId="9" r:id="rId9"/>
    <sheet name="CAT" sheetId="10" r:id="rId10"/>
    <sheet name="APX" sheetId="11" r:id="rId11"/>
  </sheets>
  <calcPr calcId="152511"/>
</workbook>
</file>

<file path=xl/calcChain.xml><?xml version="1.0" encoding="utf-8"?>
<calcChain xmlns="http://schemas.openxmlformats.org/spreadsheetml/2006/main">
  <c r="F18" i="10" l="1"/>
  <c r="I18" i="10" s="1"/>
  <c r="L18" i="10" s="1"/>
  <c r="M18" i="10" s="1"/>
  <c r="N18" i="10" s="1"/>
  <c r="G18" i="10"/>
  <c r="H18" i="10"/>
  <c r="J18" i="10"/>
  <c r="K18" i="10" s="1"/>
  <c r="H29" i="11" l="1"/>
  <c r="I29" i="11" s="1"/>
  <c r="J29" i="11" s="1"/>
  <c r="K29" i="11" s="1"/>
  <c r="L29" i="11" s="1"/>
  <c r="M29" i="11" s="1"/>
  <c r="G29" i="11"/>
  <c r="F29" i="11"/>
  <c r="H28" i="11"/>
  <c r="I28" i="11" s="1"/>
  <c r="J28" i="11" s="1"/>
  <c r="K28" i="11" s="1"/>
  <c r="L28" i="11" s="1"/>
  <c r="M28" i="11" s="1"/>
  <c r="G28" i="11"/>
  <c r="F28" i="11"/>
  <c r="H27" i="11"/>
  <c r="I27" i="11" s="1"/>
  <c r="J27" i="11" s="1"/>
  <c r="K27" i="11" s="1"/>
  <c r="L27" i="11" s="1"/>
  <c r="M27" i="11" s="1"/>
  <c r="G27" i="11"/>
  <c r="F27" i="11"/>
  <c r="H26" i="11"/>
  <c r="I26" i="11" s="1"/>
  <c r="J26" i="11" s="1"/>
  <c r="K26" i="11" s="1"/>
  <c r="L26" i="11" s="1"/>
  <c r="M26" i="11" s="1"/>
  <c r="G26" i="11"/>
  <c r="F26" i="11"/>
  <c r="H25" i="11"/>
  <c r="I25" i="11" s="1"/>
  <c r="J25" i="11" s="1"/>
  <c r="K25" i="11" s="1"/>
  <c r="L25" i="11" s="1"/>
  <c r="M25" i="11" s="1"/>
  <c r="G25" i="11"/>
  <c r="F25" i="11"/>
  <c r="H24" i="11"/>
  <c r="I24" i="11" s="1"/>
  <c r="J24" i="11" s="1"/>
  <c r="K24" i="11" s="1"/>
  <c r="L24" i="11" s="1"/>
  <c r="M24" i="11" s="1"/>
  <c r="G24" i="11"/>
  <c r="F24" i="11"/>
  <c r="H23" i="11"/>
  <c r="I23" i="11" s="1"/>
  <c r="J23" i="11" s="1"/>
  <c r="K23" i="11" s="1"/>
  <c r="L23" i="11" s="1"/>
  <c r="M23" i="11" s="1"/>
  <c r="G23" i="11"/>
  <c r="F23" i="11"/>
  <c r="H22" i="11"/>
  <c r="I22" i="11" s="1"/>
  <c r="J22" i="11" s="1"/>
  <c r="K22" i="11" s="1"/>
  <c r="L22" i="11" s="1"/>
  <c r="M22" i="11" s="1"/>
  <c r="G22" i="11"/>
  <c r="F22" i="11"/>
  <c r="H21" i="11"/>
  <c r="I21" i="11" s="1"/>
  <c r="J21" i="11" s="1"/>
  <c r="K21" i="11" s="1"/>
  <c r="L21" i="11" s="1"/>
  <c r="M21" i="11" s="1"/>
  <c r="G21" i="11"/>
  <c r="F21" i="11"/>
  <c r="H20" i="11"/>
  <c r="I20" i="11" s="1"/>
  <c r="J20" i="11" s="1"/>
  <c r="K20" i="11" s="1"/>
  <c r="L20" i="11" s="1"/>
  <c r="M20" i="11" s="1"/>
  <c r="G20" i="11"/>
  <c r="F20" i="11"/>
  <c r="H19" i="11"/>
  <c r="I19" i="11" s="1"/>
  <c r="J19" i="11" s="1"/>
  <c r="K19" i="11" s="1"/>
  <c r="L19" i="11" s="1"/>
  <c r="M19" i="11" s="1"/>
  <c r="G19" i="11"/>
  <c r="F19" i="11"/>
  <c r="H18" i="11"/>
  <c r="I18" i="11" s="1"/>
  <c r="J18" i="11" s="1"/>
  <c r="K18" i="11" s="1"/>
  <c r="L18" i="11" s="1"/>
  <c r="M18" i="11" s="1"/>
  <c r="G18" i="11"/>
  <c r="F18" i="11"/>
  <c r="H14" i="11"/>
  <c r="I14" i="11" s="1"/>
  <c r="J14" i="11" s="1"/>
  <c r="K14" i="11" s="1"/>
  <c r="L14" i="11" s="1"/>
  <c r="M14" i="11" s="1"/>
  <c r="G14" i="11"/>
  <c r="F14" i="11"/>
  <c r="H13" i="11"/>
  <c r="I13" i="11" s="1"/>
  <c r="J13" i="11" s="1"/>
  <c r="K13" i="11" s="1"/>
  <c r="L13" i="11" s="1"/>
  <c r="M13" i="11" s="1"/>
  <c r="G13" i="11"/>
  <c r="F13" i="11"/>
  <c r="H12" i="11"/>
  <c r="G12" i="11"/>
  <c r="I12" i="11" s="1"/>
  <c r="J12" i="11" s="1"/>
  <c r="K12" i="11" s="1"/>
  <c r="L12" i="11" s="1"/>
  <c r="M12" i="11" s="1"/>
  <c r="F12" i="11"/>
  <c r="H11" i="11"/>
  <c r="G11" i="11"/>
  <c r="I11" i="11" s="1"/>
  <c r="J11" i="11" s="1"/>
  <c r="K11" i="11" s="1"/>
  <c r="L11" i="11" s="1"/>
  <c r="M11" i="11" s="1"/>
  <c r="F11" i="11"/>
  <c r="H10" i="11"/>
  <c r="G10" i="11"/>
  <c r="I10" i="11" s="1"/>
  <c r="J10" i="11" s="1"/>
  <c r="K10" i="11" s="1"/>
  <c r="L10" i="11" s="1"/>
  <c r="M10" i="11" s="1"/>
  <c r="F10" i="11"/>
  <c r="H9" i="11"/>
  <c r="G9" i="11"/>
  <c r="I9" i="11" s="1"/>
  <c r="J9" i="11" s="1"/>
  <c r="K9" i="11" s="1"/>
  <c r="L9" i="11" s="1"/>
  <c r="M9" i="11" s="1"/>
  <c r="F9" i="11"/>
  <c r="H8" i="11"/>
  <c r="G8" i="11"/>
  <c r="I8" i="11" s="1"/>
  <c r="J8" i="11" s="1"/>
  <c r="K8" i="11" s="1"/>
  <c r="L8" i="11" s="1"/>
  <c r="M8" i="11" s="1"/>
  <c r="F8" i="11"/>
  <c r="H7" i="11"/>
  <c r="G7" i="11"/>
  <c r="I7" i="11" s="1"/>
  <c r="J7" i="11" s="1"/>
  <c r="K7" i="11" s="1"/>
  <c r="L7" i="11" s="1"/>
  <c r="M7" i="11" s="1"/>
  <c r="F7" i="11"/>
  <c r="H6" i="11"/>
  <c r="G6" i="11"/>
  <c r="I6" i="11" s="1"/>
  <c r="J6" i="11" s="1"/>
  <c r="K6" i="11" s="1"/>
  <c r="L6" i="11" s="1"/>
  <c r="M6" i="11" s="1"/>
  <c r="F6" i="11"/>
  <c r="H5" i="11"/>
  <c r="G5" i="11"/>
  <c r="I5" i="11" s="1"/>
  <c r="J5" i="11" s="1"/>
  <c r="K5" i="11" s="1"/>
  <c r="L5" i="11" s="1"/>
  <c r="M5" i="11" s="1"/>
  <c r="F5" i="11"/>
  <c r="H4" i="11"/>
  <c r="G4" i="11"/>
  <c r="I4" i="11" s="1"/>
  <c r="J4" i="11" s="1"/>
  <c r="K4" i="11" s="1"/>
  <c r="L4" i="11" s="1"/>
  <c r="M4" i="11" s="1"/>
  <c r="F4" i="11"/>
  <c r="H3" i="11"/>
  <c r="G3" i="11"/>
  <c r="I3" i="11" s="1"/>
  <c r="J3" i="11" s="1"/>
  <c r="K3" i="11" s="1"/>
  <c r="L3" i="11" s="1"/>
  <c r="M3" i="11" s="1"/>
  <c r="F3" i="11"/>
  <c r="K29" i="10"/>
  <c r="J29" i="10"/>
  <c r="H29" i="10"/>
  <c r="I29" i="10" s="1"/>
  <c r="L29" i="10" s="1"/>
  <c r="M29" i="10" s="1"/>
  <c r="N29" i="10" s="1"/>
  <c r="G29" i="10"/>
  <c r="F29" i="10"/>
  <c r="J28" i="10"/>
  <c r="K28" i="10" s="1"/>
  <c r="H28" i="10"/>
  <c r="I28" i="10" s="1"/>
  <c r="L28" i="10" s="1"/>
  <c r="M28" i="10" s="1"/>
  <c r="N28" i="10" s="1"/>
  <c r="G28" i="10"/>
  <c r="F28" i="10"/>
  <c r="J27" i="10"/>
  <c r="K27" i="10" s="1"/>
  <c r="I27" i="10"/>
  <c r="L27" i="10" s="1"/>
  <c r="M27" i="10" s="1"/>
  <c r="N27" i="10" s="1"/>
  <c r="H27" i="10"/>
  <c r="G27" i="10"/>
  <c r="F27" i="10"/>
  <c r="J26" i="10"/>
  <c r="K26" i="10" s="1"/>
  <c r="H26" i="10"/>
  <c r="I26" i="10" s="1"/>
  <c r="L26" i="10" s="1"/>
  <c r="M26" i="10" s="1"/>
  <c r="N26" i="10" s="1"/>
  <c r="G26" i="10"/>
  <c r="F26" i="10"/>
  <c r="K25" i="10"/>
  <c r="J25" i="10"/>
  <c r="H25" i="10"/>
  <c r="I25" i="10" s="1"/>
  <c r="L25" i="10" s="1"/>
  <c r="M25" i="10" s="1"/>
  <c r="N25" i="10" s="1"/>
  <c r="G25" i="10"/>
  <c r="F25" i="10"/>
  <c r="J24" i="10"/>
  <c r="K24" i="10" s="1"/>
  <c r="H24" i="10"/>
  <c r="I24" i="10" s="1"/>
  <c r="L24" i="10" s="1"/>
  <c r="M24" i="10" s="1"/>
  <c r="G24" i="10"/>
  <c r="F24" i="10"/>
  <c r="J23" i="10"/>
  <c r="K23" i="10" s="1"/>
  <c r="I23" i="10"/>
  <c r="L23" i="10" s="1"/>
  <c r="M23" i="10" s="1"/>
  <c r="H23" i="10"/>
  <c r="G23" i="10"/>
  <c r="F23" i="10"/>
  <c r="J22" i="10"/>
  <c r="K22" i="10" s="1"/>
  <c r="H22" i="10"/>
  <c r="I22" i="10" s="1"/>
  <c r="L22" i="10" s="1"/>
  <c r="M22" i="10" s="1"/>
  <c r="G22" i="10"/>
  <c r="F22" i="10"/>
  <c r="K21" i="10"/>
  <c r="J21" i="10"/>
  <c r="H21" i="10"/>
  <c r="I21" i="10" s="1"/>
  <c r="L21" i="10" s="1"/>
  <c r="M21" i="10" s="1"/>
  <c r="N21" i="10" s="1"/>
  <c r="G21" i="10"/>
  <c r="F21" i="10"/>
  <c r="J20" i="10"/>
  <c r="K20" i="10" s="1"/>
  <c r="H20" i="10"/>
  <c r="I20" i="10" s="1"/>
  <c r="L20" i="10" s="1"/>
  <c r="M20" i="10" s="1"/>
  <c r="N20" i="10" s="1"/>
  <c r="G20" i="10"/>
  <c r="F20" i="10"/>
  <c r="J19" i="10"/>
  <c r="K19" i="10" s="1"/>
  <c r="I19" i="10"/>
  <c r="L19" i="10" s="1"/>
  <c r="M19" i="10" s="1"/>
  <c r="N19" i="10" s="1"/>
  <c r="H19" i="10"/>
  <c r="G19" i="10"/>
  <c r="F19" i="10"/>
  <c r="K14" i="10"/>
  <c r="J14" i="10"/>
  <c r="H14" i="10"/>
  <c r="I14" i="10" s="1"/>
  <c r="L14" i="10" s="1"/>
  <c r="M14" i="10" s="1"/>
  <c r="N14" i="10" s="1"/>
  <c r="G14" i="10"/>
  <c r="F14" i="10"/>
  <c r="J13" i="10"/>
  <c r="K13" i="10" s="1"/>
  <c r="H13" i="10"/>
  <c r="I13" i="10" s="1"/>
  <c r="L13" i="10" s="1"/>
  <c r="M13" i="10" s="1"/>
  <c r="N13" i="10" s="1"/>
  <c r="G13" i="10"/>
  <c r="F13" i="10"/>
  <c r="J12" i="10"/>
  <c r="K12" i="10" s="1"/>
  <c r="I12" i="10"/>
  <c r="L12" i="10" s="1"/>
  <c r="M12" i="10" s="1"/>
  <c r="N12" i="10" s="1"/>
  <c r="H12" i="10"/>
  <c r="G12" i="10"/>
  <c r="F12" i="10"/>
  <c r="J11" i="10"/>
  <c r="K11" i="10" s="1"/>
  <c r="H11" i="10"/>
  <c r="I11" i="10" s="1"/>
  <c r="L11" i="10" s="1"/>
  <c r="M11" i="10" s="1"/>
  <c r="N11" i="10" s="1"/>
  <c r="G11" i="10"/>
  <c r="F11" i="10"/>
  <c r="K10" i="10"/>
  <c r="J10" i="10"/>
  <c r="H10" i="10"/>
  <c r="I10" i="10" s="1"/>
  <c r="L10" i="10" s="1"/>
  <c r="M10" i="10" s="1"/>
  <c r="N10" i="10" s="1"/>
  <c r="G10" i="10"/>
  <c r="F10" i="10"/>
  <c r="J9" i="10"/>
  <c r="K9" i="10" s="1"/>
  <c r="H9" i="10"/>
  <c r="I9" i="10" s="1"/>
  <c r="L9" i="10" s="1"/>
  <c r="M9" i="10" s="1"/>
  <c r="G9" i="10"/>
  <c r="F9" i="10"/>
  <c r="J8" i="10"/>
  <c r="K8" i="10" s="1"/>
  <c r="I8" i="10"/>
  <c r="L8" i="10" s="1"/>
  <c r="M8" i="10" s="1"/>
  <c r="H8" i="10"/>
  <c r="G8" i="10"/>
  <c r="F8" i="10"/>
  <c r="J7" i="10"/>
  <c r="K7" i="10" s="1"/>
  <c r="H7" i="10"/>
  <c r="I7" i="10" s="1"/>
  <c r="L7" i="10" s="1"/>
  <c r="M7" i="10" s="1"/>
  <c r="G7" i="10"/>
  <c r="F7" i="10"/>
  <c r="K6" i="10"/>
  <c r="J6" i="10"/>
  <c r="H6" i="10"/>
  <c r="I6" i="10" s="1"/>
  <c r="L6" i="10" s="1"/>
  <c r="M6" i="10" s="1"/>
  <c r="N6" i="10" s="1"/>
  <c r="G6" i="10"/>
  <c r="F6" i="10"/>
  <c r="J5" i="10"/>
  <c r="K5" i="10" s="1"/>
  <c r="H5" i="10"/>
  <c r="I5" i="10" s="1"/>
  <c r="L5" i="10" s="1"/>
  <c r="M5" i="10" s="1"/>
  <c r="N5" i="10" s="1"/>
  <c r="G5" i="10"/>
  <c r="F5" i="10"/>
  <c r="J4" i="10"/>
  <c r="K4" i="10" s="1"/>
  <c r="I4" i="10"/>
  <c r="L4" i="10" s="1"/>
  <c r="M4" i="10" s="1"/>
  <c r="N4" i="10" s="1"/>
  <c r="H4" i="10"/>
  <c r="G4" i="10"/>
  <c r="F4" i="10"/>
  <c r="J3" i="10"/>
  <c r="K3" i="10" s="1"/>
  <c r="H3" i="10"/>
  <c r="I3" i="10" s="1"/>
  <c r="L3" i="10" s="1"/>
  <c r="M3" i="10" s="1"/>
  <c r="N3" i="10" s="1"/>
  <c r="G3" i="10"/>
  <c r="F3" i="10"/>
  <c r="O29" i="9"/>
  <c r="P29" i="9" s="1"/>
  <c r="Q29" i="9" s="1"/>
  <c r="M29" i="9"/>
  <c r="L29" i="9"/>
  <c r="K29" i="9"/>
  <c r="J29" i="9"/>
  <c r="I29" i="9"/>
  <c r="N29" i="9" s="1"/>
  <c r="O28" i="9"/>
  <c r="P28" i="9" s="1"/>
  <c r="Q28" i="9" s="1"/>
  <c r="M28" i="9"/>
  <c r="L28" i="9"/>
  <c r="K28" i="9"/>
  <c r="J28" i="9"/>
  <c r="I28" i="9"/>
  <c r="N28" i="9" s="1"/>
  <c r="O27" i="9"/>
  <c r="P27" i="9" s="1"/>
  <c r="Q27" i="9" s="1"/>
  <c r="M27" i="9"/>
  <c r="L27" i="9"/>
  <c r="K27" i="9"/>
  <c r="J27" i="9"/>
  <c r="I27" i="9"/>
  <c r="N27" i="9" s="1"/>
  <c r="O26" i="9"/>
  <c r="P26" i="9" s="1"/>
  <c r="Q26" i="9" s="1"/>
  <c r="M26" i="9"/>
  <c r="L26" i="9"/>
  <c r="K26" i="9"/>
  <c r="J26" i="9"/>
  <c r="I26" i="9"/>
  <c r="N26" i="9" s="1"/>
  <c r="O25" i="9"/>
  <c r="P25" i="9" s="1"/>
  <c r="Q25" i="9" s="1"/>
  <c r="M25" i="9"/>
  <c r="L25" i="9"/>
  <c r="K25" i="9"/>
  <c r="J25" i="9"/>
  <c r="I25" i="9"/>
  <c r="N25" i="9" s="1"/>
  <c r="O24" i="9"/>
  <c r="P24" i="9" s="1"/>
  <c r="Q24" i="9" s="1"/>
  <c r="M24" i="9"/>
  <c r="L24" i="9"/>
  <c r="K24" i="9"/>
  <c r="J24" i="9"/>
  <c r="I24" i="9"/>
  <c r="N24" i="9" s="1"/>
  <c r="O23" i="9"/>
  <c r="P23" i="9" s="1"/>
  <c r="Q23" i="9" s="1"/>
  <c r="M23" i="9"/>
  <c r="L23" i="9"/>
  <c r="K23" i="9"/>
  <c r="J23" i="9"/>
  <c r="I23" i="9"/>
  <c r="N23" i="9" s="1"/>
  <c r="Q22" i="9"/>
  <c r="R22" i="9" s="1"/>
  <c r="P22" i="9"/>
  <c r="O22" i="9"/>
  <c r="M22" i="9"/>
  <c r="L22" i="9"/>
  <c r="K22" i="9"/>
  <c r="J22" i="9"/>
  <c r="I22" i="9"/>
  <c r="N22" i="9" s="1"/>
  <c r="O21" i="9"/>
  <c r="P21" i="9" s="1"/>
  <c r="Q21" i="9" s="1"/>
  <c r="M21" i="9"/>
  <c r="L21" i="9"/>
  <c r="K21" i="9"/>
  <c r="J21" i="9"/>
  <c r="I21" i="9"/>
  <c r="N21" i="9" s="1"/>
  <c r="O20" i="9"/>
  <c r="P20" i="9" s="1"/>
  <c r="Q20" i="9" s="1"/>
  <c r="M20" i="9"/>
  <c r="L20" i="9"/>
  <c r="K20" i="9"/>
  <c r="J20" i="9"/>
  <c r="I20" i="9"/>
  <c r="N20" i="9" s="1"/>
  <c r="O19" i="9"/>
  <c r="P19" i="9" s="1"/>
  <c r="Q19" i="9" s="1"/>
  <c r="M19" i="9"/>
  <c r="L19" i="9"/>
  <c r="K19" i="9"/>
  <c r="J19" i="9"/>
  <c r="I19" i="9"/>
  <c r="N19" i="9" s="1"/>
  <c r="O18" i="9"/>
  <c r="P18" i="9" s="1"/>
  <c r="Q18" i="9" s="1"/>
  <c r="M18" i="9"/>
  <c r="L18" i="9"/>
  <c r="K18" i="9"/>
  <c r="J18" i="9"/>
  <c r="I18" i="9"/>
  <c r="N18" i="9" s="1"/>
  <c r="O14" i="9"/>
  <c r="P14" i="9" s="1"/>
  <c r="Q14" i="9" s="1"/>
  <c r="M14" i="9"/>
  <c r="L14" i="9"/>
  <c r="K14" i="9"/>
  <c r="J14" i="9"/>
  <c r="I14" i="9"/>
  <c r="N14" i="9" s="1"/>
  <c r="O13" i="9"/>
  <c r="P13" i="9" s="1"/>
  <c r="Q13" i="9" s="1"/>
  <c r="M13" i="9"/>
  <c r="L13" i="9"/>
  <c r="K13" i="9"/>
  <c r="J13" i="9"/>
  <c r="I13" i="9"/>
  <c r="N13" i="9" s="1"/>
  <c r="O12" i="9"/>
  <c r="P12" i="9" s="1"/>
  <c r="Q12" i="9" s="1"/>
  <c r="M12" i="9"/>
  <c r="L12" i="9"/>
  <c r="K12" i="9"/>
  <c r="J12" i="9"/>
  <c r="I12" i="9"/>
  <c r="N12" i="9" s="1"/>
  <c r="O11" i="9"/>
  <c r="P11" i="9" s="1"/>
  <c r="Q11" i="9" s="1"/>
  <c r="M11" i="9"/>
  <c r="L11" i="9"/>
  <c r="K11" i="9"/>
  <c r="J11" i="9"/>
  <c r="I11" i="9"/>
  <c r="N11" i="9" s="1"/>
  <c r="O10" i="9"/>
  <c r="P10" i="9" s="1"/>
  <c r="Q10" i="9" s="1"/>
  <c r="M10" i="9"/>
  <c r="L10" i="9"/>
  <c r="K10" i="9"/>
  <c r="J10" i="9"/>
  <c r="I10" i="9"/>
  <c r="N10" i="9" s="1"/>
  <c r="O9" i="9"/>
  <c r="P9" i="9" s="1"/>
  <c r="Q9" i="9" s="1"/>
  <c r="M9" i="9"/>
  <c r="L9" i="9"/>
  <c r="K9" i="9"/>
  <c r="J9" i="9"/>
  <c r="I9" i="9"/>
  <c r="N9" i="9" s="1"/>
  <c r="O8" i="9"/>
  <c r="P8" i="9" s="1"/>
  <c r="Q8" i="9" s="1"/>
  <c r="M8" i="9"/>
  <c r="L8" i="9"/>
  <c r="K8" i="9"/>
  <c r="J8" i="9"/>
  <c r="I8" i="9"/>
  <c r="N8" i="9" s="1"/>
  <c r="O7" i="9"/>
  <c r="P7" i="9" s="1"/>
  <c r="Q7" i="9" s="1"/>
  <c r="M7" i="9"/>
  <c r="L7" i="9"/>
  <c r="K7" i="9"/>
  <c r="J7" i="9"/>
  <c r="I7" i="9"/>
  <c r="N7" i="9" s="1"/>
  <c r="O6" i="9"/>
  <c r="P6" i="9" s="1"/>
  <c r="Q6" i="9" s="1"/>
  <c r="M6" i="9"/>
  <c r="L6" i="9"/>
  <c r="K6" i="9"/>
  <c r="J6" i="9"/>
  <c r="I6" i="9"/>
  <c r="N6" i="9" s="1"/>
  <c r="O5" i="9"/>
  <c r="P5" i="9" s="1"/>
  <c r="Q5" i="9" s="1"/>
  <c r="M5" i="9"/>
  <c r="L5" i="9"/>
  <c r="K5" i="9"/>
  <c r="J5" i="9"/>
  <c r="I5" i="9"/>
  <c r="N5" i="9" s="1"/>
  <c r="O4" i="9"/>
  <c r="P4" i="9" s="1"/>
  <c r="Q4" i="9" s="1"/>
  <c r="M4" i="9"/>
  <c r="L4" i="9"/>
  <c r="K4" i="9"/>
  <c r="J4" i="9"/>
  <c r="I4" i="9"/>
  <c r="N4" i="9" s="1"/>
  <c r="O3" i="9"/>
  <c r="P3" i="9" s="1"/>
  <c r="Q3" i="9" s="1"/>
  <c r="M3" i="9"/>
  <c r="L3" i="9"/>
  <c r="K3" i="9"/>
  <c r="J3" i="9"/>
  <c r="I3" i="9"/>
  <c r="N3" i="9" s="1"/>
  <c r="J13" i="8"/>
  <c r="I13" i="8"/>
  <c r="K13" i="8" s="1"/>
  <c r="J12" i="8"/>
  <c r="I12" i="8"/>
  <c r="K12" i="8" s="1"/>
  <c r="J11" i="8"/>
  <c r="K11" i="8" s="1"/>
  <c r="I11" i="8"/>
  <c r="J10" i="8"/>
  <c r="I10" i="8"/>
  <c r="K10" i="8" s="1"/>
  <c r="J9" i="8"/>
  <c r="I9" i="8"/>
  <c r="J8" i="8"/>
  <c r="I8" i="8"/>
  <c r="K8" i="8" s="1"/>
  <c r="J7" i="8"/>
  <c r="I7" i="8"/>
  <c r="J6" i="8"/>
  <c r="I6" i="8"/>
  <c r="K6" i="8" s="1"/>
  <c r="J5" i="8"/>
  <c r="I5" i="8"/>
  <c r="K5" i="8" s="1"/>
  <c r="J4" i="8"/>
  <c r="K4" i="8" s="1"/>
  <c r="I4" i="8"/>
  <c r="J3" i="8"/>
  <c r="I3" i="8"/>
  <c r="J2" i="8"/>
  <c r="I2" i="8"/>
  <c r="D13" i="8"/>
  <c r="C13" i="8"/>
  <c r="E13" i="8" s="1"/>
  <c r="E12" i="8"/>
  <c r="D12" i="8"/>
  <c r="C12" i="8"/>
  <c r="D11" i="8"/>
  <c r="C11" i="8"/>
  <c r="D10" i="8"/>
  <c r="C10" i="8"/>
  <c r="E10" i="8" s="1"/>
  <c r="D9" i="8"/>
  <c r="C9" i="8"/>
  <c r="E9" i="8" s="1"/>
  <c r="D8" i="8"/>
  <c r="C8" i="8"/>
  <c r="E8" i="8" s="1"/>
  <c r="D7" i="8"/>
  <c r="E7" i="8" s="1"/>
  <c r="C7" i="8"/>
  <c r="D6" i="8"/>
  <c r="C6" i="8"/>
  <c r="E6" i="8" s="1"/>
  <c r="D5" i="8"/>
  <c r="C5" i="8"/>
  <c r="D4" i="8"/>
  <c r="C4" i="8"/>
  <c r="E4" i="8" s="1"/>
  <c r="D3" i="8"/>
  <c r="C3" i="8"/>
  <c r="D2" i="8"/>
  <c r="C2" i="8"/>
  <c r="E2" i="8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" i="7"/>
  <c r="K3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  <c r="D3" i="7"/>
  <c r="E3" i="7" s="1"/>
  <c r="J14" i="6"/>
  <c r="I14" i="6"/>
  <c r="J13" i="6"/>
  <c r="I13" i="6"/>
  <c r="K13" i="6" s="1"/>
  <c r="J12" i="6"/>
  <c r="I12" i="6"/>
  <c r="J11" i="6"/>
  <c r="I11" i="6"/>
  <c r="K11" i="6" s="1"/>
  <c r="J10" i="6"/>
  <c r="I10" i="6"/>
  <c r="K10" i="6" s="1"/>
  <c r="J9" i="6"/>
  <c r="I9" i="6"/>
  <c r="J8" i="6"/>
  <c r="I8" i="6"/>
  <c r="J7" i="6"/>
  <c r="I7" i="6"/>
  <c r="J6" i="6"/>
  <c r="I6" i="6"/>
  <c r="K6" i="6" s="1"/>
  <c r="J5" i="6"/>
  <c r="K5" i="6" s="1"/>
  <c r="I5" i="6"/>
  <c r="J4" i="6"/>
  <c r="I4" i="6"/>
  <c r="J3" i="6"/>
  <c r="I3" i="6"/>
  <c r="D14" i="6"/>
  <c r="C14" i="6"/>
  <c r="E14" i="6" s="1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E6" i="6" s="1"/>
  <c r="D5" i="6"/>
  <c r="E5" i="6" s="1"/>
  <c r="C5" i="6"/>
  <c r="D4" i="6"/>
  <c r="C4" i="6"/>
  <c r="D3" i="6"/>
  <c r="C3" i="6"/>
  <c r="H29" i="5"/>
  <c r="F29" i="5"/>
  <c r="G29" i="5" s="1"/>
  <c r="I29" i="5" s="1"/>
  <c r="J29" i="5" s="1"/>
  <c r="K29" i="5" s="1"/>
  <c r="L29" i="5" s="1"/>
  <c r="M29" i="5" s="1"/>
  <c r="H28" i="5"/>
  <c r="F28" i="5"/>
  <c r="G28" i="5" s="1"/>
  <c r="I28" i="5" s="1"/>
  <c r="J28" i="5" s="1"/>
  <c r="K28" i="5" s="1"/>
  <c r="L28" i="5" s="1"/>
  <c r="M28" i="5" s="1"/>
  <c r="H27" i="5"/>
  <c r="F27" i="5"/>
  <c r="G27" i="5" s="1"/>
  <c r="I27" i="5" s="1"/>
  <c r="J27" i="5" s="1"/>
  <c r="K27" i="5" s="1"/>
  <c r="L27" i="5" s="1"/>
  <c r="M27" i="5" s="1"/>
  <c r="H26" i="5"/>
  <c r="F26" i="5"/>
  <c r="G26" i="5" s="1"/>
  <c r="I26" i="5" s="1"/>
  <c r="J26" i="5" s="1"/>
  <c r="K26" i="5" s="1"/>
  <c r="L26" i="5" s="1"/>
  <c r="M26" i="5" s="1"/>
  <c r="H25" i="5"/>
  <c r="F25" i="5"/>
  <c r="G25" i="5" s="1"/>
  <c r="I25" i="5" s="1"/>
  <c r="J25" i="5" s="1"/>
  <c r="K25" i="5" s="1"/>
  <c r="L25" i="5" s="1"/>
  <c r="M25" i="5" s="1"/>
  <c r="H24" i="5"/>
  <c r="F24" i="5"/>
  <c r="G24" i="5" s="1"/>
  <c r="I24" i="5" s="1"/>
  <c r="J24" i="5" s="1"/>
  <c r="K24" i="5" s="1"/>
  <c r="L24" i="5" s="1"/>
  <c r="M24" i="5" s="1"/>
  <c r="H23" i="5"/>
  <c r="F23" i="5"/>
  <c r="G23" i="5" s="1"/>
  <c r="I23" i="5" s="1"/>
  <c r="J23" i="5" s="1"/>
  <c r="K23" i="5" s="1"/>
  <c r="L23" i="5" s="1"/>
  <c r="M23" i="5" s="1"/>
  <c r="H22" i="5"/>
  <c r="F22" i="5"/>
  <c r="G22" i="5" s="1"/>
  <c r="I22" i="5" s="1"/>
  <c r="J22" i="5" s="1"/>
  <c r="K22" i="5" s="1"/>
  <c r="L22" i="5" s="1"/>
  <c r="M22" i="5" s="1"/>
  <c r="H21" i="5"/>
  <c r="F21" i="5"/>
  <c r="G21" i="5" s="1"/>
  <c r="I21" i="5" s="1"/>
  <c r="J21" i="5" s="1"/>
  <c r="K21" i="5" s="1"/>
  <c r="L21" i="5" s="1"/>
  <c r="M21" i="5" s="1"/>
  <c r="H20" i="5"/>
  <c r="F20" i="5"/>
  <c r="G20" i="5" s="1"/>
  <c r="I20" i="5" s="1"/>
  <c r="J20" i="5" s="1"/>
  <c r="K20" i="5" s="1"/>
  <c r="L20" i="5" s="1"/>
  <c r="M20" i="5" s="1"/>
  <c r="H19" i="5"/>
  <c r="F19" i="5"/>
  <c r="G19" i="5" s="1"/>
  <c r="I19" i="5" s="1"/>
  <c r="J19" i="5" s="1"/>
  <c r="K19" i="5" s="1"/>
  <c r="L19" i="5" s="1"/>
  <c r="M19" i="5" s="1"/>
  <c r="H18" i="5"/>
  <c r="F18" i="5"/>
  <c r="G18" i="5" s="1"/>
  <c r="I18" i="5" s="1"/>
  <c r="J18" i="5" s="1"/>
  <c r="K18" i="5" s="1"/>
  <c r="L18" i="5" s="1"/>
  <c r="M18" i="5" s="1"/>
  <c r="H14" i="5"/>
  <c r="F14" i="5"/>
  <c r="G14" i="5" s="1"/>
  <c r="I14" i="5" s="1"/>
  <c r="J14" i="5" s="1"/>
  <c r="K14" i="5" s="1"/>
  <c r="L14" i="5" s="1"/>
  <c r="M14" i="5" s="1"/>
  <c r="H13" i="5"/>
  <c r="F13" i="5"/>
  <c r="G13" i="5" s="1"/>
  <c r="I13" i="5" s="1"/>
  <c r="J13" i="5" s="1"/>
  <c r="K13" i="5" s="1"/>
  <c r="L13" i="5" s="1"/>
  <c r="M13" i="5" s="1"/>
  <c r="H12" i="5"/>
  <c r="F12" i="5"/>
  <c r="G12" i="5" s="1"/>
  <c r="I12" i="5" s="1"/>
  <c r="J12" i="5" s="1"/>
  <c r="K12" i="5" s="1"/>
  <c r="L12" i="5" s="1"/>
  <c r="M12" i="5" s="1"/>
  <c r="H11" i="5"/>
  <c r="F11" i="5"/>
  <c r="G11" i="5" s="1"/>
  <c r="I11" i="5" s="1"/>
  <c r="J11" i="5" s="1"/>
  <c r="K11" i="5" s="1"/>
  <c r="L11" i="5" s="1"/>
  <c r="M11" i="5" s="1"/>
  <c r="H10" i="5"/>
  <c r="F10" i="5"/>
  <c r="G10" i="5" s="1"/>
  <c r="I10" i="5" s="1"/>
  <c r="J10" i="5" s="1"/>
  <c r="K10" i="5" s="1"/>
  <c r="L10" i="5" s="1"/>
  <c r="M10" i="5" s="1"/>
  <c r="H9" i="5"/>
  <c r="F9" i="5"/>
  <c r="G9" i="5" s="1"/>
  <c r="I9" i="5" s="1"/>
  <c r="J9" i="5" s="1"/>
  <c r="K9" i="5" s="1"/>
  <c r="L9" i="5" s="1"/>
  <c r="M9" i="5" s="1"/>
  <c r="H8" i="5"/>
  <c r="F8" i="5"/>
  <c r="G8" i="5" s="1"/>
  <c r="I8" i="5" s="1"/>
  <c r="J8" i="5" s="1"/>
  <c r="K8" i="5" s="1"/>
  <c r="L8" i="5" s="1"/>
  <c r="M8" i="5" s="1"/>
  <c r="H7" i="5"/>
  <c r="F7" i="5"/>
  <c r="G7" i="5" s="1"/>
  <c r="I7" i="5" s="1"/>
  <c r="J7" i="5" s="1"/>
  <c r="K7" i="5" s="1"/>
  <c r="L7" i="5" s="1"/>
  <c r="M7" i="5" s="1"/>
  <c r="H6" i="5"/>
  <c r="F6" i="5"/>
  <c r="G6" i="5" s="1"/>
  <c r="I6" i="5" s="1"/>
  <c r="J6" i="5" s="1"/>
  <c r="K6" i="5" s="1"/>
  <c r="L6" i="5" s="1"/>
  <c r="M6" i="5" s="1"/>
  <c r="H5" i="5"/>
  <c r="F5" i="5"/>
  <c r="G5" i="5" s="1"/>
  <c r="I5" i="5" s="1"/>
  <c r="J5" i="5" s="1"/>
  <c r="K5" i="5" s="1"/>
  <c r="L5" i="5" s="1"/>
  <c r="M5" i="5" s="1"/>
  <c r="H4" i="5"/>
  <c r="F4" i="5"/>
  <c r="G4" i="5" s="1"/>
  <c r="I4" i="5" s="1"/>
  <c r="J4" i="5" s="1"/>
  <c r="K4" i="5" s="1"/>
  <c r="L4" i="5" s="1"/>
  <c r="M4" i="5" s="1"/>
  <c r="H3" i="5"/>
  <c r="F3" i="5"/>
  <c r="G3" i="5" s="1"/>
  <c r="I3" i="5" s="1"/>
  <c r="J3" i="5" s="1"/>
  <c r="K3" i="5" s="1"/>
  <c r="L3" i="5" s="1"/>
  <c r="M3" i="5" s="1"/>
  <c r="K13" i="4"/>
  <c r="I13" i="4"/>
  <c r="H13" i="4"/>
  <c r="J13" i="4" s="1"/>
  <c r="M13" i="4" s="1"/>
  <c r="F13" i="4"/>
  <c r="E13" i="4"/>
  <c r="G13" i="4" s="1"/>
  <c r="K12" i="4"/>
  <c r="I12" i="4"/>
  <c r="H12" i="4"/>
  <c r="J12" i="4" s="1"/>
  <c r="M12" i="4" s="1"/>
  <c r="F12" i="4"/>
  <c r="E12" i="4"/>
  <c r="G12" i="4" s="1"/>
  <c r="K11" i="4"/>
  <c r="I11" i="4"/>
  <c r="H11" i="4"/>
  <c r="J11" i="4" s="1"/>
  <c r="M11" i="4" s="1"/>
  <c r="F11" i="4"/>
  <c r="E11" i="4"/>
  <c r="G11" i="4" s="1"/>
  <c r="K10" i="4"/>
  <c r="I10" i="4"/>
  <c r="H10" i="4"/>
  <c r="J10" i="4" s="1"/>
  <c r="M10" i="4" s="1"/>
  <c r="F10" i="4"/>
  <c r="E10" i="4"/>
  <c r="G10" i="4" s="1"/>
  <c r="K9" i="4"/>
  <c r="I9" i="4"/>
  <c r="H9" i="4"/>
  <c r="J9" i="4" s="1"/>
  <c r="M9" i="4" s="1"/>
  <c r="F9" i="4"/>
  <c r="E9" i="4"/>
  <c r="G9" i="4" s="1"/>
  <c r="K8" i="4"/>
  <c r="I8" i="4"/>
  <c r="H8" i="4"/>
  <c r="J8" i="4" s="1"/>
  <c r="M8" i="4" s="1"/>
  <c r="F8" i="4"/>
  <c r="E8" i="4"/>
  <c r="G8" i="4" s="1"/>
  <c r="K7" i="4"/>
  <c r="I7" i="4"/>
  <c r="H7" i="4"/>
  <c r="J7" i="4" s="1"/>
  <c r="M7" i="4" s="1"/>
  <c r="F7" i="4"/>
  <c r="E7" i="4"/>
  <c r="G7" i="4" s="1"/>
  <c r="K6" i="4"/>
  <c r="I6" i="4"/>
  <c r="H6" i="4"/>
  <c r="J6" i="4" s="1"/>
  <c r="M6" i="4" s="1"/>
  <c r="F6" i="4"/>
  <c r="E6" i="4"/>
  <c r="G6" i="4" s="1"/>
  <c r="K5" i="4"/>
  <c r="I5" i="4"/>
  <c r="H5" i="4"/>
  <c r="J5" i="4" s="1"/>
  <c r="M5" i="4" s="1"/>
  <c r="F5" i="4"/>
  <c r="E5" i="4"/>
  <c r="G5" i="4" s="1"/>
  <c r="K4" i="4"/>
  <c r="I4" i="4"/>
  <c r="H4" i="4"/>
  <c r="J4" i="4" s="1"/>
  <c r="M4" i="4" s="1"/>
  <c r="F4" i="4"/>
  <c r="E4" i="4"/>
  <c r="G4" i="4" s="1"/>
  <c r="K3" i="4"/>
  <c r="I3" i="4"/>
  <c r="H3" i="4"/>
  <c r="J3" i="4" s="1"/>
  <c r="M3" i="4" s="1"/>
  <c r="F3" i="4"/>
  <c r="E3" i="4"/>
  <c r="G3" i="4" s="1"/>
  <c r="K2" i="4"/>
  <c r="I2" i="4"/>
  <c r="H2" i="4"/>
  <c r="J2" i="4" s="1"/>
  <c r="M2" i="4" s="1"/>
  <c r="F2" i="4"/>
  <c r="E2" i="4"/>
  <c r="G2" i="4" s="1"/>
  <c r="E11" i="8" l="1"/>
  <c r="K3" i="8"/>
  <c r="E3" i="8"/>
  <c r="E5" i="8"/>
  <c r="K2" i="8"/>
  <c r="K7" i="8"/>
  <c r="K9" i="8"/>
  <c r="K9" i="6"/>
  <c r="E12" i="6"/>
  <c r="E7" i="6"/>
  <c r="E9" i="6"/>
  <c r="E11" i="6"/>
  <c r="E13" i="6"/>
  <c r="K3" i="6"/>
  <c r="K4" i="6"/>
  <c r="E4" i="6"/>
  <c r="K8" i="6"/>
  <c r="E3" i="6"/>
  <c r="E8" i="6"/>
  <c r="E10" i="6"/>
  <c r="K7" i="6"/>
  <c r="K12" i="6"/>
  <c r="K14" i="6"/>
  <c r="N22" i="10"/>
  <c r="N23" i="10"/>
  <c r="N24" i="10"/>
  <c r="N7" i="10"/>
  <c r="N8" i="10"/>
  <c r="N9" i="10"/>
  <c r="R21" i="9"/>
  <c r="R28" i="9"/>
  <c r="R19" i="9"/>
  <c r="R24" i="9"/>
  <c r="R26" i="9"/>
  <c r="R18" i="9"/>
  <c r="R20" i="9"/>
  <c r="R23" i="9"/>
  <c r="R25" i="9"/>
  <c r="R27" i="9"/>
  <c r="R29" i="9"/>
  <c r="R5" i="9"/>
  <c r="R9" i="9"/>
  <c r="R13" i="9"/>
  <c r="R3" i="9"/>
  <c r="R7" i="9"/>
  <c r="R11" i="9"/>
  <c r="R4" i="9"/>
  <c r="R6" i="9"/>
  <c r="R8" i="9"/>
  <c r="R10" i="9"/>
  <c r="R12" i="9"/>
  <c r="R14" i="9"/>
  <c r="P6" i="4"/>
  <c r="L6" i="4"/>
  <c r="N6" i="4" s="1"/>
  <c r="O6" i="4" s="1"/>
  <c r="P3" i="4"/>
  <c r="L3" i="4"/>
  <c r="N3" i="4" s="1"/>
  <c r="O3" i="4" s="1"/>
  <c r="P7" i="4"/>
  <c r="L7" i="4"/>
  <c r="N7" i="4" s="1"/>
  <c r="O7" i="4" s="1"/>
  <c r="P11" i="4"/>
  <c r="L11" i="4"/>
  <c r="N11" i="4" s="1"/>
  <c r="O11" i="4" s="1"/>
  <c r="P12" i="4"/>
  <c r="L12" i="4"/>
  <c r="N12" i="4" s="1"/>
  <c r="O12" i="4" s="1"/>
  <c r="P2" i="4"/>
  <c r="L2" i="4"/>
  <c r="N2" i="4" s="1"/>
  <c r="O2" i="4" s="1"/>
  <c r="P10" i="4"/>
  <c r="L10" i="4"/>
  <c r="N10" i="4" s="1"/>
  <c r="O10" i="4" s="1"/>
  <c r="P4" i="4"/>
  <c r="L4" i="4"/>
  <c r="N4" i="4" s="1"/>
  <c r="O4" i="4" s="1"/>
  <c r="P8" i="4"/>
  <c r="L8" i="4"/>
  <c r="N8" i="4" s="1"/>
  <c r="O8" i="4" s="1"/>
  <c r="P5" i="4"/>
  <c r="L5" i="4"/>
  <c r="N5" i="4" s="1"/>
  <c r="O5" i="4" s="1"/>
  <c r="P9" i="4"/>
  <c r="L9" i="4"/>
  <c r="N9" i="4" s="1"/>
  <c r="O9" i="4" s="1"/>
  <c r="P13" i="4"/>
  <c r="L13" i="4"/>
  <c r="N13" i="4" s="1"/>
  <c r="O13" i="4" s="1"/>
  <c r="N14" i="2" l="1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N5" i="2"/>
  <c r="O5" i="2" s="1"/>
  <c r="N4" i="2"/>
  <c r="O4" i="2" s="1"/>
  <c r="N3" i="2"/>
  <c r="O3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D13" i="1" l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<sst xmlns="http://schemas.openxmlformats.org/spreadsheetml/2006/main" count="128" uniqueCount="52">
  <si>
    <t>Treat</t>
  </si>
  <si>
    <t>RL</t>
  </si>
  <si>
    <t>SL</t>
  </si>
  <si>
    <t>TL</t>
  </si>
  <si>
    <t>PD</t>
  </si>
  <si>
    <t>FW</t>
  </si>
  <si>
    <t>DW</t>
  </si>
  <si>
    <t>Treatment</t>
  </si>
  <si>
    <t>Cu</t>
  </si>
  <si>
    <t>Observ.</t>
  </si>
  <si>
    <t>Roots</t>
  </si>
  <si>
    <t>Leaves</t>
  </si>
  <si>
    <t>Stem</t>
  </si>
  <si>
    <t>Net photo</t>
  </si>
  <si>
    <t>Transp rate</t>
  </si>
  <si>
    <t>Stomat Conduc</t>
  </si>
  <si>
    <t>Chl A</t>
  </si>
  <si>
    <t>Chl B</t>
  </si>
  <si>
    <t>Caro</t>
  </si>
  <si>
    <t>Total Chl</t>
  </si>
  <si>
    <t>532-600</t>
  </si>
  <si>
    <t>6.45*</t>
  </si>
  <si>
    <t>C</t>
  </si>
  <si>
    <t>MDA</t>
  </si>
  <si>
    <t>SOD</t>
  </si>
  <si>
    <t>EC1</t>
  </si>
  <si>
    <t>EC2</t>
  </si>
  <si>
    <t>EC1/EC2</t>
  </si>
  <si>
    <t>*100</t>
  </si>
  <si>
    <t>30 s</t>
  </si>
  <si>
    <t>60 s</t>
  </si>
  <si>
    <t>90 s</t>
  </si>
  <si>
    <t>120 s</t>
  </si>
  <si>
    <t>150 s</t>
  </si>
  <si>
    <t>180 s</t>
  </si>
  <si>
    <t>60-30</t>
  </si>
  <si>
    <t>90-60</t>
  </si>
  <si>
    <t>120-90</t>
  </si>
  <si>
    <t>150-120</t>
  </si>
  <si>
    <t>180-120</t>
  </si>
  <si>
    <t>Mean</t>
  </si>
  <si>
    <t>0-1</t>
  </si>
  <si>
    <t>1_2</t>
  </si>
  <si>
    <t>2_3</t>
  </si>
  <si>
    <t>0-60</t>
  </si>
  <si>
    <t>60-120</t>
  </si>
  <si>
    <t>120-180</t>
  </si>
  <si>
    <t>Intercell CO2</t>
  </si>
  <si>
    <t>POD</t>
  </si>
  <si>
    <t>CAT</t>
  </si>
  <si>
    <t>APX</t>
  </si>
  <si>
    <t>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</si>
</sst>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_);\(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16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7" sqref="I7"/>
    </sheetView>
  </sheetViews>
  <sheetFormatPr defaultRowHeight="15.75" x14ac:dyDescent="0.25"/>
  <cols>
    <col min="1" max="16384" width="9.140625" style="4"/>
  </cols>
  <sheetData>
    <row r="1" spans="1:7" x14ac:dyDescent="0.25">
      <c r="A1" s="9" t="s">
        <v>7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6">
        <v>0</v>
      </c>
      <c r="B2" s="5">
        <v>6.5</v>
      </c>
      <c r="C2" s="5">
        <v>16.3</v>
      </c>
      <c r="D2" s="5">
        <f>C2+B2</f>
        <v>22.8</v>
      </c>
      <c r="E2" s="5">
        <v>1.56</v>
      </c>
      <c r="F2" s="5">
        <v>1.56</v>
      </c>
      <c r="G2" s="5">
        <v>0.74</v>
      </c>
    </row>
    <row r="3" spans="1:7" x14ac:dyDescent="0.25">
      <c r="A3" s="6">
        <v>0</v>
      </c>
      <c r="B3" s="5">
        <v>6.7</v>
      </c>
      <c r="C3" s="5">
        <v>16.899999999999999</v>
      </c>
      <c r="D3" s="5">
        <f t="shared" ref="D3:D13" si="0">C3+B3</f>
        <v>23.599999999999998</v>
      </c>
      <c r="E3" s="5">
        <v>1.58</v>
      </c>
      <c r="F3" s="5">
        <v>1.58</v>
      </c>
      <c r="G3" s="5">
        <v>0.75</v>
      </c>
    </row>
    <row r="4" spans="1:7" x14ac:dyDescent="0.25">
      <c r="A4" s="6">
        <v>0</v>
      </c>
      <c r="B4" s="5">
        <v>6.9</v>
      </c>
      <c r="C4" s="5">
        <v>17</v>
      </c>
      <c r="D4" s="5">
        <f t="shared" si="0"/>
        <v>23.9</v>
      </c>
      <c r="E4" s="5">
        <v>1.59</v>
      </c>
      <c r="F4" s="5">
        <v>1.59</v>
      </c>
      <c r="G4" s="5">
        <v>0.71</v>
      </c>
    </row>
    <row r="5" spans="1:7" x14ac:dyDescent="0.25">
      <c r="A5" s="6">
        <v>60</v>
      </c>
      <c r="B5" s="5">
        <v>5.2</v>
      </c>
      <c r="C5" s="5">
        <v>13.8</v>
      </c>
      <c r="D5" s="5">
        <f t="shared" si="0"/>
        <v>19</v>
      </c>
      <c r="E5" s="5">
        <v>1.41</v>
      </c>
      <c r="F5" s="5">
        <v>1.44</v>
      </c>
      <c r="G5" s="5">
        <v>0.61</v>
      </c>
    </row>
    <row r="6" spans="1:7" x14ac:dyDescent="0.25">
      <c r="A6" s="6">
        <v>60</v>
      </c>
      <c r="B6" s="5">
        <v>5.3</v>
      </c>
      <c r="C6" s="5">
        <v>14</v>
      </c>
      <c r="D6" s="5">
        <f t="shared" si="0"/>
        <v>19.3</v>
      </c>
      <c r="E6" s="5">
        <v>1.38</v>
      </c>
      <c r="F6" s="5">
        <v>1.41</v>
      </c>
      <c r="G6" s="5">
        <v>0.62</v>
      </c>
    </row>
    <row r="7" spans="1:7" x14ac:dyDescent="0.25">
      <c r="A7" s="6">
        <v>60</v>
      </c>
      <c r="B7" s="5">
        <v>5.0999999999999996</v>
      </c>
      <c r="C7" s="5">
        <v>14.2</v>
      </c>
      <c r="D7" s="5">
        <f t="shared" si="0"/>
        <v>19.299999999999997</v>
      </c>
      <c r="E7" s="5">
        <v>1.37</v>
      </c>
      <c r="F7" s="5">
        <v>1.38</v>
      </c>
      <c r="G7" s="5">
        <v>0.59</v>
      </c>
    </row>
    <row r="8" spans="1:7" x14ac:dyDescent="0.25">
      <c r="A8" s="6">
        <v>120</v>
      </c>
      <c r="B8" s="5">
        <v>4.3</v>
      </c>
      <c r="C8" s="5">
        <v>12.6</v>
      </c>
      <c r="D8" s="5">
        <f t="shared" si="0"/>
        <v>16.899999999999999</v>
      </c>
      <c r="E8" s="5">
        <v>1.24</v>
      </c>
      <c r="F8" s="5">
        <v>1.24</v>
      </c>
      <c r="G8" s="5">
        <v>0.54</v>
      </c>
    </row>
    <row r="9" spans="1:7" x14ac:dyDescent="0.25">
      <c r="A9" s="6">
        <v>120</v>
      </c>
      <c r="B9" s="5">
        <v>4.5</v>
      </c>
      <c r="C9" s="5">
        <v>11</v>
      </c>
      <c r="D9" s="5">
        <f t="shared" si="0"/>
        <v>15.5</v>
      </c>
      <c r="E9" s="5">
        <v>1.21</v>
      </c>
      <c r="F9" s="5">
        <v>1.2</v>
      </c>
      <c r="G9" s="5">
        <v>0.55000000000000004</v>
      </c>
    </row>
    <row r="10" spans="1:7" x14ac:dyDescent="0.25">
      <c r="A10" s="6">
        <v>120</v>
      </c>
      <c r="B10" s="5">
        <v>4.5999999999999996</v>
      </c>
      <c r="C10" s="5">
        <v>11.5</v>
      </c>
      <c r="D10" s="5">
        <f t="shared" si="0"/>
        <v>16.100000000000001</v>
      </c>
      <c r="E10" s="5">
        <v>1.2</v>
      </c>
      <c r="F10" s="5">
        <v>1.1599999999999999</v>
      </c>
      <c r="G10" s="5">
        <v>0.51</v>
      </c>
    </row>
    <row r="11" spans="1:7" x14ac:dyDescent="0.25">
      <c r="A11" s="6">
        <v>180</v>
      </c>
      <c r="B11" s="5">
        <v>3.4</v>
      </c>
      <c r="C11" s="5">
        <v>9.5</v>
      </c>
      <c r="D11" s="5">
        <f t="shared" si="0"/>
        <v>12.9</v>
      </c>
      <c r="E11" s="5">
        <v>1.1200000000000001</v>
      </c>
      <c r="F11" s="5">
        <v>0.84</v>
      </c>
      <c r="G11" s="5">
        <v>0.35</v>
      </c>
    </row>
    <row r="12" spans="1:7" x14ac:dyDescent="0.25">
      <c r="A12" s="6">
        <v>180</v>
      </c>
      <c r="B12" s="5">
        <v>3.6</v>
      </c>
      <c r="C12" s="5">
        <v>9.1999999999999993</v>
      </c>
      <c r="D12" s="5">
        <f t="shared" si="0"/>
        <v>12.799999999999999</v>
      </c>
      <c r="E12" s="5">
        <v>1.07</v>
      </c>
      <c r="F12" s="5">
        <v>0.86</v>
      </c>
      <c r="G12" s="5">
        <v>0.36</v>
      </c>
    </row>
    <row r="13" spans="1:7" x14ac:dyDescent="0.25">
      <c r="A13" s="6">
        <v>180</v>
      </c>
      <c r="B13" s="5">
        <v>3.9</v>
      </c>
      <c r="C13" s="5">
        <v>8.1999999999999993</v>
      </c>
      <c r="D13" s="5">
        <f t="shared" si="0"/>
        <v>12.1</v>
      </c>
      <c r="E13" s="5">
        <v>1.0900000000000001</v>
      </c>
      <c r="F13" s="5">
        <v>0.87</v>
      </c>
      <c r="G13" s="5">
        <v>0.39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0" zoomScaleNormal="70" workbookViewId="0">
      <selection activeCell="B2" activeCellId="1" sqref="B17:J17 B2:J2"/>
    </sheetView>
  </sheetViews>
  <sheetFormatPr defaultRowHeight="15.75" x14ac:dyDescent="0.25"/>
  <cols>
    <col min="1" max="16384" width="9.140625" style="4"/>
  </cols>
  <sheetData>
    <row r="1" spans="1:14" x14ac:dyDescent="0.25">
      <c r="F1" s="7" t="s">
        <v>10</v>
      </c>
    </row>
    <row r="2" spans="1:14" x14ac:dyDescent="0.25">
      <c r="A2" s="6" t="s">
        <v>0</v>
      </c>
      <c r="B2" s="16">
        <v>0</v>
      </c>
      <c r="C2" s="16">
        <v>1</v>
      </c>
      <c r="D2" s="16">
        <v>2</v>
      </c>
      <c r="E2" s="16">
        <v>3</v>
      </c>
      <c r="F2" s="16" t="s">
        <v>41</v>
      </c>
      <c r="G2" s="19" t="s">
        <v>42</v>
      </c>
      <c r="H2" s="19" t="s">
        <v>43</v>
      </c>
      <c r="I2" s="16" t="s">
        <v>40</v>
      </c>
      <c r="J2" s="16"/>
      <c r="K2" s="6"/>
      <c r="L2" s="6"/>
      <c r="M2" s="6"/>
      <c r="N2" s="7" t="s">
        <v>49</v>
      </c>
    </row>
    <row r="3" spans="1:14" x14ac:dyDescent="0.25">
      <c r="A3" s="6">
        <v>0</v>
      </c>
      <c r="B3" s="5">
        <v>0.223</v>
      </c>
      <c r="C3" s="5">
        <v>0.184</v>
      </c>
      <c r="D3" s="5">
        <v>0.111</v>
      </c>
      <c r="E3" s="5">
        <v>9.4E-2</v>
      </c>
      <c r="F3" s="5">
        <f t="shared" ref="F3:H14" si="0">B3-C3</f>
        <v>3.9000000000000007E-2</v>
      </c>
      <c r="G3" s="5">
        <f t="shared" si="0"/>
        <v>7.2999999999999995E-2</v>
      </c>
      <c r="H3" s="5">
        <f t="shared" si="0"/>
        <v>1.7000000000000001E-2</v>
      </c>
      <c r="I3" s="5">
        <f>MEDIAN(H3,G3,F3)</f>
        <v>3.9000000000000007E-2</v>
      </c>
      <c r="J3" s="5">
        <f>1.5-0.2</f>
        <v>1.3</v>
      </c>
      <c r="K3" s="5">
        <f>J3*271</f>
        <v>352.3</v>
      </c>
      <c r="L3" s="5">
        <f>60*I3</f>
        <v>2.3400000000000003</v>
      </c>
      <c r="M3" s="5">
        <f>1/L3</f>
        <v>0.42735042735042728</v>
      </c>
      <c r="N3" s="15">
        <f>M3*K3</f>
        <v>150.55555555555554</v>
      </c>
    </row>
    <row r="4" spans="1:14" x14ac:dyDescent="0.25">
      <c r="A4" s="6">
        <v>0</v>
      </c>
      <c r="B4" s="5">
        <v>0.22500000000000001</v>
      </c>
      <c r="C4" s="5">
        <v>0.186</v>
      </c>
      <c r="D4" s="5">
        <v>0.126</v>
      </c>
      <c r="E4" s="5">
        <v>0.105</v>
      </c>
      <c r="F4" s="5">
        <f t="shared" si="0"/>
        <v>3.9000000000000007E-2</v>
      </c>
      <c r="G4" s="5">
        <f t="shared" si="0"/>
        <v>0.06</v>
      </c>
      <c r="H4" s="5">
        <f t="shared" si="0"/>
        <v>2.1000000000000005E-2</v>
      </c>
      <c r="I4" s="5">
        <f t="shared" ref="I4:I14" si="1">MEDIAN(H4,G4,F4)</f>
        <v>3.9000000000000007E-2</v>
      </c>
      <c r="J4" s="5">
        <f t="shared" ref="J4:J14" si="2">1.5-0.2</f>
        <v>1.3</v>
      </c>
      <c r="K4" s="5">
        <f t="shared" ref="K4:K14" si="3">J4*271</f>
        <v>352.3</v>
      </c>
      <c r="L4" s="5">
        <f t="shared" ref="L4:L14" si="4">60*I4</f>
        <v>2.3400000000000003</v>
      </c>
      <c r="M4" s="5">
        <f t="shared" ref="M4:M14" si="5">1/L4</f>
        <v>0.42735042735042728</v>
      </c>
      <c r="N4" s="15">
        <f t="shared" ref="N4:N14" si="6">M4*K4</f>
        <v>150.55555555555554</v>
      </c>
    </row>
    <row r="5" spans="1:14" x14ac:dyDescent="0.25">
      <c r="A5" s="6">
        <v>0</v>
      </c>
      <c r="B5" s="5">
        <v>0.22800000000000001</v>
      </c>
      <c r="C5" s="5">
        <v>0.19</v>
      </c>
      <c r="D5" s="5">
        <v>0.11899999999999999</v>
      </c>
      <c r="E5" s="5">
        <v>0.109</v>
      </c>
      <c r="F5" s="5">
        <f t="shared" si="0"/>
        <v>3.8000000000000006E-2</v>
      </c>
      <c r="G5" s="5">
        <f t="shared" si="0"/>
        <v>7.1000000000000008E-2</v>
      </c>
      <c r="H5" s="5">
        <f t="shared" si="0"/>
        <v>9.999999999999995E-3</v>
      </c>
      <c r="I5" s="5">
        <f t="shared" si="1"/>
        <v>3.8000000000000006E-2</v>
      </c>
      <c r="J5" s="5">
        <f t="shared" si="2"/>
        <v>1.3</v>
      </c>
      <c r="K5" s="5">
        <f t="shared" si="3"/>
        <v>352.3</v>
      </c>
      <c r="L5" s="5">
        <f t="shared" si="4"/>
        <v>2.2800000000000002</v>
      </c>
      <c r="M5" s="5">
        <f t="shared" si="5"/>
        <v>0.43859649122807015</v>
      </c>
      <c r="N5" s="15">
        <f t="shared" si="6"/>
        <v>154.51754385964912</v>
      </c>
    </row>
    <row r="6" spans="1:14" x14ac:dyDescent="0.25">
      <c r="A6" s="6">
        <v>60</v>
      </c>
      <c r="B6" s="5">
        <v>0.755</v>
      </c>
      <c r="C6" s="5">
        <v>0.73499999999999999</v>
      </c>
      <c r="D6" s="5">
        <v>0.72099999999999997</v>
      </c>
      <c r="E6" s="5">
        <v>0.65</v>
      </c>
      <c r="F6" s="5">
        <f t="shared" si="0"/>
        <v>2.0000000000000018E-2</v>
      </c>
      <c r="G6" s="5">
        <f t="shared" si="0"/>
        <v>1.4000000000000012E-2</v>
      </c>
      <c r="H6" s="5">
        <f t="shared" si="0"/>
        <v>7.0999999999999952E-2</v>
      </c>
      <c r="I6" s="5">
        <f t="shared" si="1"/>
        <v>2.0000000000000018E-2</v>
      </c>
      <c r="J6" s="5">
        <f t="shared" si="2"/>
        <v>1.3</v>
      </c>
      <c r="K6" s="5">
        <f t="shared" si="3"/>
        <v>352.3</v>
      </c>
      <c r="L6" s="5">
        <f t="shared" si="4"/>
        <v>1.2000000000000011</v>
      </c>
      <c r="M6" s="5">
        <f t="shared" si="5"/>
        <v>0.83333333333333259</v>
      </c>
      <c r="N6" s="15">
        <f t="shared" si="6"/>
        <v>293.58333333333309</v>
      </c>
    </row>
    <row r="7" spans="1:14" x14ac:dyDescent="0.25">
      <c r="A7" s="6">
        <v>60</v>
      </c>
      <c r="B7" s="5">
        <v>0.74399999999999999</v>
      </c>
      <c r="C7" s="5">
        <v>0.72499999999999998</v>
      </c>
      <c r="D7" s="5">
        <v>0.71099999999999997</v>
      </c>
      <c r="E7" s="5">
        <v>0.65</v>
      </c>
      <c r="F7" s="5">
        <f t="shared" si="0"/>
        <v>1.9000000000000017E-2</v>
      </c>
      <c r="G7" s="5">
        <f t="shared" si="0"/>
        <v>1.4000000000000012E-2</v>
      </c>
      <c r="H7" s="5">
        <f t="shared" si="0"/>
        <v>6.0999999999999943E-2</v>
      </c>
      <c r="I7" s="5">
        <f t="shared" si="1"/>
        <v>1.9000000000000017E-2</v>
      </c>
      <c r="J7" s="5">
        <f t="shared" si="2"/>
        <v>1.3</v>
      </c>
      <c r="K7" s="5">
        <f t="shared" si="3"/>
        <v>352.3</v>
      </c>
      <c r="L7" s="5">
        <f t="shared" si="4"/>
        <v>1.140000000000001</v>
      </c>
      <c r="M7" s="5">
        <f t="shared" si="5"/>
        <v>0.87719298245613953</v>
      </c>
      <c r="N7" s="15">
        <f t="shared" si="6"/>
        <v>309.03508771929796</v>
      </c>
    </row>
    <row r="8" spans="1:14" x14ac:dyDescent="0.25">
      <c r="A8" s="6">
        <v>60</v>
      </c>
      <c r="B8" s="5">
        <v>0.755</v>
      </c>
      <c r="C8" s="5">
        <v>0.73499999999999999</v>
      </c>
      <c r="D8" s="5">
        <v>0.71899999999999997</v>
      </c>
      <c r="E8" s="5">
        <v>0.621</v>
      </c>
      <c r="F8" s="5">
        <f t="shared" si="0"/>
        <v>2.0000000000000018E-2</v>
      </c>
      <c r="G8" s="5">
        <f t="shared" si="0"/>
        <v>1.6000000000000014E-2</v>
      </c>
      <c r="H8" s="5">
        <f t="shared" si="0"/>
        <v>9.7999999999999976E-2</v>
      </c>
      <c r="I8" s="5">
        <f t="shared" si="1"/>
        <v>2.0000000000000018E-2</v>
      </c>
      <c r="J8" s="5">
        <f t="shared" si="2"/>
        <v>1.3</v>
      </c>
      <c r="K8" s="5">
        <f t="shared" si="3"/>
        <v>352.3</v>
      </c>
      <c r="L8" s="5">
        <f t="shared" si="4"/>
        <v>1.2000000000000011</v>
      </c>
      <c r="M8" s="5">
        <f t="shared" si="5"/>
        <v>0.83333333333333259</v>
      </c>
      <c r="N8" s="15">
        <f t="shared" si="6"/>
        <v>293.58333333333309</v>
      </c>
    </row>
    <row r="9" spans="1:14" x14ac:dyDescent="0.25">
      <c r="A9" s="6">
        <v>120</v>
      </c>
      <c r="B9" s="5">
        <v>0.85499999999999998</v>
      </c>
      <c r="C9" s="5">
        <v>0.84099999999999997</v>
      </c>
      <c r="D9" s="5">
        <v>0.81100000000000005</v>
      </c>
      <c r="E9" s="5">
        <v>0.8</v>
      </c>
      <c r="F9" s="5">
        <f t="shared" si="0"/>
        <v>1.4000000000000012E-2</v>
      </c>
      <c r="G9" s="5">
        <f t="shared" si="0"/>
        <v>2.9999999999999916E-2</v>
      </c>
      <c r="H9" s="5">
        <f t="shared" si="0"/>
        <v>1.100000000000001E-2</v>
      </c>
      <c r="I9" s="5">
        <f t="shared" si="1"/>
        <v>1.4000000000000012E-2</v>
      </c>
      <c r="J9" s="5">
        <f t="shared" si="2"/>
        <v>1.3</v>
      </c>
      <c r="K9" s="5">
        <f>J9*271</f>
        <v>352.3</v>
      </c>
      <c r="L9" s="5">
        <f t="shared" si="4"/>
        <v>0.84000000000000075</v>
      </c>
      <c r="M9" s="5">
        <f t="shared" si="5"/>
        <v>1.1904761904761894</v>
      </c>
      <c r="N9" s="15">
        <f t="shared" si="6"/>
        <v>419.40476190476153</v>
      </c>
    </row>
    <row r="10" spans="1:14" x14ac:dyDescent="0.25">
      <c r="A10" s="6">
        <v>120</v>
      </c>
      <c r="B10" s="5">
        <v>0.86399999999999999</v>
      </c>
      <c r="C10" s="5">
        <v>0.85</v>
      </c>
      <c r="D10" s="5">
        <v>0.83099999999999996</v>
      </c>
      <c r="E10" s="5">
        <v>0.82899999999999996</v>
      </c>
      <c r="F10" s="5">
        <f t="shared" si="0"/>
        <v>1.4000000000000012E-2</v>
      </c>
      <c r="G10" s="5">
        <f t="shared" si="0"/>
        <v>1.9000000000000017E-2</v>
      </c>
      <c r="H10" s="5">
        <f t="shared" si="0"/>
        <v>2.0000000000000018E-3</v>
      </c>
      <c r="I10" s="5">
        <f t="shared" si="1"/>
        <v>1.4000000000000012E-2</v>
      </c>
      <c r="J10" s="5">
        <f t="shared" si="2"/>
        <v>1.3</v>
      </c>
      <c r="K10" s="5">
        <f t="shared" si="3"/>
        <v>352.3</v>
      </c>
      <c r="L10" s="5">
        <f t="shared" si="4"/>
        <v>0.84000000000000075</v>
      </c>
      <c r="M10" s="5">
        <f t="shared" si="5"/>
        <v>1.1904761904761894</v>
      </c>
      <c r="N10" s="15">
        <f t="shared" si="6"/>
        <v>419.40476190476153</v>
      </c>
    </row>
    <row r="11" spans="1:14" x14ac:dyDescent="0.25">
      <c r="A11" s="6">
        <v>120</v>
      </c>
      <c r="B11" s="5">
        <v>0.874</v>
      </c>
      <c r="C11" s="5">
        <v>0.86</v>
      </c>
      <c r="D11" s="5">
        <v>0.84099999999999997</v>
      </c>
      <c r="E11" s="5">
        <v>0.83899999999999997</v>
      </c>
      <c r="F11" s="5">
        <f t="shared" si="0"/>
        <v>1.4000000000000012E-2</v>
      </c>
      <c r="G11" s="5">
        <f t="shared" si="0"/>
        <v>1.9000000000000017E-2</v>
      </c>
      <c r="H11" s="5">
        <f t="shared" si="0"/>
        <v>2.0000000000000018E-3</v>
      </c>
      <c r="I11" s="5">
        <f>MEDIAN(H11,G11,F11)</f>
        <v>1.4000000000000012E-2</v>
      </c>
      <c r="J11" s="5">
        <f t="shared" si="2"/>
        <v>1.3</v>
      </c>
      <c r="K11" s="5">
        <f>J11*279</f>
        <v>362.7</v>
      </c>
      <c r="L11" s="5">
        <f t="shared" si="4"/>
        <v>0.84000000000000075</v>
      </c>
      <c r="M11" s="5">
        <f t="shared" si="5"/>
        <v>1.1904761904761894</v>
      </c>
      <c r="N11" s="15">
        <f t="shared" si="6"/>
        <v>431.78571428571388</v>
      </c>
    </row>
    <row r="12" spans="1:14" x14ac:dyDescent="0.25">
      <c r="A12" s="6">
        <v>180</v>
      </c>
      <c r="B12" s="5">
        <v>0.73599999999999999</v>
      </c>
      <c r="C12" s="5">
        <v>0.73499999999999999</v>
      </c>
      <c r="D12" s="5">
        <v>0.72099999999999997</v>
      </c>
      <c r="E12" s="5">
        <v>0.63400000000000001</v>
      </c>
      <c r="F12" s="5">
        <f t="shared" si="0"/>
        <v>1.0000000000000009E-3</v>
      </c>
      <c r="G12" s="5">
        <f t="shared" si="0"/>
        <v>1.4000000000000012E-2</v>
      </c>
      <c r="H12" s="5">
        <f t="shared" si="0"/>
        <v>8.6999999999999966E-2</v>
      </c>
      <c r="I12" s="5">
        <f>MEDIAN(H12,G12,F12)</f>
        <v>1.4000000000000012E-2</v>
      </c>
      <c r="J12" s="5">
        <f>1.5-0.2</f>
        <v>1.3</v>
      </c>
      <c r="K12" s="5">
        <f>J12*271</f>
        <v>352.3</v>
      </c>
      <c r="L12" s="5">
        <f>60*I12</f>
        <v>0.84000000000000075</v>
      </c>
      <c r="M12" s="5">
        <f>1/L12</f>
        <v>1.1904761904761894</v>
      </c>
      <c r="N12" s="15">
        <f>M12*K12</f>
        <v>419.40476190476153</v>
      </c>
    </row>
    <row r="13" spans="1:14" x14ac:dyDescent="0.25">
      <c r="A13" s="6">
        <v>180</v>
      </c>
      <c r="B13" s="5">
        <v>0.751</v>
      </c>
      <c r="C13" s="5">
        <v>0.73499999999999999</v>
      </c>
      <c r="D13" s="5">
        <v>0.72099999999999997</v>
      </c>
      <c r="E13" s="5">
        <v>0.63400000000000001</v>
      </c>
      <c r="F13" s="5">
        <f t="shared" si="0"/>
        <v>1.6000000000000014E-2</v>
      </c>
      <c r="G13" s="5">
        <f t="shared" si="0"/>
        <v>1.4000000000000012E-2</v>
      </c>
      <c r="H13" s="5">
        <f t="shared" si="0"/>
        <v>8.6999999999999966E-2</v>
      </c>
      <c r="I13" s="5">
        <f t="shared" si="1"/>
        <v>1.6000000000000014E-2</v>
      </c>
      <c r="J13" s="5">
        <f t="shared" si="2"/>
        <v>1.3</v>
      </c>
      <c r="K13" s="5">
        <f t="shared" si="3"/>
        <v>352.3</v>
      </c>
      <c r="L13" s="5">
        <f t="shared" si="4"/>
        <v>0.96000000000000085</v>
      </c>
      <c r="M13" s="5">
        <f t="shared" si="5"/>
        <v>1.0416666666666659</v>
      </c>
      <c r="N13" s="15">
        <f t="shared" si="6"/>
        <v>366.9791666666664</v>
      </c>
    </row>
    <row r="14" spans="1:14" x14ac:dyDescent="0.25">
      <c r="A14" s="6">
        <v>180</v>
      </c>
      <c r="B14" s="5">
        <v>0.73599999999999999</v>
      </c>
      <c r="C14" s="5">
        <v>0.73499999999999999</v>
      </c>
      <c r="D14" s="5">
        <v>0.72099999999999997</v>
      </c>
      <c r="E14" s="5">
        <v>0.63400000000000001</v>
      </c>
      <c r="F14" s="5">
        <f t="shared" si="0"/>
        <v>1.0000000000000009E-3</v>
      </c>
      <c r="G14" s="5">
        <f t="shared" si="0"/>
        <v>1.4000000000000012E-2</v>
      </c>
      <c r="H14" s="5">
        <f t="shared" si="0"/>
        <v>8.6999999999999966E-2</v>
      </c>
      <c r="I14" s="5">
        <f t="shared" si="1"/>
        <v>1.4000000000000012E-2</v>
      </c>
      <c r="J14" s="5">
        <f t="shared" si="2"/>
        <v>1.3</v>
      </c>
      <c r="K14" s="5">
        <f t="shared" si="3"/>
        <v>352.3</v>
      </c>
      <c r="L14" s="5">
        <f t="shared" si="4"/>
        <v>0.84000000000000075</v>
      </c>
      <c r="M14" s="5">
        <f t="shared" si="5"/>
        <v>1.1904761904761894</v>
      </c>
      <c r="N14" s="15">
        <f t="shared" si="6"/>
        <v>419.40476190476153</v>
      </c>
    </row>
    <row r="16" spans="1:14" x14ac:dyDescent="0.25">
      <c r="F16" s="7" t="s">
        <v>11</v>
      </c>
    </row>
    <row r="17" spans="1:14" x14ac:dyDescent="0.25">
      <c r="A17" s="6" t="s">
        <v>0</v>
      </c>
      <c r="B17" s="16">
        <v>0</v>
      </c>
      <c r="C17" s="16">
        <v>1</v>
      </c>
      <c r="D17" s="16">
        <v>2</v>
      </c>
      <c r="E17" s="16">
        <v>3</v>
      </c>
      <c r="F17" s="16" t="s">
        <v>41</v>
      </c>
      <c r="G17" s="19" t="s">
        <v>42</v>
      </c>
      <c r="H17" s="19" t="s">
        <v>43</v>
      </c>
      <c r="I17" s="16" t="s">
        <v>40</v>
      </c>
      <c r="J17" s="16"/>
      <c r="K17" s="6"/>
      <c r="L17" s="6"/>
      <c r="M17" s="6"/>
      <c r="N17" s="7" t="s">
        <v>49</v>
      </c>
    </row>
    <row r="18" spans="1:14" x14ac:dyDescent="0.25">
      <c r="A18" s="6">
        <v>0</v>
      </c>
      <c r="B18" s="5">
        <v>0.22900000000000001</v>
      </c>
      <c r="C18" s="5">
        <v>0.184</v>
      </c>
      <c r="D18" s="5">
        <v>0.111</v>
      </c>
      <c r="E18" s="5">
        <v>9.4E-2</v>
      </c>
      <c r="F18" s="5">
        <f t="shared" ref="F18:H23" si="7">B18-C18</f>
        <v>4.5000000000000012E-2</v>
      </c>
      <c r="G18" s="5">
        <f t="shared" si="7"/>
        <v>7.2999999999999995E-2</v>
      </c>
      <c r="H18" s="5">
        <f t="shared" si="7"/>
        <v>1.7000000000000001E-2</v>
      </c>
      <c r="I18" s="5">
        <f>MEDIAN(H18,G18,F18)</f>
        <v>4.5000000000000012E-2</v>
      </c>
      <c r="J18" s="5">
        <f>1.5-0.2</f>
        <v>1.3</v>
      </c>
      <c r="K18" s="5">
        <f>J18*271</f>
        <v>352.3</v>
      </c>
      <c r="L18" s="5">
        <f>60*I18</f>
        <v>2.7000000000000006</v>
      </c>
      <c r="M18" s="5">
        <f>1/L18</f>
        <v>0.37037037037037029</v>
      </c>
      <c r="N18" s="15">
        <f>M18*K18</f>
        <v>130.48148148148147</v>
      </c>
    </row>
    <row r="19" spans="1:14" x14ac:dyDescent="0.25">
      <c r="A19" s="6">
        <v>0</v>
      </c>
      <c r="B19" s="5">
        <v>0.218</v>
      </c>
      <c r="C19" s="5">
        <v>0.16200000000000001</v>
      </c>
      <c r="D19" s="5">
        <v>0.11899999999999999</v>
      </c>
      <c r="E19" s="5">
        <v>0.105</v>
      </c>
      <c r="F19" s="5">
        <f t="shared" si="7"/>
        <v>5.5999999999999994E-2</v>
      </c>
      <c r="G19" s="5">
        <f t="shared" si="7"/>
        <v>4.300000000000001E-2</v>
      </c>
      <c r="H19" s="5">
        <f t="shared" si="7"/>
        <v>1.3999999999999999E-2</v>
      </c>
      <c r="I19" s="5">
        <f t="shared" ref="I19:I25" si="8">MEDIAN(H19,G19,F19)</f>
        <v>4.300000000000001E-2</v>
      </c>
      <c r="J19" s="5">
        <f t="shared" ref="J19:J29" si="9">1.5-0.2</f>
        <v>1.3</v>
      </c>
      <c r="K19" s="5">
        <f t="shared" ref="K19:K29" si="10">J19*271</f>
        <v>352.3</v>
      </c>
      <c r="L19" s="5">
        <f t="shared" ref="L19:L26" si="11">60*I19</f>
        <v>2.5800000000000005</v>
      </c>
      <c r="M19" s="5">
        <f t="shared" ref="M19:M29" si="12">1/L19</f>
        <v>0.38759689922480611</v>
      </c>
      <c r="N19" s="15">
        <f t="shared" ref="N19:N26" si="13">M19*K19</f>
        <v>136.55038759689918</v>
      </c>
    </row>
    <row r="20" spans="1:14" x14ac:dyDescent="0.25">
      <c r="A20" s="6">
        <v>0</v>
      </c>
      <c r="B20" s="5">
        <v>0.24</v>
      </c>
      <c r="C20" s="5">
        <v>0.16500000000000001</v>
      </c>
      <c r="D20" s="5">
        <v>0.114</v>
      </c>
      <c r="E20" s="5">
        <v>9.5000000000000001E-2</v>
      </c>
      <c r="F20" s="5">
        <f t="shared" si="7"/>
        <v>7.4999999999999983E-2</v>
      </c>
      <c r="G20" s="5">
        <f t="shared" si="7"/>
        <v>5.1000000000000004E-2</v>
      </c>
      <c r="H20" s="5">
        <f t="shared" si="7"/>
        <v>1.9000000000000003E-2</v>
      </c>
      <c r="I20" s="5">
        <f t="shared" si="8"/>
        <v>5.1000000000000004E-2</v>
      </c>
      <c r="J20" s="5">
        <f t="shared" si="9"/>
        <v>1.3</v>
      </c>
      <c r="K20" s="5">
        <f t="shared" si="10"/>
        <v>352.3</v>
      </c>
      <c r="L20" s="5">
        <f t="shared" si="11"/>
        <v>3.06</v>
      </c>
      <c r="M20" s="5">
        <f t="shared" si="12"/>
        <v>0.32679738562091504</v>
      </c>
      <c r="N20" s="15">
        <f t="shared" si="13"/>
        <v>115.13071895424837</v>
      </c>
    </row>
    <row r="21" spans="1:14" x14ac:dyDescent="0.25">
      <c r="A21" s="6">
        <v>60</v>
      </c>
      <c r="B21" s="5">
        <v>0.76500000000000001</v>
      </c>
      <c r="C21" s="5">
        <v>0.74</v>
      </c>
      <c r="D21" s="5">
        <v>0.7</v>
      </c>
      <c r="E21" s="5">
        <v>0.67900000000000005</v>
      </c>
      <c r="F21" s="5">
        <f t="shared" si="7"/>
        <v>2.5000000000000022E-2</v>
      </c>
      <c r="G21" s="5">
        <f t="shared" si="7"/>
        <v>4.0000000000000036E-2</v>
      </c>
      <c r="H21" s="5">
        <f t="shared" si="7"/>
        <v>2.0999999999999908E-2</v>
      </c>
      <c r="I21" s="5">
        <f t="shared" si="8"/>
        <v>2.5000000000000022E-2</v>
      </c>
      <c r="J21" s="5">
        <f t="shared" si="9"/>
        <v>1.3</v>
      </c>
      <c r="K21" s="5">
        <f t="shared" si="10"/>
        <v>352.3</v>
      </c>
      <c r="L21" s="5">
        <f t="shared" si="11"/>
        <v>1.5000000000000013</v>
      </c>
      <c r="M21" s="5">
        <f t="shared" si="12"/>
        <v>0.66666666666666607</v>
      </c>
      <c r="N21" s="15">
        <f t="shared" si="13"/>
        <v>234.86666666666648</v>
      </c>
    </row>
    <row r="22" spans="1:14" x14ac:dyDescent="0.25">
      <c r="A22" s="6">
        <v>60</v>
      </c>
      <c r="B22" s="5">
        <v>0.755</v>
      </c>
      <c r="C22" s="5">
        <v>0.73</v>
      </c>
      <c r="D22" s="5">
        <v>0.66100000000000003</v>
      </c>
      <c r="E22" s="5">
        <v>0.66500000000000004</v>
      </c>
      <c r="F22" s="5">
        <f t="shared" si="7"/>
        <v>2.5000000000000022E-2</v>
      </c>
      <c r="G22" s="5">
        <f t="shared" si="7"/>
        <v>6.899999999999995E-2</v>
      </c>
      <c r="H22" s="5">
        <f t="shared" si="7"/>
        <v>-4.0000000000000036E-3</v>
      </c>
      <c r="I22" s="5">
        <f t="shared" si="8"/>
        <v>2.5000000000000022E-2</v>
      </c>
      <c r="J22" s="5">
        <f t="shared" si="9"/>
        <v>1.3</v>
      </c>
      <c r="K22" s="5">
        <f t="shared" si="10"/>
        <v>352.3</v>
      </c>
      <c r="L22" s="5">
        <f t="shared" si="11"/>
        <v>1.5000000000000013</v>
      </c>
      <c r="M22" s="5">
        <f t="shared" si="12"/>
        <v>0.66666666666666607</v>
      </c>
      <c r="N22" s="15">
        <f t="shared" si="13"/>
        <v>234.86666666666648</v>
      </c>
    </row>
    <row r="23" spans="1:14" x14ac:dyDescent="0.25">
      <c r="A23" s="6">
        <v>60</v>
      </c>
      <c r="B23" s="5">
        <v>0.754</v>
      </c>
      <c r="C23" s="5">
        <v>0.73</v>
      </c>
      <c r="D23" s="5">
        <v>0.72499999999999998</v>
      </c>
      <c r="E23" s="5">
        <v>0.61499999999999999</v>
      </c>
      <c r="F23" s="5">
        <f t="shared" si="7"/>
        <v>2.4000000000000021E-2</v>
      </c>
      <c r="G23" s="5">
        <f t="shared" si="7"/>
        <v>5.0000000000000044E-3</v>
      </c>
      <c r="H23" s="5">
        <f t="shared" si="7"/>
        <v>0.10999999999999999</v>
      </c>
      <c r="I23" s="5">
        <f t="shared" si="8"/>
        <v>2.4000000000000021E-2</v>
      </c>
      <c r="J23" s="5">
        <f t="shared" si="9"/>
        <v>1.3</v>
      </c>
      <c r="K23" s="5">
        <f t="shared" si="10"/>
        <v>352.3</v>
      </c>
      <c r="L23" s="5">
        <f t="shared" si="11"/>
        <v>1.4400000000000013</v>
      </c>
      <c r="M23" s="5">
        <f t="shared" si="12"/>
        <v>0.69444444444444386</v>
      </c>
      <c r="N23" s="15">
        <f t="shared" si="13"/>
        <v>244.65277777777757</v>
      </c>
    </row>
    <row r="24" spans="1:14" x14ac:dyDescent="0.25">
      <c r="A24" s="6">
        <v>120</v>
      </c>
      <c r="B24" s="5">
        <v>0.88600000000000001</v>
      </c>
      <c r="C24" s="5">
        <v>0.871</v>
      </c>
      <c r="D24" s="5">
        <v>0.84</v>
      </c>
      <c r="E24" s="5">
        <v>0.83</v>
      </c>
      <c r="F24" s="5">
        <f t="shared" ref="F24:H25" si="14">B25-C25</f>
        <v>1.5000000000000013E-2</v>
      </c>
      <c r="G24" s="5">
        <f t="shared" si="14"/>
        <v>8.3000000000000074E-2</v>
      </c>
      <c r="H24" s="5">
        <f t="shared" si="14"/>
        <v>3.0000000000000027E-3</v>
      </c>
      <c r="I24" s="5">
        <f t="shared" si="8"/>
        <v>1.5000000000000013E-2</v>
      </c>
      <c r="J24" s="5">
        <f t="shared" si="9"/>
        <v>1.3</v>
      </c>
      <c r="K24" s="5">
        <f>J24*271</f>
        <v>352.3</v>
      </c>
      <c r="L24" s="5">
        <f t="shared" si="11"/>
        <v>0.9000000000000008</v>
      </c>
      <c r="M24" s="5">
        <f t="shared" si="12"/>
        <v>1.1111111111111101</v>
      </c>
      <c r="N24" s="15">
        <f t="shared" si="13"/>
        <v>391.44444444444406</v>
      </c>
    </row>
    <row r="25" spans="1:14" x14ac:dyDescent="0.25">
      <c r="A25" s="6">
        <v>120</v>
      </c>
      <c r="B25" s="5">
        <v>0.8</v>
      </c>
      <c r="C25" s="5">
        <v>0.78500000000000003</v>
      </c>
      <c r="D25" s="5">
        <v>0.70199999999999996</v>
      </c>
      <c r="E25" s="5">
        <v>0.69899999999999995</v>
      </c>
      <c r="F25" s="5">
        <f t="shared" si="14"/>
        <v>1.5000000000000013E-2</v>
      </c>
      <c r="G25" s="5">
        <f t="shared" si="14"/>
        <v>3.1000000000000028E-2</v>
      </c>
      <c r="H25" s="5">
        <f t="shared" si="14"/>
        <v>1.0000000000000009E-2</v>
      </c>
      <c r="I25" s="5">
        <f t="shared" si="8"/>
        <v>1.5000000000000013E-2</v>
      </c>
      <c r="J25" s="5">
        <f t="shared" si="9"/>
        <v>1.3</v>
      </c>
      <c r="K25" s="5">
        <f t="shared" si="10"/>
        <v>352.3</v>
      </c>
      <c r="L25" s="5">
        <f t="shared" si="11"/>
        <v>0.9000000000000008</v>
      </c>
      <c r="M25" s="5">
        <f t="shared" si="12"/>
        <v>1.1111111111111101</v>
      </c>
      <c r="N25" s="15">
        <f t="shared" si="13"/>
        <v>391.44444444444406</v>
      </c>
    </row>
    <row r="26" spans="1:14" x14ac:dyDescent="0.25">
      <c r="A26" s="6">
        <v>120</v>
      </c>
      <c r="B26" s="5">
        <v>0.88600000000000001</v>
      </c>
      <c r="C26" s="5">
        <v>0.871</v>
      </c>
      <c r="D26" s="5">
        <v>0.84</v>
      </c>
      <c r="E26" s="5">
        <v>0.83</v>
      </c>
      <c r="F26" s="5">
        <f t="shared" ref="F26:H29" si="15">B26-C26</f>
        <v>1.5000000000000013E-2</v>
      </c>
      <c r="G26" s="5">
        <f t="shared" si="15"/>
        <v>3.1000000000000028E-2</v>
      </c>
      <c r="H26" s="5">
        <f t="shared" si="15"/>
        <v>1.0000000000000009E-2</v>
      </c>
      <c r="I26" s="5">
        <f>MEDIAN(H26,G26,F26)</f>
        <v>1.5000000000000013E-2</v>
      </c>
      <c r="J26" s="5">
        <f t="shared" si="9"/>
        <v>1.3</v>
      </c>
      <c r="K26" s="5">
        <f>J26*279</f>
        <v>362.7</v>
      </c>
      <c r="L26" s="5">
        <f t="shared" si="11"/>
        <v>0.9000000000000008</v>
      </c>
      <c r="M26" s="5">
        <f t="shared" si="12"/>
        <v>1.1111111111111101</v>
      </c>
      <c r="N26" s="15">
        <f t="shared" si="13"/>
        <v>402.9999999999996</v>
      </c>
    </row>
    <row r="27" spans="1:14" x14ac:dyDescent="0.25">
      <c r="A27" s="6">
        <v>180</v>
      </c>
      <c r="B27" s="5">
        <v>0.74399999999999999</v>
      </c>
      <c r="C27" s="5">
        <v>0.72499999999999998</v>
      </c>
      <c r="D27" s="5">
        <v>0.71099999999999997</v>
      </c>
      <c r="E27" s="5">
        <v>0.65</v>
      </c>
      <c r="F27" s="5">
        <f t="shared" si="15"/>
        <v>1.9000000000000017E-2</v>
      </c>
      <c r="G27" s="5">
        <f t="shared" si="15"/>
        <v>1.4000000000000012E-2</v>
      </c>
      <c r="H27" s="5">
        <f t="shared" si="15"/>
        <v>6.0999999999999943E-2</v>
      </c>
      <c r="I27" s="5">
        <f>MEDIAN(H27,G27,F27)</f>
        <v>1.9000000000000017E-2</v>
      </c>
      <c r="J27" s="5">
        <f>1.5-0.2</f>
        <v>1.3</v>
      </c>
      <c r="K27" s="5">
        <f>J27*279</f>
        <v>362.7</v>
      </c>
      <c r="L27" s="5">
        <f>60*I27</f>
        <v>1.140000000000001</v>
      </c>
      <c r="M27" s="5">
        <f>1/L27</f>
        <v>0.87719298245613953</v>
      </c>
      <c r="N27" s="15">
        <f>M27*K27</f>
        <v>318.1578947368418</v>
      </c>
    </row>
    <row r="28" spans="1:14" x14ac:dyDescent="0.25">
      <c r="A28" s="6">
        <v>180</v>
      </c>
      <c r="B28" s="5">
        <v>0.73099999999999998</v>
      </c>
      <c r="C28" s="5">
        <v>0.71399999999999997</v>
      </c>
      <c r="D28" s="5">
        <v>0.69399999999999995</v>
      </c>
      <c r="E28" s="5">
        <v>0.64200000000000002</v>
      </c>
      <c r="F28" s="5">
        <f t="shared" si="15"/>
        <v>1.7000000000000015E-2</v>
      </c>
      <c r="G28" s="5">
        <f t="shared" si="15"/>
        <v>2.0000000000000018E-2</v>
      </c>
      <c r="H28" s="5">
        <f t="shared" si="15"/>
        <v>5.1999999999999935E-2</v>
      </c>
      <c r="I28" s="5">
        <f t="shared" ref="I28:I29" si="16">MEDIAN(H28,G28,F28)</f>
        <v>2.0000000000000018E-2</v>
      </c>
      <c r="J28" s="5">
        <f t="shared" si="9"/>
        <v>1.3</v>
      </c>
      <c r="K28" s="5">
        <f t="shared" si="10"/>
        <v>352.3</v>
      </c>
      <c r="L28" s="5">
        <f t="shared" ref="L28:L29" si="17">60*I28</f>
        <v>1.2000000000000011</v>
      </c>
      <c r="M28" s="5">
        <f t="shared" si="12"/>
        <v>0.83333333333333259</v>
      </c>
      <c r="N28" s="15">
        <f t="shared" ref="N28" si="18">M28*K28</f>
        <v>293.58333333333309</v>
      </c>
    </row>
    <row r="29" spans="1:14" x14ac:dyDescent="0.25">
      <c r="A29" s="6">
        <v>180</v>
      </c>
      <c r="B29" s="5">
        <v>0.75900000000000001</v>
      </c>
      <c r="C29" s="5">
        <v>0.72599999999999998</v>
      </c>
      <c r="D29" s="5">
        <v>0.71899999999999997</v>
      </c>
      <c r="E29" s="5">
        <v>0.70099999999999996</v>
      </c>
      <c r="F29" s="5">
        <f t="shared" si="15"/>
        <v>3.3000000000000029E-2</v>
      </c>
      <c r="G29" s="5">
        <f t="shared" si="15"/>
        <v>7.0000000000000062E-3</v>
      </c>
      <c r="H29" s="5">
        <f t="shared" si="15"/>
        <v>1.8000000000000016E-2</v>
      </c>
      <c r="I29" s="5">
        <f t="shared" si="16"/>
        <v>1.8000000000000016E-2</v>
      </c>
      <c r="J29" s="5">
        <f t="shared" si="9"/>
        <v>1.3</v>
      </c>
      <c r="K29" s="5">
        <f t="shared" si="10"/>
        <v>352.3</v>
      </c>
      <c r="L29" s="5">
        <f t="shared" si="17"/>
        <v>1.080000000000001</v>
      </c>
      <c r="M29" s="5">
        <f t="shared" si="12"/>
        <v>0.92592592592592515</v>
      </c>
      <c r="N29" s="15">
        <f>M29*K29</f>
        <v>326.20370370370347</v>
      </c>
    </row>
  </sheetData>
  <pageMargins left="0.7" right="0.7" top="0.75" bottom="0.75" header="0.3" footer="0.3"/>
  <ignoredErrors>
    <ignoredError sqref="K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70" zoomScaleNormal="70" workbookViewId="0">
      <selection activeCell="S18" sqref="S18"/>
    </sheetView>
  </sheetViews>
  <sheetFormatPr defaultRowHeight="15.75" x14ac:dyDescent="0.25"/>
  <cols>
    <col min="1" max="16384" width="9.140625" style="4"/>
  </cols>
  <sheetData>
    <row r="1" spans="1:13" x14ac:dyDescent="0.25">
      <c r="F1" s="7" t="s">
        <v>10</v>
      </c>
    </row>
    <row r="2" spans="1:13" x14ac:dyDescent="0.25">
      <c r="A2" s="6" t="s">
        <v>0</v>
      </c>
      <c r="B2" s="16">
        <v>0</v>
      </c>
      <c r="C2" s="16">
        <v>60</v>
      </c>
      <c r="D2" s="16">
        <v>120</v>
      </c>
      <c r="E2" s="16">
        <v>180</v>
      </c>
      <c r="F2" s="16" t="s">
        <v>44</v>
      </c>
      <c r="G2" s="19" t="s">
        <v>45</v>
      </c>
      <c r="H2" s="19" t="s">
        <v>46</v>
      </c>
      <c r="I2" s="16" t="s">
        <v>40</v>
      </c>
      <c r="J2" s="6"/>
      <c r="K2" s="6"/>
      <c r="L2" s="6"/>
      <c r="M2" s="7" t="s">
        <v>50</v>
      </c>
    </row>
    <row r="3" spans="1:13" x14ac:dyDescent="0.25">
      <c r="A3" s="6">
        <v>0</v>
      </c>
      <c r="B3" s="18">
        <v>0.378</v>
      </c>
      <c r="C3" s="18">
        <v>0.372</v>
      </c>
      <c r="D3" s="18">
        <v>0.34499999999999997</v>
      </c>
      <c r="E3" s="18">
        <v>0.34300000000000003</v>
      </c>
      <c r="F3" s="5">
        <f t="shared" ref="F3:H14" si="0">B3-C3</f>
        <v>6.0000000000000053E-3</v>
      </c>
      <c r="G3" s="5">
        <f t="shared" si="0"/>
        <v>2.7000000000000024E-2</v>
      </c>
      <c r="H3" s="5">
        <f t="shared" si="0"/>
        <v>1.9999999999999463E-3</v>
      </c>
      <c r="I3" s="5">
        <f>MEDIAN(H3,G3,F3)</f>
        <v>6.0000000000000053E-3</v>
      </c>
      <c r="J3" s="5">
        <f>I3/3</f>
        <v>2.0000000000000018E-3</v>
      </c>
      <c r="K3" s="5">
        <f>9.7*J3</f>
        <v>1.9400000000000014E-2</v>
      </c>
      <c r="L3" s="5">
        <f>1000*K3</f>
        <v>19.400000000000013</v>
      </c>
      <c r="M3" s="15">
        <f>L3/0.2</f>
        <v>97.000000000000057</v>
      </c>
    </row>
    <row r="4" spans="1:13" x14ac:dyDescent="0.25">
      <c r="A4" s="6">
        <v>0</v>
      </c>
      <c r="B4" s="18">
        <v>0.36799999999999999</v>
      </c>
      <c r="C4" s="18">
        <v>0.36099999999999999</v>
      </c>
      <c r="D4" s="18">
        <v>0.35499999999999998</v>
      </c>
      <c r="E4" s="18">
        <v>0.34499999999999997</v>
      </c>
      <c r="F4" s="5">
        <f t="shared" si="0"/>
        <v>7.0000000000000062E-3</v>
      </c>
      <c r="G4" s="5">
        <f t="shared" si="0"/>
        <v>6.0000000000000053E-3</v>
      </c>
      <c r="H4" s="5">
        <f t="shared" si="0"/>
        <v>1.0000000000000009E-2</v>
      </c>
      <c r="I4" s="5">
        <f t="shared" ref="I4:I10" si="1">MEDIAN(H4,G4,F4)</f>
        <v>7.0000000000000062E-3</v>
      </c>
      <c r="J4" s="5">
        <f t="shared" ref="J4:J14" si="2">I4/3</f>
        <v>2.3333333333333353E-3</v>
      </c>
      <c r="K4" s="5">
        <f t="shared" ref="K4:K14" si="3">9.7*J4</f>
        <v>2.2633333333333349E-2</v>
      </c>
      <c r="L4" s="5">
        <f t="shared" ref="L4:L14" si="4">1000*K4</f>
        <v>22.633333333333351</v>
      </c>
      <c r="M4" s="15">
        <f t="shared" ref="M4:M14" si="5">L4/0.2</f>
        <v>113.16666666666674</v>
      </c>
    </row>
    <row r="5" spans="1:13" x14ac:dyDescent="0.25">
      <c r="A5" s="6">
        <v>0</v>
      </c>
      <c r="B5" s="18">
        <v>0.34799999999999998</v>
      </c>
      <c r="C5" s="18">
        <v>0.34100000000000003</v>
      </c>
      <c r="D5" s="18">
        <v>0.33500000000000002</v>
      </c>
      <c r="E5" s="18">
        <v>0.32100000000000001</v>
      </c>
      <c r="F5" s="5">
        <f t="shared" si="0"/>
        <v>6.9999999999999507E-3</v>
      </c>
      <c r="G5" s="5">
        <f t="shared" si="0"/>
        <v>6.0000000000000053E-3</v>
      </c>
      <c r="H5" s="5">
        <f t="shared" si="0"/>
        <v>1.4000000000000012E-2</v>
      </c>
      <c r="I5" s="5">
        <f t="shared" si="1"/>
        <v>6.9999999999999507E-3</v>
      </c>
      <c r="J5" s="5">
        <f t="shared" si="2"/>
        <v>2.333333333333317E-3</v>
      </c>
      <c r="K5" s="5">
        <f t="shared" si="3"/>
        <v>2.2633333333333172E-2</v>
      </c>
      <c r="L5" s="5">
        <f t="shared" si="4"/>
        <v>22.633333333333173</v>
      </c>
      <c r="M5" s="15">
        <f t="shared" si="5"/>
        <v>113.16666666666586</v>
      </c>
    </row>
    <row r="6" spans="1:13" x14ac:dyDescent="0.25">
      <c r="A6" s="6">
        <v>60</v>
      </c>
      <c r="B6" s="18">
        <v>0.497</v>
      </c>
      <c r="C6" s="18">
        <v>0.46700000000000003</v>
      </c>
      <c r="D6" s="18">
        <v>0.45100000000000001</v>
      </c>
      <c r="E6" s="5">
        <v>0.43099999999999999</v>
      </c>
      <c r="F6" s="5">
        <f t="shared" si="0"/>
        <v>2.9999999999999971E-2</v>
      </c>
      <c r="G6" s="5">
        <f t="shared" si="0"/>
        <v>1.6000000000000014E-2</v>
      </c>
      <c r="H6" s="5">
        <f t="shared" si="0"/>
        <v>2.0000000000000018E-2</v>
      </c>
      <c r="I6" s="5">
        <f t="shared" si="1"/>
        <v>2.0000000000000018E-2</v>
      </c>
      <c r="J6" s="5">
        <f t="shared" si="2"/>
        <v>6.6666666666666723E-3</v>
      </c>
      <c r="K6" s="5">
        <f t="shared" si="3"/>
        <v>6.4666666666666719E-2</v>
      </c>
      <c r="L6" s="5">
        <f t="shared" si="4"/>
        <v>64.666666666666714</v>
      </c>
      <c r="M6" s="15">
        <f t="shared" si="5"/>
        <v>323.33333333333354</v>
      </c>
    </row>
    <row r="7" spans="1:13" x14ac:dyDescent="0.25">
      <c r="A7" s="6">
        <v>60</v>
      </c>
      <c r="B7" s="18">
        <v>0.505</v>
      </c>
      <c r="C7" s="18">
        <v>0.48699999999999999</v>
      </c>
      <c r="D7" s="18">
        <v>0.46500000000000002</v>
      </c>
      <c r="E7" s="18">
        <v>0.45100000000000001</v>
      </c>
      <c r="F7" s="5">
        <f t="shared" si="0"/>
        <v>1.8000000000000016E-2</v>
      </c>
      <c r="G7" s="5">
        <f t="shared" si="0"/>
        <v>2.1999999999999964E-2</v>
      </c>
      <c r="H7" s="5">
        <f t="shared" si="0"/>
        <v>1.4000000000000012E-2</v>
      </c>
      <c r="I7" s="5">
        <f t="shared" si="1"/>
        <v>1.8000000000000016E-2</v>
      </c>
      <c r="J7" s="5">
        <f t="shared" si="2"/>
        <v>6.0000000000000053E-3</v>
      </c>
      <c r="K7" s="5">
        <f t="shared" si="3"/>
        <v>5.820000000000005E-2</v>
      </c>
      <c r="L7" s="5">
        <f t="shared" si="4"/>
        <v>58.200000000000053</v>
      </c>
      <c r="M7" s="15">
        <f t="shared" si="5"/>
        <v>291.00000000000023</v>
      </c>
    </row>
    <row r="8" spans="1:13" x14ac:dyDescent="0.25">
      <c r="A8" s="6">
        <v>60</v>
      </c>
      <c r="B8" s="18">
        <v>0.53</v>
      </c>
      <c r="C8" s="18">
        <v>0.51100000000000001</v>
      </c>
      <c r="D8" s="18">
        <v>0.48699999999999999</v>
      </c>
      <c r="E8" s="18">
        <v>0.47499999999999998</v>
      </c>
      <c r="F8" s="5">
        <f t="shared" si="0"/>
        <v>1.9000000000000017E-2</v>
      </c>
      <c r="G8" s="5">
        <f t="shared" si="0"/>
        <v>2.4000000000000021E-2</v>
      </c>
      <c r="H8" s="5">
        <f t="shared" si="0"/>
        <v>1.2000000000000011E-2</v>
      </c>
      <c r="I8" s="5">
        <f t="shared" si="1"/>
        <v>1.9000000000000017E-2</v>
      </c>
      <c r="J8" s="5">
        <f t="shared" si="2"/>
        <v>6.3333333333333392E-3</v>
      </c>
      <c r="K8" s="5">
        <f t="shared" si="3"/>
        <v>6.1433333333333388E-2</v>
      </c>
      <c r="L8" s="5">
        <f t="shared" si="4"/>
        <v>61.433333333333387</v>
      </c>
      <c r="M8" s="15">
        <f t="shared" si="5"/>
        <v>307.16666666666691</v>
      </c>
    </row>
    <row r="9" spans="1:13" x14ac:dyDescent="0.25">
      <c r="A9" s="6">
        <v>120</v>
      </c>
      <c r="B9" s="18">
        <v>0.66500000000000004</v>
      </c>
      <c r="C9" s="18">
        <v>0.63500000000000001</v>
      </c>
      <c r="D9" s="18">
        <v>0.624</v>
      </c>
      <c r="E9" s="18">
        <v>0.55000000000000004</v>
      </c>
      <c r="F9" s="5">
        <f t="shared" si="0"/>
        <v>3.0000000000000027E-2</v>
      </c>
      <c r="G9" s="5">
        <f t="shared" si="0"/>
        <v>1.100000000000001E-2</v>
      </c>
      <c r="H9" s="5">
        <f t="shared" si="0"/>
        <v>7.3999999999999955E-2</v>
      </c>
      <c r="I9" s="5">
        <f>MEDIAN(H9,G9,F9)</f>
        <v>3.0000000000000027E-2</v>
      </c>
      <c r="J9" s="5">
        <f t="shared" si="2"/>
        <v>1.0000000000000009E-2</v>
      </c>
      <c r="K9" s="5">
        <f t="shared" si="3"/>
        <v>9.7000000000000072E-2</v>
      </c>
      <c r="L9" s="5">
        <f t="shared" si="4"/>
        <v>97.000000000000071</v>
      </c>
      <c r="M9" s="15">
        <f t="shared" si="5"/>
        <v>485.00000000000034</v>
      </c>
    </row>
    <row r="10" spans="1:13" x14ac:dyDescent="0.25">
      <c r="A10" s="6">
        <v>120</v>
      </c>
      <c r="B10" s="18">
        <v>0.68</v>
      </c>
      <c r="C10" s="18">
        <v>0.65100000000000002</v>
      </c>
      <c r="D10" s="18">
        <v>0.63400000000000001</v>
      </c>
      <c r="E10" s="18">
        <v>0.56000000000000005</v>
      </c>
      <c r="F10" s="5">
        <f t="shared" si="0"/>
        <v>2.9000000000000026E-2</v>
      </c>
      <c r="G10" s="5">
        <f t="shared" si="0"/>
        <v>1.7000000000000015E-2</v>
      </c>
      <c r="H10" s="5">
        <f t="shared" si="0"/>
        <v>7.3999999999999955E-2</v>
      </c>
      <c r="I10" s="5">
        <f t="shared" si="1"/>
        <v>2.9000000000000026E-2</v>
      </c>
      <c r="J10" s="5">
        <f t="shared" si="2"/>
        <v>9.6666666666666758E-3</v>
      </c>
      <c r="K10" s="5">
        <f t="shared" si="3"/>
        <v>9.3766666666666748E-2</v>
      </c>
      <c r="L10" s="5">
        <f t="shared" si="4"/>
        <v>93.766666666666751</v>
      </c>
      <c r="M10" s="15">
        <f t="shared" si="5"/>
        <v>468.83333333333371</v>
      </c>
    </row>
    <row r="11" spans="1:13" x14ac:dyDescent="0.25">
      <c r="A11" s="6">
        <v>120</v>
      </c>
      <c r="B11" s="18">
        <v>0.71</v>
      </c>
      <c r="C11" s="18">
        <v>0.68100000000000005</v>
      </c>
      <c r="D11" s="18">
        <v>0.65400000000000003</v>
      </c>
      <c r="E11" s="18">
        <v>0.56699999999999995</v>
      </c>
      <c r="F11" s="5">
        <f t="shared" si="0"/>
        <v>2.8999999999999915E-2</v>
      </c>
      <c r="G11" s="5">
        <f t="shared" si="0"/>
        <v>2.7000000000000024E-2</v>
      </c>
      <c r="H11" s="5">
        <f t="shared" si="0"/>
        <v>8.7000000000000077E-2</v>
      </c>
      <c r="I11" s="5">
        <f>MEDIAN(H11,G11,F11)</f>
        <v>2.8999999999999915E-2</v>
      </c>
      <c r="J11" s="5">
        <f t="shared" si="2"/>
        <v>9.6666666666666377E-3</v>
      </c>
      <c r="K11" s="5">
        <f t="shared" si="3"/>
        <v>9.3766666666666373E-2</v>
      </c>
      <c r="L11" s="5">
        <f t="shared" si="4"/>
        <v>93.766666666666367</v>
      </c>
      <c r="M11" s="15">
        <f t="shared" si="5"/>
        <v>468.83333333333184</v>
      </c>
    </row>
    <row r="12" spans="1:13" x14ac:dyDescent="0.25">
      <c r="A12" s="6">
        <v>180</v>
      </c>
      <c r="B12" s="18">
        <v>0.624</v>
      </c>
      <c r="C12" s="18">
        <v>0.60099999999999998</v>
      </c>
      <c r="D12" s="18">
        <v>0.55900000000000005</v>
      </c>
      <c r="E12" s="18">
        <v>0.53200000000000003</v>
      </c>
      <c r="F12" s="5">
        <f t="shared" si="0"/>
        <v>2.300000000000002E-2</v>
      </c>
      <c r="G12" s="5">
        <f t="shared" si="0"/>
        <v>4.1999999999999926E-2</v>
      </c>
      <c r="H12" s="5">
        <f t="shared" si="0"/>
        <v>2.7000000000000024E-2</v>
      </c>
      <c r="I12" s="5">
        <f>MEDIAN(H12,G12,F12)</f>
        <v>2.7000000000000024E-2</v>
      </c>
      <c r="J12" s="5">
        <f t="shared" si="2"/>
        <v>9.000000000000008E-3</v>
      </c>
      <c r="K12" s="5">
        <f t="shared" si="3"/>
        <v>8.7300000000000072E-2</v>
      </c>
      <c r="L12" s="5">
        <f t="shared" si="4"/>
        <v>87.300000000000068</v>
      </c>
      <c r="M12" s="15">
        <f t="shared" si="5"/>
        <v>436.50000000000034</v>
      </c>
    </row>
    <row r="13" spans="1:13" x14ac:dyDescent="0.25">
      <c r="A13" s="6">
        <v>180</v>
      </c>
      <c r="B13" s="18">
        <v>0.61799999999999999</v>
      </c>
      <c r="C13" s="18">
        <v>0.59799999999999998</v>
      </c>
      <c r="D13" s="18">
        <v>0.56399999999999995</v>
      </c>
      <c r="E13" s="18">
        <v>0.53800000000000003</v>
      </c>
      <c r="F13" s="5">
        <f t="shared" si="0"/>
        <v>2.0000000000000018E-2</v>
      </c>
      <c r="G13" s="5">
        <f t="shared" si="0"/>
        <v>3.400000000000003E-2</v>
      </c>
      <c r="H13" s="5">
        <f t="shared" si="0"/>
        <v>2.5999999999999912E-2</v>
      </c>
      <c r="I13" s="5">
        <f t="shared" ref="I13:I14" si="6">MEDIAN(H13,G13,F13)</f>
        <v>2.5999999999999912E-2</v>
      </c>
      <c r="J13" s="5">
        <f t="shared" si="2"/>
        <v>8.6666666666666368E-3</v>
      </c>
      <c r="K13" s="5">
        <f t="shared" si="3"/>
        <v>8.4066666666666373E-2</v>
      </c>
      <c r="L13" s="5">
        <f t="shared" si="4"/>
        <v>84.066666666666379</v>
      </c>
      <c r="M13" s="15">
        <f t="shared" si="5"/>
        <v>420.33333333333189</v>
      </c>
    </row>
    <row r="14" spans="1:13" x14ac:dyDescent="0.25">
      <c r="A14" s="6">
        <v>180</v>
      </c>
      <c r="B14" s="18">
        <v>0.60499999999999998</v>
      </c>
      <c r="C14" s="18">
        <v>0.56399999999999995</v>
      </c>
      <c r="D14" s="18">
        <v>0.55100000000000005</v>
      </c>
      <c r="E14" s="18">
        <v>0.52500000000000002</v>
      </c>
      <c r="F14" s="5">
        <f t="shared" si="0"/>
        <v>4.1000000000000036E-2</v>
      </c>
      <c r="G14" s="5">
        <f t="shared" si="0"/>
        <v>1.2999999999999901E-2</v>
      </c>
      <c r="H14" s="5">
        <f t="shared" si="0"/>
        <v>2.6000000000000023E-2</v>
      </c>
      <c r="I14" s="5">
        <f t="shared" si="6"/>
        <v>2.6000000000000023E-2</v>
      </c>
      <c r="J14" s="5">
        <f t="shared" si="2"/>
        <v>8.6666666666666749E-3</v>
      </c>
      <c r="K14" s="5">
        <f t="shared" si="3"/>
        <v>8.4066666666666734E-2</v>
      </c>
      <c r="L14" s="5">
        <f t="shared" si="4"/>
        <v>84.066666666666734</v>
      </c>
      <c r="M14" s="15">
        <f t="shared" si="5"/>
        <v>420.33333333333366</v>
      </c>
    </row>
    <row r="16" spans="1:13" x14ac:dyDescent="0.25">
      <c r="E16" s="7" t="s">
        <v>11</v>
      </c>
    </row>
    <row r="17" spans="1:13" x14ac:dyDescent="0.25">
      <c r="A17" s="6" t="s">
        <v>0</v>
      </c>
      <c r="B17" s="16">
        <v>0</v>
      </c>
      <c r="C17" s="16">
        <v>60</v>
      </c>
      <c r="D17" s="16">
        <v>120</v>
      </c>
      <c r="E17" s="16">
        <v>180</v>
      </c>
      <c r="F17" s="16" t="s">
        <v>44</v>
      </c>
      <c r="G17" s="19" t="s">
        <v>45</v>
      </c>
      <c r="H17" s="19" t="s">
        <v>46</v>
      </c>
      <c r="I17" s="16" t="s">
        <v>40</v>
      </c>
      <c r="J17" s="6"/>
      <c r="K17" s="6"/>
      <c r="L17" s="6"/>
      <c r="M17" s="7" t="s">
        <v>50</v>
      </c>
    </row>
    <row r="18" spans="1:13" x14ac:dyDescent="0.25">
      <c r="A18" s="6">
        <v>0</v>
      </c>
      <c r="B18" s="18">
        <v>0.435</v>
      </c>
      <c r="C18" s="18">
        <v>0.43</v>
      </c>
      <c r="D18" s="18">
        <v>0.42399999999999999</v>
      </c>
      <c r="E18" s="18">
        <v>0.42</v>
      </c>
      <c r="F18" s="5">
        <f t="shared" ref="F18:H29" si="7">B18-C18</f>
        <v>5.0000000000000044E-3</v>
      </c>
      <c r="G18" s="5">
        <f t="shared" si="7"/>
        <v>6.0000000000000053E-3</v>
      </c>
      <c r="H18" s="5">
        <f t="shared" si="7"/>
        <v>4.0000000000000036E-3</v>
      </c>
      <c r="I18" s="5">
        <f>MEDIAN(H18,G18,F18)</f>
        <v>5.0000000000000044E-3</v>
      </c>
      <c r="J18" s="5">
        <f>I18/3</f>
        <v>1.6666666666666681E-3</v>
      </c>
      <c r="K18" s="5">
        <f>9.7*J18</f>
        <v>1.616666666666668E-2</v>
      </c>
      <c r="L18" s="5">
        <f>1000*K18</f>
        <v>16.166666666666679</v>
      </c>
      <c r="M18" s="15">
        <f>L18/0.2</f>
        <v>80.833333333333385</v>
      </c>
    </row>
    <row r="19" spans="1:13" x14ac:dyDescent="0.25">
      <c r="A19" s="6">
        <v>0</v>
      </c>
      <c r="B19" s="18">
        <v>0.42599999999999999</v>
      </c>
      <c r="C19" s="18">
        <v>0.42199999999999999</v>
      </c>
      <c r="D19" s="18">
        <v>0.40100000000000002</v>
      </c>
      <c r="E19" s="18">
        <v>0.39600000000000002</v>
      </c>
      <c r="F19" s="5">
        <f t="shared" si="7"/>
        <v>4.0000000000000036E-3</v>
      </c>
      <c r="G19" s="5">
        <f t="shared" si="7"/>
        <v>2.0999999999999963E-2</v>
      </c>
      <c r="H19" s="5">
        <f t="shared" si="7"/>
        <v>5.0000000000000044E-3</v>
      </c>
      <c r="I19" s="5">
        <f t="shared" ref="I19:I23" si="8">MEDIAN(H19,G19,F19)</f>
        <v>5.0000000000000044E-3</v>
      </c>
      <c r="J19" s="5">
        <f t="shared" ref="J19:J29" si="9">I19/3</f>
        <v>1.6666666666666681E-3</v>
      </c>
      <c r="K19" s="5">
        <f t="shared" ref="K19:K29" si="10">9.7*J19</f>
        <v>1.616666666666668E-2</v>
      </c>
      <c r="L19" s="5">
        <f t="shared" ref="L19:L29" si="11">1000*K19</f>
        <v>16.166666666666679</v>
      </c>
      <c r="M19" s="15">
        <f t="shared" ref="M19:M29" si="12">L19/0.2</f>
        <v>80.833333333333385</v>
      </c>
    </row>
    <row r="20" spans="1:13" x14ac:dyDescent="0.25">
      <c r="A20" s="6">
        <v>0</v>
      </c>
      <c r="B20" s="18">
        <v>0.41099999999999998</v>
      </c>
      <c r="C20" s="18">
        <v>0.40500000000000003</v>
      </c>
      <c r="D20" s="18">
        <v>0.39500000000000002</v>
      </c>
      <c r="E20" s="18">
        <v>0.39300000000000002</v>
      </c>
      <c r="F20" s="5">
        <f t="shared" si="7"/>
        <v>5.9999999999999498E-3</v>
      </c>
      <c r="G20" s="5">
        <f t="shared" si="7"/>
        <v>1.0000000000000009E-2</v>
      </c>
      <c r="H20" s="5">
        <f t="shared" si="7"/>
        <v>2.0000000000000018E-3</v>
      </c>
      <c r="I20" s="5">
        <f t="shared" si="8"/>
        <v>5.9999999999999498E-3</v>
      </c>
      <c r="J20" s="5">
        <f t="shared" si="9"/>
        <v>1.9999999999999831E-3</v>
      </c>
      <c r="K20" s="5">
        <f t="shared" si="10"/>
        <v>1.9399999999999834E-2</v>
      </c>
      <c r="L20" s="5">
        <f t="shared" si="11"/>
        <v>19.399999999999835</v>
      </c>
      <c r="M20" s="15">
        <f t="shared" si="12"/>
        <v>96.999999999999176</v>
      </c>
    </row>
    <row r="21" spans="1:13" x14ac:dyDescent="0.25">
      <c r="A21" s="6">
        <v>60</v>
      </c>
      <c r="B21" s="18">
        <v>0.56799999999999995</v>
      </c>
      <c r="C21" s="18">
        <v>0.56399999999999995</v>
      </c>
      <c r="D21" s="18">
        <v>0.55000000000000004</v>
      </c>
      <c r="E21" s="18">
        <v>0.51500000000000001</v>
      </c>
      <c r="F21" s="5">
        <f t="shared" si="7"/>
        <v>4.0000000000000036E-3</v>
      </c>
      <c r="G21" s="5">
        <f t="shared" si="7"/>
        <v>1.3999999999999901E-2</v>
      </c>
      <c r="H21" s="5">
        <f t="shared" si="7"/>
        <v>3.5000000000000031E-2</v>
      </c>
      <c r="I21" s="5">
        <f t="shared" si="8"/>
        <v>1.3999999999999901E-2</v>
      </c>
      <c r="J21" s="5">
        <f t="shared" si="9"/>
        <v>4.6666666666666341E-3</v>
      </c>
      <c r="K21" s="5">
        <f t="shared" si="10"/>
        <v>4.5266666666666344E-2</v>
      </c>
      <c r="L21" s="5">
        <f t="shared" si="11"/>
        <v>45.266666666666346</v>
      </c>
      <c r="M21" s="15">
        <f t="shared" si="12"/>
        <v>226.33333333333172</v>
      </c>
    </row>
    <row r="22" spans="1:13" x14ac:dyDescent="0.25">
      <c r="A22" s="6">
        <v>60</v>
      </c>
      <c r="B22" s="18">
        <v>0.56000000000000005</v>
      </c>
      <c r="C22" s="18">
        <v>0.54700000000000004</v>
      </c>
      <c r="D22" s="18">
        <v>0.53400000000000003</v>
      </c>
      <c r="E22" s="18">
        <v>0.505</v>
      </c>
      <c r="F22" s="5">
        <f t="shared" si="7"/>
        <v>1.3000000000000012E-2</v>
      </c>
      <c r="G22" s="5">
        <f t="shared" si="7"/>
        <v>1.3000000000000012E-2</v>
      </c>
      <c r="H22" s="5">
        <f t="shared" si="7"/>
        <v>2.9000000000000026E-2</v>
      </c>
      <c r="I22" s="5">
        <f t="shared" si="8"/>
        <v>1.3000000000000012E-2</v>
      </c>
      <c r="J22" s="5">
        <f t="shared" si="9"/>
        <v>4.3333333333333375E-3</v>
      </c>
      <c r="K22" s="5">
        <f t="shared" si="10"/>
        <v>4.2033333333333367E-2</v>
      </c>
      <c r="L22" s="5">
        <f t="shared" si="11"/>
        <v>42.033333333333367</v>
      </c>
      <c r="M22" s="15">
        <f t="shared" si="12"/>
        <v>210.16666666666683</v>
      </c>
    </row>
    <row r="23" spans="1:13" x14ac:dyDescent="0.25">
      <c r="A23" s="6">
        <v>60</v>
      </c>
      <c r="B23" s="18">
        <v>0.57599999999999996</v>
      </c>
      <c r="C23" s="18">
        <v>0.56899999999999995</v>
      </c>
      <c r="D23" s="18">
        <v>0.55500000000000005</v>
      </c>
      <c r="E23" s="18">
        <v>0.52100000000000002</v>
      </c>
      <c r="F23" s="5">
        <f t="shared" si="7"/>
        <v>7.0000000000000062E-3</v>
      </c>
      <c r="G23" s="5">
        <f t="shared" si="7"/>
        <v>1.3999999999999901E-2</v>
      </c>
      <c r="H23" s="5">
        <f t="shared" si="7"/>
        <v>3.400000000000003E-2</v>
      </c>
      <c r="I23" s="5">
        <f t="shared" si="8"/>
        <v>1.3999999999999901E-2</v>
      </c>
      <c r="J23" s="5">
        <f t="shared" si="9"/>
        <v>4.6666666666666341E-3</v>
      </c>
      <c r="K23" s="5">
        <f t="shared" si="10"/>
        <v>4.5266666666666344E-2</v>
      </c>
      <c r="L23" s="5">
        <f t="shared" si="11"/>
        <v>45.266666666666346</v>
      </c>
      <c r="M23" s="15">
        <f t="shared" si="12"/>
        <v>226.33333333333172</v>
      </c>
    </row>
    <row r="24" spans="1:13" x14ac:dyDescent="0.25">
      <c r="A24" s="6">
        <v>120</v>
      </c>
      <c r="B24" s="18">
        <v>0.68400000000000005</v>
      </c>
      <c r="C24" s="18">
        <v>0.65500000000000003</v>
      </c>
      <c r="D24" s="18">
        <v>0.63100000000000001</v>
      </c>
      <c r="E24" s="18">
        <v>0.61</v>
      </c>
      <c r="F24" s="5">
        <f t="shared" si="7"/>
        <v>2.9000000000000026E-2</v>
      </c>
      <c r="G24" s="5">
        <f t="shared" si="7"/>
        <v>2.4000000000000021E-2</v>
      </c>
      <c r="H24" s="5">
        <f t="shared" si="7"/>
        <v>2.1000000000000019E-2</v>
      </c>
      <c r="I24" s="5">
        <f>MEDIAN(H24,G24,F24)</f>
        <v>2.4000000000000021E-2</v>
      </c>
      <c r="J24" s="5">
        <f t="shared" si="9"/>
        <v>8.0000000000000071E-3</v>
      </c>
      <c r="K24" s="5">
        <f t="shared" si="10"/>
        <v>7.7600000000000058E-2</v>
      </c>
      <c r="L24" s="5">
        <f t="shared" si="11"/>
        <v>77.600000000000051</v>
      </c>
      <c r="M24" s="15">
        <f t="shared" si="12"/>
        <v>388.00000000000023</v>
      </c>
    </row>
    <row r="25" spans="1:13" x14ac:dyDescent="0.25">
      <c r="A25" s="6">
        <v>120</v>
      </c>
      <c r="B25" s="18">
        <v>0.70599999999999996</v>
      </c>
      <c r="C25" s="18">
        <v>0.66900000000000004</v>
      </c>
      <c r="D25" s="18">
        <v>0.64500000000000002</v>
      </c>
      <c r="E25" s="18">
        <v>0.62</v>
      </c>
      <c r="F25" s="5">
        <f t="shared" si="7"/>
        <v>3.6999999999999922E-2</v>
      </c>
      <c r="G25" s="5">
        <f t="shared" si="7"/>
        <v>2.4000000000000021E-2</v>
      </c>
      <c r="H25" s="5">
        <f t="shared" si="7"/>
        <v>2.5000000000000022E-2</v>
      </c>
      <c r="I25" s="5">
        <f t="shared" ref="I25" si="13">MEDIAN(H25,G25,F25)</f>
        <v>2.5000000000000022E-2</v>
      </c>
      <c r="J25" s="5">
        <f t="shared" si="9"/>
        <v>8.3333333333333402E-3</v>
      </c>
      <c r="K25" s="5">
        <f t="shared" si="10"/>
        <v>8.0833333333333396E-2</v>
      </c>
      <c r="L25" s="5">
        <f t="shared" si="11"/>
        <v>80.8333333333334</v>
      </c>
      <c r="M25" s="15">
        <f t="shared" si="12"/>
        <v>404.16666666666697</v>
      </c>
    </row>
    <row r="26" spans="1:13" x14ac:dyDescent="0.25">
      <c r="A26" s="6">
        <v>120</v>
      </c>
      <c r="B26" s="18">
        <v>0.71099999999999997</v>
      </c>
      <c r="C26" s="18">
        <v>0.69399999999999995</v>
      </c>
      <c r="D26" s="18">
        <v>0.67</v>
      </c>
      <c r="E26" s="18">
        <v>0.627</v>
      </c>
      <c r="F26" s="5">
        <f t="shared" si="7"/>
        <v>1.7000000000000015E-2</v>
      </c>
      <c r="G26" s="5">
        <f t="shared" si="7"/>
        <v>2.399999999999991E-2</v>
      </c>
      <c r="H26" s="5">
        <f t="shared" si="7"/>
        <v>4.3000000000000038E-2</v>
      </c>
      <c r="I26" s="5">
        <f>MEDIAN(H26,G26,F26)</f>
        <v>2.399999999999991E-2</v>
      </c>
      <c r="J26" s="5">
        <f t="shared" si="9"/>
        <v>7.9999999999999707E-3</v>
      </c>
      <c r="K26" s="5">
        <f t="shared" si="10"/>
        <v>7.7599999999999711E-2</v>
      </c>
      <c r="L26" s="5">
        <f t="shared" si="11"/>
        <v>77.59999999999971</v>
      </c>
      <c r="M26" s="15">
        <f t="shared" si="12"/>
        <v>387.99999999999852</v>
      </c>
    </row>
    <row r="27" spans="1:13" x14ac:dyDescent="0.25">
      <c r="A27" s="6">
        <v>180</v>
      </c>
      <c r="B27" s="18">
        <v>0.64300000000000002</v>
      </c>
      <c r="C27" s="18">
        <v>0.621</v>
      </c>
      <c r="D27" s="18">
        <v>0.61</v>
      </c>
      <c r="E27" s="18">
        <v>0.56399999999999995</v>
      </c>
      <c r="F27" s="5">
        <f t="shared" si="7"/>
        <v>2.200000000000002E-2</v>
      </c>
      <c r="G27" s="5">
        <f t="shared" si="7"/>
        <v>1.100000000000001E-2</v>
      </c>
      <c r="H27" s="5">
        <f t="shared" si="7"/>
        <v>4.6000000000000041E-2</v>
      </c>
      <c r="I27" s="5">
        <f>MEDIAN(H27,G27,F27)</f>
        <v>2.200000000000002E-2</v>
      </c>
      <c r="J27" s="5">
        <f t="shared" si="9"/>
        <v>7.3333333333333401E-3</v>
      </c>
      <c r="K27" s="5">
        <f t="shared" si="10"/>
        <v>7.1133333333333396E-2</v>
      </c>
      <c r="L27" s="5">
        <f t="shared" si="11"/>
        <v>71.133333333333397</v>
      </c>
      <c r="M27" s="15">
        <f t="shared" si="12"/>
        <v>355.66666666666697</v>
      </c>
    </row>
    <row r="28" spans="1:13" x14ac:dyDescent="0.25">
      <c r="A28" s="6">
        <v>180</v>
      </c>
      <c r="B28" s="5">
        <v>0.65100000000000002</v>
      </c>
      <c r="C28" s="18">
        <v>0.63400000000000001</v>
      </c>
      <c r="D28" s="18">
        <v>0.60199999999999998</v>
      </c>
      <c r="E28" s="18">
        <v>0.57899999999999996</v>
      </c>
      <c r="F28" s="5">
        <f t="shared" si="7"/>
        <v>1.7000000000000015E-2</v>
      </c>
      <c r="G28" s="5">
        <f t="shared" si="7"/>
        <v>3.2000000000000028E-2</v>
      </c>
      <c r="H28" s="5">
        <f t="shared" si="7"/>
        <v>2.300000000000002E-2</v>
      </c>
      <c r="I28" s="5">
        <f t="shared" ref="I28:I29" si="14">MEDIAN(H28,G28,F28)</f>
        <v>2.300000000000002E-2</v>
      </c>
      <c r="J28" s="5">
        <f t="shared" si="9"/>
        <v>7.6666666666666732E-3</v>
      </c>
      <c r="K28" s="5">
        <f t="shared" si="10"/>
        <v>7.436666666666672E-2</v>
      </c>
      <c r="L28" s="5">
        <f t="shared" si="11"/>
        <v>74.366666666666717</v>
      </c>
      <c r="M28" s="15">
        <f t="shared" si="12"/>
        <v>371.83333333333354</v>
      </c>
    </row>
    <row r="29" spans="1:13" x14ac:dyDescent="0.25">
      <c r="A29" s="6">
        <v>180</v>
      </c>
      <c r="B29" s="18">
        <v>0.628</v>
      </c>
      <c r="C29" s="18">
        <v>0.60499999999999998</v>
      </c>
      <c r="D29" s="18">
        <v>0.58399999999999996</v>
      </c>
      <c r="E29" s="18">
        <v>0.54100000000000004</v>
      </c>
      <c r="F29" s="5">
        <f t="shared" si="7"/>
        <v>2.300000000000002E-2</v>
      </c>
      <c r="G29" s="5">
        <f t="shared" si="7"/>
        <v>2.1000000000000019E-2</v>
      </c>
      <c r="H29" s="5">
        <f t="shared" si="7"/>
        <v>4.2999999999999927E-2</v>
      </c>
      <c r="I29" s="5">
        <f t="shared" si="14"/>
        <v>2.300000000000002E-2</v>
      </c>
      <c r="J29" s="5">
        <f t="shared" si="9"/>
        <v>7.6666666666666732E-3</v>
      </c>
      <c r="K29" s="5">
        <f t="shared" si="10"/>
        <v>7.436666666666672E-2</v>
      </c>
      <c r="L29" s="5">
        <f t="shared" si="11"/>
        <v>74.366666666666717</v>
      </c>
      <c r="M29" s="15">
        <f t="shared" si="12"/>
        <v>371.83333333333354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F19" sqref="F19"/>
    </sheetView>
  </sheetViews>
  <sheetFormatPr defaultRowHeight="15.75" x14ac:dyDescent="0.25"/>
  <cols>
    <col min="1" max="16384" width="9.140625" style="4"/>
  </cols>
  <sheetData>
    <row r="1" spans="1:15" s="4" customFormat="1" x14ac:dyDescent="0.25">
      <c r="C1" s="7" t="s">
        <v>10</v>
      </c>
      <c r="I1" s="3" t="s">
        <v>11</v>
      </c>
      <c r="N1" s="3" t="s">
        <v>12</v>
      </c>
    </row>
    <row r="2" spans="1:15" s="4" customFormat="1" x14ac:dyDescent="0.25">
      <c r="A2" s="9" t="s">
        <v>7</v>
      </c>
      <c r="B2" s="9" t="s">
        <v>9</v>
      </c>
      <c r="C2" s="9"/>
      <c r="D2" s="9" t="s">
        <v>8</v>
      </c>
      <c r="G2" s="9" t="s">
        <v>7</v>
      </c>
      <c r="H2" s="9" t="s">
        <v>9</v>
      </c>
      <c r="I2" s="9"/>
      <c r="J2" s="9" t="s">
        <v>8</v>
      </c>
      <c r="L2" s="9" t="s">
        <v>7</v>
      </c>
      <c r="M2" s="9" t="s">
        <v>9</v>
      </c>
      <c r="N2" s="9"/>
      <c r="O2" s="9" t="s">
        <v>8</v>
      </c>
    </row>
    <row r="3" spans="1:15" s="4" customFormat="1" x14ac:dyDescent="0.25">
      <c r="A3" s="6">
        <v>0</v>
      </c>
      <c r="B3" s="5">
        <v>0.02</v>
      </c>
      <c r="C3" s="5">
        <f>B3*25</f>
        <v>0.5</v>
      </c>
      <c r="D3" s="5">
        <f>C3/0.1</f>
        <v>5</v>
      </c>
      <c r="G3" s="6">
        <v>0</v>
      </c>
      <c r="H3" s="5">
        <v>0.02</v>
      </c>
      <c r="I3" s="5">
        <f>H3*25</f>
        <v>0.5</v>
      </c>
      <c r="J3" s="5">
        <f>I3/0.1</f>
        <v>5</v>
      </c>
      <c r="L3" s="6">
        <v>0</v>
      </c>
      <c r="M3" s="5">
        <v>0.01</v>
      </c>
      <c r="N3" s="5">
        <f>M3*25</f>
        <v>0.25</v>
      </c>
      <c r="O3" s="5">
        <f>N3/0.1</f>
        <v>2.5</v>
      </c>
    </row>
    <row r="4" spans="1:15" s="4" customFormat="1" x14ac:dyDescent="0.25">
      <c r="A4" s="6">
        <v>0</v>
      </c>
      <c r="B4" s="5">
        <v>0.02</v>
      </c>
      <c r="C4" s="5">
        <f t="shared" ref="C4:C14" si="0">B4*25</f>
        <v>0.5</v>
      </c>
      <c r="D4" s="5">
        <f t="shared" ref="D4:D14" si="1">C4/0.1</f>
        <v>5</v>
      </c>
      <c r="G4" s="6">
        <v>0</v>
      </c>
      <c r="H4" s="5">
        <v>0.02</v>
      </c>
      <c r="I4" s="5">
        <f t="shared" ref="I4:I14" si="2">H4*25</f>
        <v>0.5</v>
      </c>
      <c r="J4" s="5">
        <f t="shared" ref="J4:J14" si="3">I4/0.1</f>
        <v>5</v>
      </c>
      <c r="L4" s="6">
        <v>0</v>
      </c>
      <c r="M4" s="5">
        <v>0.02</v>
      </c>
      <c r="N4" s="5">
        <f t="shared" ref="N4:N14" si="4">M4*25</f>
        <v>0.5</v>
      </c>
      <c r="O4" s="5">
        <f t="shared" ref="O4:O14" si="5">N4/0.1</f>
        <v>5</v>
      </c>
    </row>
    <row r="5" spans="1:15" s="4" customFormat="1" x14ac:dyDescent="0.25">
      <c r="A5" s="6">
        <v>0</v>
      </c>
      <c r="B5" s="5">
        <v>0.03</v>
      </c>
      <c r="C5" s="5">
        <f t="shared" si="0"/>
        <v>0.75</v>
      </c>
      <c r="D5" s="5">
        <f t="shared" si="1"/>
        <v>7.5</v>
      </c>
      <c r="G5" s="6">
        <v>0</v>
      </c>
      <c r="H5" s="5">
        <v>0.01</v>
      </c>
      <c r="I5" s="5">
        <f t="shared" si="2"/>
        <v>0.25</v>
      </c>
      <c r="J5" s="5">
        <f t="shared" si="3"/>
        <v>2.5</v>
      </c>
      <c r="L5" s="6">
        <v>0</v>
      </c>
      <c r="M5" s="5">
        <v>0.01</v>
      </c>
      <c r="N5" s="5">
        <f t="shared" si="4"/>
        <v>0.25</v>
      </c>
      <c r="O5" s="5">
        <f t="shared" si="5"/>
        <v>2.5</v>
      </c>
    </row>
    <row r="6" spans="1:15" s="4" customFormat="1" x14ac:dyDescent="0.25">
      <c r="A6" s="6">
        <v>60</v>
      </c>
      <c r="B6" s="5">
        <v>0.14000000000000001</v>
      </c>
      <c r="C6" s="5">
        <f t="shared" si="0"/>
        <v>3.5000000000000004</v>
      </c>
      <c r="D6" s="5">
        <f t="shared" si="1"/>
        <v>35</v>
      </c>
      <c r="G6" s="6">
        <v>60</v>
      </c>
      <c r="H6" s="5">
        <v>0.09</v>
      </c>
      <c r="I6" s="5">
        <f t="shared" si="2"/>
        <v>2.25</v>
      </c>
      <c r="J6" s="5">
        <f t="shared" si="3"/>
        <v>22.5</v>
      </c>
      <c r="L6" s="6">
        <v>60</v>
      </c>
      <c r="M6" s="5">
        <v>0.06</v>
      </c>
      <c r="N6" s="5">
        <f t="shared" si="4"/>
        <v>1.5</v>
      </c>
      <c r="O6" s="5">
        <f t="shared" si="5"/>
        <v>15</v>
      </c>
    </row>
    <row r="7" spans="1:15" s="4" customFormat="1" x14ac:dyDescent="0.25">
      <c r="A7" s="6">
        <v>60</v>
      </c>
      <c r="B7" s="5">
        <v>0.13</v>
      </c>
      <c r="C7" s="5">
        <f t="shared" si="0"/>
        <v>3.25</v>
      </c>
      <c r="D7" s="5">
        <f t="shared" si="1"/>
        <v>32.5</v>
      </c>
      <c r="G7" s="6">
        <v>60</v>
      </c>
      <c r="H7" s="5">
        <v>0.1</v>
      </c>
      <c r="I7" s="5">
        <f t="shared" si="2"/>
        <v>2.5</v>
      </c>
      <c r="J7" s="5">
        <f t="shared" si="3"/>
        <v>25</v>
      </c>
      <c r="L7" s="6">
        <v>60</v>
      </c>
      <c r="M7" s="5">
        <v>7.0000000000000007E-2</v>
      </c>
      <c r="N7" s="5">
        <f t="shared" si="4"/>
        <v>1.7500000000000002</v>
      </c>
      <c r="O7" s="5">
        <f t="shared" si="5"/>
        <v>17.5</v>
      </c>
    </row>
    <row r="8" spans="1:15" s="4" customFormat="1" x14ac:dyDescent="0.25">
      <c r="A8" s="6">
        <v>60</v>
      </c>
      <c r="B8" s="5">
        <v>0.12</v>
      </c>
      <c r="C8" s="5">
        <f t="shared" si="0"/>
        <v>3</v>
      </c>
      <c r="D8" s="5">
        <f t="shared" si="1"/>
        <v>30</v>
      </c>
      <c r="G8" s="6">
        <v>60</v>
      </c>
      <c r="H8" s="5">
        <v>0.11</v>
      </c>
      <c r="I8" s="5">
        <f t="shared" si="2"/>
        <v>2.75</v>
      </c>
      <c r="J8" s="5">
        <f t="shared" si="3"/>
        <v>27.5</v>
      </c>
      <c r="L8" s="6">
        <v>60</v>
      </c>
      <c r="M8" s="5">
        <v>7.0000000000000007E-2</v>
      </c>
      <c r="N8" s="5">
        <f t="shared" si="4"/>
        <v>1.7500000000000002</v>
      </c>
      <c r="O8" s="5">
        <f t="shared" si="5"/>
        <v>17.5</v>
      </c>
    </row>
    <row r="9" spans="1:15" s="4" customFormat="1" x14ac:dyDescent="0.25">
      <c r="A9" s="6">
        <v>120</v>
      </c>
      <c r="B9" s="5">
        <v>0.28000000000000003</v>
      </c>
      <c r="C9" s="5">
        <f t="shared" si="0"/>
        <v>7.0000000000000009</v>
      </c>
      <c r="D9" s="5">
        <f t="shared" si="1"/>
        <v>70</v>
      </c>
      <c r="G9" s="6">
        <v>120</v>
      </c>
      <c r="H9" s="5">
        <v>0.23</v>
      </c>
      <c r="I9" s="5">
        <f t="shared" si="2"/>
        <v>5.75</v>
      </c>
      <c r="J9" s="5">
        <f t="shared" si="3"/>
        <v>57.5</v>
      </c>
      <c r="L9" s="6">
        <v>120</v>
      </c>
      <c r="M9" s="5">
        <v>0.19</v>
      </c>
      <c r="N9" s="5">
        <f t="shared" si="4"/>
        <v>4.75</v>
      </c>
      <c r="O9" s="5">
        <f t="shared" si="5"/>
        <v>47.5</v>
      </c>
    </row>
    <row r="10" spans="1:15" s="4" customFormat="1" x14ac:dyDescent="0.25">
      <c r="A10" s="6">
        <v>120</v>
      </c>
      <c r="B10" s="5">
        <v>0.26</v>
      </c>
      <c r="C10" s="5">
        <f t="shared" si="0"/>
        <v>6.5</v>
      </c>
      <c r="D10" s="5">
        <f t="shared" si="1"/>
        <v>65</v>
      </c>
      <c r="G10" s="6">
        <v>120</v>
      </c>
      <c r="H10" s="5">
        <v>0.24</v>
      </c>
      <c r="I10" s="5">
        <f t="shared" si="2"/>
        <v>6</v>
      </c>
      <c r="J10" s="5">
        <f t="shared" si="3"/>
        <v>60</v>
      </c>
      <c r="L10" s="6">
        <v>120</v>
      </c>
      <c r="M10" s="5">
        <v>0.18</v>
      </c>
      <c r="N10" s="5">
        <f t="shared" si="4"/>
        <v>4.5</v>
      </c>
      <c r="O10" s="5">
        <f t="shared" si="5"/>
        <v>45</v>
      </c>
    </row>
    <row r="11" spans="1:15" s="4" customFormat="1" x14ac:dyDescent="0.25">
      <c r="A11" s="6">
        <v>120</v>
      </c>
      <c r="B11" s="5">
        <v>0.27</v>
      </c>
      <c r="C11" s="5">
        <f t="shared" si="0"/>
        <v>6.75</v>
      </c>
      <c r="D11" s="5">
        <f t="shared" si="1"/>
        <v>67.5</v>
      </c>
      <c r="G11" s="6">
        <v>120</v>
      </c>
      <c r="H11" s="5">
        <v>0.21</v>
      </c>
      <c r="I11" s="5">
        <f t="shared" si="2"/>
        <v>5.25</v>
      </c>
      <c r="J11" s="5">
        <f t="shared" si="3"/>
        <v>52.5</v>
      </c>
      <c r="L11" s="6">
        <v>120</v>
      </c>
      <c r="M11" s="5">
        <v>0.17</v>
      </c>
      <c r="N11" s="5">
        <f t="shared" si="4"/>
        <v>4.25</v>
      </c>
      <c r="O11" s="5">
        <f t="shared" si="5"/>
        <v>42.5</v>
      </c>
    </row>
    <row r="12" spans="1:15" s="4" customFormat="1" x14ac:dyDescent="0.25">
      <c r="A12" s="6">
        <v>180</v>
      </c>
      <c r="B12" s="5">
        <v>0.41</v>
      </c>
      <c r="C12" s="5">
        <f t="shared" si="0"/>
        <v>10.25</v>
      </c>
      <c r="D12" s="5">
        <f t="shared" si="1"/>
        <v>102.5</v>
      </c>
      <c r="G12" s="6">
        <v>180</v>
      </c>
      <c r="H12" s="5">
        <v>0.35</v>
      </c>
      <c r="I12" s="5">
        <f t="shared" si="2"/>
        <v>8.75</v>
      </c>
      <c r="J12" s="5">
        <f t="shared" si="3"/>
        <v>87.5</v>
      </c>
      <c r="L12" s="6">
        <v>180</v>
      </c>
      <c r="M12" s="5">
        <v>0.28999999999999998</v>
      </c>
      <c r="N12" s="5">
        <f t="shared" si="4"/>
        <v>7.2499999999999991</v>
      </c>
      <c r="O12" s="5">
        <f t="shared" si="5"/>
        <v>72.499999999999986</v>
      </c>
    </row>
    <row r="13" spans="1:15" s="4" customFormat="1" x14ac:dyDescent="0.25">
      <c r="A13" s="6">
        <v>180</v>
      </c>
      <c r="B13" s="5">
        <v>0.38</v>
      </c>
      <c r="C13" s="5">
        <f t="shared" si="0"/>
        <v>9.5</v>
      </c>
      <c r="D13" s="5">
        <f t="shared" si="1"/>
        <v>95</v>
      </c>
      <c r="G13" s="6">
        <v>180</v>
      </c>
      <c r="H13" s="5">
        <v>0.33</v>
      </c>
      <c r="I13" s="5">
        <f t="shared" si="2"/>
        <v>8.25</v>
      </c>
      <c r="J13" s="5">
        <f t="shared" si="3"/>
        <v>82.5</v>
      </c>
      <c r="L13" s="6">
        <v>180</v>
      </c>
      <c r="M13" s="5">
        <v>0.3</v>
      </c>
      <c r="N13" s="5">
        <f t="shared" si="4"/>
        <v>7.5</v>
      </c>
      <c r="O13" s="5">
        <f t="shared" si="5"/>
        <v>75</v>
      </c>
    </row>
    <row r="14" spans="1:15" s="4" customFormat="1" x14ac:dyDescent="0.25">
      <c r="A14" s="6">
        <v>180</v>
      </c>
      <c r="B14" s="5">
        <v>0.43</v>
      </c>
      <c r="C14" s="5">
        <f t="shared" si="0"/>
        <v>10.75</v>
      </c>
      <c r="D14" s="5">
        <f t="shared" si="1"/>
        <v>107.5</v>
      </c>
      <c r="G14" s="6">
        <v>180</v>
      </c>
      <c r="H14" s="5">
        <v>0.36</v>
      </c>
      <c r="I14" s="5">
        <f t="shared" si="2"/>
        <v>9</v>
      </c>
      <c r="J14" s="5">
        <f t="shared" si="3"/>
        <v>90</v>
      </c>
      <c r="L14" s="6">
        <v>180</v>
      </c>
      <c r="M14" s="5">
        <v>0.31</v>
      </c>
      <c r="N14" s="5">
        <f t="shared" si="4"/>
        <v>7.75</v>
      </c>
      <c r="O14" s="5">
        <f t="shared" si="5"/>
        <v>77.5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K2" sqref="K2"/>
    </sheetView>
  </sheetViews>
  <sheetFormatPr defaultRowHeight="15.75" x14ac:dyDescent="0.25"/>
  <cols>
    <col min="1" max="16384" width="9.140625" style="4"/>
  </cols>
  <sheetData>
    <row r="1" spans="1:11" x14ac:dyDescent="0.25">
      <c r="A1" s="3" t="s">
        <v>13</v>
      </c>
      <c r="D1" s="3" t="s">
        <v>14</v>
      </c>
      <c r="G1" s="3" t="s">
        <v>15</v>
      </c>
      <c r="J1" s="3" t="s">
        <v>47</v>
      </c>
    </row>
    <row r="2" spans="1:11" x14ac:dyDescent="0.25">
      <c r="A2" s="16" t="s">
        <v>0</v>
      </c>
      <c r="B2" s="16" t="s">
        <v>51</v>
      </c>
      <c r="D2" s="16" t="s">
        <v>0</v>
      </c>
      <c r="E2" s="16" t="s">
        <v>51</v>
      </c>
      <c r="G2" s="16" t="s">
        <v>0</v>
      </c>
      <c r="H2" s="16" t="s">
        <v>51</v>
      </c>
      <c r="J2" s="16" t="s">
        <v>0</v>
      </c>
      <c r="K2" s="16" t="s">
        <v>51</v>
      </c>
    </row>
    <row r="3" spans="1:11" x14ac:dyDescent="0.25">
      <c r="A3" s="6">
        <v>0</v>
      </c>
      <c r="B3" s="5">
        <v>11.2</v>
      </c>
      <c r="C3" s="9"/>
      <c r="D3" s="6">
        <v>0</v>
      </c>
      <c r="E3" s="5">
        <v>8.6</v>
      </c>
      <c r="F3" s="9"/>
      <c r="G3" s="6">
        <v>0</v>
      </c>
      <c r="H3" s="5">
        <v>0.28999999999999998</v>
      </c>
      <c r="I3" s="9"/>
      <c r="J3" s="6">
        <v>0</v>
      </c>
      <c r="K3" s="5">
        <v>224</v>
      </c>
    </row>
    <row r="4" spans="1:11" x14ac:dyDescent="0.25">
      <c r="A4" s="6">
        <v>0</v>
      </c>
      <c r="B4" s="5">
        <v>11.6</v>
      </c>
      <c r="D4" s="6">
        <v>0</v>
      </c>
      <c r="E4" s="5">
        <v>8.4</v>
      </c>
      <c r="G4" s="6">
        <v>0</v>
      </c>
      <c r="H4" s="5">
        <v>0.26</v>
      </c>
      <c r="J4" s="6">
        <v>0</v>
      </c>
      <c r="K4" s="5">
        <v>226</v>
      </c>
    </row>
    <row r="5" spans="1:11" x14ac:dyDescent="0.25">
      <c r="A5" s="6">
        <v>0</v>
      </c>
      <c r="B5" s="5">
        <v>12</v>
      </c>
      <c r="D5" s="6">
        <v>0</v>
      </c>
      <c r="E5" s="5">
        <v>8.1999999999999993</v>
      </c>
      <c r="G5" s="6">
        <v>0</v>
      </c>
      <c r="H5" s="5">
        <v>0.25</v>
      </c>
      <c r="J5" s="6">
        <v>0</v>
      </c>
      <c r="K5" s="5">
        <v>230</v>
      </c>
    </row>
    <row r="6" spans="1:11" x14ac:dyDescent="0.25">
      <c r="A6" s="6">
        <v>60</v>
      </c>
      <c r="B6" s="5">
        <v>8.9</v>
      </c>
      <c r="D6" s="6">
        <v>60</v>
      </c>
      <c r="E6" s="5">
        <v>6.5</v>
      </c>
      <c r="G6" s="6">
        <v>60</v>
      </c>
      <c r="H6" s="5">
        <v>0.18</v>
      </c>
      <c r="J6" s="6">
        <v>60</v>
      </c>
      <c r="K6" s="5">
        <v>211</v>
      </c>
    </row>
    <row r="7" spans="1:11" x14ac:dyDescent="0.25">
      <c r="A7" s="6">
        <v>60</v>
      </c>
      <c r="B7" s="5">
        <v>8.6</v>
      </c>
      <c r="D7" s="6">
        <v>60</v>
      </c>
      <c r="E7" s="5">
        <v>6.3</v>
      </c>
      <c r="G7" s="6">
        <v>60</v>
      </c>
      <c r="H7" s="5">
        <v>16</v>
      </c>
      <c r="J7" s="6">
        <v>60</v>
      </c>
      <c r="K7" s="5">
        <v>209</v>
      </c>
    </row>
    <row r="8" spans="1:11" x14ac:dyDescent="0.25">
      <c r="A8" s="6">
        <v>60</v>
      </c>
      <c r="B8" s="5">
        <v>8.1</v>
      </c>
      <c r="D8" s="6">
        <v>60</v>
      </c>
      <c r="E8" s="5">
        <v>6.1</v>
      </c>
      <c r="G8" s="6">
        <v>60</v>
      </c>
      <c r="H8" s="5">
        <v>0.15</v>
      </c>
      <c r="J8" s="6">
        <v>60</v>
      </c>
      <c r="K8" s="5">
        <v>205</v>
      </c>
    </row>
    <row r="9" spans="1:11" x14ac:dyDescent="0.25">
      <c r="A9" s="6">
        <v>120</v>
      </c>
      <c r="B9" s="5">
        <v>7.4</v>
      </c>
      <c r="D9" s="6">
        <v>120</v>
      </c>
      <c r="E9" s="5">
        <v>5.4</v>
      </c>
      <c r="G9" s="6">
        <v>120</v>
      </c>
      <c r="H9" s="5">
        <v>0.1</v>
      </c>
      <c r="J9" s="6">
        <v>120</v>
      </c>
      <c r="K9" s="5">
        <v>199</v>
      </c>
    </row>
    <row r="10" spans="1:11" x14ac:dyDescent="0.25">
      <c r="A10" s="6">
        <v>120</v>
      </c>
      <c r="B10" s="5">
        <v>7.1</v>
      </c>
      <c r="D10" s="6">
        <v>120</v>
      </c>
      <c r="E10" s="5">
        <v>5.2</v>
      </c>
      <c r="G10" s="6">
        <v>120</v>
      </c>
      <c r="H10" s="5">
        <v>0.09</v>
      </c>
      <c r="J10" s="6">
        <v>120</v>
      </c>
      <c r="K10" s="5">
        <v>196</v>
      </c>
    </row>
    <row r="11" spans="1:11" x14ac:dyDescent="0.25">
      <c r="A11" s="6">
        <v>120</v>
      </c>
      <c r="B11" s="5">
        <v>6.8</v>
      </c>
      <c r="D11" s="6">
        <v>120</v>
      </c>
      <c r="E11" s="5">
        <v>5</v>
      </c>
      <c r="G11" s="6">
        <v>120</v>
      </c>
      <c r="H11" s="5">
        <v>0.09</v>
      </c>
      <c r="J11" s="6">
        <v>120</v>
      </c>
      <c r="K11" s="5">
        <v>195</v>
      </c>
    </row>
    <row r="12" spans="1:11" x14ac:dyDescent="0.25">
      <c r="A12" s="6">
        <v>180</v>
      </c>
      <c r="B12" s="5">
        <v>5.0999999999999996</v>
      </c>
      <c r="D12" s="6">
        <v>180</v>
      </c>
      <c r="E12" s="5">
        <v>3.9</v>
      </c>
      <c r="G12" s="6">
        <v>180</v>
      </c>
      <c r="H12" s="5">
        <v>0.05</v>
      </c>
      <c r="J12" s="6">
        <v>180</v>
      </c>
      <c r="K12" s="5">
        <v>184</v>
      </c>
    </row>
    <row r="13" spans="1:11" x14ac:dyDescent="0.25">
      <c r="A13" s="6">
        <v>180</v>
      </c>
      <c r="B13" s="5">
        <v>5</v>
      </c>
      <c r="D13" s="6">
        <v>180</v>
      </c>
      <c r="E13" s="5">
        <v>3.8</v>
      </c>
      <c r="G13" s="6">
        <v>180</v>
      </c>
      <c r="H13" s="5">
        <v>0.04</v>
      </c>
      <c r="J13" s="6">
        <v>180</v>
      </c>
      <c r="K13" s="5">
        <v>188</v>
      </c>
    </row>
    <row r="14" spans="1:11" x14ac:dyDescent="0.25">
      <c r="A14" s="6">
        <v>180</v>
      </c>
      <c r="B14" s="5">
        <v>4.8</v>
      </c>
      <c r="D14" s="6">
        <v>180</v>
      </c>
      <c r="E14" s="5">
        <v>3.5</v>
      </c>
      <c r="G14" s="6">
        <v>180</v>
      </c>
      <c r="H14" s="5">
        <v>0.04</v>
      </c>
      <c r="J14" s="6">
        <v>180</v>
      </c>
      <c r="K14" s="5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B1" sqref="B1:D1"/>
    </sheetView>
  </sheetViews>
  <sheetFormatPr defaultRowHeight="15.75" x14ac:dyDescent="0.25"/>
  <cols>
    <col min="1" max="16384" width="9.140625" style="4"/>
  </cols>
  <sheetData>
    <row r="1" spans="1:16" x14ac:dyDescent="0.25">
      <c r="A1" s="6" t="s">
        <v>0</v>
      </c>
      <c r="B1" s="7">
        <v>470</v>
      </c>
      <c r="C1" s="7">
        <v>649</v>
      </c>
      <c r="D1" s="7">
        <v>665</v>
      </c>
      <c r="E1" s="6"/>
      <c r="F1" s="6"/>
      <c r="G1" s="7" t="s">
        <v>16</v>
      </c>
      <c r="H1" s="6"/>
      <c r="I1" s="6"/>
      <c r="J1" s="7" t="s">
        <v>17</v>
      </c>
      <c r="K1" s="6"/>
      <c r="L1" s="6"/>
      <c r="M1" s="6"/>
      <c r="N1" s="6"/>
      <c r="O1" s="7" t="s">
        <v>18</v>
      </c>
      <c r="P1" s="7" t="s">
        <v>19</v>
      </c>
    </row>
    <row r="2" spans="1:16" x14ac:dyDescent="0.25">
      <c r="A2" s="6">
        <v>0</v>
      </c>
      <c r="B2" s="5">
        <v>0.30399999999999999</v>
      </c>
      <c r="C2" s="5">
        <v>0.105</v>
      </c>
      <c r="D2" s="5">
        <v>0.189</v>
      </c>
      <c r="E2" s="5">
        <f t="shared" ref="E2:E13" si="0">15.65*D2</f>
        <v>2.9578500000000001</v>
      </c>
      <c r="F2" s="5">
        <f t="shared" ref="F2:F13" si="1">7.34*C2</f>
        <v>0.77069999999999994</v>
      </c>
      <c r="G2" s="15">
        <f t="shared" ref="G2:G13" si="2">E2-F2</f>
        <v>2.1871499999999999</v>
      </c>
      <c r="H2" s="5">
        <f t="shared" ref="H2:H13" si="3">27.05*C2</f>
        <v>2.8402500000000002</v>
      </c>
      <c r="I2" s="5">
        <f t="shared" ref="I2:I13" si="4">11.21*D2</f>
        <v>2.11869</v>
      </c>
      <c r="J2" s="15">
        <f t="shared" ref="J2:J13" si="5">H2-I2</f>
        <v>0.7215600000000002</v>
      </c>
      <c r="K2" s="5">
        <f t="shared" ref="K2:K13" si="6">1000*B2</f>
        <v>304</v>
      </c>
      <c r="L2" s="5">
        <f t="shared" ref="L2:L13" si="7">2.8*G2</f>
        <v>6.1240199999999998</v>
      </c>
      <c r="M2" s="5">
        <f t="shared" ref="M2:M13" si="8">129.2*J2</f>
        <v>93.225552000000022</v>
      </c>
      <c r="N2" s="5">
        <f t="shared" ref="N2:N13" si="9">K2-L2-M2</f>
        <v>204.65042800000001</v>
      </c>
      <c r="O2" s="15">
        <f t="shared" ref="O2:O13" si="10">N2/245</f>
        <v>0.83530786938775514</v>
      </c>
      <c r="P2" s="15">
        <f t="shared" ref="P2:P13" si="11">G2+J2</f>
        <v>2.9087100000000001</v>
      </c>
    </row>
    <row r="3" spans="1:16" x14ac:dyDescent="0.25">
      <c r="A3" s="6">
        <v>0</v>
      </c>
      <c r="B3" s="5">
        <v>0.32500000000000001</v>
      </c>
      <c r="C3" s="5">
        <v>0.107</v>
      </c>
      <c r="D3" s="5">
        <v>0.185</v>
      </c>
      <c r="E3" s="5">
        <f t="shared" si="0"/>
        <v>2.8952499999999999</v>
      </c>
      <c r="F3" s="5">
        <f t="shared" si="1"/>
        <v>0.78537999999999997</v>
      </c>
      <c r="G3" s="15">
        <f t="shared" si="2"/>
        <v>2.1098699999999999</v>
      </c>
      <c r="H3" s="5">
        <f t="shared" si="3"/>
        <v>2.8943500000000002</v>
      </c>
      <c r="I3" s="5">
        <f t="shared" si="4"/>
        <v>2.0738500000000002</v>
      </c>
      <c r="J3" s="15">
        <f t="shared" si="5"/>
        <v>0.82050000000000001</v>
      </c>
      <c r="K3" s="5">
        <f t="shared" si="6"/>
        <v>325</v>
      </c>
      <c r="L3" s="5">
        <f t="shared" si="7"/>
        <v>5.9076359999999992</v>
      </c>
      <c r="M3" s="5">
        <f t="shared" si="8"/>
        <v>106.00859999999999</v>
      </c>
      <c r="N3" s="5">
        <f t="shared" si="9"/>
        <v>213.08376399999997</v>
      </c>
      <c r="O3" s="15">
        <f t="shared" si="10"/>
        <v>0.86972964897959171</v>
      </c>
      <c r="P3" s="15">
        <f t="shared" si="11"/>
        <v>2.9303699999999999</v>
      </c>
    </row>
    <row r="4" spans="1:16" x14ac:dyDescent="0.25">
      <c r="A4" s="6">
        <v>0</v>
      </c>
      <c r="B4" s="5">
        <v>0.32900000000000001</v>
      </c>
      <c r="C4" s="5">
        <v>0.108</v>
      </c>
      <c r="D4" s="5">
        <v>0.184</v>
      </c>
      <c r="E4" s="5">
        <f>15.65*D4</f>
        <v>2.8795999999999999</v>
      </c>
      <c r="F4" s="5">
        <f t="shared" si="1"/>
        <v>0.79271999999999998</v>
      </c>
      <c r="G4" s="15">
        <f t="shared" si="2"/>
        <v>2.0868799999999998</v>
      </c>
      <c r="H4" s="5">
        <f t="shared" si="3"/>
        <v>2.9214000000000002</v>
      </c>
      <c r="I4" s="5">
        <f t="shared" si="4"/>
        <v>2.06264</v>
      </c>
      <c r="J4" s="15">
        <f t="shared" si="5"/>
        <v>0.85876000000000019</v>
      </c>
      <c r="K4" s="5">
        <f t="shared" si="6"/>
        <v>329</v>
      </c>
      <c r="L4" s="5">
        <f t="shared" si="7"/>
        <v>5.8432639999999996</v>
      </c>
      <c r="M4" s="5">
        <f t="shared" si="8"/>
        <v>110.95179200000001</v>
      </c>
      <c r="N4" s="5">
        <f t="shared" si="9"/>
        <v>212.20494400000001</v>
      </c>
      <c r="O4" s="15">
        <f t="shared" si="10"/>
        <v>0.86614262857142865</v>
      </c>
      <c r="P4" s="15">
        <f t="shared" si="11"/>
        <v>2.94564</v>
      </c>
    </row>
    <row r="5" spans="1:16" x14ac:dyDescent="0.25">
      <c r="A5" s="6">
        <v>60</v>
      </c>
      <c r="B5" s="5">
        <v>0.28399999999999997</v>
      </c>
      <c r="C5" s="5">
        <v>8.7999999999999995E-2</v>
      </c>
      <c r="D5" s="5">
        <v>0.14399999999999999</v>
      </c>
      <c r="E5" s="5">
        <f t="shared" si="0"/>
        <v>2.2536</v>
      </c>
      <c r="F5" s="5">
        <f t="shared" si="1"/>
        <v>0.64591999999999994</v>
      </c>
      <c r="G5" s="15">
        <f t="shared" si="2"/>
        <v>1.6076800000000002</v>
      </c>
      <c r="H5" s="5">
        <f t="shared" si="3"/>
        <v>2.3803999999999998</v>
      </c>
      <c r="I5" s="5">
        <f t="shared" si="4"/>
        <v>1.6142399999999999</v>
      </c>
      <c r="J5" s="15">
        <f t="shared" si="5"/>
        <v>0.76615999999999995</v>
      </c>
      <c r="K5" s="5">
        <f t="shared" si="6"/>
        <v>284</v>
      </c>
      <c r="L5" s="5">
        <f t="shared" si="7"/>
        <v>4.5015040000000006</v>
      </c>
      <c r="M5" s="5">
        <f t="shared" si="8"/>
        <v>98.987871999999982</v>
      </c>
      <c r="N5" s="5">
        <f t="shared" si="9"/>
        <v>180.51062400000001</v>
      </c>
      <c r="O5" s="15">
        <f t="shared" si="10"/>
        <v>0.73677805714285716</v>
      </c>
      <c r="P5" s="15">
        <f t="shared" si="11"/>
        <v>2.3738400000000004</v>
      </c>
    </row>
    <row r="6" spans="1:16" x14ac:dyDescent="0.25">
      <c r="A6" s="6">
        <v>60</v>
      </c>
      <c r="B6" s="5">
        <v>0.28899999999999998</v>
      </c>
      <c r="C6" s="5">
        <v>0.09</v>
      </c>
      <c r="D6" s="5">
        <v>0.14599999999999999</v>
      </c>
      <c r="E6" s="5">
        <f t="shared" si="0"/>
        <v>2.2848999999999999</v>
      </c>
      <c r="F6" s="5">
        <f t="shared" si="1"/>
        <v>0.66059999999999997</v>
      </c>
      <c r="G6" s="15">
        <f t="shared" si="2"/>
        <v>1.6242999999999999</v>
      </c>
      <c r="H6" s="5">
        <f t="shared" si="3"/>
        <v>2.4344999999999999</v>
      </c>
      <c r="I6" s="5">
        <f t="shared" si="4"/>
        <v>1.63666</v>
      </c>
      <c r="J6" s="15">
        <f t="shared" si="5"/>
        <v>0.79783999999999988</v>
      </c>
      <c r="K6" s="5">
        <f t="shared" si="6"/>
        <v>289</v>
      </c>
      <c r="L6" s="5">
        <f t="shared" si="7"/>
        <v>4.5480399999999994</v>
      </c>
      <c r="M6" s="5">
        <f t="shared" si="8"/>
        <v>103.08092799999997</v>
      </c>
      <c r="N6" s="5">
        <f t="shared" si="9"/>
        <v>181.37103200000001</v>
      </c>
      <c r="O6" s="15">
        <f t="shared" si="10"/>
        <v>0.74028992653061232</v>
      </c>
      <c r="P6" s="15">
        <f t="shared" si="11"/>
        <v>2.4221399999999997</v>
      </c>
    </row>
    <row r="7" spans="1:16" x14ac:dyDescent="0.25">
      <c r="A7" s="6">
        <v>60</v>
      </c>
      <c r="B7" s="5">
        <v>0.27500000000000002</v>
      </c>
      <c r="C7" s="5">
        <v>8.5000000000000006E-2</v>
      </c>
      <c r="D7" s="5">
        <v>0.14099999999999999</v>
      </c>
      <c r="E7" s="5">
        <f t="shared" si="0"/>
        <v>2.2066499999999998</v>
      </c>
      <c r="F7" s="5">
        <f t="shared" si="1"/>
        <v>0.62390000000000001</v>
      </c>
      <c r="G7" s="15">
        <f t="shared" si="2"/>
        <v>1.5827499999999999</v>
      </c>
      <c r="H7" s="5">
        <f t="shared" si="3"/>
        <v>2.2992500000000002</v>
      </c>
      <c r="I7" s="5">
        <f t="shared" si="4"/>
        <v>1.5806100000000001</v>
      </c>
      <c r="J7" s="15">
        <f t="shared" si="5"/>
        <v>0.71864000000000017</v>
      </c>
      <c r="K7" s="5">
        <f t="shared" si="6"/>
        <v>275</v>
      </c>
      <c r="L7" s="5">
        <f t="shared" si="7"/>
        <v>4.4316999999999993</v>
      </c>
      <c r="M7" s="5">
        <f t="shared" si="8"/>
        <v>92.848288000000011</v>
      </c>
      <c r="N7" s="5">
        <f t="shared" si="9"/>
        <v>177.720012</v>
      </c>
      <c r="O7" s="15">
        <f t="shared" si="10"/>
        <v>0.72538780408163261</v>
      </c>
      <c r="P7" s="15">
        <f t="shared" si="11"/>
        <v>2.30139</v>
      </c>
    </row>
    <row r="8" spans="1:16" x14ac:dyDescent="0.25">
      <c r="A8" s="6">
        <v>120</v>
      </c>
      <c r="B8" s="5">
        <v>0.189</v>
      </c>
      <c r="C8" s="5">
        <v>7.4999999999999997E-2</v>
      </c>
      <c r="D8" s="5">
        <v>0.13500000000000001</v>
      </c>
      <c r="E8" s="5">
        <f t="shared" si="0"/>
        <v>2.1127500000000001</v>
      </c>
      <c r="F8" s="5">
        <f t="shared" si="1"/>
        <v>0.55049999999999999</v>
      </c>
      <c r="G8" s="15">
        <f t="shared" si="2"/>
        <v>1.5622500000000001</v>
      </c>
      <c r="H8" s="5">
        <f t="shared" si="3"/>
        <v>2.0287500000000001</v>
      </c>
      <c r="I8" s="5">
        <f t="shared" si="4"/>
        <v>1.5133500000000002</v>
      </c>
      <c r="J8" s="15">
        <f t="shared" si="5"/>
        <v>0.51539999999999986</v>
      </c>
      <c r="K8" s="5">
        <f t="shared" si="6"/>
        <v>189</v>
      </c>
      <c r="L8" s="5">
        <f t="shared" si="7"/>
        <v>4.3742999999999999</v>
      </c>
      <c r="M8" s="5">
        <f t="shared" si="8"/>
        <v>66.589679999999973</v>
      </c>
      <c r="N8" s="5">
        <f t="shared" si="9"/>
        <v>118.03602000000002</v>
      </c>
      <c r="O8" s="15">
        <f t="shared" si="10"/>
        <v>0.48177967346938783</v>
      </c>
      <c r="P8" s="15">
        <f t="shared" si="11"/>
        <v>2.0776500000000002</v>
      </c>
    </row>
    <row r="9" spans="1:16" x14ac:dyDescent="0.25">
      <c r="A9" s="6">
        <v>120</v>
      </c>
      <c r="B9" s="5">
        <v>0.191</v>
      </c>
      <c r="C9" s="5">
        <v>7.3999999999999996E-2</v>
      </c>
      <c r="D9" s="5">
        <v>0.13300000000000001</v>
      </c>
      <c r="E9" s="5">
        <f t="shared" si="0"/>
        <v>2.0814500000000002</v>
      </c>
      <c r="F9" s="5">
        <f t="shared" si="1"/>
        <v>0.54315999999999998</v>
      </c>
      <c r="G9" s="15">
        <f t="shared" si="2"/>
        <v>1.5382900000000004</v>
      </c>
      <c r="H9" s="5">
        <f t="shared" si="3"/>
        <v>2.0017</v>
      </c>
      <c r="I9" s="5">
        <f t="shared" si="4"/>
        <v>1.4909300000000001</v>
      </c>
      <c r="J9" s="15">
        <f t="shared" si="5"/>
        <v>0.51076999999999995</v>
      </c>
      <c r="K9" s="5">
        <f t="shared" si="6"/>
        <v>191</v>
      </c>
      <c r="L9" s="5">
        <f t="shared" si="7"/>
        <v>4.3072120000000007</v>
      </c>
      <c r="M9" s="5">
        <f t="shared" si="8"/>
        <v>65.991483999999986</v>
      </c>
      <c r="N9" s="5">
        <f t="shared" si="9"/>
        <v>120.70130400000002</v>
      </c>
      <c r="O9" s="15">
        <f t="shared" si="10"/>
        <v>0.49265838367346948</v>
      </c>
      <c r="P9" s="15">
        <f t="shared" si="11"/>
        <v>2.0490600000000003</v>
      </c>
    </row>
    <row r="10" spans="1:16" x14ac:dyDescent="0.25">
      <c r="A10" s="6">
        <v>120</v>
      </c>
      <c r="B10" s="5">
        <v>0.19500000000000001</v>
      </c>
      <c r="C10" s="5">
        <v>7.5999999999999998E-2</v>
      </c>
      <c r="D10" s="5">
        <v>0.106</v>
      </c>
      <c r="E10" s="5">
        <f t="shared" si="0"/>
        <v>1.6589</v>
      </c>
      <c r="F10" s="5">
        <f t="shared" si="1"/>
        <v>0.55784</v>
      </c>
      <c r="G10" s="15">
        <f t="shared" si="2"/>
        <v>1.1010599999999999</v>
      </c>
      <c r="H10" s="5">
        <f t="shared" si="3"/>
        <v>2.0558000000000001</v>
      </c>
      <c r="I10" s="5">
        <f t="shared" si="4"/>
        <v>1.1882600000000001</v>
      </c>
      <c r="J10" s="15">
        <f t="shared" si="5"/>
        <v>0.86753999999999998</v>
      </c>
      <c r="K10" s="5">
        <f t="shared" si="6"/>
        <v>195</v>
      </c>
      <c r="L10" s="5">
        <f t="shared" si="7"/>
        <v>3.0829679999999997</v>
      </c>
      <c r="M10" s="5">
        <f t="shared" si="8"/>
        <v>112.08616799999999</v>
      </c>
      <c r="N10" s="5">
        <f t="shared" si="9"/>
        <v>79.83086400000002</v>
      </c>
      <c r="O10" s="15">
        <f t="shared" si="10"/>
        <v>0.32584026122448989</v>
      </c>
      <c r="P10" s="15">
        <f t="shared" si="11"/>
        <v>1.9685999999999999</v>
      </c>
    </row>
    <row r="11" spans="1:16" x14ac:dyDescent="0.25">
      <c r="A11" s="6">
        <v>180</v>
      </c>
      <c r="B11" s="5">
        <v>0.17100000000000001</v>
      </c>
      <c r="C11" s="5">
        <v>5.8000000000000003E-2</v>
      </c>
      <c r="D11" s="5">
        <v>8.7999999999999995E-2</v>
      </c>
      <c r="E11" s="5">
        <f t="shared" si="0"/>
        <v>1.3772</v>
      </c>
      <c r="F11" s="5">
        <f t="shared" si="1"/>
        <v>0.42571999999999999</v>
      </c>
      <c r="G11" s="15">
        <f t="shared" si="2"/>
        <v>0.95147999999999999</v>
      </c>
      <c r="H11" s="5">
        <f t="shared" si="3"/>
        <v>1.5689000000000002</v>
      </c>
      <c r="I11" s="5">
        <f t="shared" si="4"/>
        <v>0.98648000000000002</v>
      </c>
      <c r="J11" s="15">
        <f t="shared" si="5"/>
        <v>0.58242000000000016</v>
      </c>
      <c r="K11" s="5">
        <f t="shared" si="6"/>
        <v>171</v>
      </c>
      <c r="L11" s="5">
        <f t="shared" si="7"/>
        <v>2.6641439999999998</v>
      </c>
      <c r="M11" s="5">
        <f t="shared" si="8"/>
        <v>75.248664000000019</v>
      </c>
      <c r="N11" s="5">
        <f t="shared" si="9"/>
        <v>93.087191999999988</v>
      </c>
      <c r="O11" s="15">
        <f t="shared" si="10"/>
        <v>0.37994772244897956</v>
      </c>
      <c r="P11" s="15">
        <f t="shared" si="11"/>
        <v>1.5339</v>
      </c>
    </row>
    <row r="12" spans="1:16" x14ac:dyDescent="0.25">
      <c r="A12" s="6">
        <v>180</v>
      </c>
      <c r="B12" s="5">
        <v>0.19900000000000001</v>
      </c>
      <c r="C12" s="5">
        <v>6.6000000000000003E-2</v>
      </c>
      <c r="D12" s="5">
        <v>8.4000000000000005E-2</v>
      </c>
      <c r="E12" s="5">
        <f t="shared" si="0"/>
        <v>1.3146000000000002</v>
      </c>
      <c r="F12" s="5">
        <f t="shared" si="1"/>
        <v>0.48444000000000004</v>
      </c>
      <c r="G12" s="15">
        <f t="shared" si="2"/>
        <v>0.83016000000000023</v>
      </c>
      <c r="H12" s="5">
        <f t="shared" si="3"/>
        <v>1.7853000000000001</v>
      </c>
      <c r="I12" s="5">
        <f t="shared" si="4"/>
        <v>0.94164000000000014</v>
      </c>
      <c r="J12" s="15">
        <f t="shared" si="5"/>
        <v>0.84365999999999997</v>
      </c>
      <c r="K12" s="5">
        <f t="shared" si="6"/>
        <v>199</v>
      </c>
      <c r="L12" s="5">
        <f t="shared" si="7"/>
        <v>2.3244480000000003</v>
      </c>
      <c r="M12" s="5">
        <f t="shared" si="8"/>
        <v>109.00087199999999</v>
      </c>
      <c r="N12" s="5">
        <f t="shared" si="9"/>
        <v>87.674680000000023</v>
      </c>
      <c r="O12" s="15">
        <f t="shared" si="10"/>
        <v>0.35785583673469396</v>
      </c>
      <c r="P12" s="15">
        <f t="shared" si="11"/>
        <v>1.6738200000000001</v>
      </c>
    </row>
    <row r="13" spans="1:16" x14ac:dyDescent="0.25">
      <c r="A13" s="6">
        <v>180</v>
      </c>
      <c r="B13" s="5">
        <v>0.18</v>
      </c>
      <c r="C13" s="5">
        <v>6.0999999999999999E-2</v>
      </c>
      <c r="D13" s="5">
        <v>8.8999999999999996E-2</v>
      </c>
      <c r="E13" s="5">
        <f t="shared" si="0"/>
        <v>1.3928499999999999</v>
      </c>
      <c r="F13" s="5">
        <f t="shared" si="1"/>
        <v>0.44773999999999997</v>
      </c>
      <c r="G13" s="15">
        <f t="shared" si="2"/>
        <v>0.94510999999999989</v>
      </c>
      <c r="H13" s="5">
        <f t="shared" si="3"/>
        <v>1.65005</v>
      </c>
      <c r="I13" s="5">
        <f t="shared" si="4"/>
        <v>0.99769000000000008</v>
      </c>
      <c r="J13" s="15">
        <f t="shared" si="5"/>
        <v>0.65235999999999994</v>
      </c>
      <c r="K13" s="5">
        <f t="shared" si="6"/>
        <v>180</v>
      </c>
      <c r="L13" s="5">
        <f t="shared" si="7"/>
        <v>2.6463079999999994</v>
      </c>
      <c r="M13" s="5">
        <f t="shared" si="8"/>
        <v>84.284911999999991</v>
      </c>
      <c r="N13" s="5">
        <f t="shared" si="9"/>
        <v>93.068780000000004</v>
      </c>
      <c r="O13" s="15">
        <f t="shared" si="10"/>
        <v>0.37987257142857145</v>
      </c>
      <c r="P13" s="15">
        <f t="shared" si="11"/>
        <v>1.5974699999999999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workbookViewId="0">
      <selection activeCell="O22" sqref="O22"/>
    </sheetView>
  </sheetViews>
  <sheetFormatPr defaultRowHeight="15.75" x14ac:dyDescent="0.25"/>
  <cols>
    <col min="1" max="16384" width="9.140625" style="4"/>
  </cols>
  <sheetData>
    <row r="1" spans="1:13" x14ac:dyDescent="0.25">
      <c r="G1" s="8" t="s">
        <v>10</v>
      </c>
    </row>
    <row r="2" spans="1:13" x14ac:dyDescent="0.25">
      <c r="A2" s="6"/>
      <c r="B2" s="7">
        <v>450</v>
      </c>
      <c r="C2" s="7">
        <v>532</v>
      </c>
      <c r="D2" s="7">
        <v>600</v>
      </c>
      <c r="E2" s="6"/>
      <c r="F2" s="7" t="s">
        <v>20</v>
      </c>
      <c r="G2" s="7" t="s">
        <v>21</v>
      </c>
      <c r="H2" s="6"/>
      <c r="I2" s="7" t="s">
        <v>22</v>
      </c>
      <c r="J2" s="6"/>
      <c r="K2" s="6"/>
      <c r="L2" s="6"/>
      <c r="M2" s="7" t="s">
        <v>23</v>
      </c>
    </row>
    <row r="3" spans="1:13" x14ac:dyDescent="0.25">
      <c r="A3" s="6">
        <v>0</v>
      </c>
      <c r="B3" s="5">
        <v>0.106</v>
      </c>
      <c r="C3" s="5">
        <v>0.104</v>
      </c>
      <c r="D3" s="5">
        <v>4.8000000000000001E-2</v>
      </c>
      <c r="E3" s="5">
        <v>4.8242999999999991</v>
      </c>
      <c r="F3" s="5">
        <f t="shared" ref="F3:F14" si="0">C3-D3</f>
        <v>5.5999999999999994E-2</v>
      </c>
      <c r="G3" s="5">
        <f t="shared" ref="G3:G14" si="1">6.45*F3</f>
        <v>0.36119999999999997</v>
      </c>
      <c r="H3" s="5">
        <f t="shared" ref="H3:H14" si="2">0.56*B3</f>
        <v>5.9360000000000003E-2</v>
      </c>
      <c r="I3" s="5">
        <f t="shared" ref="I3:I14" si="3">G3-H3</f>
        <v>0.30183999999999994</v>
      </c>
      <c r="J3" s="5">
        <f t="shared" ref="J3:J14" si="4">I3*1.4</f>
        <v>0.4225759999999999</v>
      </c>
      <c r="K3" s="5">
        <f t="shared" ref="K3:K14" si="5">J3/0.7</f>
        <v>0.60367999999999988</v>
      </c>
      <c r="L3" s="5">
        <f t="shared" ref="L3:L14" si="6">K3*1.5</f>
        <v>0.90551999999999988</v>
      </c>
      <c r="M3" s="15">
        <f t="shared" ref="M3:M14" si="7">L3/0.1</f>
        <v>9.0551999999999975</v>
      </c>
    </row>
    <row r="4" spans="1:13" x14ac:dyDescent="0.25">
      <c r="A4" s="6">
        <v>0</v>
      </c>
      <c r="B4" s="5">
        <v>0.104</v>
      </c>
      <c r="C4" s="5">
        <v>0.106</v>
      </c>
      <c r="D4" s="5">
        <v>4.4999999999999998E-2</v>
      </c>
      <c r="E4" s="5">
        <v>0.53189999999999882</v>
      </c>
      <c r="F4" s="5">
        <f t="shared" si="0"/>
        <v>6.0999999999999999E-2</v>
      </c>
      <c r="G4" s="5">
        <f t="shared" si="1"/>
        <v>0.39345000000000002</v>
      </c>
      <c r="H4" s="5">
        <f t="shared" si="2"/>
        <v>5.824E-2</v>
      </c>
      <c r="I4" s="5">
        <f t="shared" si="3"/>
        <v>0.33521000000000001</v>
      </c>
      <c r="J4" s="5">
        <f t="shared" si="4"/>
        <v>0.46929399999999999</v>
      </c>
      <c r="K4" s="5">
        <f t="shared" si="5"/>
        <v>0.67042000000000002</v>
      </c>
      <c r="L4" s="5">
        <f t="shared" si="6"/>
        <v>1.00563</v>
      </c>
      <c r="M4" s="15">
        <f t="shared" si="7"/>
        <v>10.0563</v>
      </c>
    </row>
    <row r="5" spans="1:13" x14ac:dyDescent="0.25">
      <c r="A5" s="6">
        <v>0</v>
      </c>
      <c r="B5" s="5">
        <v>5.0999999999999997E-2</v>
      </c>
      <c r="C5" s="5">
        <v>0.107</v>
      </c>
      <c r="D5" s="5">
        <v>0.04</v>
      </c>
      <c r="E5" s="5">
        <v>10.553399999999998</v>
      </c>
      <c r="F5" s="5">
        <f t="shared" si="0"/>
        <v>6.7000000000000004E-2</v>
      </c>
      <c r="G5" s="5">
        <f t="shared" si="1"/>
        <v>0.43215000000000003</v>
      </c>
      <c r="H5" s="5">
        <f t="shared" si="2"/>
        <v>2.8560000000000002E-2</v>
      </c>
      <c r="I5" s="5">
        <f t="shared" si="3"/>
        <v>0.40359</v>
      </c>
      <c r="J5" s="5">
        <f t="shared" si="4"/>
        <v>0.56502599999999992</v>
      </c>
      <c r="K5" s="5">
        <f t="shared" si="5"/>
        <v>0.8071799999999999</v>
      </c>
      <c r="L5" s="5">
        <f t="shared" si="6"/>
        <v>1.2107699999999999</v>
      </c>
      <c r="M5" s="15">
        <f t="shared" si="7"/>
        <v>12.107699999999998</v>
      </c>
    </row>
    <row r="6" spans="1:13" x14ac:dyDescent="0.25">
      <c r="A6" s="6">
        <v>60</v>
      </c>
      <c r="B6" s="5">
        <v>0.253</v>
      </c>
      <c r="C6" s="5">
        <v>0.29799999999999999</v>
      </c>
      <c r="D6" s="5">
        <v>0.121</v>
      </c>
      <c r="E6" s="5">
        <v>6.7500000000000027</v>
      </c>
      <c r="F6" s="5">
        <f t="shared" si="0"/>
        <v>0.17699999999999999</v>
      </c>
      <c r="G6" s="5">
        <f t="shared" si="1"/>
        <v>1.1416500000000001</v>
      </c>
      <c r="H6" s="5">
        <f t="shared" si="2"/>
        <v>0.14168000000000003</v>
      </c>
      <c r="I6" s="5">
        <f t="shared" si="3"/>
        <v>0.99997000000000003</v>
      </c>
      <c r="J6" s="5">
        <f t="shared" si="4"/>
        <v>1.399958</v>
      </c>
      <c r="K6" s="5">
        <f t="shared" si="5"/>
        <v>1.9999400000000003</v>
      </c>
      <c r="L6" s="5">
        <f t="shared" si="6"/>
        <v>2.9999100000000003</v>
      </c>
      <c r="M6" s="15">
        <f t="shared" si="7"/>
        <v>29.999100000000002</v>
      </c>
    </row>
    <row r="7" spans="1:13" x14ac:dyDescent="0.25">
      <c r="A7" s="6">
        <v>60</v>
      </c>
      <c r="B7" s="5">
        <v>0.255</v>
      </c>
      <c r="C7" s="5">
        <v>0.29399999999999998</v>
      </c>
      <c r="D7" s="5">
        <v>0.106</v>
      </c>
      <c r="E7" s="5">
        <v>5.3457000000000008</v>
      </c>
      <c r="F7" s="5">
        <f t="shared" si="0"/>
        <v>0.188</v>
      </c>
      <c r="G7" s="5">
        <f t="shared" si="1"/>
        <v>1.2126000000000001</v>
      </c>
      <c r="H7" s="5">
        <f t="shared" si="2"/>
        <v>0.14280000000000001</v>
      </c>
      <c r="I7" s="5">
        <f t="shared" si="3"/>
        <v>1.0698000000000001</v>
      </c>
      <c r="J7" s="5">
        <f t="shared" si="4"/>
        <v>1.4977199999999999</v>
      </c>
      <c r="K7" s="5">
        <f t="shared" si="5"/>
        <v>2.1396000000000002</v>
      </c>
      <c r="L7" s="5">
        <f t="shared" si="6"/>
        <v>3.2094000000000005</v>
      </c>
      <c r="M7" s="15">
        <f t="shared" si="7"/>
        <v>32.094000000000001</v>
      </c>
    </row>
    <row r="8" spans="1:13" x14ac:dyDescent="0.25">
      <c r="A8" s="6">
        <v>60</v>
      </c>
      <c r="B8" s="5">
        <v>0.26800000000000002</v>
      </c>
      <c r="C8" s="5">
        <v>0.28999999999999998</v>
      </c>
      <c r="D8" s="5">
        <v>9.0999999999999998E-2</v>
      </c>
      <c r="E8" s="5">
        <v>3.5121000000000029</v>
      </c>
      <c r="F8" s="5">
        <f t="shared" si="0"/>
        <v>0.19899999999999998</v>
      </c>
      <c r="G8" s="5">
        <f t="shared" si="1"/>
        <v>1.28355</v>
      </c>
      <c r="H8" s="5">
        <f t="shared" si="2"/>
        <v>0.15008000000000002</v>
      </c>
      <c r="I8" s="5">
        <f t="shared" si="3"/>
        <v>1.13347</v>
      </c>
      <c r="J8" s="5">
        <f t="shared" si="4"/>
        <v>1.5868579999999999</v>
      </c>
      <c r="K8" s="5">
        <f t="shared" si="5"/>
        <v>2.26694</v>
      </c>
      <c r="L8" s="5">
        <f t="shared" si="6"/>
        <v>3.4004099999999999</v>
      </c>
      <c r="M8" s="15">
        <f t="shared" si="7"/>
        <v>34.004099999999994</v>
      </c>
    </row>
    <row r="9" spans="1:13" x14ac:dyDescent="0.25">
      <c r="A9" s="6">
        <v>120</v>
      </c>
      <c r="B9" s="5">
        <v>0.53400000000000003</v>
      </c>
      <c r="C9" s="5">
        <v>0.39500000000000002</v>
      </c>
      <c r="D9" s="5">
        <v>6.4000000000000001E-2</v>
      </c>
      <c r="E9" s="5">
        <v>8.2673999999999968</v>
      </c>
      <c r="F9" s="5">
        <f t="shared" si="0"/>
        <v>0.33100000000000002</v>
      </c>
      <c r="G9" s="5">
        <f t="shared" si="1"/>
        <v>2.1349500000000003</v>
      </c>
      <c r="H9" s="5">
        <f t="shared" si="2"/>
        <v>0.29904000000000003</v>
      </c>
      <c r="I9" s="5">
        <f t="shared" si="3"/>
        <v>1.8359100000000004</v>
      </c>
      <c r="J9" s="5">
        <f t="shared" si="4"/>
        <v>2.5702740000000004</v>
      </c>
      <c r="K9" s="5">
        <f t="shared" si="5"/>
        <v>3.6718200000000007</v>
      </c>
      <c r="L9" s="5">
        <f t="shared" si="6"/>
        <v>5.5077300000000013</v>
      </c>
      <c r="M9" s="15">
        <f t="shared" si="7"/>
        <v>55.077300000000008</v>
      </c>
    </row>
    <row r="10" spans="1:13" x14ac:dyDescent="0.25">
      <c r="A10" s="6">
        <v>120</v>
      </c>
      <c r="B10" s="5">
        <v>0.52100000000000002</v>
      </c>
      <c r="C10" s="5">
        <v>0.42799999999999999</v>
      </c>
      <c r="D10" s="5">
        <v>9.0999999999999998E-2</v>
      </c>
      <c r="E10" s="5">
        <v>21.436499999999999</v>
      </c>
      <c r="F10" s="5">
        <f t="shared" si="0"/>
        <v>0.33699999999999997</v>
      </c>
      <c r="G10" s="5">
        <f t="shared" si="1"/>
        <v>2.1736499999999999</v>
      </c>
      <c r="H10" s="5">
        <f t="shared" si="2"/>
        <v>0.29176000000000002</v>
      </c>
      <c r="I10" s="5">
        <f t="shared" si="3"/>
        <v>1.8818899999999998</v>
      </c>
      <c r="J10" s="5">
        <f t="shared" si="4"/>
        <v>2.6346459999999996</v>
      </c>
      <c r="K10" s="5">
        <f t="shared" si="5"/>
        <v>3.7637799999999997</v>
      </c>
      <c r="L10" s="5">
        <f t="shared" si="6"/>
        <v>5.6456699999999991</v>
      </c>
      <c r="M10" s="15">
        <f t="shared" si="7"/>
        <v>56.456699999999991</v>
      </c>
    </row>
    <row r="11" spans="1:13" x14ac:dyDescent="0.25">
      <c r="A11" s="6">
        <v>120</v>
      </c>
      <c r="B11" s="5">
        <v>0.501</v>
      </c>
      <c r="C11" s="5">
        <v>0.441</v>
      </c>
      <c r="D11" s="5">
        <v>9.9000000000000005E-2</v>
      </c>
      <c r="E11" s="5">
        <v>51.251100000000008</v>
      </c>
      <c r="F11" s="5">
        <f t="shared" si="0"/>
        <v>0.34199999999999997</v>
      </c>
      <c r="G11" s="5">
        <f t="shared" si="1"/>
        <v>2.2058999999999997</v>
      </c>
      <c r="H11" s="5">
        <f t="shared" si="2"/>
        <v>0.28056000000000003</v>
      </c>
      <c r="I11" s="5">
        <f t="shared" si="3"/>
        <v>1.9253399999999998</v>
      </c>
      <c r="J11" s="5">
        <f t="shared" si="4"/>
        <v>2.6954759999999998</v>
      </c>
      <c r="K11" s="5">
        <f t="shared" si="5"/>
        <v>3.8506800000000001</v>
      </c>
      <c r="L11" s="5">
        <f t="shared" si="6"/>
        <v>5.7760199999999999</v>
      </c>
      <c r="M11" s="15">
        <f t="shared" si="7"/>
        <v>57.760199999999998</v>
      </c>
    </row>
    <row r="12" spans="1:13" x14ac:dyDescent="0.25">
      <c r="A12" s="6">
        <v>180</v>
      </c>
      <c r="B12" s="5">
        <v>0.68400000000000005</v>
      </c>
      <c r="C12" s="5">
        <v>0.52100000000000002</v>
      </c>
      <c r="D12" s="5">
        <v>7.3999999999999996E-2</v>
      </c>
      <c r="E12" s="5">
        <v>9.0645000000000007</v>
      </c>
      <c r="F12" s="5">
        <f t="shared" si="0"/>
        <v>0.44700000000000001</v>
      </c>
      <c r="G12" s="5">
        <f t="shared" si="1"/>
        <v>2.8831500000000001</v>
      </c>
      <c r="H12" s="5">
        <f t="shared" si="2"/>
        <v>0.38304000000000005</v>
      </c>
      <c r="I12" s="5">
        <f t="shared" si="3"/>
        <v>2.5001100000000003</v>
      </c>
      <c r="J12" s="5">
        <f t="shared" si="4"/>
        <v>3.5001540000000002</v>
      </c>
      <c r="K12" s="5">
        <f t="shared" si="5"/>
        <v>5.0002200000000006</v>
      </c>
      <c r="L12" s="5">
        <f t="shared" si="6"/>
        <v>7.5003300000000008</v>
      </c>
      <c r="M12" s="15">
        <f t="shared" si="7"/>
        <v>75.00330000000001</v>
      </c>
    </row>
    <row r="13" spans="1:13" x14ac:dyDescent="0.25">
      <c r="A13" s="6">
        <v>180</v>
      </c>
      <c r="B13" s="5">
        <v>0.69399999999999995</v>
      </c>
      <c r="C13" s="5">
        <v>0.53100000000000003</v>
      </c>
      <c r="D13" s="5">
        <v>7.5999999999999998E-2</v>
      </c>
      <c r="E13" s="5">
        <v>0.99599999999999977</v>
      </c>
      <c r="F13" s="5">
        <f t="shared" si="0"/>
        <v>0.45500000000000002</v>
      </c>
      <c r="G13" s="5">
        <f t="shared" si="1"/>
        <v>2.9347500000000002</v>
      </c>
      <c r="H13" s="5">
        <f t="shared" si="2"/>
        <v>0.38863999999999999</v>
      </c>
      <c r="I13" s="5">
        <f t="shared" si="3"/>
        <v>2.5461100000000001</v>
      </c>
      <c r="J13" s="5">
        <f t="shared" si="4"/>
        <v>3.5645539999999998</v>
      </c>
      <c r="K13" s="5">
        <f t="shared" si="5"/>
        <v>5.0922200000000002</v>
      </c>
      <c r="L13" s="5">
        <f t="shared" si="6"/>
        <v>7.6383299999999998</v>
      </c>
      <c r="M13" s="15">
        <f t="shared" si="7"/>
        <v>76.383299999999991</v>
      </c>
    </row>
    <row r="14" spans="1:13" x14ac:dyDescent="0.25">
      <c r="A14" s="6">
        <v>180</v>
      </c>
      <c r="B14" s="5">
        <v>0.66100000000000003</v>
      </c>
      <c r="C14" s="5">
        <v>0.54100000000000004</v>
      </c>
      <c r="D14" s="5">
        <v>7.4999999999999997E-2</v>
      </c>
      <c r="E14" s="5">
        <v>6.7275</v>
      </c>
      <c r="F14" s="5">
        <f t="shared" si="0"/>
        <v>0.46600000000000003</v>
      </c>
      <c r="G14" s="5">
        <f t="shared" si="1"/>
        <v>3.0057</v>
      </c>
      <c r="H14" s="5">
        <f t="shared" si="2"/>
        <v>0.37016000000000004</v>
      </c>
      <c r="I14" s="5">
        <f t="shared" si="3"/>
        <v>2.6355399999999998</v>
      </c>
      <c r="J14" s="5">
        <f t="shared" si="4"/>
        <v>3.6897559999999996</v>
      </c>
      <c r="K14" s="5">
        <f t="shared" si="5"/>
        <v>5.2710799999999995</v>
      </c>
      <c r="L14" s="5">
        <f t="shared" si="6"/>
        <v>7.9066199999999993</v>
      </c>
      <c r="M14" s="15">
        <f t="shared" si="7"/>
        <v>79.066199999999995</v>
      </c>
    </row>
    <row r="16" spans="1:13" x14ac:dyDescent="0.25">
      <c r="G16" s="8" t="s">
        <v>11</v>
      </c>
    </row>
    <row r="17" spans="1:13" x14ac:dyDescent="0.25">
      <c r="B17" s="7">
        <v>450</v>
      </c>
      <c r="C17" s="7">
        <v>532</v>
      </c>
      <c r="D17" s="7">
        <v>600</v>
      </c>
      <c r="E17" s="6"/>
      <c r="F17" s="7" t="s">
        <v>20</v>
      </c>
      <c r="G17" s="7" t="s">
        <v>21</v>
      </c>
      <c r="H17" s="6"/>
      <c r="I17" s="7" t="s">
        <v>22</v>
      </c>
      <c r="J17" s="6"/>
      <c r="K17" s="6"/>
      <c r="L17" s="6"/>
      <c r="M17" s="7" t="s">
        <v>23</v>
      </c>
    </row>
    <row r="18" spans="1:13" x14ac:dyDescent="0.25">
      <c r="A18" s="6">
        <v>0</v>
      </c>
      <c r="B18" s="5">
        <v>0.10100000000000001</v>
      </c>
      <c r="C18" s="5">
        <v>0.10299999999999999</v>
      </c>
      <c r="D18" s="5">
        <v>6.4000000000000001E-2</v>
      </c>
      <c r="E18" s="5">
        <v>4.8242999999999991</v>
      </c>
      <c r="F18" s="5">
        <f t="shared" ref="F18:F29" si="8">C18-D18</f>
        <v>3.8999999999999993E-2</v>
      </c>
      <c r="G18" s="5">
        <f t="shared" ref="G18:G29" si="9">6.45*F18</f>
        <v>0.25154999999999994</v>
      </c>
      <c r="H18" s="5">
        <f t="shared" ref="H18:H29" si="10">0.56*B18</f>
        <v>5.6560000000000006E-2</v>
      </c>
      <c r="I18" s="5">
        <f t="shared" ref="I18:I29" si="11">G18-H18</f>
        <v>0.19498999999999994</v>
      </c>
      <c r="J18" s="5">
        <f t="shared" ref="J18:J29" si="12">I18*1.4</f>
        <v>0.2729859999999999</v>
      </c>
      <c r="K18" s="5">
        <f t="shared" ref="K18:K29" si="13">J18/0.7</f>
        <v>0.38997999999999988</v>
      </c>
      <c r="L18" s="5">
        <f t="shared" ref="L18:L29" si="14">K18*1.5</f>
        <v>0.58496999999999977</v>
      </c>
      <c r="M18" s="15">
        <f t="shared" ref="M18:M29" si="15">L18/0.1</f>
        <v>5.8496999999999977</v>
      </c>
    </row>
    <row r="19" spans="1:13" x14ac:dyDescent="0.25">
      <c r="A19" s="6">
        <v>0</v>
      </c>
      <c r="B19" s="5">
        <v>0.10299999999999999</v>
      </c>
      <c r="C19" s="5">
        <v>0.111</v>
      </c>
      <c r="D19" s="5">
        <v>7.3999999999999996E-2</v>
      </c>
      <c r="E19" s="5">
        <v>0.53189999999999882</v>
      </c>
      <c r="F19" s="5">
        <f t="shared" si="8"/>
        <v>3.7000000000000005E-2</v>
      </c>
      <c r="G19" s="5">
        <f t="shared" si="9"/>
        <v>0.23865000000000003</v>
      </c>
      <c r="H19" s="5">
        <f t="shared" si="10"/>
        <v>5.7680000000000002E-2</v>
      </c>
      <c r="I19" s="5">
        <f t="shared" si="11"/>
        <v>0.18097000000000002</v>
      </c>
      <c r="J19" s="5">
        <f t="shared" si="12"/>
        <v>0.25335800000000003</v>
      </c>
      <c r="K19" s="5">
        <f t="shared" si="13"/>
        <v>0.36194000000000004</v>
      </c>
      <c r="L19" s="5">
        <f t="shared" si="14"/>
        <v>0.54291</v>
      </c>
      <c r="M19" s="15">
        <f t="shared" si="15"/>
        <v>5.4291</v>
      </c>
    </row>
    <row r="20" spans="1:13" x14ac:dyDescent="0.25">
      <c r="A20" s="6">
        <v>0</v>
      </c>
      <c r="B20" s="5">
        <v>0.106</v>
      </c>
      <c r="C20" s="5">
        <v>0.11899999999999999</v>
      </c>
      <c r="D20" s="5">
        <v>7.5999999999999998E-2</v>
      </c>
      <c r="E20" s="5">
        <v>10.553399999999998</v>
      </c>
      <c r="F20" s="5">
        <f t="shared" si="8"/>
        <v>4.2999999999999997E-2</v>
      </c>
      <c r="G20" s="5">
        <f t="shared" si="9"/>
        <v>0.27734999999999999</v>
      </c>
      <c r="H20" s="5">
        <f t="shared" si="10"/>
        <v>5.9360000000000003E-2</v>
      </c>
      <c r="I20" s="5">
        <f t="shared" si="11"/>
        <v>0.21798999999999999</v>
      </c>
      <c r="J20" s="5">
        <f t="shared" si="12"/>
        <v>0.30518599999999996</v>
      </c>
      <c r="K20" s="5">
        <f t="shared" si="13"/>
        <v>0.43597999999999998</v>
      </c>
      <c r="L20" s="5">
        <f t="shared" si="14"/>
        <v>0.65396999999999994</v>
      </c>
      <c r="M20" s="15">
        <f t="shared" si="15"/>
        <v>6.539699999999999</v>
      </c>
    </row>
    <row r="21" spans="1:13" x14ac:dyDescent="0.25">
      <c r="A21" s="6">
        <v>60</v>
      </c>
      <c r="B21" s="5">
        <v>0.126</v>
      </c>
      <c r="C21" s="5">
        <v>0.16900000000000001</v>
      </c>
      <c r="D21" s="5">
        <v>8.4000000000000005E-2</v>
      </c>
      <c r="E21" s="5">
        <v>6.7500000000000027</v>
      </c>
      <c r="F21" s="5">
        <f t="shared" si="8"/>
        <v>8.5000000000000006E-2</v>
      </c>
      <c r="G21" s="5">
        <f t="shared" si="9"/>
        <v>0.54825000000000002</v>
      </c>
      <c r="H21" s="5">
        <f t="shared" si="10"/>
        <v>7.0560000000000012E-2</v>
      </c>
      <c r="I21" s="5">
        <f t="shared" si="11"/>
        <v>0.47769</v>
      </c>
      <c r="J21" s="5">
        <f t="shared" si="12"/>
        <v>0.66876599999999997</v>
      </c>
      <c r="K21" s="5">
        <f t="shared" si="13"/>
        <v>0.95538000000000001</v>
      </c>
      <c r="L21" s="5">
        <f t="shared" si="14"/>
        <v>1.4330700000000001</v>
      </c>
      <c r="M21" s="15">
        <f t="shared" si="15"/>
        <v>14.3307</v>
      </c>
    </row>
    <row r="22" spans="1:13" x14ac:dyDescent="0.25">
      <c r="A22" s="6">
        <v>60</v>
      </c>
      <c r="B22" s="5">
        <v>0.13600000000000001</v>
      </c>
      <c r="C22" s="5">
        <v>0.19400000000000001</v>
      </c>
      <c r="D22" s="5">
        <v>9.6000000000000002E-2</v>
      </c>
      <c r="E22" s="5">
        <v>5.3457000000000008</v>
      </c>
      <c r="F22" s="5">
        <f t="shared" si="8"/>
        <v>9.8000000000000004E-2</v>
      </c>
      <c r="G22" s="5">
        <f t="shared" si="9"/>
        <v>0.6321</v>
      </c>
      <c r="H22" s="5">
        <f t="shared" si="10"/>
        <v>7.6160000000000019E-2</v>
      </c>
      <c r="I22" s="5">
        <f t="shared" si="11"/>
        <v>0.55593999999999999</v>
      </c>
      <c r="J22" s="5">
        <f t="shared" si="12"/>
        <v>0.7783159999999999</v>
      </c>
      <c r="K22" s="5">
        <f t="shared" si="13"/>
        <v>1.11188</v>
      </c>
      <c r="L22" s="5">
        <f t="shared" si="14"/>
        <v>1.6678199999999999</v>
      </c>
      <c r="M22" s="15">
        <f t="shared" si="15"/>
        <v>16.678199999999997</v>
      </c>
    </row>
    <row r="23" spans="1:13" x14ac:dyDescent="0.25">
      <c r="A23" s="6">
        <v>60</v>
      </c>
      <c r="B23" s="5">
        <v>0.14199999999999999</v>
      </c>
      <c r="C23" s="5">
        <v>0.20899999999999999</v>
      </c>
      <c r="D23" s="5">
        <v>9.0999999999999998E-2</v>
      </c>
      <c r="E23" s="5">
        <v>3.5121000000000029</v>
      </c>
      <c r="F23" s="5">
        <f t="shared" si="8"/>
        <v>0.11799999999999999</v>
      </c>
      <c r="G23" s="5">
        <f t="shared" si="9"/>
        <v>0.7611</v>
      </c>
      <c r="H23" s="5">
        <f t="shared" si="10"/>
        <v>7.9520000000000007E-2</v>
      </c>
      <c r="I23" s="5">
        <f t="shared" si="11"/>
        <v>0.68157999999999996</v>
      </c>
      <c r="J23" s="5">
        <f t="shared" si="12"/>
        <v>0.95421199999999984</v>
      </c>
      <c r="K23" s="5">
        <f t="shared" si="13"/>
        <v>1.3631599999999999</v>
      </c>
      <c r="L23" s="5">
        <f t="shared" si="14"/>
        <v>2.04474</v>
      </c>
      <c r="M23" s="15">
        <f t="shared" si="15"/>
        <v>20.447399999999998</v>
      </c>
    </row>
    <row r="24" spans="1:13" x14ac:dyDescent="0.25">
      <c r="A24" s="6">
        <v>120</v>
      </c>
      <c r="B24" s="5">
        <v>0.42099999999999999</v>
      </c>
      <c r="C24" s="5">
        <v>0.32100000000000001</v>
      </c>
      <c r="D24" s="5">
        <v>7.3999999999999996E-2</v>
      </c>
      <c r="E24" s="5">
        <v>8.2673999999999968</v>
      </c>
      <c r="F24" s="5">
        <f t="shared" si="8"/>
        <v>0.247</v>
      </c>
      <c r="G24" s="5">
        <f t="shared" si="9"/>
        <v>1.5931500000000001</v>
      </c>
      <c r="H24" s="5">
        <f t="shared" si="10"/>
        <v>0.23576000000000003</v>
      </c>
      <c r="I24" s="5">
        <f t="shared" si="11"/>
        <v>1.3573900000000001</v>
      </c>
      <c r="J24" s="5">
        <f t="shared" si="12"/>
        <v>1.9003460000000001</v>
      </c>
      <c r="K24" s="5">
        <f t="shared" si="13"/>
        <v>2.7147800000000002</v>
      </c>
      <c r="L24" s="5">
        <f t="shared" si="14"/>
        <v>4.0721699999999998</v>
      </c>
      <c r="M24" s="15">
        <f t="shared" si="15"/>
        <v>40.721699999999998</v>
      </c>
    </row>
    <row r="25" spans="1:13" x14ac:dyDescent="0.25">
      <c r="A25" s="6">
        <v>120</v>
      </c>
      <c r="B25" s="5">
        <v>0.41499999999999998</v>
      </c>
      <c r="C25" s="5">
        <v>0.318</v>
      </c>
      <c r="D25" s="5">
        <v>6.8000000000000005E-2</v>
      </c>
      <c r="E25" s="5">
        <v>21.436499999999999</v>
      </c>
      <c r="F25" s="5">
        <f t="shared" si="8"/>
        <v>0.25</v>
      </c>
      <c r="G25" s="5">
        <f t="shared" si="9"/>
        <v>1.6125</v>
      </c>
      <c r="H25" s="5">
        <f t="shared" si="10"/>
        <v>0.23240000000000002</v>
      </c>
      <c r="I25" s="5">
        <f t="shared" si="11"/>
        <v>1.3801000000000001</v>
      </c>
      <c r="J25" s="5">
        <f t="shared" si="12"/>
        <v>1.93214</v>
      </c>
      <c r="K25" s="5">
        <f t="shared" si="13"/>
        <v>2.7602000000000002</v>
      </c>
      <c r="L25" s="5">
        <f t="shared" si="14"/>
        <v>4.1402999999999999</v>
      </c>
      <c r="M25" s="15">
        <f t="shared" si="15"/>
        <v>41.402999999999999</v>
      </c>
    </row>
    <row r="26" spans="1:13" x14ac:dyDescent="0.25">
      <c r="A26" s="6">
        <v>120</v>
      </c>
      <c r="B26" s="5">
        <v>0.43099999999999999</v>
      </c>
      <c r="C26" s="5">
        <v>0.33100000000000002</v>
      </c>
      <c r="D26" s="5">
        <v>6.0999999999999999E-2</v>
      </c>
      <c r="E26" s="5">
        <v>51.251100000000008</v>
      </c>
      <c r="F26" s="5">
        <f t="shared" si="8"/>
        <v>0.27</v>
      </c>
      <c r="G26" s="5">
        <f t="shared" si="9"/>
        <v>1.7415000000000003</v>
      </c>
      <c r="H26" s="5">
        <f t="shared" si="10"/>
        <v>0.24136000000000002</v>
      </c>
      <c r="I26" s="5">
        <f t="shared" si="11"/>
        <v>1.5001400000000003</v>
      </c>
      <c r="J26" s="5">
        <f t="shared" si="12"/>
        <v>2.1001960000000004</v>
      </c>
      <c r="K26" s="5">
        <f t="shared" si="13"/>
        <v>3.0002800000000009</v>
      </c>
      <c r="L26" s="5">
        <f t="shared" si="14"/>
        <v>4.5004200000000019</v>
      </c>
      <c r="M26" s="15">
        <f t="shared" si="15"/>
        <v>45.004200000000019</v>
      </c>
    </row>
    <row r="27" spans="1:13" x14ac:dyDescent="0.25">
      <c r="A27" s="6">
        <v>180</v>
      </c>
      <c r="B27" s="5">
        <v>0.52300000000000002</v>
      </c>
      <c r="C27" s="5">
        <v>0.42899999999999999</v>
      </c>
      <c r="D27" s="5">
        <v>6.4000000000000001E-2</v>
      </c>
      <c r="E27" s="5">
        <v>9.0645000000000007</v>
      </c>
      <c r="F27" s="5">
        <f t="shared" si="8"/>
        <v>0.36499999999999999</v>
      </c>
      <c r="G27" s="5">
        <f t="shared" si="9"/>
        <v>2.35425</v>
      </c>
      <c r="H27" s="5">
        <f t="shared" si="10"/>
        <v>0.29288000000000003</v>
      </c>
      <c r="I27" s="5">
        <f t="shared" si="11"/>
        <v>2.0613700000000001</v>
      </c>
      <c r="J27" s="5">
        <f t="shared" si="12"/>
        <v>2.8859180000000002</v>
      </c>
      <c r="K27" s="5">
        <f t="shared" si="13"/>
        <v>4.1227400000000003</v>
      </c>
      <c r="L27" s="5">
        <f t="shared" si="14"/>
        <v>6.1841100000000004</v>
      </c>
      <c r="M27" s="15">
        <f t="shared" si="15"/>
        <v>61.841100000000004</v>
      </c>
    </row>
    <row r="28" spans="1:13" x14ac:dyDescent="0.25">
      <c r="A28" s="6">
        <v>180</v>
      </c>
      <c r="B28" s="5">
        <v>0.51500000000000001</v>
      </c>
      <c r="C28" s="5">
        <v>0.44</v>
      </c>
      <c r="D28" s="5">
        <v>8.4000000000000005E-2</v>
      </c>
      <c r="E28" s="5">
        <v>0.99599999999999977</v>
      </c>
      <c r="F28" s="5">
        <f t="shared" si="8"/>
        <v>0.35599999999999998</v>
      </c>
      <c r="G28" s="5">
        <f t="shared" si="9"/>
        <v>2.2961999999999998</v>
      </c>
      <c r="H28" s="5">
        <f t="shared" si="10"/>
        <v>0.28840000000000005</v>
      </c>
      <c r="I28" s="5">
        <f t="shared" si="11"/>
        <v>2.0077999999999996</v>
      </c>
      <c r="J28" s="5">
        <f t="shared" si="12"/>
        <v>2.8109199999999994</v>
      </c>
      <c r="K28" s="5">
        <f t="shared" si="13"/>
        <v>4.0155999999999992</v>
      </c>
      <c r="L28" s="5">
        <f t="shared" si="14"/>
        <v>6.0233999999999988</v>
      </c>
      <c r="M28" s="15">
        <f t="shared" si="15"/>
        <v>60.233999999999988</v>
      </c>
    </row>
    <row r="29" spans="1:13" x14ac:dyDescent="0.25">
      <c r="A29" s="6">
        <v>180</v>
      </c>
      <c r="B29" s="5">
        <v>0.51</v>
      </c>
      <c r="C29" s="5">
        <v>0.43099999999999999</v>
      </c>
      <c r="D29" s="5">
        <v>0.08</v>
      </c>
      <c r="E29" s="5">
        <v>6.7275</v>
      </c>
      <c r="F29" s="5">
        <f t="shared" si="8"/>
        <v>0.35099999999999998</v>
      </c>
      <c r="G29" s="5">
        <f t="shared" si="9"/>
        <v>2.2639499999999999</v>
      </c>
      <c r="H29" s="5">
        <f t="shared" si="10"/>
        <v>0.28560000000000002</v>
      </c>
      <c r="I29" s="5">
        <f t="shared" si="11"/>
        <v>1.9783499999999998</v>
      </c>
      <c r="J29" s="5">
        <f t="shared" si="12"/>
        <v>2.7696899999999998</v>
      </c>
      <c r="K29" s="5">
        <f t="shared" si="13"/>
        <v>3.9567000000000001</v>
      </c>
      <c r="L29" s="5">
        <f t="shared" si="14"/>
        <v>5.9350500000000004</v>
      </c>
      <c r="M29" s="15">
        <f t="shared" si="15"/>
        <v>59.350500000000004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M4" sqref="M4"/>
    </sheetView>
  </sheetViews>
  <sheetFormatPr defaultRowHeight="15.75" x14ac:dyDescent="0.25"/>
  <cols>
    <col min="1" max="16384" width="9.140625" style="4"/>
  </cols>
  <sheetData>
    <row r="1" spans="1:11" x14ac:dyDescent="0.25">
      <c r="C1" s="7" t="s">
        <v>10</v>
      </c>
      <c r="I1" s="7" t="s">
        <v>11</v>
      </c>
    </row>
    <row r="2" spans="1:11" x14ac:dyDescent="0.25">
      <c r="A2" s="7" t="s">
        <v>0</v>
      </c>
      <c r="B2" s="6"/>
      <c r="C2" s="6"/>
      <c r="D2" s="6"/>
      <c r="E2" s="7" t="s">
        <v>24</v>
      </c>
      <c r="G2" s="7" t="s">
        <v>0</v>
      </c>
      <c r="H2" s="6"/>
      <c r="I2" s="16"/>
      <c r="J2" s="6"/>
      <c r="K2" s="7" t="s">
        <v>24</v>
      </c>
    </row>
    <row r="3" spans="1:11" x14ac:dyDescent="0.25">
      <c r="A3" s="6">
        <v>0</v>
      </c>
      <c r="B3" s="5">
        <v>8.8999999999999996E-2</v>
      </c>
      <c r="C3" s="5">
        <f>1*B3</f>
        <v>8.8999999999999996E-2</v>
      </c>
      <c r="D3" s="5">
        <f>0.1*0.2*1*0.1</f>
        <v>2.0000000000000005E-3</v>
      </c>
      <c r="E3" s="15">
        <f>C3/D3</f>
        <v>44.499999999999986</v>
      </c>
      <c r="G3" s="6">
        <v>0</v>
      </c>
      <c r="H3" s="5">
        <v>5.8999999999999997E-2</v>
      </c>
      <c r="I3" s="5">
        <f>1*H3</f>
        <v>5.8999999999999997E-2</v>
      </c>
      <c r="J3" s="5">
        <f>0.1*0.2*1*0.1</f>
        <v>2.0000000000000005E-3</v>
      </c>
      <c r="K3" s="15">
        <f>I3/J3</f>
        <v>29.499999999999993</v>
      </c>
    </row>
    <row r="4" spans="1:11" x14ac:dyDescent="0.25">
      <c r="A4" s="6">
        <v>0</v>
      </c>
      <c r="B4" s="5">
        <v>8.5000000000000006E-2</v>
      </c>
      <c r="C4" s="5">
        <f t="shared" ref="C4:C14" si="0">1*B4</f>
        <v>8.5000000000000006E-2</v>
      </c>
      <c r="D4" s="5">
        <f t="shared" ref="D4:D14" si="1">0.1*0.2*1*0.1</f>
        <v>2.0000000000000005E-3</v>
      </c>
      <c r="E4" s="15">
        <f t="shared" ref="E4:E14" si="2">C4/D4</f>
        <v>42.499999999999993</v>
      </c>
      <c r="G4" s="6">
        <v>0</v>
      </c>
      <c r="H4" s="5">
        <v>6.0999999999999999E-2</v>
      </c>
      <c r="I4" s="5">
        <f t="shared" ref="I4:I14" si="3">1*H4</f>
        <v>6.0999999999999999E-2</v>
      </c>
      <c r="J4" s="5">
        <f t="shared" ref="J4:J14" si="4">0.1*0.2*1*0.1</f>
        <v>2.0000000000000005E-3</v>
      </c>
      <c r="K4" s="15">
        <f t="shared" ref="K4:K14" si="5">I4/J4</f>
        <v>30.499999999999993</v>
      </c>
    </row>
    <row r="5" spans="1:11" x14ac:dyDescent="0.25">
      <c r="A5" s="6">
        <v>0</v>
      </c>
      <c r="B5" s="5">
        <v>8.2000000000000003E-2</v>
      </c>
      <c r="C5" s="5">
        <f t="shared" si="0"/>
        <v>8.2000000000000003E-2</v>
      </c>
      <c r="D5" s="5">
        <f t="shared" si="1"/>
        <v>2.0000000000000005E-3</v>
      </c>
      <c r="E5" s="15">
        <f t="shared" si="2"/>
        <v>40.999999999999993</v>
      </c>
      <c r="G5" s="6">
        <v>0</v>
      </c>
      <c r="H5" s="5">
        <v>6.8000000000000005E-2</v>
      </c>
      <c r="I5" s="5">
        <f t="shared" si="3"/>
        <v>6.8000000000000005E-2</v>
      </c>
      <c r="J5" s="5">
        <f t="shared" si="4"/>
        <v>2.0000000000000005E-3</v>
      </c>
      <c r="K5" s="15">
        <f t="shared" si="5"/>
        <v>33.999999999999993</v>
      </c>
    </row>
    <row r="6" spans="1:11" x14ac:dyDescent="0.25">
      <c r="A6" s="6">
        <v>60</v>
      </c>
      <c r="B6" s="5">
        <v>0.32100000000000001</v>
      </c>
      <c r="C6" s="5">
        <f t="shared" si="0"/>
        <v>0.32100000000000001</v>
      </c>
      <c r="D6" s="5">
        <f t="shared" si="1"/>
        <v>2.0000000000000005E-3</v>
      </c>
      <c r="E6" s="15">
        <f t="shared" si="2"/>
        <v>160.49999999999997</v>
      </c>
      <c r="G6" s="6">
        <v>60</v>
      </c>
      <c r="H6" s="5">
        <v>0.251</v>
      </c>
      <c r="I6" s="5">
        <f t="shared" si="3"/>
        <v>0.251</v>
      </c>
      <c r="J6" s="5">
        <f t="shared" si="4"/>
        <v>2.0000000000000005E-3</v>
      </c>
      <c r="K6" s="15">
        <f t="shared" si="5"/>
        <v>125.49999999999997</v>
      </c>
    </row>
    <row r="7" spans="1:11" x14ac:dyDescent="0.25">
      <c r="A7" s="6">
        <v>60</v>
      </c>
      <c r="B7" s="5">
        <v>0.32900000000000001</v>
      </c>
      <c r="C7" s="5">
        <f t="shared" si="0"/>
        <v>0.32900000000000001</v>
      </c>
      <c r="D7" s="5">
        <f t="shared" si="1"/>
        <v>2.0000000000000005E-3</v>
      </c>
      <c r="E7" s="15">
        <f t="shared" si="2"/>
        <v>164.49999999999997</v>
      </c>
      <c r="G7" s="6">
        <v>60</v>
      </c>
      <c r="H7" s="5">
        <v>0.25900000000000001</v>
      </c>
      <c r="I7" s="5">
        <f t="shared" si="3"/>
        <v>0.25900000000000001</v>
      </c>
      <c r="J7" s="5">
        <f t="shared" si="4"/>
        <v>2.0000000000000005E-3</v>
      </c>
      <c r="K7" s="15">
        <f t="shared" si="5"/>
        <v>129.49999999999997</v>
      </c>
    </row>
    <row r="8" spans="1:11" x14ac:dyDescent="0.25">
      <c r="A8" s="6">
        <v>60</v>
      </c>
      <c r="B8" s="5">
        <v>0.33900000000000002</v>
      </c>
      <c r="C8" s="5">
        <f t="shared" si="0"/>
        <v>0.33900000000000002</v>
      </c>
      <c r="D8" s="5">
        <f t="shared" si="1"/>
        <v>2.0000000000000005E-3</v>
      </c>
      <c r="E8" s="15">
        <f t="shared" si="2"/>
        <v>169.49999999999997</v>
      </c>
      <c r="G8" s="6">
        <v>60</v>
      </c>
      <c r="H8" s="5">
        <v>0.26300000000000001</v>
      </c>
      <c r="I8" s="5">
        <f t="shared" si="3"/>
        <v>0.26300000000000001</v>
      </c>
      <c r="J8" s="5">
        <f t="shared" si="4"/>
        <v>2.0000000000000005E-3</v>
      </c>
      <c r="K8" s="15">
        <f t="shared" si="5"/>
        <v>131.49999999999997</v>
      </c>
    </row>
    <row r="9" spans="1:11" x14ac:dyDescent="0.25">
      <c r="A9" s="6">
        <v>120</v>
      </c>
      <c r="B9" s="5">
        <v>0.51</v>
      </c>
      <c r="C9" s="5">
        <f t="shared" si="0"/>
        <v>0.51</v>
      </c>
      <c r="D9" s="5">
        <f t="shared" si="1"/>
        <v>2.0000000000000005E-3</v>
      </c>
      <c r="E9" s="15">
        <f t="shared" si="2"/>
        <v>254.99999999999994</v>
      </c>
      <c r="G9" s="6">
        <v>120</v>
      </c>
      <c r="H9" s="5">
        <v>0.41699999999999998</v>
      </c>
      <c r="I9" s="5">
        <f t="shared" si="3"/>
        <v>0.41699999999999998</v>
      </c>
      <c r="J9" s="5">
        <f t="shared" si="4"/>
        <v>2.0000000000000005E-3</v>
      </c>
      <c r="K9" s="15">
        <f t="shared" si="5"/>
        <v>208.49999999999994</v>
      </c>
    </row>
    <row r="10" spans="1:11" x14ac:dyDescent="0.25">
      <c r="A10" s="6">
        <v>120</v>
      </c>
      <c r="B10" s="5">
        <v>0.501</v>
      </c>
      <c r="C10" s="5">
        <f t="shared" si="0"/>
        <v>0.501</v>
      </c>
      <c r="D10" s="5">
        <f t="shared" si="1"/>
        <v>2.0000000000000005E-3</v>
      </c>
      <c r="E10" s="15">
        <f t="shared" si="2"/>
        <v>250.49999999999994</v>
      </c>
      <c r="G10" s="6">
        <v>120</v>
      </c>
      <c r="H10" s="5">
        <v>0.41099999999999998</v>
      </c>
      <c r="I10" s="5">
        <f t="shared" si="3"/>
        <v>0.41099999999999998</v>
      </c>
      <c r="J10" s="5">
        <f t="shared" si="4"/>
        <v>2.0000000000000005E-3</v>
      </c>
      <c r="K10" s="15">
        <f t="shared" si="5"/>
        <v>205.49999999999994</v>
      </c>
    </row>
    <row r="11" spans="1:11" x14ac:dyDescent="0.25">
      <c r="A11" s="6">
        <v>120</v>
      </c>
      <c r="B11" s="5">
        <v>0.49099999999999999</v>
      </c>
      <c r="C11" s="5">
        <f t="shared" si="0"/>
        <v>0.49099999999999999</v>
      </c>
      <c r="D11" s="5">
        <f t="shared" si="1"/>
        <v>2.0000000000000005E-3</v>
      </c>
      <c r="E11" s="15">
        <f t="shared" si="2"/>
        <v>245.49999999999994</v>
      </c>
      <c r="G11" s="6">
        <v>120</v>
      </c>
      <c r="H11" s="5">
        <v>0.40200000000000002</v>
      </c>
      <c r="I11" s="5">
        <f t="shared" si="3"/>
        <v>0.40200000000000002</v>
      </c>
      <c r="J11" s="5">
        <f t="shared" si="4"/>
        <v>2.0000000000000005E-3</v>
      </c>
      <c r="K11" s="15">
        <f t="shared" si="5"/>
        <v>200.99999999999997</v>
      </c>
    </row>
    <row r="12" spans="1:11" x14ac:dyDescent="0.25">
      <c r="A12" s="6">
        <v>180</v>
      </c>
      <c r="B12" s="5">
        <v>0.745</v>
      </c>
      <c r="C12" s="5">
        <f t="shared" si="0"/>
        <v>0.745</v>
      </c>
      <c r="D12" s="5">
        <f t="shared" si="1"/>
        <v>2.0000000000000005E-3</v>
      </c>
      <c r="E12" s="15">
        <f t="shared" si="2"/>
        <v>372.49999999999989</v>
      </c>
      <c r="G12" s="6">
        <v>180</v>
      </c>
      <c r="H12" s="5">
        <v>0.57899999999999996</v>
      </c>
      <c r="I12" s="5">
        <f t="shared" si="3"/>
        <v>0.57899999999999996</v>
      </c>
      <c r="J12" s="5">
        <f t="shared" si="4"/>
        <v>2.0000000000000005E-3</v>
      </c>
      <c r="K12" s="15">
        <f t="shared" si="5"/>
        <v>289.49999999999989</v>
      </c>
    </row>
    <row r="13" spans="1:11" x14ac:dyDescent="0.25">
      <c r="A13" s="6">
        <v>180</v>
      </c>
      <c r="B13" s="5">
        <v>0.749</v>
      </c>
      <c r="C13" s="5">
        <f t="shared" si="0"/>
        <v>0.749</v>
      </c>
      <c r="D13" s="5">
        <f t="shared" si="1"/>
        <v>2.0000000000000005E-3</v>
      </c>
      <c r="E13" s="15">
        <f t="shared" si="2"/>
        <v>374.49999999999989</v>
      </c>
      <c r="G13" s="6">
        <v>180</v>
      </c>
      <c r="H13" s="5">
        <v>0.59399999999999997</v>
      </c>
      <c r="I13" s="5">
        <f t="shared" si="3"/>
        <v>0.59399999999999997</v>
      </c>
      <c r="J13" s="5">
        <f t="shared" si="4"/>
        <v>2.0000000000000005E-3</v>
      </c>
      <c r="K13" s="15">
        <f t="shared" si="5"/>
        <v>296.99999999999994</v>
      </c>
    </row>
    <row r="14" spans="1:11" x14ac:dyDescent="0.25">
      <c r="A14" s="6">
        <v>180</v>
      </c>
      <c r="B14" s="5">
        <v>0.75900000000000001</v>
      </c>
      <c r="C14" s="5">
        <f t="shared" si="0"/>
        <v>0.75900000000000001</v>
      </c>
      <c r="D14" s="5">
        <f t="shared" si="1"/>
        <v>2.0000000000000005E-3</v>
      </c>
      <c r="E14" s="15">
        <f t="shared" si="2"/>
        <v>379.49999999999989</v>
      </c>
      <c r="G14" s="6">
        <v>180</v>
      </c>
      <c r="H14" s="5">
        <v>0.61199999999999999</v>
      </c>
      <c r="I14" s="5">
        <f t="shared" si="3"/>
        <v>0.61199999999999999</v>
      </c>
      <c r="J14" s="5">
        <f t="shared" si="4"/>
        <v>2.0000000000000005E-3</v>
      </c>
      <c r="K14" s="15">
        <f t="shared" si="5"/>
        <v>305.99999999999994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O8" sqref="O8"/>
    </sheetView>
  </sheetViews>
  <sheetFormatPr defaultRowHeight="15.75" x14ac:dyDescent="0.25"/>
  <cols>
    <col min="1" max="16384" width="9.140625" style="2"/>
  </cols>
  <sheetData>
    <row r="1" spans="1:11" x14ac:dyDescent="0.25">
      <c r="C1" s="10" t="s">
        <v>10</v>
      </c>
      <c r="I1" s="10" t="s">
        <v>11</v>
      </c>
    </row>
    <row r="2" spans="1:11" x14ac:dyDescent="0.25">
      <c r="A2" s="10" t="s">
        <v>0</v>
      </c>
      <c r="B2" s="12" t="s">
        <v>25</v>
      </c>
      <c r="C2" s="12" t="s">
        <v>26</v>
      </c>
      <c r="D2" s="12" t="s">
        <v>27</v>
      </c>
      <c r="E2" s="12" t="s">
        <v>28</v>
      </c>
      <c r="F2" s="11"/>
      <c r="G2" s="12" t="s">
        <v>0</v>
      </c>
      <c r="H2" s="12" t="s">
        <v>25</v>
      </c>
      <c r="I2" s="12" t="s">
        <v>26</v>
      </c>
      <c r="J2" s="12" t="s">
        <v>27</v>
      </c>
      <c r="K2" s="12" t="s">
        <v>28</v>
      </c>
    </row>
    <row r="3" spans="1:11" x14ac:dyDescent="0.25">
      <c r="A3" s="13">
        <v>0</v>
      </c>
      <c r="B3" s="1">
        <v>12</v>
      </c>
      <c r="C3" s="1">
        <v>80</v>
      </c>
      <c r="D3" s="1">
        <f>B3/C3</f>
        <v>0.15</v>
      </c>
      <c r="E3" s="17">
        <f>D3*100</f>
        <v>15</v>
      </c>
      <c r="G3" s="13">
        <v>0</v>
      </c>
      <c r="H3" s="1">
        <v>29</v>
      </c>
      <c r="I3" s="1">
        <v>310</v>
      </c>
      <c r="J3" s="1">
        <f>H3/I3</f>
        <v>9.3548387096774197E-2</v>
      </c>
      <c r="K3" s="17">
        <f>J3*100</f>
        <v>9.3548387096774199</v>
      </c>
    </row>
    <row r="4" spans="1:11" x14ac:dyDescent="0.25">
      <c r="A4" s="13">
        <v>0</v>
      </c>
      <c r="B4" s="1">
        <v>16</v>
      </c>
      <c r="C4" s="1">
        <v>100</v>
      </c>
      <c r="D4" s="1">
        <f t="shared" ref="D4:D14" si="0">B4/C4</f>
        <v>0.16</v>
      </c>
      <c r="E4" s="17">
        <f t="shared" ref="E4:E14" si="1">D4*100</f>
        <v>16</v>
      </c>
      <c r="G4" s="13">
        <v>0</v>
      </c>
      <c r="H4" s="1">
        <v>26</v>
      </c>
      <c r="I4" s="1">
        <v>324</v>
      </c>
      <c r="J4" s="1">
        <f t="shared" ref="J4:J5" si="2">H4/I4</f>
        <v>8.0246913580246909E-2</v>
      </c>
      <c r="K4" s="17">
        <f t="shared" ref="K4:K14" si="3">J4*100</f>
        <v>8.0246913580246915</v>
      </c>
    </row>
    <row r="5" spans="1:11" x14ac:dyDescent="0.25">
      <c r="A5" s="13">
        <v>0</v>
      </c>
      <c r="B5" s="1">
        <v>25</v>
      </c>
      <c r="C5" s="1">
        <v>139</v>
      </c>
      <c r="D5" s="1">
        <f t="shared" si="0"/>
        <v>0.17985611510791366</v>
      </c>
      <c r="E5" s="17">
        <f t="shared" si="1"/>
        <v>17.985611510791365</v>
      </c>
      <c r="G5" s="13">
        <v>0</v>
      </c>
      <c r="H5" s="1">
        <v>25</v>
      </c>
      <c r="I5" s="1">
        <v>356</v>
      </c>
      <c r="J5" s="1">
        <f t="shared" si="2"/>
        <v>7.02247191011236E-2</v>
      </c>
      <c r="K5" s="17">
        <f t="shared" si="3"/>
        <v>7.02247191011236</v>
      </c>
    </row>
    <row r="6" spans="1:11" x14ac:dyDescent="0.25">
      <c r="A6" s="13">
        <v>60</v>
      </c>
      <c r="B6" s="1">
        <v>15</v>
      </c>
      <c r="C6" s="1">
        <v>34</v>
      </c>
      <c r="D6" s="1">
        <f>B6/C6</f>
        <v>0.44117647058823528</v>
      </c>
      <c r="E6" s="17">
        <f t="shared" si="1"/>
        <v>44.117647058823529</v>
      </c>
      <c r="G6" s="13">
        <v>60</v>
      </c>
      <c r="H6" s="1">
        <v>21</v>
      </c>
      <c r="I6" s="1">
        <v>80</v>
      </c>
      <c r="J6" s="1">
        <f>H6/I6</f>
        <v>0.26250000000000001</v>
      </c>
      <c r="K6" s="17">
        <f t="shared" si="3"/>
        <v>26.25</v>
      </c>
    </row>
    <row r="7" spans="1:11" x14ac:dyDescent="0.25">
      <c r="A7" s="13">
        <v>60</v>
      </c>
      <c r="B7" s="1">
        <v>11</v>
      </c>
      <c r="C7" s="1">
        <v>24</v>
      </c>
      <c r="D7" s="1">
        <f t="shared" si="0"/>
        <v>0.45833333333333331</v>
      </c>
      <c r="E7" s="17">
        <f t="shared" si="1"/>
        <v>45.833333333333329</v>
      </c>
      <c r="G7" s="13">
        <v>60</v>
      </c>
      <c r="H7" s="1">
        <v>20</v>
      </c>
      <c r="I7" s="1">
        <v>71</v>
      </c>
      <c r="J7" s="1">
        <f t="shared" ref="J7:J14" si="4">H7/I7</f>
        <v>0.28169014084507044</v>
      </c>
      <c r="K7" s="17">
        <f t="shared" si="3"/>
        <v>28.169014084507044</v>
      </c>
    </row>
    <row r="8" spans="1:11" x14ac:dyDescent="0.25">
      <c r="A8" s="13">
        <v>60</v>
      </c>
      <c r="B8" s="1">
        <v>9</v>
      </c>
      <c r="C8" s="1">
        <v>19</v>
      </c>
      <c r="D8" s="1">
        <f t="shared" si="0"/>
        <v>0.47368421052631576</v>
      </c>
      <c r="E8" s="17">
        <f t="shared" si="1"/>
        <v>47.368421052631575</v>
      </c>
      <c r="G8" s="13">
        <v>60</v>
      </c>
      <c r="H8" s="1">
        <v>18</v>
      </c>
      <c r="I8" s="1">
        <v>60</v>
      </c>
      <c r="J8" s="1">
        <f t="shared" si="4"/>
        <v>0.3</v>
      </c>
      <c r="K8" s="17">
        <f t="shared" si="3"/>
        <v>30</v>
      </c>
    </row>
    <row r="9" spans="1:11" x14ac:dyDescent="0.25">
      <c r="A9" s="13">
        <v>120</v>
      </c>
      <c r="B9" s="1">
        <v>7</v>
      </c>
      <c r="C9" s="1">
        <v>11</v>
      </c>
      <c r="D9" s="1">
        <f t="shared" si="0"/>
        <v>0.63636363636363635</v>
      </c>
      <c r="E9" s="17">
        <f t="shared" si="1"/>
        <v>63.636363636363633</v>
      </c>
      <c r="G9" s="13">
        <v>120</v>
      </c>
      <c r="H9" s="1">
        <v>15</v>
      </c>
      <c r="I9" s="1">
        <v>32</v>
      </c>
      <c r="J9" s="1">
        <f t="shared" si="4"/>
        <v>0.46875</v>
      </c>
      <c r="K9" s="17">
        <f t="shared" si="3"/>
        <v>46.875</v>
      </c>
    </row>
    <row r="10" spans="1:11" x14ac:dyDescent="0.25">
      <c r="A10" s="13">
        <v>120</v>
      </c>
      <c r="B10" s="1">
        <v>6</v>
      </c>
      <c r="C10" s="1">
        <v>9</v>
      </c>
      <c r="D10" s="1">
        <f t="shared" si="0"/>
        <v>0.66666666666666663</v>
      </c>
      <c r="E10" s="17">
        <f t="shared" si="1"/>
        <v>66.666666666666657</v>
      </c>
      <c r="G10" s="13">
        <v>120</v>
      </c>
      <c r="H10" s="1">
        <v>14</v>
      </c>
      <c r="I10" s="1">
        <v>29</v>
      </c>
      <c r="J10" s="1">
        <f t="shared" si="4"/>
        <v>0.48275862068965519</v>
      </c>
      <c r="K10" s="17">
        <f t="shared" si="3"/>
        <v>48.275862068965516</v>
      </c>
    </row>
    <row r="11" spans="1:11" x14ac:dyDescent="0.25">
      <c r="A11" s="13">
        <v>120</v>
      </c>
      <c r="B11" s="1">
        <v>6</v>
      </c>
      <c r="C11" s="1">
        <v>8.9</v>
      </c>
      <c r="D11" s="1">
        <f t="shared" si="0"/>
        <v>0.6741573033707865</v>
      </c>
      <c r="E11" s="17">
        <f t="shared" si="1"/>
        <v>67.415730337078656</v>
      </c>
      <c r="G11" s="13">
        <v>120</v>
      </c>
      <c r="H11" s="1">
        <v>13</v>
      </c>
      <c r="I11" s="1">
        <v>25</v>
      </c>
      <c r="J11" s="1">
        <f t="shared" si="4"/>
        <v>0.52</v>
      </c>
      <c r="K11" s="17">
        <f t="shared" si="3"/>
        <v>52</v>
      </c>
    </row>
    <row r="12" spans="1:11" x14ac:dyDescent="0.25">
      <c r="A12" s="13">
        <v>180</v>
      </c>
      <c r="B12" s="1">
        <v>5</v>
      </c>
      <c r="C12" s="1">
        <v>6.4</v>
      </c>
      <c r="D12" s="1">
        <f t="shared" si="0"/>
        <v>0.78125</v>
      </c>
      <c r="E12" s="17">
        <f t="shared" si="1"/>
        <v>78.125</v>
      </c>
      <c r="G12" s="13">
        <v>180</v>
      </c>
      <c r="H12" s="1">
        <v>8</v>
      </c>
      <c r="I12" s="1">
        <v>13</v>
      </c>
      <c r="J12" s="1">
        <f t="shared" si="4"/>
        <v>0.61538461538461542</v>
      </c>
      <c r="K12" s="17">
        <f t="shared" si="3"/>
        <v>61.53846153846154</v>
      </c>
    </row>
    <row r="13" spans="1:11" x14ac:dyDescent="0.25">
      <c r="A13" s="13">
        <v>180</v>
      </c>
      <c r="B13" s="1">
        <v>4</v>
      </c>
      <c r="C13" s="1">
        <v>5</v>
      </c>
      <c r="D13" s="1">
        <f t="shared" si="0"/>
        <v>0.8</v>
      </c>
      <c r="E13" s="17">
        <f t="shared" si="1"/>
        <v>80</v>
      </c>
      <c r="G13" s="13">
        <v>180</v>
      </c>
      <c r="H13" s="1">
        <v>7</v>
      </c>
      <c r="I13" s="1">
        <v>10.9</v>
      </c>
      <c r="J13" s="1">
        <f t="shared" si="4"/>
        <v>0.64220183486238525</v>
      </c>
      <c r="K13" s="17">
        <f t="shared" si="3"/>
        <v>64.220183486238525</v>
      </c>
    </row>
    <row r="14" spans="1:11" x14ac:dyDescent="0.25">
      <c r="A14" s="13">
        <v>180</v>
      </c>
      <c r="B14" s="1">
        <v>4</v>
      </c>
      <c r="C14" s="1">
        <v>4.8</v>
      </c>
      <c r="D14" s="1">
        <f t="shared" si="0"/>
        <v>0.83333333333333337</v>
      </c>
      <c r="E14" s="17">
        <f t="shared" si="1"/>
        <v>83.333333333333343</v>
      </c>
      <c r="G14" s="13">
        <v>180</v>
      </c>
      <c r="H14" s="1">
        <v>6</v>
      </c>
      <c r="I14" s="1">
        <v>8.6</v>
      </c>
      <c r="J14" s="1">
        <f t="shared" si="4"/>
        <v>0.69767441860465118</v>
      </c>
      <c r="K14" s="17">
        <f t="shared" si="3"/>
        <v>69.767441860465112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N10" sqref="N10"/>
    </sheetView>
  </sheetViews>
  <sheetFormatPr defaultRowHeight="15" x14ac:dyDescent="0.25"/>
  <sheetData>
    <row r="1" spans="1:11" ht="15.75" x14ac:dyDescent="0.25">
      <c r="A1" s="7" t="s">
        <v>0</v>
      </c>
      <c r="B1" s="6"/>
      <c r="C1" s="7" t="s">
        <v>10</v>
      </c>
      <c r="D1" s="6"/>
      <c r="E1" s="7" t="s">
        <v>24</v>
      </c>
      <c r="F1" s="4"/>
      <c r="G1" s="7" t="s">
        <v>0</v>
      </c>
      <c r="H1" s="16"/>
      <c r="I1" s="7" t="s">
        <v>11</v>
      </c>
      <c r="J1" s="6"/>
      <c r="K1" s="7" t="s">
        <v>24</v>
      </c>
    </row>
    <row r="2" spans="1:11" ht="15.75" x14ac:dyDescent="0.25">
      <c r="A2" s="6">
        <v>0</v>
      </c>
      <c r="B2" s="5">
        <v>0.32800000000000001</v>
      </c>
      <c r="C2" s="5">
        <f>0.385-B2</f>
        <v>5.6999999999999995E-2</v>
      </c>
      <c r="D2" s="5">
        <f>0.5*0.385*0.1*0.2</f>
        <v>3.850000000000001E-3</v>
      </c>
      <c r="E2" s="15">
        <f>C2/D2</f>
        <v>14.8051948051948</v>
      </c>
      <c r="F2" s="4"/>
      <c r="G2" s="6">
        <v>0</v>
      </c>
      <c r="H2" s="5">
        <v>0.35099999999999998</v>
      </c>
      <c r="I2" s="5">
        <f>0.385-H2</f>
        <v>3.400000000000003E-2</v>
      </c>
      <c r="J2" s="5">
        <f>0.5*0.385*0.1*0.2</f>
        <v>3.850000000000001E-3</v>
      </c>
      <c r="K2" s="15">
        <f>I2/J2</f>
        <v>8.8311688311688368</v>
      </c>
    </row>
    <row r="3" spans="1:11" ht="15.75" x14ac:dyDescent="0.25">
      <c r="A3" s="6">
        <v>0</v>
      </c>
      <c r="B3" s="5">
        <v>0.32100000000000001</v>
      </c>
      <c r="C3" s="5">
        <f t="shared" ref="C3:C13" si="0">0.385-B3</f>
        <v>6.4000000000000001E-2</v>
      </c>
      <c r="D3" s="5">
        <f t="shared" ref="D3:D13" si="1">0.5*0.385*0.1*0.2</f>
        <v>3.850000000000001E-3</v>
      </c>
      <c r="E3" s="15">
        <f t="shared" ref="E3:E13" si="2">C3/D3</f>
        <v>16.623376623376618</v>
      </c>
      <c r="F3" s="4"/>
      <c r="G3" s="6">
        <v>0</v>
      </c>
      <c r="H3" s="5">
        <v>0.34899999999999998</v>
      </c>
      <c r="I3" s="5">
        <f t="shared" ref="I3:I13" si="3">0.385-H3</f>
        <v>3.6000000000000032E-2</v>
      </c>
      <c r="J3" s="5">
        <f t="shared" ref="J3:J13" si="4">0.5*0.385*0.1*0.2</f>
        <v>3.850000000000001E-3</v>
      </c>
      <c r="K3" s="15">
        <f t="shared" ref="K3:K13" si="5">I3/J3</f>
        <v>9.3506493506493573</v>
      </c>
    </row>
    <row r="4" spans="1:11" ht="15.75" x14ac:dyDescent="0.25">
      <c r="A4" s="6">
        <v>0</v>
      </c>
      <c r="B4" s="5">
        <v>0.32</v>
      </c>
      <c r="C4" s="5">
        <f t="shared" si="0"/>
        <v>6.5000000000000002E-2</v>
      </c>
      <c r="D4" s="5">
        <f t="shared" si="1"/>
        <v>3.850000000000001E-3</v>
      </c>
      <c r="E4" s="15">
        <f t="shared" si="2"/>
        <v>16.88311688311688</v>
      </c>
      <c r="F4" s="4"/>
      <c r="G4" s="6">
        <v>0</v>
      </c>
      <c r="H4" s="5">
        <v>0.34499999999999997</v>
      </c>
      <c r="I4" s="5">
        <f t="shared" si="3"/>
        <v>4.0000000000000036E-2</v>
      </c>
      <c r="J4" s="5">
        <f t="shared" si="4"/>
        <v>3.850000000000001E-3</v>
      </c>
      <c r="K4" s="15">
        <f t="shared" si="5"/>
        <v>10.389610389610397</v>
      </c>
    </row>
    <row r="5" spans="1:11" ht="15.75" x14ac:dyDescent="0.25">
      <c r="A5" s="6">
        <v>60</v>
      </c>
      <c r="B5" s="5">
        <v>0.184</v>
      </c>
      <c r="C5" s="5">
        <f t="shared" si="0"/>
        <v>0.20100000000000001</v>
      </c>
      <c r="D5" s="5">
        <f t="shared" si="1"/>
        <v>3.850000000000001E-3</v>
      </c>
      <c r="E5" s="15">
        <f t="shared" si="2"/>
        <v>52.207792207792195</v>
      </c>
      <c r="F5" s="4"/>
      <c r="G5" s="6">
        <v>60</v>
      </c>
      <c r="H5" s="5">
        <v>0.24099999999999999</v>
      </c>
      <c r="I5" s="5">
        <f t="shared" si="3"/>
        <v>0.14400000000000002</v>
      </c>
      <c r="J5" s="5">
        <f t="shared" si="4"/>
        <v>3.850000000000001E-3</v>
      </c>
      <c r="K5" s="15">
        <f t="shared" si="5"/>
        <v>37.402597402597401</v>
      </c>
    </row>
    <row r="6" spans="1:11" ht="15.75" x14ac:dyDescent="0.25">
      <c r="A6" s="6">
        <v>60</v>
      </c>
      <c r="B6" s="5">
        <v>0.18</v>
      </c>
      <c r="C6" s="5">
        <f t="shared" si="0"/>
        <v>0.20500000000000002</v>
      </c>
      <c r="D6" s="5">
        <f t="shared" si="1"/>
        <v>3.850000000000001E-3</v>
      </c>
      <c r="E6" s="15">
        <f t="shared" si="2"/>
        <v>53.246753246753237</v>
      </c>
      <c r="F6" s="4"/>
      <c r="G6" s="6">
        <v>60</v>
      </c>
      <c r="H6" s="5">
        <v>0.23799999999999999</v>
      </c>
      <c r="I6" s="5">
        <f t="shared" si="3"/>
        <v>0.14700000000000002</v>
      </c>
      <c r="J6" s="5">
        <f t="shared" si="4"/>
        <v>3.850000000000001E-3</v>
      </c>
      <c r="K6" s="15">
        <f t="shared" si="5"/>
        <v>38.18181818181818</v>
      </c>
    </row>
    <row r="7" spans="1:11" ht="15.75" x14ac:dyDescent="0.25">
      <c r="A7" s="6">
        <v>60</v>
      </c>
      <c r="B7" s="5">
        <v>0.17499999999999999</v>
      </c>
      <c r="C7" s="5">
        <f t="shared" si="0"/>
        <v>0.21000000000000002</v>
      </c>
      <c r="D7" s="5">
        <f t="shared" si="1"/>
        <v>3.850000000000001E-3</v>
      </c>
      <c r="E7" s="15">
        <f t="shared" si="2"/>
        <v>54.54545454545454</v>
      </c>
      <c r="F7" s="4"/>
      <c r="G7" s="6">
        <v>60</v>
      </c>
      <c r="H7" s="5">
        <v>0.22</v>
      </c>
      <c r="I7" s="5">
        <f t="shared" si="3"/>
        <v>0.16500000000000001</v>
      </c>
      <c r="J7" s="5">
        <f t="shared" si="4"/>
        <v>3.850000000000001E-3</v>
      </c>
      <c r="K7" s="15">
        <f t="shared" si="5"/>
        <v>42.857142857142847</v>
      </c>
    </row>
    <row r="8" spans="1:11" ht="15.75" x14ac:dyDescent="0.25">
      <c r="A8" s="6">
        <v>120</v>
      </c>
      <c r="B8" s="5">
        <v>0.11600000000000001</v>
      </c>
      <c r="C8" s="5">
        <f t="shared" si="0"/>
        <v>0.26900000000000002</v>
      </c>
      <c r="D8" s="5">
        <f t="shared" si="1"/>
        <v>3.850000000000001E-3</v>
      </c>
      <c r="E8" s="15">
        <f t="shared" si="2"/>
        <v>69.870129870129858</v>
      </c>
      <c r="F8" s="4"/>
      <c r="G8" s="6">
        <v>120</v>
      </c>
      <c r="H8" s="5">
        <v>0.14499999999999999</v>
      </c>
      <c r="I8" s="5">
        <f t="shared" si="3"/>
        <v>0.24000000000000002</v>
      </c>
      <c r="J8" s="5">
        <f t="shared" si="4"/>
        <v>3.850000000000001E-3</v>
      </c>
      <c r="K8" s="15">
        <f t="shared" si="5"/>
        <v>62.33766233766233</v>
      </c>
    </row>
    <row r="9" spans="1:11" ht="15.75" x14ac:dyDescent="0.25">
      <c r="A9" s="6">
        <v>120</v>
      </c>
      <c r="B9" s="5">
        <v>0.114</v>
      </c>
      <c r="C9" s="5">
        <f t="shared" si="0"/>
        <v>0.27100000000000002</v>
      </c>
      <c r="D9" s="5">
        <f t="shared" si="1"/>
        <v>3.850000000000001E-3</v>
      </c>
      <c r="E9" s="15">
        <f t="shared" si="2"/>
        <v>70.389610389610382</v>
      </c>
      <c r="F9" s="4"/>
      <c r="G9" s="6">
        <v>120</v>
      </c>
      <c r="H9" s="5">
        <v>0.156</v>
      </c>
      <c r="I9" s="5">
        <f t="shared" si="3"/>
        <v>0.22900000000000001</v>
      </c>
      <c r="J9" s="5">
        <f t="shared" si="4"/>
        <v>3.850000000000001E-3</v>
      </c>
      <c r="K9" s="15">
        <f t="shared" si="5"/>
        <v>59.480519480519469</v>
      </c>
    </row>
    <row r="10" spans="1:11" ht="15.75" x14ac:dyDescent="0.25">
      <c r="A10" s="6">
        <v>120</v>
      </c>
      <c r="B10" s="5">
        <v>0.10100000000000001</v>
      </c>
      <c r="C10" s="5">
        <f t="shared" si="0"/>
        <v>0.28400000000000003</v>
      </c>
      <c r="D10" s="5">
        <f t="shared" si="1"/>
        <v>3.850000000000001E-3</v>
      </c>
      <c r="E10" s="15">
        <f t="shared" si="2"/>
        <v>73.766233766233753</v>
      </c>
      <c r="F10" s="4"/>
      <c r="G10" s="6">
        <v>120</v>
      </c>
      <c r="H10" s="5">
        <v>0.16600000000000001</v>
      </c>
      <c r="I10" s="5">
        <f t="shared" si="3"/>
        <v>0.219</v>
      </c>
      <c r="J10" s="5">
        <f t="shared" si="4"/>
        <v>3.850000000000001E-3</v>
      </c>
      <c r="K10" s="15">
        <f t="shared" si="5"/>
        <v>56.88311688311687</v>
      </c>
    </row>
    <row r="11" spans="1:11" ht="15.75" x14ac:dyDescent="0.25">
      <c r="A11" s="6">
        <v>180</v>
      </c>
      <c r="B11" s="5">
        <v>0.13</v>
      </c>
      <c r="C11" s="5">
        <f t="shared" si="0"/>
        <v>0.255</v>
      </c>
      <c r="D11" s="5">
        <f t="shared" si="1"/>
        <v>3.850000000000001E-3</v>
      </c>
      <c r="E11" s="15">
        <f t="shared" si="2"/>
        <v>66.233766233766218</v>
      </c>
      <c r="F11" s="4"/>
      <c r="G11" s="6">
        <v>180</v>
      </c>
      <c r="H11" s="5">
        <v>0.19900000000000001</v>
      </c>
      <c r="I11" s="5">
        <f t="shared" si="3"/>
        <v>0.186</v>
      </c>
      <c r="J11" s="5">
        <f t="shared" si="4"/>
        <v>3.850000000000001E-3</v>
      </c>
      <c r="K11" s="15">
        <f t="shared" si="5"/>
        <v>48.3116883116883</v>
      </c>
    </row>
    <row r="12" spans="1:11" ht="15.75" x14ac:dyDescent="0.25">
      <c r="A12" s="6">
        <v>180</v>
      </c>
      <c r="B12" s="5">
        <v>0.13900000000000001</v>
      </c>
      <c r="C12" s="5">
        <f t="shared" si="0"/>
        <v>0.246</v>
      </c>
      <c r="D12" s="5">
        <f t="shared" si="1"/>
        <v>3.850000000000001E-3</v>
      </c>
      <c r="E12" s="15">
        <f t="shared" si="2"/>
        <v>63.896103896103881</v>
      </c>
      <c r="F12" s="4"/>
      <c r="G12" s="6">
        <v>180</v>
      </c>
      <c r="H12" s="5">
        <v>0.20200000000000001</v>
      </c>
      <c r="I12" s="5">
        <f t="shared" si="3"/>
        <v>0.183</v>
      </c>
      <c r="J12" s="5">
        <f t="shared" si="4"/>
        <v>3.850000000000001E-3</v>
      </c>
      <c r="K12" s="15">
        <f t="shared" si="5"/>
        <v>47.532467532467521</v>
      </c>
    </row>
    <row r="13" spans="1:11" ht="15.75" x14ac:dyDescent="0.25">
      <c r="A13" s="6">
        <v>180</v>
      </c>
      <c r="B13" s="5">
        <v>0.14499999999999999</v>
      </c>
      <c r="C13" s="5">
        <f t="shared" si="0"/>
        <v>0.24000000000000002</v>
      </c>
      <c r="D13" s="5">
        <f t="shared" si="1"/>
        <v>3.850000000000001E-3</v>
      </c>
      <c r="E13" s="15">
        <f t="shared" si="2"/>
        <v>62.33766233766233</v>
      </c>
      <c r="F13" s="4"/>
      <c r="G13" s="6">
        <v>180</v>
      </c>
      <c r="H13" s="5">
        <v>0.20899999999999999</v>
      </c>
      <c r="I13" s="5">
        <f t="shared" si="3"/>
        <v>0.17600000000000002</v>
      </c>
      <c r="J13" s="5">
        <f t="shared" si="4"/>
        <v>3.850000000000001E-3</v>
      </c>
      <c r="K13" s="15">
        <f t="shared" si="5"/>
        <v>45.714285714285708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70" zoomScaleNormal="70" workbookViewId="0">
      <selection activeCell="U5" sqref="U5"/>
    </sheetView>
  </sheetViews>
  <sheetFormatPr defaultRowHeight="15.75" x14ac:dyDescent="0.25"/>
  <cols>
    <col min="1" max="16384" width="9.140625" style="4"/>
  </cols>
  <sheetData>
    <row r="1" spans="1:21" x14ac:dyDescent="0.25">
      <c r="G1" s="7" t="s">
        <v>10</v>
      </c>
    </row>
    <row r="2" spans="1:21" x14ac:dyDescent="0.25">
      <c r="A2" s="6" t="s">
        <v>0</v>
      </c>
      <c r="B2" s="16" t="s">
        <v>29</v>
      </c>
      <c r="C2" s="16" t="s">
        <v>30</v>
      </c>
      <c r="D2" s="16" t="s">
        <v>31</v>
      </c>
      <c r="E2" s="16" t="s">
        <v>32</v>
      </c>
      <c r="F2" s="16" t="s">
        <v>33</v>
      </c>
      <c r="G2" s="16" t="s">
        <v>34</v>
      </c>
      <c r="H2" s="16"/>
      <c r="I2" s="16" t="s">
        <v>35</v>
      </c>
      <c r="J2" s="16" t="s">
        <v>36</v>
      </c>
      <c r="K2" s="16" t="s">
        <v>37</v>
      </c>
      <c r="L2" s="16" t="s">
        <v>38</v>
      </c>
      <c r="M2" s="16" t="s">
        <v>39</v>
      </c>
      <c r="N2" s="16" t="s">
        <v>40</v>
      </c>
      <c r="O2" s="6"/>
      <c r="P2" s="6"/>
      <c r="Q2" s="6"/>
      <c r="R2" s="7" t="s">
        <v>48</v>
      </c>
    </row>
    <row r="3" spans="1:21" x14ac:dyDescent="0.25">
      <c r="A3" s="6">
        <v>0</v>
      </c>
      <c r="B3" s="5">
        <v>5.0999999999999997E-2</v>
      </c>
      <c r="C3" s="5">
        <v>9.9000000000000005E-2</v>
      </c>
      <c r="D3" s="5">
        <v>0.129</v>
      </c>
      <c r="E3" s="5">
        <v>0.153</v>
      </c>
      <c r="F3" s="5">
        <v>0.16200000000000001</v>
      </c>
      <c r="G3" s="5">
        <v>0.33</v>
      </c>
      <c r="H3" s="5"/>
      <c r="I3" s="5">
        <f>C3-B3</f>
        <v>4.8000000000000008E-2</v>
      </c>
      <c r="J3" s="5">
        <f>D3-C3</f>
        <v>0.03</v>
      </c>
      <c r="K3" s="5">
        <f>E3-D3</f>
        <v>2.3999999999999994E-2</v>
      </c>
      <c r="L3" s="5">
        <f>F3-E3</f>
        <v>9.000000000000008E-3</v>
      </c>
      <c r="M3" s="5">
        <f>G3-F3</f>
        <v>0.16800000000000001</v>
      </c>
      <c r="N3" s="5">
        <f>AVERAGE(I3:M3)</f>
        <v>5.5800000000000002E-2</v>
      </c>
      <c r="O3" s="5">
        <f>0.01*0.1</f>
        <v>1E-3</v>
      </c>
      <c r="P3" s="5">
        <f>O3/0.1</f>
        <v>0.01</v>
      </c>
      <c r="Q3" s="5">
        <f>P3/0.005</f>
        <v>2</v>
      </c>
      <c r="R3" s="15">
        <f>Q3/N3</f>
        <v>35.842293906810035</v>
      </c>
    </row>
    <row r="4" spans="1:21" x14ac:dyDescent="0.25">
      <c r="A4" s="6">
        <v>0</v>
      </c>
      <c r="B4" s="5">
        <v>5.8999999999999997E-2</v>
      </c>
      <c r="C4" s="5">
        <v>0.111</v>
      </c>
      <c r="D4" s="5">
        <v>0.13400000000000001</v>
      </c>
      <c r="E4" s="5">
        <v>0.16900000000000001</v>
      </c>
      <c r="F4" s="5">
        <v>0.189</v>
      </c>
      <c r="G4" s="5">
        <v>0.31</v>
      </c>
      <c r="H4" s="5"/>
      <c r="I4" s="5">
        <f t="shared" ref="I4:M14" si="0">C4-B4</f>
        <v>5.2000000000000005E-2</v>
      </c>
      <c r="J4" s="5">
        <f t="shared" si="0"/>
        <v>2.3000000000000007E-2</v>
      </c>
      <c r="K4" s="5">
        <f t="shared" si="0"/>
        <v>3.5000000000000003E-2</v>
      </c>
      <c r="L4" s="5">
        <f t="shared" si="0"/>
        <v>1.999999999999999E-2</v>
      </c>
      <c r="M4" s="5">
        <f t="shared" si="0"/>
        <v>0.121</v>
      </c>
      <c r="N4" s="5">
        <f t="shared" ref="N4:N14" si="1">AVERAGE(I4:M4)</f>
        <v>5.0200000000000002E-2</v>
      </c>
      <c r="O4" s="5">
        <f t="shared" ref="O4:O14" si="2">0.01*0.1</f>
        <v>1E-3</v>
      </c>
      <c r="P4" s="5">
        <f t="shared" ref="P4:P14" si="3">O4/0.1</f>
        <v>0.01</v>
      </c>
      <c r="Q4" s="5">
        <f t="shared" ref="Q4:Q14" si="4">P4/0.005</f>
        <v>2</v>
      </c>
      <c r="R4" s="15">
        <f t="shared" ref="R4:R14" si="5">Q4/N4</f>
        <v>39.840637450199203</v>
      </c>
    </row>
    <row r="5" spans="1:21" x14ac:dyDescent="0.25">
      <c r="A5" s="6">
        <v>0</v>
      </c>
      <c r="B5" s="5">
        <v>5.5E-2</v>
      </c>
      <c r="C5" s="5">
        <v>0.108</v>
      </c>
      <c r="D5" s="5">
        <v>0.128</v>
      </c>
      <c r="E5" s="5">
        <v>0.16500000000000001</v>
      </c>
      <c r="F5" s="5">
        <v>0.19500000000000001</v>
      </c>
      <c r="G5" s="5">
        <v>0.28899999999999998</v>
      </c>
      <c r="H5" s="5"/>
      <c r="I5" s="5">
        <f t="shared" si="0"/>
        <v>5.2999999999999999E-2</v>
      </c>
      <c r="J5" s="5">
        <f t="shared" si="0"/>
        <v>2.0000000000000004E-2</v>
      </c>
      <c r="K5" s="5">
        <f t="shared" si="0"/>
        <v>3.7000000000000005E-2</v>
      </c>
      <c r="L5" s="5">
        <f t="shared" si="0"/>
        <v>0.03</v>
      </c>
      <c r="M5" s="5">
        <f t="shared" si="0"/>
        <v>9.3999999999999972E-2</v>
      </c>
      <c r="N5" s="5">
        <f t="shared" si="1"/>
        <v>4.6799999999999994E-2</v>
      </c>
      <c r="O5" s="5">
        <f t="shared" si="2"/>
        <v>1E-3</v>
      </c>
      <c r="P5" s="5">
        <f t="shared" si="3"/>
        <v>0.01</v>
      </c>
      <c r="Q5" s="5">
        <f t="shared" si="4"/>
        <v>2</v>
      </c>
      <c r="R5" s="15">
        <f t="shared" si="5"/>
        <v>42.73504273504274</v>
      </c>
    </row>
    <row r="6" spans="1:21" x14ac:dyDescent="0.25">
      <c r="A6" s="6">
        <v>60</v>
      </c>
      <c r="B6" s="5">
        <v>7.8E-2</v>
      </c>
      <c r="C6" s="5">
        <v>9.9000000000000005E-2</v>
      </c>
      <c r="D6" s="5">
        <v>0.129</v>
      </c>
      <c r="E6" s="5">
        <v>0.153</v>
      </c>
      <c r="F6" s="5">
        <v>0.16200000000000001</v>
      </c>
      <c r="G6" s="5">
        <v>0.17499999999999999</v>
      </c>
      <c r="H6" s="5"/>
      <c r="I6" s="5">
        <f t="shared" si="0"/>
        <v>2.1000000000000005E-2</v>
      </c>
      <c r="J6" s="5">
        <f t="shared" si="0"/>
        <v>0.03</v>
      </c>
      <c r="K6" s="5">
        <f t="shared" si="0"/>
        <v>2.3999999999999994E-2</v>
      </c>
      <c r="L6" s="5">
        <f t="shared" si="0"/>
        <v>9.000000000000008E-3</v>
      </c>
      <c r="M6" s="5">
        <f t="shared" si="0"/>
        <v>1.2999999999999984E-2</v>
      </c>
      <c r="N6" s="5">
        <f t="shared" si="1"/>
        <v>1.9399999999999997E-2</v>
      </c>
      <c r="O6" s="5">
        <f t="shared" si="2"/>
        <v>1E-3</v>
      </c>
      <c r="P6" s="5">
        <f t="shared" si="3"/>
        <v>0.01</v>
      </c>
      <c r="Q6" s="5">
        <f t="shared" si="4"/>
        <v>2</v>
      </c>
      <c r="R6" s="15">
        <f t="shared" si="5"/>
        <v>103.09278350515466</v>
      </c>
    </row>
    <row r="7" spans="1:21" x14ac:dyDescent="0.25">
      <c r="A7" s="6">
        <v>60</v>
      </c>
      <c r="B7" s="5">
        <v>7.4999999999999997E-2</v>
      </c>
      <c r="C7" s="5">
        <v>9.5000000000000001E-2</v>
      </c>
      <c r="D7" s="5">
        <v>0.121</v>
      </c>
      <c r="E7" s="5">
        <v>0.14099999999999999</v>
      </c>
      <c r="F7" s="5">
        <v>0.16</v>
      </c>
      <c r="G7" s="5">
        <v>0.17</v>
      </c>
      <c r="H7" s="5"/>
      <c r="I7" s="5">
        <f t="shared" si="0"/>
        <v>2.0000000000000004E-2</v>
      </c>
      <c r="J7" s="5">
        <f t="shared" si="0"/>
        <v>2.5999999999999995E-2</v>
      </c>
      <c r="K7" s="5">
        <f t="shared" si="0"/>
        <v>1.999999999999999E-2</v>
      </c>
      <c r="L7" s="5">
        <f t="shared" si="0"/>
        <v>1.9000000000000017E-2</v>
      </c>
      <c r="M7" s="5">
        <f t="shared" si="0"/>
        <v>1.0000000000000009E-2</v>
      </c>
      <c r="N7" s="5">
        <f t="shared" si="1"/>
        <v>1.9000000000000003E-2</v>
      </c>
      <c r="O7" s="5">
        <f t="shared" si="2"/>
        <v>1E-3</v>
      </c>
      <c r="P7" s="5">
        <f t="shared" si="3"/>
        <v>0.01</v>
      </c>
      <c r="Q7" s="5">
        <f t="shared" si="4"/>
        <v>2</v>
      </c>
      <c r="R7" s="15">
        <f t="shared" si="5"/>
        <v>105.26315789473682</v>
      </c>
    </row>
    <row r="8" spans="1:21" x14ac:dyDescent="0.25">
      <c r="A8" s="6">
        <v>60</v>
      </c>
      <c r="B8" s="5">
        <v>7.0999999999999994E-2</v>
      </c>
      <c r="C8" s="5">
        <v>9.4E-2</v>
      </c>
      <c r="D8" s="5">
        <v>0.114</v>
      </c>
      <c r="E8" s="5">
        <v>0.13700000000000001</v>
      </c>
      <c r="F8" s="5">
        <v>0.152</v>
      </c>
      <c r="G8" s="5">
        <v>0.16300000000000001</v>
      </c>
      <c r="H8" s="5"/>
      <c r="I8" s="5">
        <f t="shared" si="0"/>
        <v>2.3000000000000007E-2</v>
      </c>
      <c r="J8" s="5">
        <f t="shared" si="0"/>
        <v>2.0000000000000004E-2</v>
      </c>
      <c r="K8" s="5">
        <f t="shared" si="0"/>
        <v>2.3000000000000007E-2</v>
      </c>
      <c r="L8" s="5">
        <f t="shared" si="0"/>
        <v>1.4999999999999986E-2</v>
      </c>
      <c r="M8" s="5">
        <f t="shared" si="0"/>
        <v>1.100000000000001E-2</v>
      </c>
      <c r="N8" s="5">
        <f t="shared" si="1"/>
        <v>1.8400000000000003E-2</v>
      </c>
      <c r="O8" s="5">
        <f t="shared" si="2"/>
        <v>1E-3</v>
      </c>
      <c r="P8" s="5">
        <f t="shared" si="3"/>
        <v>0.01</v>
      </c>
      <c r="Q8" s="5">
        <f t="shared" si="4"/>
        <v>2</v>
      </c>
      <c r="R8" s="15">
        <f t="shared" si="5"/>
        <v>108.69565217391302</v>
      </c>
    </row>
    <row r="9" spans="1:21" x14ac:dyDescent="0.25">
      <c r="A9" s="6">
        <v>120</v>
      </c>
      <c r="B9" s="5">
        <v>7.9000000000000001E-2</v>
      </c>
      <c r="C9" s="5">
        <v>8.8999999999999996E-2</v>
      </c>
      <c r="D9" s="5">
        <v>0.111</v>
      </c>
      <c r="E9" s="5">
        <v>0.128</v>
      </c>
      <c r="F9" s="5">
        <v>0.13900000000000001</v>
      </c>
      <c r="G9" s="5">
        <v>0.151</v>
      </c>
      <c r="H9" s="5"/>
      <c r="I9" s="5">
        <f t="shared" si="0"/>
        <v>9.999999999999995E-3</v>
      </c>
      <c r="J9" s="5">
        <f t="shared" si="0"/>
        <v>2.2000000000000006E-2</v>
      </c>
      <c r="K9" s="5">
        <f t="shared" si="0"/>
        <v>1.7000000000000001E-2</v>
      </c>
      <c r="L9" s="5">
        <f t="shared" si="0"/>
        <v>1.100000000000001E-2</v>
      </c>
      <c r="M9" s="5">
        <f t="shared" si="0"/>
        <v>1.1999999999999983E-2</v>
      </c>
      <c r="N9" s="5">
        <f t="shared" si="1"/>
        <v>1.44E-2</v>
      </c>
      <c r="O9" s="5">
        <f t="shared" si="2"/>
        <v>1E-3</v>
      </c>
      <c r="P9" s="5">
        <f t="shared" si="3"/>
        <v>0.01</v>
      </c>
      <c r="Q9" s="5">
        <f t="shared" si="4"/>
        <v>2</v>
      </c>
      <c r="R9" s="15">
        <f t="shared" si="5"/>
        <v>138.88888888888889</v>
      </c>
    </row>
    <row r="10" spans="1:21" x14ac:dyDescent="0.25">
      <c r="A10" s="6">
        <v>120</v>
      </c>
      <c r="B10" s="5">
        <v>7.4999999999999997E-2</v>
      </c>
      <c r="C10" s="5">
        <v>8.1000000000000003E-2</v>
      </c>
      <c r="D10" s="5">
        <v>0.104</v>
      </c>
      <c r="E10" s="5">
        <v>0.124</v>
      </c>
      <c r="F10" s="5">
        <v>0.13100000000000001</v>
      </c>
      <c r="G10" s="5">
        <v>0.14399999999999999</v>
      </c>
      <c r="H10" s="5"/>
      <c r="I10" s="5">
        <f t="shared" si="0"/>
        <v>6.0000000000000053E-3</v>
      </c>
      <c r="J10" s="5">
        <f t="shared" si="0"/>
        <v>2.2999999999999993E-2</v>
      </c>
      <c r="K10" s="5">
        <f t="shared" si="0"/>
        <v>2.0000000000000004E-2</v>
      </c>
      <c r="L10" s="5">
        <f t="shared" si="0"/>
        <v>7.0000000000000062E-3</v>
      </c>
      <c r="M10" s="5">
        <f t="shared" si="0"/>
        <v>1.2999999999999984E-2</v>
      </c>
      <c r="N10" s="5">
        <f t="shared" si="1"/>
        <v>1.3799999999999998E-2</v>
      </c>
      <c r="O10" s="5">
        <f t="shared" si="2"/>
        <v>1E-3</v>
      </c>
      <c r="P10" s="5">
        <f t="shared" si="3"/>
        <v>0.01</v>
      </c>
      <c r="Q10" s="5">
        <f t="shared" si="4"/>
        <v>2</v>
      </c>
      <c r="R10" s="15">
        <f t="shared" si="5"/>
        <v>144.92753623188409</v>
      </c>
    </row>
    <row r="11" spans="1:21" x14ac:dyDescent="0.25">
      <c r="A11" s="6">
        <v>120</v>
      </c>
      <c r="B11" s="5">
        <v>8.2000000000000003E-2</v>
      </c>
      <c r="C11" s="5">
        <v>8.8999999999999996E-2</v>
      </c>
      <c r="D11" s="5">
        <v>0.109</v>
      </c>
      <c r="E11" s="5">
        <v>0.121</v>
      </c>
      <c r="F11" s="5">
        <v>0.124</v>
      </c>
      <c r="G11" s="5">
        <v>0.15</v>
      </c>
      <c r="H11" s="5"/>
      <c r="I11" s="5">
        <f t="shared" si="0"/>
        <v>6.9999999999999923E-3</v>
      </c>
      <c r="J11" s="5">
        <f t="shared" si="0"/>
        <v>2.0000000000000004E-2</v>
      </c>
      <c r="K11" s="5">
        <f t="shared" si="0"/>
        <v>1.1999999999999997E-2</v>
      </c>
      <c r="L11" s="5">
        <f t="shared" si="0"/>
        <v>3.0000000000000027E-3</v>
      </c>
      <c r="M11" s="5">
        <f t="shared" si="0"/>
        <v>2.5999999999999995E-2</v>
      </c>
      <c r="N11" s="5">
        <f t="shared" si="1"/>
        <v>1.3599999999999998E-2</v>
      </c>
      <c r="O11" s="5">
        <f t="shared" si="2"/>
        <v>1E-3</v>
      </c>
      <c r="P11" s="5">
        <f t="shared" si="3"/>
        <v>0.01</v>
      </c>
      <c r="Q11" s="5">
        <f t="shared" si="4"/>
        <v>2</v>
      </c>
      <c r="R11" s="15">
        <f t="shared" si="5"/>
        <v>147.0588235294118</v>
      </c>
    </row>
    <row r="12" spans="1:21" x14ac:dyDescent="0.25">
      <c r="A12" s="6">
        <v>180</v>
      </c>
      <c r="B12" s="5">
        <v>6.0999999999999999E-2</v>
      </c>
      <c r="C12" s="5">
        <v>7.9000000000000001E-2</v>
      </c>
      <c r="D12" s="5">
        <v>8.8999999999999996E-2</v>
      </c>
      <c r="E12" s="5">
        <v>0.105</v>
      </c>
      <c r="F12" s="5">
        <v>0.128</v>
      </c>
      <c r="G12" s="5">
        <v>0.13700000000000001</v>
      </c>
      <c r="H12" s="5"/>
      <c r="I12" s="5">
        <f t="shared" si="0"/>
        <v>1.8000000000000002E-2</v>
      </c>
      <c r="J12" s="5">
        <f t="shared" si="0"/>
        <v>9.999999999999995E-3</v>
      </c>
      <c r="K12" s="5">
        <f t="shared" si="0"/>
        <v>1.6E-2</v>
      </c>
      <c r="L12" s="5">
        <f t="shared" si="0"/>
        <v>2.3000000000000007E-2</v>
      </c>
      <c r="M12" s="5">
        <f t="shared" si="0"/>
        <v>9.000000000000008E-3</v>
      </c>
      <c r="N12" s="5">
        <f t="shared" si="1"/>
        <v>1.5200000000000002E-2</v>
      </c>
      <c r="O12" s="5">
        <f t="shared" si="2"/>
        <v>1E-3</v>
      </c>
      <c r="P12" s="5">
        <f t="shared" si="3"/>
        <v>0.01</v>
      </c>
      <c r="Q12" s="5">
        <f t="shared" si="4"/>
        <v>2</v>
      </c>
      <c r="R12" s="15">
        <f t="shared" si="5"/>
        <v>131.57894736842104</v>
      </c>
    </row>
    <row r="13" spans="1:21" x14ac:dyDescent="0.25">
      <c r="A13" s="6">
        <v>180</v>
      </c>
      <c r="B13" s="5">
        <v>5.8000000000000003E-2</v>
      </c>
      <c r="C13" s="5">
        <v>6.8000000000000005E-2</v>
      </c>
      <c r="D13" s="5">
        <v>8.5000000000000006E-2</v>
      </c>
      <c r="E13" s="5">
        <v>0.10100000000000001</v>
      </c>
      <c r="F13" s="5">
        <v>0.124</v>
      </c>
      <c r="G13" s="5">
        <v>0.13500000000000001</v>
      </c>
      <c r="H13" s="5"/>
      <c r="I13" s="5">
        <f t="shared" si="0"/>
        <v>1.0000000000000002E-2</v>
      </c>
      <c r="J13" s="5">
        <f t="shared" si="0"/>
        <v>1.7000000000000001E-2</v>
      </c>
      <c r="K13" s="5">
        <f t="shared" si="0"/>
        <v>1.6E-2</v>
      </c>
      <c r="L13" s="5">
        <f t="shared" si="0"/>
        <v>2.2999999999999993E-2</v>
      </c>
      <c r="M13" s="5">
        <f t="shared" si="0"/>
        <v>1.100000000000001E-2</v>
      </c>
      <c r="N13" s="5">
        <f t="shared" si="1"/>
        <v>1.5400000000000002E-2</v>
      </c>
      <c r="O13" s="5">
        <f t="shared" si="2"/>
        <v>1E-3</v>
      </c>
      <c r="P13" s="5">
        <f t="shared" si="3"/>
        <v>0.01</v>
      </c>
      <c r="Q13" s="5">
        <f t="shared" si="4"/>
        <v>2</v>
      </c>
      <c r="R13" s="15">
        <f t="shared" si="5"/>
        <v>129.87012987012986</v>
      </c>
      <c r="U13" s="14"/>
    </row>
    <row r="14" spans="1:21" x14ac:dyDescent="0.25">
      <c r="A14" s="6">
        <v>180</v>
      </c>
      <c r="B14" s="5">
        <v>5.0999999999999997E-2</v>
      </c>
      <c r="C14" s="5">
        <v>6.2E-2</v>
      </c>
      <c r="D14" s="5">
        <v>8.1000000000000003E-2</v>
      </c>
      <c r="E14" s="5">
        <v>9.5000000000000001E-2</v>
      </c>
      <c r="F14" s="5">
        <v>0.11700000000000001</v>
      </c>
      <c r="G14" s="5">
        <v>0.13100000000000001</v>
      </c>
      <c r="H14" s="5"/>
      <c r="I14" s="5">
        <f t="shared" si="0"/>
        <v>1.1000000000000003E-2</v>
      </c>
      <c r="J14" s="5">
        <f t="shared" si="0"/>
        <v>1.9000000000000003E-2</v>
      </c>
      <c r="K14" s="5">
        <f t="shared" si="0"/>
        <v>1.3999999999999999E-2</v>
      </c>
      <c r="L14" s="5">
        <f t="shared" si="0"/>
        <v>2.2000000000000006E-2</v>
      </c>
      <c r="M14" s="5">
        <f t="shared" si="0"/>
        <v>1.3999999999999999E-2</v>
      </c>
      <c r="N14" s="5">
        <f t="shared" si="1"/>
        <v>1.6E-2</v>
      </c>
      <c r="O14" s="5">
        <f t="shared" si="2"/>
        <v>1E-3</v>
      </c>
      <c r="P14" s="5">
        <f t="shared" si="3"/>
        <v>0.01</v>
      </c>
      <c r="Q14" s="5">
        <f t="shared" si="4"/>
        <v>2</v>
      </c>
      <c r="R14" s="15">
        <f t="shared" si="5"/>
        <v>125</v>
      </c>
    </row>
    <row r="16" spans="1:21" x14ac:dyDescent="0.25">
      <c r="G16" s="7" t="s">
        <v>11</v>
      </c>
    </row>
    <row r="17" spans="1:18" x14ac:dyDescent="0.25">
      <c r="A17" s="6" t="s">
        <v>0</v>
      </c>
      <c r="B17" s="16" t="s">
        <v>29</v>
      </c>
      <c r="C17" s="16" t="s">
        <v>30</v>
      </c>
      <c r="D17" s="16" t="s">
        <v>31</v>
      </c>
      <c r="E17" s="16" t="s">
        <v>32</v>
      </c>
      <c r="F17" s="16" t="s">
        <v>33</v>
      </c>
      <c r="G17" s="16" t="s">
        <v>34</v>
      </c>
      <c r="H17" s="16"/>
      <c r="I17" s="16" t="s">
        <v>35</v>
      </c>
      <c r="J17" s="16" t="s">
        <v>36</v>
      </c>
      <c r="K17" s="16" t="s">
        <v>37</v>
      </c>
      <c r="L17" s="16" t="s">
        <v>38</v>
      </c>
      <c r="M17" s="16" t="s">
        <v>39</v>
      </c>
      <c r="N17" s="16" t="s">
        <v>40</v>
      </c>
      <c r="O17" s="6"/>
      <c r="P17" s="6"/>
      <c r="Q17" s="6"/>
      <c r="R17" s="7" t="s">
        <v>48</v>
      </c>
    </row>
    <row r="18" spans="1:18" x14ac:dyDescent="0.25">
      <c r="A18" s="6">
        <v>0</v>
      </c>
      <c r="B18" s="5">
        <v>4.4999999999999998E-2</v>
      </c>
      <c r="C18" s="5">
        <v>8.8999999999999996E-2</v>
      </c>
      <c r="D18" s="5">
        <v>0.14299999999999999</v>
      </c>
      <c r="E18" s="5">
        <v>0.16900000000000001</v>
      </c>
      <c r="F18" s="5">
        <v>0.251</v>
      </c>
      <c r="G18" s="5">
        <v>0.44500000000000001</v>
      </c>
      <c r="H18" s="5"/>
      <c r="I18" s="5">
        <f>C18-B18</f>
        <v>4.3999999999999997E-2</v>
      </c>
      <c r="J18" s="5">
        <f>D18-C18</f>
        <v>5.3999999999999992E-2</v>
      </c>
      <c r="K18" s="5">
        <f>E18-D18</f>
        <v>2.6000000000000023E-2</v>
      </c>
      <c r="L18" s="5">
        <f>F18-E18</f>
        <v>8.199999999999999E-2</v>
      </c>
      <c r="M18" s="5">
        <f>G18-F18</f>
        <v>0.19400000000000001</v>
      </c>
      <c r="N18" s="5">
        <f>AVERAGE(I18:M18)</f>
        <v>0.08</v>
      </c>
      <c r="O18" s="5">
        <f>0.01*0.1</f>
        <v>1E-3</v>
      </c>
      <c r="P18" s="5">
        <f>O18/0.1</f>
        <v>0.01</v>
      </c>
      <c r="Q18" s="5">
        <f>P18/0.005</f>
        <v>2</v>
      </c>
      <c r="R18" s="15">
        <f>Q18/N18</f>
        <v>25</v>
      </c>
    </row>
    <row r="19" spans="1:18" x14ac:dyDescent="0.25">
      <c r="A19" s="6">
        <v>0</v>
      </c>
      <c r="B19" s="5">
        <v>5.0999999999999997E-2</v>
      </c>
      <c r="C19" s="5">
        <v>0.154</v>
      </c>
      <c r="D19" s="5">
        <v>0.24099999999999999</v>
      </c>
      <c r="E19" s="5">
        <v>0.30599999999999999</v>
      </c>
      <c r="F19" s="5">
        <v>0.42</v>
      </c>
      <c r="G19" s="5">
        <v>0.499</v>
      </c>
      <c r="H19" s="5"/>
      <c r="I19" s="5">
        <f t="shared" ref="I19:M29" si="6">C19-B19</f>
        <v>0.10300000000000001</v>
      </c>
      <c r="J19" s="5">
        <f t="shared" si="6"/>
        <v>8.6999999999999994E-2</v>
      </c>
      <c r="K19" s="5">
        <f t="shared" si="6"/>
        <v>6.5000000000000002E-2</v>
      </c>
      <c r="L19" s="5">
        <f t="shared" si="6"/>
        <v>0.11399999999999999</v>
      </c>
      <c r="M19" s="5">
        <f t="shared" si="6"/>
        <v>7.9000000000000015E-2</v>
      </c>
      <c r="N19" s="5">
        <f t="shared" ref="N19:N29" si="7">AVERAGE(I19:M19)</f>
        <v>8.9599999999999999E-2</v>
      </c>
      <c r="O19" s="5">
        <f t="shared" ref="O19:O29" si="8">0.01*0.1</f>
        <v>1E-3</v>
      </c>
      <c r="P19" s="5">
        <f t="shared" ref="P19:P29" si="9">O19/0.1</f>
        <v>0.01</v>
      </c>
      <c r="Q19" s="5">
        <f t="shared" ref="Q19:Q29" si="10">P19/0.005</f>
        <v>2</v>
      </c>
      <c r="R19" s="15">
        <f t="shared" ref="R19:R29" si="11">Q19/N19</f>
        <v>22.321428571428573</v>
      </c>
    </row>
    <row r="20" spans="1:18" x14ac:dyDescent="0.25">
      <c r="A20" s="6">
        <v>0</v>
      </c>
      <c r="B20" s="5">
        <v>5.5E-2</v>
      </c>
      <c r="C20" s="5">
        <v>0.14099999999999999</v>
      </c>
      <c r="D20" s="5">
        <v>0.26400000000000001</v>
      </c>
      <c r="E20" s="5">
        <v>0.38400000000000001</v>
      </c>
      <c r="F20" s="5">
        <v>0.42799999999999999</v>
      </c>
      <c r="G20" s="5">
        <v>0.54</v>
      </c>
      <c r="H20" s="5"/>
      <c r="I20" s="5">
        <f t="shared" si="6"/>
        <v>8.5999999999999993E-2</v>
      </c>
      <c r="J20" s="5">
        <f t="shared" si="6"/>
        <v>0.12300000000000003</v>
      </c>
      <c r="K20" s="5">
        <f t="shared" si="6"/>
        <v>0.12</v>
      </c>
      <c r="L20" s="5">
        <f t="shared" si="6"/>
        <v>4.3999999999999984E-2</v>
      </c>
      <c r="M20" s="5">
        <f t="shared" si="6"/>
        <v>0.11200000000000004</v>
      </c>
      <c r="N20" s="5">
        <f t="shared" si="7"/>
        <v>9.7000000000000003E-2</v>
      </c>
      <c r="O20" s="5">
        <f t="shared" si="8"/>
        <v>1E-3</v>
      </c>
      <c r="P20" s="5">
        <f t="shared" si="9"/>
        <v>0.01</v>
      </c>
      <c r="Q20" s="5">
        <f t="shared" si="10"/>
        <v>2</v>
      </c>
      <c r="R20" s="15">
        <f t="shared" si="11"/>
        <v>20.618556701030926</v>
      </c>
    </row>
    <row r="21" spans="1:18" x14ac:dyDescent="0.25">
      <c r="A21" s="6">
        <v>60</v>
      </c>
      <c r="B21" s="5">
        <v>6.7000000000000004E-2</v>
      </c>
      <c r="C21" s="5">
        <v>8.8999999999999996E-2</v>
      </c>
      <c r="D21" s="5">
        <v>0.124</v>
      </c>
      <c r="E21" s="5">
        <v>0.16400000000000001</v>
      </c>
      <c r="F21" s="5">
        <v>0.17499999999999999</v>
      </c>
      <c r="G21" s="5">
        <v>0.2</v>
      </c>
      <c r="H21" s="5"/>
      <c r="I21" s="5">
        <f t="shared" si="6"/>
        <v>2.1999999999999992E-2</v>
      </c>
      <c r="J21" s="5">
        <f t="shared" si="6"/>
        <v>3.5000000000000003E-2</v>
      </c>
      <c r="K21" s="5">
        <f t="shared" si="6"/>
        <v>4.0000000000000008E-2</v>
      </c>
      <c r="L21" s="5">
        <f t="shared" si="6"/>
        <v>1.0999999999999982E-2</v>
      </c>
      <c r="M21" s="5">
        <f t="shared" si="6"/>
        <v>2.5000000000000022E-2</v>
      </c>
      <c r="N21" s="5">
        <f t="shared" si="7"/>
        <v>2.6600000000000002E-2</v>
      </c>
      <c r="O21" s="5">
        <f t="shared" si="8"/>
        <v>1E-3</v>
      </c>
      <c r="P21" s="5">
        <f t="shared" si="9"/>
        <v>0.01</v>
      </c>
      <c r="Q21" s="5">
        <f t="shared" si="10"/>
        <v>2</v>
      </c>
      <c r="R21" s="15">
        <f t="shared" si="11"/>
        <v>75.187969924812023</v>
      </c>
    </row>
    <row r="22" spans="1:18" x14ac:dyDescent="0.25">
      <c r="A22" s="6">
        <v>60</v>
      </c>
      <c r="B22" s="5">
        <v>6.5000000000000002E-2</v>
      </c>
      <c r="C22" s="5">
        <v>8.1000000000000003E-2</v>
      </c>
      <c r="D22" s="5">
        <v>0.114</v>
      </c>
      <c r="E22" s="5">
        <v>0.151</v>
      </c>
      <c r="F22" s="5">
        <v>0.16400000000000001</v>
      </c>
      <c r="G22" s="5">
        <v>0.19900000000000001</v>
      </c>
      <c r="H22" s="5"/>
      <c r="I22" s="5">
        <f t="shared" si="6"/>
        <v>1.6E-2</v>
      </c>
      <c r="J22" s="5">
        <f t="shared" si="6"/>
        <v>3.3000000000000002E-2</v>
      </c>
      <c r="K22" s="5">
        <f t="shared" si="6"/>
        <v>3.6999999999999991E-2</v>
      </c>
      <c r="L22" s="5">
        <f t="shared" si="6"/>
        <v>1.3000000000000012E-2</v>
      </c>
      <c r="M22" s="5">
        <f t="shared" si="6"/>
        <v>3.5000000000000003E-2</v>
      </c>
      <c r="N22" s="5">
        <f t="shared" si="7"/>
        <v>2.6800000000000001E-2</v>
      </c>
      <c r="O22" s="5">
        <f t="shared" si="8"/>
        <v>1E-3</v>
      </c>
      <c r="P22" s="5">
        <f t="shared" si="9"/>
        <v>0.01</v>
      </c>
      <c r="Q22" s="5">
        <f t="shared" si="10"/>
        <v>2</v>
      </c>
      <c r="R22" s="15">
        <f t="shared" si="11"/>
        <v>74.626865671641795</v>
      </c>
    </row>
    <row r="23" spans="1:18" x14ac:dyDescent="0.25">
      <c r="A23" s="6">
        <v>60</v>
      </c>
      <c r="B23" s="5">
        <v>6.9000000000000006E-2</v>
      </c>
      <c r="C23" s="5">
        <v>9.5000000000000001E-2</v>
      </c>
      <c r="D23" s="5">
        <v>0.129</v>
      </c>
      <c r="E23" s="5">
        <v>0.17199999999999999</v>
      </c>
      <c r="F23" s="5">
        <v>0.189</v>
      </c>
      <c r="G23" s="5">
        <v>0.21</v>
      </c>
      <c r="H23" s="5"/>
      <c r="I23" s="5">
        <f t="shared" si="6"/>
        <v>2.5999999999999995E-2</v>
      </c>
      <c r="J23" s="5">
        <f t="shared" si="6"/>
        <v>3.4000000000000002E-2</v>
      </c>
      <c r="K23" s="5">
        <f t="shared" si="6"/>
        <v>4.2999999999999983E-2</v>
      </c>
      <c r="L23" s="5">
        <f t="shared" si="6"/>
        <v>1.7000000000000015E-2</v>
      </c>
      <c r="M23" s="5">
        <f t="shared" si="6"/>
        <v>2.0999999999999991E-2</v>
      </c>
      <c r="N23" s="5">
        <f t="shared" si="7"/>
        <v>2.8199999999999996E-2</v>
      </c>
      <c r="O23" s="5">
        <f t="shared" si="8"/>
        <v>1E-3</v>
      </c>
      <c r="P23" s="5">
        <f t="shared" si="9"/>
        <v>0.01</v>
      </c>
      <c r="Q23" s="5">
        <f t="shared" si="10"/>
        <v>2</v>
      </c>
      <c r="R23" s="15">
        <f t="shared" si="11"/>
        <v>70.921985815602852</v>
      </c>
    </row>
    <row r="24" spans="1:18" x14ac:dyDescent="0.25">
      <c r="A24" s="6">
        <v>120</v>
      </c>
      <c r="B24" s="5">
        <v>6.0999999999999999E-2</v>
      </c>
      <c r="C24" s="5">
        <v>8.7999999999999995E-2</v>
      </c>
      <c r="D24" s="5">
        <v>9.9000000000000005E-2</v>
      </c>
      <c r="E24" s="5">
        <v>0.125</v>
      </c>
      <c r="F24" s="5">
        <v>0.13900000000000001</v>
      </c>
      <c r="G24" s="5">
        <v>0.159</v>
      </c>
      <c r="H24" s="5"/>
      <c r="I24" s="5">
        <f t="shared" si="6"/>
        <v>2.6999999999999996E-2</v>
      </c>
      <c r="J24" s="5">
        <f t="shared" si="6"/>
        <v>1.100000000000001E-2</v>
      </c>
      <c r="K24" s="5">
        <f t="shared" si="6"/>
        <v>2.5999999999999995E-2</v>
      </c>
      <c r="L24" s="5">
        <f t="shared" si="6"/>
        <v>1.4000000000000012E-2</v>
      </c>
      <c r="M24" s="5">
        <f t="shared" si="6"/>
        <v>1.999999999999999E-2</v>
      </c>
      <c r="N24" s="5">
        <f t="shared" si="7"/>
        <v>1.9599999999999999E-2</v>
      </c>
      <c r="O24" s="5">
        <f t="shared" si="8"/>
        <v>1E-3</v>
      </c>
      <c r="P24" s="5">
        <f t="shared" si="9"/>
        <v>0.01</v>
      </c>
      <c r="Q24" s="5">
        <f t="shared" si="10"/>
        <v>2</v>
      </c>
      <c r="R24" s="15">
        <f t="shared" si="11"/>
        <v>102.04081632653062</v>
      </c>
    </row>
    <row r="25" spans="1:18" x14ac:dyDescent="0.25">
      <c r="A25" s="6">
        <v>120</v>
      </c>
      <c r="B25" s="5">
        <v>6.3E-2</v>
      </c>
      <c r="C25" s="5">
        <v>9.0999999999999998E-2</v>
      </c>
      <c r="D25" s="5">
        <v>0.105</v>
      </c>
      <c r="E25" s="5">
        <v>0.129</v>
      </c>
      <c r="F25" s="5">
        <v>0.14499999999999999</v>
      </c>
      <c r="G25" s="5">
        <v>0.159</v>
      </c>
      <c r="H25" s="5"/>
      <c r="I25" s="5">
        <f t="shared" si="6"/>
        <v>2.7999999999999997E-2</v>
      </c>
      <c r="J25" s="5">
        <f t="shared" si="6"/>
        <v>1.3999999999999999E-2</v>
      </c>
      <c r="K25" s="5">
        <f t="shared" si="6"/>
        <v>2.4000000000000007E-2</v>
      </c>
      <c r="L25" s="5">
        <f t="shared" si="6"/>
        <v>1.5999999999999986E-2</v>
      </c>
      <c r="M25" s="5">
        <f t="shared" si="6"/>
        <v>1.4000000000000012E-2</v>
      </c>
      <c r="N25" s="5">
        <f t="shared" si="7"/>
        <v>1.9200000000000002E-2</v>
      </c>
      <c r="O25" s="5">
        <f t="shared" si="8"/>
        <v>1E-3</v>
      </c>
      <c r="P25" s="5">
        <f t="shared" si="9"/>
        <v>0.01</v>
      </c>
      <c r="Q25" s="5">
        <f t="shared" si="10"/>
        <v>2</v>
      </c>
      <c r="R25" s="15">
        <f t="shared" si="11"/>
        <v>104.16666666666666</v>
      </c>
    </row>
    <row r="26" spans="1:18" x14ac:dyDescent="0.25">
      <c r="A26" s="6">
        <v>120</v>
      </c>
      <c r="B26" s="5">
        <v>8.2000000000000003E-2</v>
      </c>
      <c r="C26" s="5">
        <v>8.8999999999999996E-2</v>
      </c>
      <c r="D26" s="5">
        <v>0.109</v>
      </c>
      <c r="E26" s="5">
        <v>0.121</v>
      </c>
      <c r="F26" s="5">
        <v>0.124</v>
      </c>
      <c r="G26" s="5">
        <v>0.15</v>
      </c>
      <c r="H26" s="5"/>
      <c r="I26" s="5">
        <f t="shared" si="6"/>
        <v>6.9999999999999923E-3</v>
      </c>
      <c r="J26" s="5">
        <f t="shared" si="6"/>
        <v>2.0000000000000004E-2</v>
      </c>
      <c r="K26" s="5">
        <f t="shared" si="6"/>
        <v>1.1999999999999997E-2</v>
      </c>
      <c r="L26" s="5">
        <f t="shared" si="6"/>
        <v>3.0000000000000027E-3</v>
      </c>
      <c r="M26" s="5">
        <f t="shared" si="6"/>
        <v>2.5999999999999995E-2</v>
      </c>
      <c r="N26" s="5">
        <f t="shared" si="7"/>
        <v>1.3599999999999998E-2</v>
      </c>
      <c r="O26" s="5">
        <f t="shared" si="8"/>
        <v>1E-3</v>
      </c>
      <c r="P26" s="5">
        <f t="shared" si="9"/>
        <v>0.01</v>
      </c>
      <c r="Q26" s="5">
        <f t="shared" si="10"/>
        <v>2</v>
      </c>
      <c r="R26" s="15">
        <f t="shared" si="11"/>
        <v>147.0588235294118</v>
      </c>
    </row>
    <row r="27" spans="1:18" x14ac:dyDescent="0.25">
      <c r="A27" s="6">
        <v>180</v>
      </c>
      <c r="B27" s="5">
        <v>5.8999999999999997E-2</v>
      </c>
      <c r="C27" s="5">
        <v>8.8999999999999996E-2</v>
      </c>
      <c r="D27" s="5">
        <v>0.125</v>
      </c>
      <c r="E27" s="5">
        <v>0.159</v>
      </c>
      <c r="F27" s="5">
        <v>0.16500000000000001</v>
      </c>
      <c r="G27" s="5">
        <v>0.17</v>
      </c>
      <c r="H27" s="5"/>
      <c r="I27" s="5">
        <f t="shared" si="6"/>
        <v>0.03</v>
      </c>
      <c r="J27" s="5">
        <f t="shared" si="6"/>
        <v>3.6000000000000004E-2</v>
      </c>
      <c r="K27" s="5">
        <f t="shared" si="6"/>
        <v>3.4000000000000002E-2</v>
      </c>
      <c r="L27" s="5">
        <f t="shared" si="6"/>
        <v>6.0000000000000053E-3</v>
      </c>
      <c r="M27" s="5">
        <f t="shared" si="6"/>
        <v>5.0000000000000044E-3</v>
      </c>
      <c r="N27" s="5">
        <f t="shared" si="7"/>
        <v>2.2200000000000004E-2</v>
      </c>
      <c r="O27" s="5">
        <f t="shared" si="8"/>
        <v>1E-3</v>
      </c>
      <c r="P27" s="5">
        <f t="shared" si="9"/>
        <v>0.01</v>
      </c>
      <c r="Q27" s="5">
        <f t="shared" si="10"/>
        <v>2</v>
      </c>
      <c r="R27" s="15">
        <f t="shared" si="11"/>
        <v>90.090090090090072</v>
      </c>
    </row>
    <row r="28" spans="1:18" x14ac:dyDescent="0.25">
      <c r="A28" s="6">
        <v>180</v>
      </c>
      <c r="B28" s="5">
        <v>5.5E-2</v>
      </c>
      <c r="C28" s="5">
        <v>8.5000000000000006E-2</v>
      </c>
      <c r="D28" s="5">
        <v>0.12</v>
      </c>
      <c r="E28" s="5">
        <v>0.151</v>
      </c>
      <c r="F28" s="5">
        <v>0.161</v>
      </c>
      <c r="G28" s="5">
        <v>0.16200000000000001</v>
      </c>
      <c r="H28" s="5"/>
      <c r="I28" s="5">
        <f t="shared" si="6"/>
        <v>3.0000000000000006E-2</v>
      </c>
      <c r="J28" s="5">
        <f t="shared" si="6"/>
        <v>3.4999999999999989E-2</v>
      </c>
      <c r="K28" s="5">
        <f t="shared" si="6"/>
        <v>3.1E-2</v>
      </c>
      <c r="L28" s="5">
        <f t="shared" si="6"/>
        <v>1.0000000000000009E-2</v>
      </c>
      <c r="M28" s="5">
        <f t="shared" si="6"/>
        <v>1.0000000000000009E-3</v>
      </c>
      <c r="N28" s="5">
        <f t="shared" si="7"/>
        <v>2.1400000000000002E-2</v>
      </c>
      <c r="O28" s="5">
        <f t="shared" si="8"/>
        <v>1E-3</v>
      </c>
      <c r="P28" s="5">
        <f t="shared" si="9"/>
        <v>0.01</v>
      </c>
      <c r="Q28" s="5">
        <f t="shared" si="10"/>
        <v>2</v>
      </c>
      <c r="R28" s="15">
        <f t="shared" si="11"/>
        <v>93.457943925233636</v>
      </c>
    </row>
    <row r="29" spans="1:18" x14ac:dyDescent="0.25">
      <c r="A29" s="6">
        <v>180</v>
      </c>
      <c r="B29" s="5">
        <v>6.3E-2</v>
      </c>
      <c r="C29" s="5">
        <v>9.5000000000000001E-2</v>
      </c>
      <c r="D29" s="5">
        <v>0.13100000000000001</v>
      </c>
      <c r="E29" s="5">
        <v>0.154</v>
      </c>
      <c r="F29" s="5">
        <v>0.16500000000000001</v>
      </c>
      <c r="G29" s="5">
        <v>0.16800000000000001</v>
      </c>
      <c r="H29" s="5"/>
      <c r="I29" s="5">
        <f t="shared" si="6"/>
        <v>3.2000000000000001E-2</v>
      </c>
      <c r="J29" s="5">
        <f t="shared" si="6"/>
        <v>3.6000000000000004E-2</v>
      </c>
      <c r="K29" s="5">
        <f t="shared" si="6"/>
        <v>2.2999999999999993E-2</v>
      </c>
      <c r="L29" s="5">
        <f t="shared" si="6"/>
        <v>1.100000000000001E-2</v>
      </c>
      <c r="M29" s="5">
        <f t="shared" si="6"/>
        <v>3.0000000000000027E-3</v>
      </c>
      <c r="N29" s="5">
        <f t="shared" si="7"/>
        <v>2.1000000000000001E-2</v>
      </c>
      <c r="O29" s="5">
        <f t="shared" si="8"/>
        <v>1E-3</v>
      </c>
      <c r="P29" s="5">
        <f t="shared" si="9"/>
        <v>0.01</v>
      </c>
      <c r="Q29" s="5">
        <f t="shared" si="10"/>
        <v>2</v>
      </c>
      <c r="R29" s="15">
        <f t="shared" si="11"/>
        <v>95.238095238095227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Morphology</vt:lpstr>
      <vt:lpstr>Cu determ.</vt:lpstr>
      <vt:lpstr>Gaseous Exch.</vt:lpstr>
      <vt:lpstr>Chlorophyll</vt:lpstr>
      <vt:lpstr>MDA</vt:lpstr>
      <vt:lpstr>H2O2</vt:lpstr>
      <vt:lpstr>EL</vt:lpstr>
      <vt:lpstr>SOD</vt:lpstr>
      <vt:lpstr>POD</vt:lpstr>
      <vt:lpstr>CAT</vt:lpstr>
      <vt:lpstr>APX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2019-10-20T07:30:56Z</dcterms:modified>
</cp:coreProperties>
</file>