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8315" windowHeight="693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H6" i="1"/>
  <c r="G4"/>
  <c r="H4" s="1"/>
  <c r="G5"/>
  <c r="H5" s="1"/>
  <c r="G6"/>
  <c r="G7"/>
  <c r="H7" s="1"/>
  <c r="G8"/>
  <c r="H8" s="1"/>
  <c r="G3"/>
  <c r="H3" s="1"/>
  <c r="I43"/>
  <c r="H44"/>
  <c r="I44" s="1"/>
  <c r="H45"/>
  <c r="I45" s="1"/>
  <c r="H46"/>
  <c r="I46" s="1"/>
  <c r="H47"/>
  <c r="I47" s="1"/>
  <c r="H48"/>
  <c r="I48" s="1"/>
  <c r="H43"/>
  <c r="H38"/>
  <c r="I38" s="1"/>
  <c r="H39"/>
  <c r="I39" s="1"/>
  <c r="H37"/>
  <c r="I37" s="1"/>
  <c r="H32"/>
  <c r="I32" s="1"/>
  <c r="H33"/>
  <c r="I33" s="1"/>
  <c r="H34"/>
  <c r="I34" s="1"/>
  <c r="H35"/>
  <c r="I35" s="1"/>
  <c r="H36"/>
  <c r="I36" s="1"/>
  <c r="H31"/>
  <c r="I31" s="1"/>
  <c r="H26"/>
  <c r="I26" s="1"/>
  <c r="H27"/>
  <c r="I27" s="1"/>
  <c r="H28"/>
  <c r="I28" s="1"/>
  <c r="H29"/>
  <c r="I29" s="1"/>
  <c r="H30"/>
  <c r="I30" s="1"/>
  <c r="H25"/>
  <c r="I25" s="1"/>
  <c r="H20"/>
  <c r="I20" s="1"/>
  <c r="H21"/>
  <c r="I21" s="1"/>
  <c r="H22"/>
  <c r="I22" s="1"/>
  <c r="H23"/>
  <c r="I23" s="1"/>
  <c r="H24"/>
  <c r="I24" s="1"/>
  <c r="H19"/>
  <c r="I19" s="1"/>
  <c r="H13"/>
  <c r="I13" s="1"/>
  <c r="H14"/>
  <c r="I14" s="1"/>
  <c r="H15"/>
  <c r="I15" s="1"/>
  <c r="H16"/>
  <c r="I16" s="1"/>
  <c r="H17"/>
  <c r="I17" s="1"/>
  <c r="H18"/>
  <c r="I18" s="1"/>
</calcChain>
</file>

<file path=xl/sharedStrings.xml><?xml version="1.0" encoding="utf-8"?>
<sst xmlns="http://schemas.openxmlformats.org/spreadsheetml/2006/main" count="84" uniqueCount="46">
  <si>
    <t>Sample weight (mg)</t>
  </si>
  <si>
    <t>Sample weight (mg)</t>
    <phoneticPr fontId="2" type="noConversion"/>
  </si>
  <si>
    <t>Sample volume (μL)</t>
    <phoneticPr fontId="2" type="noConversion"/>
  </si>
  <si>
    <t>Retention time (min)</t>
    <phoneticPr fontId="2" type="noConversion"/>
  </si>
  <si>
    <t>Area</t>
  </si>
  <si>
    <t>Calibration curve</t>
  </si>
  <si>
    <t>Final concentration (nmol/L)</t>
    <phoneticPr fontId="2" type="noConversion"/>
  </si>
  <si>
    <t>Metabolite concentration (nmol/g)</t>
    <phoneticPr fontId="2" type="noConversion"/>
  </si>
  <si>
    <t>Quercetin</t>
    <phoneticPr fontId="2" type="noConversion"/>
  </si>
  <si>
    <t>Sample</t>
    <phoneticPr fontId="2" type="noConversion"/>
  </si>
  <si>
    <t>Sample volume (μL)</t>
    <phoneticPr fontId="2" type="noConversion"/>
  </si>
  <si>
    <t>I1</t>
    <phoneticPr fontId="2" type="noConversion"/>
  </si>
  <si>
    <t>I2</t>
    <phoneticPr fontId="2" type="noConversion"/>
  </si>
  <si>
    <t>I3</t>
    <phoneticPr fontId="2" type="noConversion"/>
  </si>
  <si>
    <t>II1</t>
    <phoneticPr fontId="2" type="noConversion"/>
  </si>
  <si>
    <t>II2</t>
    <phoneticPr fontId="2" type="noConversion"/>
  </si>
  <si>
    <t>II3</t>
    <phoneticPr fontId="2" type="noConversion"/>
  </si>
  <si>
    <t>y=4.1977x-39.7382</t>
    <phoneticPr fontId="2" type="noConversion"/>
  </si>
  <si>
    <t>Rutin</t>
    <phoneticPr fontId="2" type="noConversion"/>
  </si>
  <si>
    <t>Metabolites</t>
  </si>
  <si>
    <t>Metabolites</t>
    <phoneticPr fontId="2" type="noConversion"/>
  </si>
  <si>
    <t>y=16.4044x+133.5839</t>
    <phoneticPr fontId="2" type="noConversion"/>
  </si>
  <si>
    <t>Isorhamnetin</t>
    <phoneticPr fontId="2" type="noConversion"/>
  </si>
  <si>
    <t>y=4.3920x-5.6848</t>
    <phoneticPr fontId="2" type="noConversion"/>
  </si>
  <si>
    <t>Isorhamnetin-3-O-rutinoside</t>
    <phoneticPr fontId="2" type="noConversion"/>
  </si>
  <si>
    <t>y=17.5300x+102.9274</t>
    <phoneticPr fontId="2" type="noConversion"/>
  </si>
  <si>
    <t>Kaempferol</t>
    <phoneticPr fontId="2" type="noConversion"/>
  </si>
  <si>
    <t>y=2.2613x-23.0749</t>
    <phoneticPr fontId="2" type="noConversion"/>
  </si>
  <si>
    <t>ND</t>
    <phoneticPr fontId="2" type="noConversion"/>
  </si>
  <si>
    <t>Cyanidin-3-glucoside chloride</t>
    <phoneticPr fontId="2" type="noConversion"/>
  </si>
  <si>
    <t>y=57.0015x+7.1925</t>
    <phoneticPr fontId="2" type="noConversion"/>
  </si>
  <si>
    <t>Sample</t>
    <phoneticPr fontId="2" type="noConversion"/>
  </si>
  <si>
    <t>Final concentration (mg/mL)</t>
  </si>
  <si>
    <t>Total flavonoid concentration (mg/g)</t>
  </si>
  <si>
    <t>Calibration curve for rutin</t>
    <phoneticPr fontId="2" type="noConversion"/>
  </si>
  <si>
    <t>Total flavonoid</t>
    <phoneticPr fontId="2" type="noConversion"/>
  </si>
  <si>
    <t>I1</t>
    <phoneticPr fontId="2" type="noConversion"/>
  </si>
  <si>
    <t>y=1.9322x+0.0501</t>
    <phoneticPr fontId="2" type="noConversion"/>
  </si>
  <si>
    <t>I2</t>
    <phoneticPr fontId="2" type="noConversion"/>
  </si>
  <si>
    <t>I3</t>
    <phoneticPr fontId="2" type="noConversion"/>
  </si>
  <si>
    <t>II1</t>
    <phoneticPr fontId="2" type="noConversion"/>
  </si>
  <si>
    <t>II2</t>
    <phoneticPr fontId="2" type="noConversion"/>
  </si>
  <si>
    <t>II3</t>
    <phoneticPr fontId="2" type="noConversion"/>
  </si>
  <si>
    <r>
      <t>A</t>
    </r>
    <r>
      <rPr>
        <b/>
        <vertAlign val="subscript"/>
        <sz val="12"/>
        <color theme="1"/>
        <rFont val="Times"/>
        <family val="1"/>
      </rPr>
      <t>510</t>
    </r>
    <phoneticPr fontId="2" type="noConversion"/>
  </si>
  <si>
    <t>Table S9 The raw data of total flavonoid content</t>
    <phoneticPr fontId="2" type="noConversion"/>
  </si>
  <si>
    <t>Table S9 The raw data of 6 flavonoid content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</si>
</sst>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sz val="12"/>
      <color theme="1"/>
      <name val="Times"/>
    </font>
    <font>
      <sz val="12"/>
      <color theme="1"/>
      <name val="Times"/>
      <family val="1"/>
    </font>
    <font>
      <sz val="11"/>
      <color theme="1"/>
      <name val="Times"/>
      <family val="1"/>
    </font>
    <font>
      <b/>
      <sz val="12"/>
      <color theme="1"/>
      <name val="Times"/>
    </font>
    <font>
      <b/>
      <sz val="12"/>
      <color theme="1"/>
      <name val="Times"/>
      <family val="1"/>
    </font>
    <font>
      <b/>
      <vertAlign val="subscript"/>
      <sz val="12"/>
      <color theme="1"/>
      <name val="Times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0" fillId="0" borderId="0" xfId="0" applyFill="1" applyBorder="1">
      <alignment vertical="center"/>
    </xf>
    <xf numFmtId="2" fontId="3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2" fontId="3" fillId="0" borderId="2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C18" sqref="C18"/>
    </sheetView>
  </sheetViews>
  <sheetFormatPr defaultRowHeight="15"/>
  <cols>
    <col min="1" max="1" width="22" style="1" customWidth="1"/>
    <col min="2" max="2" width="17.375" style="1" customWidth="1"/>
    <col min="3" max="3" width="16.625" style="1" customWidth="1"/>
    <col min="4" max="4" width="17.75" style="1" customWidth="1"/>
    <col min="5" max="5" width="18.375" style="5" customWidth="1"/>
    <col min="6" max="6" width="21.75" style="5" customWidth="1"/>
    <col min="7" max="7" width="22.625" style="1" customWidth="1"/>
    <col min="8" max="8" width="28.5" style="1" customWidth="1"/>
    <col min="9" max="9" width="27.5" style="1" customWidth="1"/>
  </cols>
  <sheetData>
    <row r="1" spans="1:9" s="25" customFormat="1" ht="15.75">
      <c r="A1" s="25" t="s">
        <v>44</v>
      </c>
    </row>
    <row r="2" spans="1:9" s="20" customFormat="1" ht="17.25">
      <c r="A2" s="18" t="s">
        <v>19</v>
      </c>
      <c r="B2" s="19" t="s">
        <v>9</v>
      </c>
      <c r="C2" s="19" t="s">
        <v>0</v>
      </c>
      <c r="D2" s="19" t="s">
        <v>10</v>
      </c>
      <c r="E2" s="19" t="s">
        <v>43</v>
      </c>
      <c r="F2" s="19" t="s">
        <v>34</v>
      </c>
      <c r="G2" s="19" t="s">
        <v>32</v>
      </c>
      <c r="H2" s="19" t="s">
        <v>33</v>
      </c>
    </row>
    <row r="3" spans="1:9" s="14" customFormat="1" ht="15.75">
      <c r="A3" s="10" t="s">
        <v>35</v>
      </c>
      <c r="B3" s="11" t="s">
        <v>36</v>
      </c>
      <c r="C3" s="13">
        <v>20.100000000000001</v>
      </c>
      <c r="D3" s="11">
        <v>800</v>
      </c>
      <c r="E3" s="11">
        <v>0.63</v>
      </c>
      <c r="F3" s="26" t="s">
        <v>37</v>
      </c>
      <c r="G3" s="10">
        <f>(E3-0.0501)/1.9322</f>
        <v>0.30012421074422935</v>
      </c>
      <c r="H3" s="10">
        <f>(G3*0.8/C3)*1000</f>
        <v>11.945242218675794</v>
      </c>
    </row>
    <row r="4" spans="1:9" s="14" customFormat="1" ht="15.75">
      <c r="A4" s="10"/>
      <c r="B4" s="11" t="s">
        <v>38</v>
      </c>
      <c r="C4" s="13">
        <v>20.3</v>
      </c>
      <c r="D4" s="11">
        <v>800</v>
      </c>
      <c r="E4" s="11">
        <v>0.56399999999999995</v>
      </c>
      <c r="F4" s="26"/>
      <c r="G4" s="10">
        <f t="shared" ref="G4:G8" si="0">(E4-0.0501)/1.9322</f>
        <v>0.26596625608115099</v>
      </c>
      <c r="H4" s="10">
        <f t="shared" ref="H4:H8" si="1">(G4*0.8/C4)*1000</f>
        <v>10.481428811079841</v>
      </c>
    </row>
    <row r="5" spans="1:9" s="14" customFormat="1" ht="15.75">
      <c r="A5" s="10"/>
      <c r="B5" s="11" t="s">
        <v>39</v>
      </c>
      <c r="C5" s="13">
        <v>20</v>
      </c>
      <c r="D5" s="11">
        <v>800</v>
      </c>
      <c r="E5" s="11">
        <v>0.59699999999999998</v>
      </c>
      <c r="F5" s="26"/>
      <c r="G5" s="10">
        <f t="shared" si="0"/>
        <v>0.28304523341269017</v>
      </c>
      <c r="H5" s="10">
        <f t="shared" si="1"/>
        <v>11.321809336507608</v>
      </c>
    </row>
    <row r="6" spans="1:9" s="14" customFormat="1" ht="15.75">
      <c r="A6" s="10"/>
      <c r="B6" s="11" t="s">
        <v>40</v>
      </c>
      <c r="C6" s="13">
        <v>20.100000000000001</v>
      </c>
      <c r="D6" s="11">
        <v>800</v>
      </c>
      <c r="E6" s="11">
        <v>0.81</v>
      </c>
      <c r="F6" s="26"/>
      <c r="G6" s="10">
        <f t="shared" si="0"/>
        <v>0.39328226891626128</v>
      </c>
      <c r="H6" s="10">
        <f t="shared" si="1"/>
        <v>15.65302562850791</v>
      </c>
    </row>
    <row r="7" spans="1:9" s="14" customFormat="1" ht="15.75">
      <c r="A7" s="10"/>
      <c r="B7" s="11" t="s">
        <v>41</v>
      </c>
      <c r="C7" s="13">
        <v>20.2</v>
      </c>
      <c r="D7" s="11">
        <v>800</v>
      </c>
      <c r="E7" s="11">
        <v>0.77300000000000002</v>
      </c>
      <c r="F7" s="26"/>
      <c r="G7" s="10">
        <f t="shared" si="0"/>
        <v>0.37413311251423248</v>
      </c>
      <c r="H7" s="10">
        <f t="shared" si="1"/>
        <v>14.817152970860691</v>
      </c>
    </row>
    <row r="8" spans="1:9" s="14" customFormat="1" ht="15.75">
      <c r="A8" s="17"/>
      <c r="B8" s="15" t="s">
        <v>42</v>
      </c>
      <c r="C8" s="16">
        <v>20.2</v>
      </c>
      <c r="D8" s="15">
        <v>800</v>
      </c>
      <c r="E8" s="15">
        <v>0.82</v>
      </c>
      <c r="F8" s="27"/>
      <c r="G8" s="17">
        <f t="shared" si="0"/>
        <v>0.39845771659248524</v>
      </c>
      <c r="H8" s="17">
        <f t="shared" si="1"/>
        <v>15.780503627425158</v>
      </c>
    </row>
    <row r="9" spans="1:9" s="12" customFormat="1"/>
    <row r="10" spans="1:9" s="12" customFormat="1"/>
    <row r="11" spans="1:9" s="25" customFormat="1" ht="15.75">
      <c r="A11" s="25" t="s">
        <v>45</v>
      </c>
    </row>
    <row r="12" spans="1:9" s="22" customFormat="1" ht="13.5" customHeight="1">
      <c r="A12" s="18" t="s">
        <v>20</v>
      </c>
      <c r="B12" s="18" t="s">
        <v>31</v>
      </c>
      <c r="C12" s="19" t="s">
        <v>1</v>
      </c>
      <c r="D12" s="18" t="s">
        <v>2</v>
      </c>
      <c r="E12" s="21" t="s">
        <v>3</v>
      </c>
      <c r="F12" s="21" t="s">
        <v>4</v>
      </c>
      <c r="G12" s="19" t="s">
        <v>5</v>
      </c>
      <c r="H12" s="18" t="s">
        <v>6</v>
      </c>
      <c r="I12" s="18" t="s">
        <v>7</v>
      </c>
    </row>
    <row r="13" spans="1:9" ht="13.5" customHeight="1">
      <c r="A13" s="28" t="s">
        <v>8</v>
      </c>
      <c r="B13" s="6" t="s">
        <v>11</v>
      </c>
      <c r="C13" s="2">
        <v>51.4</v>
      </c>
      <c r="D13" s="6">
        <v>800</v>
      </c>
      <c r="E13" s="4">
        <v>9.0012500000000006</v>
      </c>
      <c r="F13" s="4">
        <v>702.13320756346002</v>
      </c>
      <c r="G13" s="28" t="s">
        <v>17</v>
      </c>
      <c r="H13" s="6">
        <f>(F13+39.7382)/4.1977</f>
        <v>176.7328316848417</v>
      </c>
      <c r="I13" s="6">
        <f>H13*0.8/C13</f>
        <v>2.7507055515150465</v>
      </c>
    </row>
    <row r="14" spans="1:9">
      <c r="A14" s="28"/>
      <c r="B14" s="6" t="s">
        <v>12</v>
      </c>
      <c r="C14" s="2">
        <v>50.8</v>
      </c>
      <c r="D14" s="6">
        <v>800</v>
      </c>
      <c r="E14" s="4">
        <v>8.9845833333333296</v>
      </c>
      <c r="F14" s="4">
        <v>695.58712372645596</v>
      </c>
      <c r="G14" s="28"/>
      <c r="H14" s="6">
        <f t="shared" ref="H14:H18" si="2">(F14+39.7382)/4.1977</f>
        <v>175.17338631308954</v>
      </c>
      <c r="I14" s="6">
        <f t="shared" ref="I14:I39" si="3">H14*0.8/C14</f>
        <v>2.7586360049305445</v>
      </c>
    </row>
    <row r="15" spans="1:9">
      <c r="A15" s="28"/>
      <c r="B15" s="6" t="s">
        <v>13</v>
      </c>
      <c r="C15" s="2">
        <v>50.1</v>
      </c>
      <c r="D15" s="6">
        <v>800</v>
      </c>
      <c r="E15" s="4">
        <v>8.9762333333333295</v>
      </c>
      <c r="F15" s="5">
        <v>670.04</v>
      </c>
      <c r="G15" s="28"/>
      <c r="H15" s="6">
        <f t="shared" si="2"/>
        <v>169.08740500750409</v>
      </c>
      <c r="I15" s="6">
        <f t="shared" si="3"/>
        <v>2.6999984831537578</v>
      </c>
    </row>
    <row r="16" spans="1:9">
      <c r="A16" s="28"/>
      <c r="B16" s="6" t="s">
        <v>14</v>
      </c>
      <c r="C16" s="2">
        <v>50.9</v>
      </c>
      <c r="D16" s="6">
        <v>800</v>
      </c>
      <c r="E16" s="4">
        <v>9.0679999999999996</v>
      </c>
      <c r="F16" s="4">
        <v>440.80851833748102</v>
      </c>
      <c r="G16" s="28"/>
      <c r="H16" s="6">
        <f t="shared" si="2"/>
        <v>114.4785759671918</v>
      </c>
      <c r="I16" s="6">
        <f t="shared" si="3"/>
        <v>1.7992703491896553</v>
      </c>
    </row>
    <row r="17" spans="1:9">
      <c r="A17" s="28"/>
      <c r="B17" s="6" t="s">
        <v>15</v>
      </c>
      <c r="C17" s="2">
        <v>50.2</v>
      </c>
      <c r="D17" s="6">
        <v>800</v>
      </c>
      <c r="E17" s="4">
        <v>9.0679999999999996</v>
      </c>
      <c r="F17" s="4">
        <v>462.70148326628498</v>
      </c>
      <c r="G17" s="28"/>
      <c r="H17" s="6">
        <f t="shared" si="2"/>
        <v>119.69404275348047</v>
      </c>
      <c r="I17" s="6">
        <f t="shared" si="3"/>
        <v>1.9074747849160234</v>
      </c>
    </row>
    <row r="18" spans="1:9">
      <c r="A18" s="28"/>
      <c r="B18" s="6" t="s">
        <v>16</v>
      </c>
      <c r="C18" s="2">
        <v>50.3</v>
      </c>
      <c r="D18" s="6">
        <v>800</v>
      </c>
      <c r="E18" s="4">
        <v>9.0930333333333309</v>
      </c>
      <c r="F18" s="4">
        <v>469.159070229213</v>
      </c>
      <c r="G18" s="28"/>
      <c r="H18" s="6">
        <f t="shared" si="2"/>
        <v>121.23240589589847</v>
      </c>
      <c r="I18" s="6">
        <f t="shared" si="3"/>
        <v>1.9281495967538527</v>
      </c>
    </row>
    <row r="19" spans="1:9">
      <c r="A19" s="28" t="s">
        <v>18</v>
      </c>
      <c r="B19" s="6" t="s">
        <v>11</v>
      </c>
      <c r="C19" s="2">
        <v>51.4</v>
      </c>
      <c r="D19" s="6">
        <v>800</v>
      </c>
      <c r="E19" s="4">
        <v>7.6029833333333299</v>
      </c>
      <c r="F19" s="4">
        <v>172545.4896</v>
      </c>
      <c r="G19" s="28" t="s">
        <v>21</v>
      </c>
      <c r="H19" s="6">
        <f>(F19-133.5839)/16.4044</f>
        <v>10510.101295993758</v>
      </c>
      <c r="I19" s="6">
        <f t="shared" si="3"/>
        <v>163.58134312830754</v>
      </c>
    </row>
    <row r="20" spans="1:9">
      <c r="A20" s="28"/>
      <c r="B20" s="6" t="s">
        <v>12</v>
      </c>
      <c r="C20" s="2">
        <v>50.8</v>
      </c>
      <c r="D20" s="6">
        <v>800</v>
      </c>
      <c r="E20" s="4">
        <v>7.5946333333333298</v>
      </c>
      <c r="F20" s="4">
        <v>156091.5165</v>
      </c>
      <c r="G20" s="28"/>
      <c r="H20" s="6">
        <f t="shared" ref="H20:H24" si="4">(F20-133.5839)/16.4044</f>
        <v>9507.079356757944</v>
      </c>
      <c r="I20" s="6">
        <f t="shared" si="3"/>
        <v>149.71778514579441</v>
      </c>
    </row>
    <row r="21" spans="1:9">
      <c r="A21" s="28"/>
      <c r="B21" s="6" t="s">
        <v>13</v>
      </c>
      <c r="C21" s="2">
        <v>50.1</v>
      </c>
      <c r="D21" s="6">
        <v>800</v>
      </c>
      <c r="E21" s="4">
        <v>7.5779500000000004</v>
      </c>
      <c r="F21" s="4">
        <v>155626.61629999999</v>
      </c>
      <c r="G21" s="28"/>
      <c r="H21" s="6">
        <f t="shared" si="4"/>
        <v>9478.7393869937332</v>
      </c>
      <c r="I21" s="6">
        <f t="shared" si="3"/>
        <v>151.35711595997978</v>
      </c>
    </row>
    <row r="22" spans="1:9">
      <c r="A22" s="28"/>
      <c r="B22" s="6" t="s">
        <v>14</v>
      </c>
      <c r="C22" s="2">
        <v>50.9</v>
      </c>
      <c r="D22" s="6">
        <v>800</v>
      </c>
      <c r="E22" s="4">
        <v>7.6530666666666702</v>
      </c>
      <c r="F22" s="4">
        <v>253893.47949999999</v>
      </c>
      <c r="G22" s="28"/>
      <c r="H22" s="6">
        <f t="shared" si="4"/>
        <v>15469.014142547121</v>
      </c>
      <c r="I22" s="6">
        <f t="shared" si="3"/>
        <v>243.12792365496458</v>
      </c>
    </row>
    <row r="23" spans="1:9">
      <c r="A23" s="28"/>
      <c r="B23" s="6" t="s">
        <v>15</v>
      </c>
      <c r="C23" s="2">
        <v>50.2</v>
      </c>
      <c r="D23" s="6">
        <v>800</v>
      </c>
      <c r="E23" s="4">
        <v>7.6614166666666703</v>
      </c>
      <c r="F23" s="4">
        <v>277923.69050000003</v>
      </c>
      <c r="G23" s="28"/>
      <c r="H23" s="6">
        <f t="shared" si="4"/>
        <v>16933.877898612569</v>
      </c>
      <c r="I23" s="6">
        <f t="shared" si="3"/>
        <v>269.86259599382583</v>
      </c>
    </row>
    <row r="24" spans="1:9">
      <c r="A24" s="28"/>
      <c r="B24" s="6" t="s">
        <v>16</v>
      </c>
      <c r="C24" s="2">
        <v>50.3</v>
      </c>
      <c r="D24" s="6">
        <v>800</v>
      </c>
      <c r="E24" s="4">
        <v>7.6781166666666696</v>
      </c>
      <c r="F24" s="4">
        <v>250275.27369999999</v>
      </c>
      <c r="G24" s="28"/>
      <c r="H24" s="6">
        <f t="shared" si="4"/>
        <v>15248.451013142816</v>
      </c>
      <c r="I24" s="6">
        <f t="shared" si="3"/>
        <v>242.52009563646629</v>
      </c>
    </row>
    <row r="25" spans="1:9">
      <c r="A25" s="26" t="s">
        <v>22</v>
      </c>
      <c r="B25" s="6" t="s">
        <v>11</v>
      </c>
      <c r="C25" s="2">
        <v>51.4</v>
      </c>
      <c r="D25" s="6">
        <v>800</v>
      </c>
      <c r="E25" s="4">
        <v>9.8281500000000008</v>
      </c>
      <c r="F25" s="4">
        <v>57.881413299560599</v>
      </c>
      <c r="G25" s="28" t="s">
        <v>23</v>
      </c>
      <c r="H25" s="6">
        <f>(F25+5.6848)/4.392</f>
        <v>14.473181534508333</v>
      </c>
      <c r="I25" s="6">
        <f t="shared" si="3"/>
        <v>0.22526352582892351</v>
      </c>
    </row>
    <row r="26" spans="1:9">
      <c r="A26" s="26"/>
      <c r="B26" s="6" t="s">
        <v>12</v>
      </c>
      <c r="C26" s="2">
        <v>50.8</v>
      </c>
      <c r="D26" s="6">
        <v>800</v>
      </c>
      <c r="E26" s="4">
        <v>9.8448499999999992</v>
      </c>
      <c r="F26" s="4">
        <v>65.546655380396601</v>
      </c>
      <c r="G26" s="28"/>
      <c r="H26" s="6">
        <f t="shared" ref="H26:H30" si="5">(F26+5.6848)/4.392</f>
        <v>16.218455232330736</v>
      </c>
      <c r="I26" s="6">
        <f t="shared" si="3"/>
        <v>0.25540874381623208</v>
      </c>
    </row>
    <row r="27" spans="1:9">
      <c r="A27" s="26"/>
      <c r="B27" s="6" t="s">
        <v>13</v>
      </c>
      <c r="C27" s="2">
        <v>50.1</v>
      </c>
      <c r="D27" s="6">
        <v>800</v>
      </c>
      <c r="E27" s="4">
        <v>9.8031000000000006</v>
      </c>
      <c r="F27" s="4">
        <v>66.629106644807607</v>
      </c>
      <c r="G27" s="28"/>
      <c r="H27" s="6">
        <f t="shared" si="5"/>
        <v>16.464914991987158</v>
      </c>
      <c r="I27" s="6">
        <f t="shared" si="3"/>
        <v>0.26291281424330792</v>
      </c>
    </row>
    <row r="28" spans="1:9">
      <c r="A28" s="26"/>
      <c r="B28" s="6" t="s">
        <v>14</v>
      </c>
      <c r="C28" s="2">
        <v>50.9</v>
      </c>
      <c r="D28" s="6">
        <v>800</v>
      </c>
      <c r="E28" s="4">
        <v>9.9199666666666708</v>
      </c>
      <c r="F28" s="4">
        <v>248.28</v>
      </c>
      <c r="G28" s="28"/>
      <c r="H28" s="6">
        <f t="shared" si="5"/>
        <v>57.824408014571944</v>
      </c>
      <c r="I28" s="6">
        <f t="shared" si="3"/>
        <v>0.90883156015044331</v>
      </c>
    </row>
    <row r="29" spans="1:9">
      <c r="A29" s="26"/>
      <c r="B29" s="6" t="s">
        <v>15</v>
      </c>
      <c r="C29" s="2">
        <v>50.2</v>
      </c>
      <c r="D29" s="6">
        <v>800</v>
      </c>
      <c r="E29" s="4">
        <v>9.9283166666666691</v>
      </c>
      <c r="F29" s="4">
        <v>236.33360414027101</v>
      </c>
      <c r="G29" s="28"/>
      <c r="H29" s="6">
        <f t="shared" si="5"/>
        <v>55.104372527384101</v>
      </c>
      <c r="I29" s="6">
        <f t="shared" si="3"/>
        <v>0.87815733111369088</v>
      </c>
    </row>
    <row r="30" spans="1:9">
      <c r="A30" s="26"/>
      <c r="B30" s="6" t="s">
        <v>16</v>
      </c>
      <c r="C30" s="2">
        <v>50.3</v>
      </c>
      <c r="D30" s="6">
        <v>800</v>
      </c>
      <c r="E30" s="4">
        <v>9.9366666666666692</v>
      </c>
      <c r="F30" s="4">
        <v>243.51433303324399</v>
      </c>
      <c r="G30" s="28"/>
      <c r="H30" s="6">
        <f t="shared" si="5"/>
        <v>56.73932901485518</v>
      </c>
      <c r="I30" s="6">
        <f t="shared" si="3"/>
        <v>0.90241477558417782</v>
      </c>
    </row>
    <row r="31" spans="1:9">
      <c r="A31" s="28" t="s">
        <v>24</v>
      </c>
      <c r="B31" s="6" t="s">
        <v>11</v>
      </c>
      <c r="C31" s="2">
        <v>51.4</v>
      </c>
      <c r="D31" s="6">
        <v>800</v>
      </c>
      <c r="E31" s="4">
        <v>8.2581000000000007</v>
      </c>
      <c r="F31" s="4">
        <v>1109079.01368624</v>
      </c>
      <c r="G31" s="28" t="s">
        <v>25</v>
      </c>
      <c r="H31" s="6">
        <f>(F31-102.9274)/17.53</f>
        <v>63261.613593054193</v>
      </c>
      <c r="I31" s="6">
        <f t="shared" si="3"/>
        <v>984.61655397749723</v>
      </c>
    </row>
    <row r="32" spans="1:9">
      <c r="A32" s="28"/>
      <c r="B32" s="6" t="s">
        <v>12</v>
      </c>
      <c r="C32" s="2">
        <v>50.8</v>
      </c>
      <c r="D32" s="6">
        <v>800</v>
      </c>
      <c r="E32" s="4">
        <v>8.2497666666666696</v>
      </c>
      <c r="F32" s="4">
        <v>1082076.0960584399</v>
      </c>
      <c r="G32" s="28"/>
      <c r="H32" s="6">
        <f t="shared" ref="H32:H36" si="6">(F32-102.9274)/17.53</f>
        <v>61721.230385535651</v>
      </c>
      <c r="I32" s="6">
        <f t="shared" si="3"/>
        <v>971.98788008717577</v>
      </c>
    </row>
    <row r="33" spans="1:9">
      <c r="A33" s="28"/>
      <c r="B33" s="6" t="s">
        <v>13</v>
      </c>
      <c r="C33" s="2">
        <v>50.1</v>
      </c>
      <c r="D33" s="6">
        <v>800</v>
      </c>
      <c r="E33" s="4">
        <v>8.2330666666666694</v>
      </c>
      <c r="F33" s="4">
        <v>1073767.22</v>
      </c>
      <c r="G33" s="28"/>
      <c r="H33" s="6">
        <f t="shared" si="6"/>
        <v>61247.250005704504</v>
      </c>
      <c r="I33" s="6">
        <f t="shared" si="3"/>
        <v>978.00000009108999</v>
      </c>
    </row>
    <row r="34" spans="1:9">
      <c r="A34" s="28"/>
      <c r="B34" s="6" t="s">
        <v>14</v>
      </c>
      <c r="C34" s="2">
        <v>50.9</v>
      </c>
      <c r="D34" s="6">
        <v>800</v>
      </c>
      <c r="E34" s="4">
        <v>8.3164999999999996</v>
      </c>
      <c r="F34" s="4">
        <v>889077.61697615997</v>
      </c>
      <c r="G34" s="28"/>
      <c r="H34" s="6">
        <f t="shared" si="6"/>
        <v>50711.619485234449</v>
      </c>
      <c r="I34" s="6">
        <f t="shared" si="3"/>
        <v>797.03920605476549</v>
      </c>
    </row>
    <row r="35" spans="1:9">
      <c r="A35" s="28"/>
      <c r="B35" s="6" t="s">
        <v>15</v>
      </c>
      <c r="C35" s="2">
        <v>50.2</v>
      </c>
      <c r="D35" s="6">
        <v>800</v>
      </c>
      <c r="E35" s="4">
        <v>8.3248499999999996</v>
      </c>
      <c r="F35" s="4">
        <v>886136.96849999996</v>
      </c>
      <c r="G35" s="28"/>
      <c r="H35" s="6">
        <f t="shared" si="6"/>
        <v>50543.869999999995</v>
      </c>
      <c r="I35" s="6">
        <f t="shared" si="3"/>
        <v>805.4799999999999</v>
      </c>
    </row>
    <row r="36" spans="1:9">
      <c r="A36" s="28"/>
      <c r="B36" s="6" t="s">
        <v>16</v>
      </c>
      <c r="C36" s="2">
        <v>50.3</v>
      </c>
      <c r="D36" s="6">
        <v>800</v>
      </c>
      <c r="E36" s="4">
        <v>8.3415333333333308</v>
      </c>
      <c r="F36" s="4">
        <v>897194.53868336498</v>
      </c>
      <c r="G36" s="28"/>
      <c r="H36" s="6">
        <f t="shared" si="6"/>
        <v>51174.649816506841</v>
      </c>
      <c r="I36" s="6">
        <f t="shared" si="3"/>
        <v>813.91093147525805</v>
      </c>
    </row>
    <row r="37" spans="1:9" s="3" customFormat="1">
      <c r="A37" s="23" t="s">
        <v>26</v>
      </c>
      <c r="B37" s="5" t="s">
        <v>11</v>
      </c>
      <c r="C37" s="2">
        <v>51.4</v>
      </c>
      <c r="D37" s="5">
        <v>800</v>
      </c>
      <c r="E37" s="4">
        <v>9.7488499999999991</v>
      </c>
      <c r="F37" s="4">
        <v>91.7</v>
      </c>
      <c r="G37" s="23" t="s">
        <v>27</v>
      </c>
      <c r="H37" s="5">
        <f>(F37+23.0749)/2.2613</f>
        <v>50.75615796223412</v>
      </c>
      <c r="I37" s="5">
        <f t="shared" si="3"/>
        <v>0.78997911225267126</v>
      </c>
    </row>
    <row r="38" spans="1:9" s="3" customFormat="1">
      <c r="A38" s="23"/>
      <c r="B38" s="5" t="s">
        <v>12</v>
      </c>
      <c r="C38" s="2">
        <v>50.8</v>
      </c>
      <c r="D38" s="5">
        <v>800</v>
      </c>
      <c r="E38" s="4">
        <v>9.7071166666666695</v>
      </c>
      <c r="F38" s="4">
        <v>91.8</v>
      </c>
      <c r="G38" s="23"/>
      <c r="H38" s="5">
        <f t="shared" ref="H38:H39" si="7">(F38+23.0749)/2.2613</f>
        <v>50.800380312209789</v>
      </c>
      <c r="I38" s="5">
        <f t="shared" si="3"/>
        <v>0.80000598916865828</v>
      </c>
    </row>
    <row r="39" spans="1:9" s="3" customFormat="1">
      <c r="A39" s="23"/>
      <c r="B39" s="5" t="s">
        <v>13</v>
      </c>
      <c r="C39" s="2">
        <v>50.1</v>
      </c>
      <c r="D39" s="5">
        <v>800</v>
      </c>
      <c r="E39" s="4">
        <v>9.6737166666666692</v>
      </c>
      <c r="F39" s="4">
        <v>89.22</v>
      </c>
      <c r="G39" s="23"/>
      <c r="H39" s="5">
        <f t="shared" si="7"/>
        <v>49.659443682837306</v>
      </c>
      <c r="I39" s="5">
        <f t="shared" si="3"/>
        <v>0.79296516858822053</v>
      </c>
    </row>
    <row r="40" spans="1:9" s="3" customFormat="1">
      <c r="A40" s="23"/>
      <c r="B40" s="5" t="s">
        <v>14</v>
      </c>
      <c r="C40" s="2">
        <v>50.9</v>
      </c>
      <c r="D40" s="5">
        <v>800</v>
      </c>
      <c r="E40" s="4">
        <v>9.7655499999999993</v>
      </c>
      <c r="F40" s="5" t="s">
        <v>28</v>
      </c>
      <c r="G40" s="23"/>
      <c r="H40" s="5" t="s">
        <v>28</v>
      </c>
      <c r="I40" s="5" t="s">
        <v>28</v>
      </c>
    </row>
    <row r="41" spans="1:9" s="3" customFormat="1">
      <c r="A41" s="23"/>
      <c r="B41" s="5" t="s">
        <v>15</v>
      </c>
      <c r="C41" s="2">
        <v>50.2</v>
      </c>
      <c r="D41" s="5">
        <v>800</v>
      </c>
      <c r="E41" s="4">
        <v>9.7738833333333304</v>
      </c>
      <c r="F41" s="5" t="s">
        <v>28</v>
      </c>
      <c r="G41" s="23"/>
      <c r="H41" s="5" t="s">
        <v>28</v>
      </c>
      <c r="I41" s="5" t="s">
        <v>28</v>
      </c>
    </row>
    <row r="42" spans="1:9" s="3" customFormat="1">
      <c r="A42" s="23"/>
      <c r="B42" s="5" t="s">
        <v>16</v>
      </c>
      <c r="C42" s="2">
        <v>50.3</v>
      </c>
      <c r="D42" s="5">
        <v>800</v>
      </c>
      <c r="E42" s="4">
        <v>9.7822333333333304</v>
      </c>
      <c r="F42" s="5" t="s">
        <v>28</v>
      </c>
      <c r="G42" s="23"/>
      <c r="H42" s="5" t="s">
        <v>28</v>
      </c>
      <c r="I42" s="5" t="s">
        <v>28</v>
      </c>
    </row>
    <row r="43" spans="1:9" s="3" customFormat="1">
      <c r="A43" s="23" t="s">
        <v>29</v>
      </c>
      <c r="B43" s="5" t="s">
        <v>11</v>
      </c>
      <c r="C43" s="2">
        <v>51.4</v>
      </c>
      <c r="D43" s="5">
        <v>800</v>
      </c>
      <c r="E43" s="4">
        <v>5.6213333333333297</v>
      </c>
      <c r="F43" s="4">
        <v>813.58178756205302</v>
      </c>
      <c r="G43" s="23" t="s">
        <v>30</v>
      </c>
      <c r="H43" s="5">
        <f>(F43-7.1925)/57.0015</f>
        <v>14.146808199118498</v>
      </c>
      <c r="I43" s="5">
        <f>H43*0.8/C43</f>
        <v>0.22018378520028792</v>
      </c>
    </row>
    <row r="44" spans="1:9" s="3" customFormat="1">
      <c r="A44" s="23"/>
      <c r="B44" s="5" t="s">
        <v>12</v>
      </c>
      <c r="C44" s="2">
        <v>50.8</v>
      </c>
      <c r="D44" s="5">
        <v>800</v>
      </c>
      <c r="E44" s="4">
        <v>5.6130000000000004</v>
      </c>
      <c r="F44" s="4">
        <v>713.17479194400698</v>
      </c>
      <c r="G44" s="23"/>
      <c r="H44" s="5">
        <f t="shared" ref="H44:H48" si="8">(F44-7.1925)/57.0015</f>
        <v>12.385328314939203</v>
      </c>
      <c r="I44" s="5">
        <f t="shared" ref="I44:I48" si="9">H44*0.8/C44</f>
        <v>0.19504454039274338</v>
      </c>
    </row>
    <row r="45" spans="1:9" s="3" customFormat="1">
      <c r="A45" s="23"/>
      <c r="B45" s="5" t="s">
        <v>13</v>
      </c>
      <c r="C45" s="2">
        <v>50.1</v>
      </c>
      <c r="D45" s="5">
        <v>800</v>
      </c>
      <c r="E45" s="4">
        <v>5.6046666666666702</v>
      </c>
      <c r="F45" s="4">
        <v>802.32539510167601</v>
      </c>
      <c r="G45" s="23"/>
      <c r="H45" s="5">
        <f t="shared" si="8"/>
        <v>13.949332826358535</v>
      </c>
      <c r="I45" s="5">
        <f t="shared" si="9"/>
        <v>0.22274383754664329</v>
      </c>
    </row>
    <row r="46" spans="1:9" s="3" customFormat="1">
      <c r="A46" s="23"/>
      <c r="B46" s="5" t="s">
        <v>14</v>
      </c>
      <c r="C46" s="2">
        <v>50.9</v>
      </c>
      <c r="D46" s="5">
        <v>800</v>
      </c>
      <c r="E46" s="4">
        <v>5.6963999999999997</v>
      </c>
      <c r="F46" s="4">
        <v>2400.83</v>
      </c>
      <c r="G46" s="23"/>
      <c r="H46" s="5">
        <f t="shared" si="8"/>
        <v>41.992535284159189</v>
      </c>
      <c r="I46" s="5">
        <f t="shared" si="9"/>
        <v>0.660000554564388</v>
      </c>
    </row>
    <row r="47" spans="1:9" s="3" customFormat="1">
      <c r="A47" s="23"/>
      <c r="B47" s="5" t="s">
        <v>15</v>
      </c>
      <c r="C47" s="2">
        <v>50.2</v>
      </c>
      <c r="D47" s="5">
        <v>800</v>
      </c>
      <c r="E47" s="4">
        <v>5.7047499999999998</v>
      </c>
      <c r="F47" s="4">
        <v>2296.3216194440402</v>
      </c>
      <c r="G47" s="23"/>
      <c r="H47" s="5">
        <f t="shared" si="8"/>
        <v>40.159103171741798</v>
      </c>
      <c r="I47" s="5">
        <f t="shared" si="9"/>
        <v>0.63998570791620402</v>
      </c>
    </row>
    <row r="48" spans="1:9" s="3" customFormat="1">
      <c r="A48" s="24"/>
      <c r="B48" s="7" t="s">
        <v>16</v>
      </c>
      <c r="C48" s="8">
        <v>50.3</v>
      </c>
      <c r="D48" s="7">
        <v>800</v>
      </c>
      <c r="E48" s="9">
        <v>5.72976666666667</v>
      </c>
      <c r="F48" s="9">
        <v>2442.9722698414098</v>
      </c>
      <c r="G48" s="24"/>
      <c r="H48" s="7">
        <f t="shared" si="8"/>
        <v>42.731853895799404</v>
      </c>
      <c r="I48" s="7">
        <f t="shared" si="9"/>
        <v>0.67963187110615364</v>
      </c>
    </row>
  </sheetData>
  <mergeCells count="15">
    <mergeCell ref="A43:A48"/>
    <mergeCell ref="G43:G48"/>
    <mergeCell ref="A1:XFD1"/>
    <mergeCell ref="F3:F8"/>
    <mergeCell ref="A11:XFD11"/>
    <mergeCell ref="A25:A30"/>
    <mergeCell ref="A31:A36"/>
    <mergeCell ref="G25:G30"/>
    <mergeCell ref="G31:G36"/>
    <mergeCell ref="A37:A42"/>
    <mergeCell ref="G37:G42"/>
    <mergeCell ref="A13:A18"/>
    <mergeCell ref="G13:G18"/>
    <mergeCell ref="A19:A24"/>
    <mergeCell ref="G19:G2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2019-08-24T03:45:51Z</dcterms:created>
  <dcterms:modified xsi:type="dcterms:W3CDTF">2019-10-26T11:43:26Z</dcterms:modified>
</cp:coreProperties>
</file>