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3580" yWindow="3700" windowWidth="23700" windowHeight="14780" tabRatio="500" firstSheet="1" activeTab="5"/>
  </bookViews>
  <sheets>
    <sheet name="San Cristobal-growth" sheetId="1" r:id="rId1"/>
    <sheet name="Mario-growth" sheetId="2" r:id="rId2"/>
    <sheet name="Media Luna-growth" sheetId="3" r:id="rId3"/>
    <sheet name="Algal Data" sheetId="4" r:id="rId4"/>
    <sheet name="Fish-inver data" sheetId="5" r:id="rId5"/>
    <sheet name="Mortatlity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06" i="5" l="1"/>
  <c r="T305" i="5"/>
  <c r="T303" i="5"/>
  <c r="T285" i="5"/>
  <c r="T284" i="5"/>
  <c r="T283" i="5"/>
  <c r="T281" i="5"/>
  <c r="T280" i="5"/>
  <c r="T279" i="5"/>
  <c r="T278" i="5"/>
  <c r="T273" i="5"/>
  <c r="T272" i="5"/>
  <c r="T271" i="5"/>
  <c r="T266" i="5"/>
  <c r="T265" i="5"/>
  <c r="T264" i="5"/>
  <c r="T263" i="5"/>
  <c r="T261" i="5"/>
  <c r="T260" i="5"/>
  <c r="T259" i="5"/>
  <c r="T258" i="5"/>
  <c r="T257" i="5"/>
  <c r="T256" i="5"/>
  <c r="T255" i="5"/>
  <c r="T254" i="5"/>
  <c r="T245" i="5"/>
  <c r="T244" i="5"/>
  <c r="T242" i="5"/>
  <c r="T241" i="5"/>
  <c r="T240" i="5"/>
  <c r="T239" i="5"/>
  <c r="T238" i="5"/>
  <c r="T237" i="5"/>
  <c r="T236" i="5"/>
  <c r="T234" i="5"/>
  <c r="T233" i="5"/>
  <c r="T232" i="5"/>
  <c r="T231" i="5"/>
  <c r="T230" i="5"/>
  <c r="T221" i="5"/>
  <c r="T201" i="5"/>
  <c r="T200" i="5"/>
  <c r="T199" i="5"/>
  <c r="T197" i="5"/>
  <c r="T196" i="5"/>
  <c r="T195" i="5"/>
  <c r="T194" i="5"/>
  <c r="T193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L61" i="1"/>
  <c r="AM9" i="1"/>
  <c r="AM49" i="3"/>
  <c r="AM54" i="3"/>
  <c r="AM44" i="3"/>
  <c r="AM39" i="3"/>
  <c r="AM34" i="3"/>
  <c r="AM29" i="3"/>
  <c r="AM24" i="3"/>
  <c r="AM19" i="3"/>
  <c r="AM9" i="3"/>
  <c r="AM80" i="2"/>
  <c r="AM70" i="2"/>
  <c r="AM59" i="2"/>
  <c r="AM64" i="2"/>
  <c r="AM54" i="2"/>
  <c r="AM49" i="2"/>
  <c r="AM44" i="2"/>
  <c r="AM39" i="2"/>
  <c r="AM24" i="2"/>
  <c r="AM19" i="2"/>
  <c r="AM14" i="2"/>
  <c r="AM10" i="2"/>
  <c r="AM104" i="1"/>
  <c r="AM99" i="1"/>
  <c r="AM94" i="1"/>
  <c r="AM89" i="1"/>
  <c r="AM84" i="1"/>
  <c r="AM79" i="1"/>
  <c r="AM74" i="1"/>
  <c r="AM69" i="1"/>
  <c r="AM64" i="1"/>
  <c r="AM59" i="1"/>
  <c r="AM54" i="1"/>
  <c r="AM49" i="1"/>
  <c r="AM44" i="1"/>
  <c r="AM39" i="1"/>
  <c r="AM34" i="1"/>
  <c r="AM29" i="1"/>
  <c r="AM24" i="1"/>
  <c r="AM19" i="1"/>
  <c r="AM14" i="1"/>
  <c r="AJ54" i="3"/>
  <c r="AJ49" i="3"/>
  <c r="AJ44" i="3"/>
  <c r="AJ39" i="3"/>
  <c r="AJ34" i="3"/>
  <c r="AJ29" i="3"/>
  <c r="AJ24" i="3"/>
  <c r="AJ19" i="3"/>
  <c r="AJ14" i="3"/>
  <c r="AJ9" i="3"/>
  <c r="AJ75" i="2"/>
  <c r="AJ70" i="2"/>
  <c r="AJ64" i="2"/>
  <c r="AJ59" i="2"/>
  <c r="AJ54" i="2"/>
  <c r="AJ49" i="2"/>
  <c r="AJ44" i="2"/>
  <c r="AJ39" i="2"/>
  <c r="AJ34" i="2"/>
  <c r="AJ29" i="2"/>
  <c r="AJ24" i="2"/>
  <c r="AJ19" i="2"/>
  <c r="AJ104" i="1"/>
  <c r="AJ99" i="1"/>
  <c r="AJ94" i="1"/>
  <c r="AJ89" i="1"/>
  <c r="AJ84" i="1"/>
  <c r="AJ79" i="1"/>
  <c r="AJ74" i="1"/>
  <c r="AJ69" i="1"/>
  <c r="AJ64" i="1"/>
  <c r="AJ59" i="1"/>
  <c r="AJ54" i="1"/>
  <c r="AJ49" i="1"/>
  <c r="AJ44" i="1"/>
  <c r="AJ39" i="1"/>
  <c r="AJ34" i="1"/>
  <c r="AJ29" i="1"/>
  <c r="AJ24" i="1"/>
  <c r="AJ19" i="1"/>
  <c r="AJ14" i="1"/>
  <c r="AJ9" i="1"/>
  <c r="AG54" i="3"/>
  <c r="AG49" i="3"/>
  <c r="AG44" i="3"/>
  <c r="AG39" i="3"/>
  <c r="AG34" i="3"/>
  <c r="AG29" i="3"/>
  <c r="AG24" i="3"/>
  <c r="AG19" i="3"/>
  <c r="AG14" i="3"/>
  <c r="AG9" i="3"/>
  <c r="AE33" i="3"/>
  <c r="AG70" i="2"/>
  <c r="AG64" i="2"/>
  <c r="AG59" i="2"/>
  <c r="AG54" i="2"/>
  <c r="AG49" i="2"/>
  <c r="AG44" i="2"/>
  <c r="AG39" i="2"/>
  <c r="AG19" i="2"/>
  <c r="AG14" i="2"/>
  <c r="AE73" i="2"/>
  <c r="AG75" i="2"/>
  <c r="AE42" i="2"/>
  <c r="AE34" i="2"/>
  <c r="AG34" i="2"/>
  <c r="AE29" i="2"/>
  <c r="AG29" i="2"/>
  <c r="AE24" i="2"/>
  <c r="AG24" i="2"/>
  <c r="AE12" i="2"/>
  <c r="AE9" i="2"/>
  <c r="AE6" i="2"/>
  <c r="AG9" i="2"/>
  <c r="AG99" i="1"/>
  <c r="AG84" i="1"/>
  <c r="AG74" i="1"/>
  <c r="AG69" i="1"/>
  <c r="AG59" i="1"/>
  <c r="AG54" i="1"/>
  <c r="AG34" i="1"/>
  <c r="AG14" i="1"/>
  <c r="AE102" i="1"/>
  <c r="AG104" i="1"/>
  <c r="AE94" i="1"/>
  <c r="AE93" i="1"/>
  <c r="AG94" i="1"/>
  <c r="AE89" i="1"/>
  <c r="AE88" i="1"/>
  <c r="AG89" i="1"/>
  <c r="AE84" i="1"/>
  <c r="AE79" i="1"/>
  <c r="AG79" i="1"/>
  <c r="AE64" i="1"/>
  <c r="AE62" i="1"/>
  <c r="AG64" i="1"/>
  <c r="AE53" i="1"/>
  <c r="AE52" i="1"/>
  <c r="AE48" i="1"/>
  <c r="AE46" i="1"/>
  <c r="AG49" i="1"/>
  <c r="AE45" i="1"/>
  <c r="AE43" i="1"/>
  <c r="AE42" i="1"/>
  <c r="AE41" i="1"/>
  <c r="AG44" i="1"/>
  <c r="AE38" i="1"/>
  <c r="AE35" i="1"/>
  <c r="AG39" i="1"/>
  <c r="AE29" i="1"/>
  <c r="AG29" i="1"/>
  <c r="AE20" i="1"/>
  <c r="AG24" i="1"/>
  <c r="AE17" i="1"/>
  <c r="AG19" i="1"/>
  <c r="AE6" i="1"/>
  <c r="AE5" i="1"/>
  <c r="AG9" i="1"/>
  <c r="AD80" i="2"/>
  <c r="AD75" i="2"/>
  <c r="AD70" i="2"/>
  <c r="AD64" i="2"/>
  <c r="AD59" i="2"/>
  <c r="AD49" i="2"/>
  <c r="AD44" i="2"/>
  <c r="AD34" i="2"/>
  <c r="AD29" i="2"/>
  <c r="AD24" i="2"/>
  <c r="AD19" i="2"/>
  <c r="AD14" i="2"/>
  <c r="AD9" i="2"/>
  <c r="AD54" i="3"/>
  <c r="AD49" i="3"/>
  <c r="AD44" i="3"/>
  <c r="AD39" i="3"/>
  <c r="AD34" i="3"/>
  <c r="AD29" i="3"/>
  <c r="AD24" i="3"/>
  <c r="AD19" i="3"/>
  <c r="AD14" i="3"/>
  <c r="AD9" i="3"/>
  <c r="AD104" i="1"/>
  <c r="AD99" i="1"/>
  <c r="AD94" i="1"/>
  <c r="AD89" i="1"/>
  <c r="AD84" i="1"/>
  <c r="AD79" i="1"/>
  <c r="AD74" i="1"/>
  <c r="AD69" i="1"/>
  <c r="AD64" i="1"/>
  <c r="AD59" i="1"/>
  <c r="AD54" i="1"/>
  <c r="AD49" i="1"/>
  <c r="AD44" i="1"/>
  <c r="AD39" i="1"/>
  <c r="AD34" i="1"/>
  <c r="AD29" i="1"/>
  <c r="AD24" i="1"/>
  <c r="AD19" i="1"/>
  <c r="AD14" i="1"/>
  <c r="AD9" i="1"/>
  <c r="AA90" i="2"/>
  <c r="AA80" i="2"/>
  <c r="AA70" i="2"/>
  <c r="AA75" i="2"/>
  <c r="AA64" i="2"/>
  <c r="AA59" i="2"/>
  <c r="AA44" i="2"/>
  <c r="AA39" i="2"/>
  <c r="AA34" i="2"/>
  <c r="AA29" i="2"/>
  <c r="AA24" i="2"/>
  <c r="AA19" i="2"/>
  <c r="AA14" i="2"/>
  <c r="AA12" i="2"/>
  <c r="AA9" i="2"/>
  <c r="AA104" i="1"/>
  <c r="AA99" i="1"/>
  <c r="AA94" i="1"/>
  <c r="AA89" i="1"/>
  <c r="AA84" i="1"/>
  <c r="AA79" i="1"/>
  <c r="AA74" i="1"/>
  <c r="AA69" i="1"/>
  <c r="AA64" i="1"/>
  <c r="AA59" i="1"/>
  <c r="AA54" i="1"/>
  <c r="AA49" i="1"/>
  <c r="AA44" i="1"/>
  <c r="AA39" i="1"/>
  <c r="AA34" i="1"/>
  <c r="AA29" i="1"/>
  <c r="AA24" i="1"/>
  <c r="AA19" i="1"/>
  <c r="AA14" i="1"/>
  <c r="AA9" i="1"/>
  <c r="AA54" i="3"/>
  <c r="AA49" i="3"/>
  <c r="AA44" i="3"/>
  <c r="AA39" i="3"/>
  <c r="AA34" i="3"/>
  <c r="AA29" i="3"/>
  <c r="AA24" i="3"/>
  <c r="AA19" i="3"/>
  <c r="AA14" i="3"/>
  <c r="AA9" i="3"/>
  <c r="X75" i="2"/>
  <c r="X70" i="2"/>
  <c r="X64" i="2"/>
  <c r="X59" i="2"/>
  <c r="X54" i="2"/>
  <c r="X49" i="2"/>
  <c r="X44" i="2"/>
  <c r="X39" i="2"/>
  <c r="X34" i="2"/>
  <c r="X29" i="2"/>
  <c r="X24" i="2"/>
  <c r="X19" i="2"/>
  <c r="X14" i="2"/>
  <c r="X9" i="2"/>
  <c r="X104" i="1"/>
  <c r="X99" i="1"/>
  <c r="X94" i="1"/>
  <c r="X89" i="1"/>
  <c r="X84" i="1"/>
  <c r="X79" i="1"/>
  <c r="X74" i="1"/>
  <c r="X69" i="1"/>
  <c r="X64" i="1"/>
  <c r="X59" i="1"/>
  <c r="X54" i="1"/>
  <c r="X49" i="1"/>
  <c r="X44" i="1"/>
  <c r="X39" i="1"/>
  <c r="X34" i="1"/>
  <c r="X29" i="1"/>
  <c r="X24" i="1"/>
  <c r="X19" i="1"/>
  <c r="X14" i="1"/>
  <c r="X9" i="1"/>
  <c r="U80" i="2"/>
  <c r="U64" i="2"/>
  <c r="U59" i="2"/>
  <c r="U54" i="2"/>
  <c r="U49" i="2"/>
  <c r="U44" i="2"/>
  <c r="U39" i="2"/>
  <c r="U34" i="2"/>
  <c r="U29" i="2"/>
  <c r="U24" i="2"/>
  <c r="U19" i="2"/>
  <c r="U14" i="2"/>
  <c r="U9" i="2"/>
  <c r="U104" i="1"/>
  <c r="U99" i="1"/>
  <c r="U94" i="1"/>
  <c r="U89" i="1"/>
  <c r="U84" i="1"/>
  <c r="U79" i="1"/>
  <c r="U74" i="1"/>
  <c r="U69" i="1"/>
  <c r="U64" i="1"/>
  <c r="U59" i="1"/>
  <c r="U54" i="1"/>
  <c r="U49" i="1"/>
  <c r="U44" i="1"/>
  <c r="U39" i="1"/>
  <c r="U34" i="1"/>
  <c r="U29" i="1"/>
  <c r="U24" i="1"/>
  <c r="U19" i="1"/>
  <c r="U14" i="1"/>
  <c r="U9" i="1"/>
  <c r="U54" i="3"/>
  <c r="U49" i="3"/>
  <c r="U44" i="3"/>
  <c r="U39" i="3"/>
  <c r="U34" i="3"/>
  <c r="U29" i="3"/>
  <c r="U24" i="3"/>
  <c r="U19" i="3"/>
  <c r="U14" i="3"/>
  <c r="U9" i="3"/>
  <c r="R54" i="3"/>
  <c r="R49" i="3"/>
  <c r="R44" i="3"/>
  <c r="R39" i="3"/>
  <c r="R34" i="3"/>
  <c r="R29" i="3"/>
  <c r="R24" i="3"/>
  <c r="R19" i="3"/>
  <c r="R14" i="3"/>
  <c r="R9" i="3"/>
  <c r="R104" i="1"/>
  <c r="R99" i="1"/>
  <c r="R94" i="1"/>
  <c r="R89" i="1"/>
  <c r="R84" i="1"/>
  <c r="R79" i="1"/>
  <c r="R74" i="1"/>
  <c r="R69" i="1"/>
  <c r="R64" i="1"/>
  <c r="R59" i="1"/>
  <c r="R54" i="1"/>
  <c r="R49" i="1"/>
  <c r="R44" i="1"/>
  <c r="U41" i="1"/>
  <c r="R39" i="1"/>
  <c r="R34" i="1"/>
  <c r="R29" i="1"/>
  <c r="R24" i="1"/>
  <c r="R19" i="1"/>
  <c r="R14" i="1"/>
  <c r="R9" i="1"/>
  <c r="O80" i="2"/>
  <c r="O75" i="2"/>
  <c r="O70" i="2"/>
  <c r="O64" i="2"/>
  <c r="O59" i="2"/>
  <c r="O54" i="2"/>
  <c r="O49" i="2"/>
  <c r="O44" i="2"/>
  <c r="O39" i="2"/>
  <c r="O34" i="2"/>
  <c r="O29" i="2"/>
  <c r="O24" i="2"/>
  <c r="O19" i="2"/>
  <c r="O14" i="2"/>
  <c r="O9" i="2"/>
  <c r="O54" i="3"/>
  <c r="O49" i="3"/>
  <c r="O44" i="3"/>
  <c r="O39" i="3"/>
  <c r="O34" i="3"/>
  <c r="O29" i="3"/>
  <c r="O24" i="3"/>
  <c r="O19" i="3"/>
  <c r="O14" i="3"/>
  <c r="O9" i="3"/>
  <c r="O104" i="1"/>
  <c r="O99" i="1"/>
  <c r="O94" i="1"/>
  <c r="O89" i="1"/>
  <c r="O84" i="1"/>
  <c r="O79" i="1"/>
  <c r="O74" i="1"/>
  <c r="O69" i="1"/>
  <c r="O64" i="1"/>
  <c r="O59" i="1"/>
  <c r="O54" i="1"/>
  <c r="O49" i="1"/>
  <c r="O44" i="1"/>
  <c r="O39" i="1"/>
  <c r="O34" i="1"/>
  <c r="O29" i="1"/>
  <c r="O24" i="1"/>
  <c r="O19" i="1"/>
  <c r="O14" i="1"/>
  <c r="O9" i="1"/>
  <c r="L54" i="3"/>
  <c r="L49" i="3"/>
  <c r="L44" i="3"/>
  <c r="L39" i="3"/>
  <c r="L34" i="3"/>
  <c r="L29" i="3"/>
  <c r="L24" i="3"/>
  <c r="L19" i="3"/>
  <c r="L14" i="3"/>
  <c r="L9" i="3"/>
  <c r="L90" i="2"/>
  <c r="L85" i="2"/>
  <c r="L80" i="2"/>
  <c r="L75" i="2"/>
  <c r="L70" i="2"/>
  <c r="L64" i="2"/>
  <c r="L59" i="2"/>
  <c r="L54" i="2"/>
  <c r="L49" i="2"/>
  <c r="L44" i="2"/>
  <c r="L39" i="2"/>
  <c r="L34" i="2"/>
  <c r="L29" i="2"/>
  <c r="L24" i="2"/>
  <c r="L19" i="2"/>
  <c r="L14" i="2"/>
  <c r="L9" i="2"/>
  <c r="L104" i="1"/>
  <c r="L99" i="1"/>
  <c r="L94" i="1"/>
  <c r="L89" i="1"/>
  <c r="L84" i="1"/>
  <c r="L79" i="1"/>
  <c r="L74" i="1"/>
  <c r="L69" i="1"/>
  <c r="L64" i="1"/>
  <c r="L59" i="1"/>
  <c r="L54" i="1"/>
  <c r="L49" i="1"/>
  <c r="L44" i="1"/>
  <c r="L39" i="1"/>
  <c r="L34" i="1"/>
  <c r="L29" i="1"/>
  <c r="L24" i="1"/>
  <c r="L19" i="1"/>
  <c r="L14" i="1"/>
  <c r="L9" i="1"/>
  <c r="I54" i="3"/>
  <c r="I49" i="3"/>
  <c r="I44" i="3"/>
  <c r="I39" i="3"/>
  <c r="I34" i="3"/>
  <c r="I29" i="3"/>
  <c r="I24" i="3"/>
  <c r="I19" i="3"/>
  <c r="I14" i="3"/>
  <c r="I9" i="3"/>
  <c r="F54" i="3"/>
  <c r="F49" i="3"/>
  <c r="F44" i="3"/>
  <c r="F39" i="3"/>
  <c r="F34" i="3"/>
  <c r="F29" i="3"/>
  <c r="F24" i="3"/>
  <c r="F19" i="3"/>
  <c r="F14" i="3"/>
  <c r="F9" i="3"/>
  <c r="I90" i="2"/>
  <c r="I85" i="2"/>
  <c r="I80" i="2"/>
  <c r="I75" i="2"/>
  <c r="I70" i="2"/>
  <c r="I64" i="2"/>
  <c r="I59" i="2"/>
  <c r="I54" i="2"/>
  <c r="F49" i="2"/>
  <c r="I49" i="2"/>
  <c r="I44" i="2"/>
  <c r="I39" i="2"/>
  <c r="I34" i="2"/>
  <c r="I29" i="2"/>
  <c r="I24" i="2"/>
  <c r="I19" i="2"/>
  <c r="I14" i="2"/>
  <c r="I9" i="2"/>
  <c r="F90" i="2"/>
  <c r="F85" i="2"/>
  <c r="F80" i="2"/>
  <c r="F75" i="2"/>
  <c r="F70" i="2"/>
  <c r="F64" i="2"/>
  <c r="F59" i="2"/>
  <c r="F54" i="2"/>
  <c r="F44" i="2"/>
  <c r="F39" i="2"/>
  <c r="F34" i="2"/>
  <c r="F29" i="2"/>
  <c r="F24" i="2"/>
  <c r="F19" i="2"/>
  <c r="F14" i="2"/>
  <c r="F9" i="2"/>
  <c r="I104" i="1"/>
  <c r="I99" i="1"/>
  <c r="F104" i="1"/>
  <c r="F99" i="1"/>
  <c r="I94" i="1"/>
  <c r="I89" i="1"/>
  <c r="F94" i="1"/>
  <c r="F89" i="1"/>
  <c r="I84" i="1"/>
  <c r="I79" i="1"/>
  <c r="F84" i="1"/>
  <c r="F79" i="1"/>
  <c r="I74" i="1"/>
  <c r="I69" i="1"/>
  <c r="F74" i="1"/>
  <c r="F69" i="1"/>
  <c r="I64" i="1"/>
  <c r="I59" i="1"/>
  <c r="F64" i="1"/>
  <c r="F59" i="1"/>
  <c r="I54" i="1"/>
  <c r="I49" i="1"/>
  <c r="F54" i="1"/>
  <c r="F49" i="1"/>
  <c r="I44" i="1"/>
  <c r="I39" i="1"/>
  <c r="F44" i="1"/>
  <c r="F39" i="1"/>
  <c r="I34" i="1"/>
  <c r="I29" i="1"/>
  <c r="F34" i="1"/>
  <c r="F29" i="1"/>
  <c r="I24" i="1"/>
  <c r="I19" i="1"/>
  <c r="F24" i="1"/>
  <c r="F19" i="1"/>
  <c r="I14" i="1"/>
  <c r="I9" i="1"/>
  <c r="F14" i="1"/>
  <c r="F9" i="1"/>
</calcChain>
</file>

<file path=xl/comments1.xml><?xml version="1.0" encoding="utf-8"?>
<comments xmlns="http://schemas.openxmlformats.org/spreadsheetml/2006/main">
  <authors>
    <author>Microsoft Office User</author>
  </authors>
  <commentList>
    <comment ref="AM36" authorId="0">
      <text>
        <r>
          <rPr>
            <b/>
            <sz val="10"/>
            <color indexed="81"/>
            <rFont val="Calibri"/>
          </rPr>
          <t>Microsoft Office User: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<sst xmlns="http://schemas.openxmlformats.org/spreadsheetml/2006/main" count="2492" uniqueCount="631">
  <si>
    <t xml:space="preserve">Location </t>
  </si>
  <si>
    <t xml:space="preserve">Colony </t>
  </si>
  <si>
    <t xml:space="preserve">San Cristobal </t>
  </si>
  <si>
    <t>595 thin</t>
  </si>
  <si>
    <t>595 thick</t>
  </si>
  <si>
    <t>594 thin</t>
  </si>
  <si>
    <t>594 thick</t>
  </si>
  <si>
    <t>593 thin</t>
  </si>
  <si>
    <t>593 thick</t>
  </si>
  <si>
    <r>
      <t xml:space="preserve">Acropora cervicornis </t>
    </r>
    <r>
      <rPr>
        <sz val="12"/>
        <color theme="1"/>
        <rFont val="Calibri"/>
        <family val="2"/>
        <scheme val="minor"/>
      </rPr>
      <t>linear extension</t>
    </r>
  </si>
  <si>
    <t>Measurements (cm)</t>
  </si>
  <si>
    <t>Trip 1</t>
  </si>
  <si>
    <t>Trip 2</t>
  </si>
  <si>
    <t>592 thin</t>
  </si>
  <si>
    <t>592 thick</t>
  </si>
  <si>
    <t>591 thin</t>
  </si>
  <si>
    <t>591 thick</t>
  </si>
  <si>
    <t>590 thin</t>
  </si>
  <si>
    <t>590 thick</t>
  </si>
  <si>
    <t>589 thin</t>
  </si>
  <si>
    <t>589 thick</t>
  </si>
  <si>
    <t>588 thin</t>
  </si>
  <si>
    <t>588 thick</t>
  </si>
  <si>
    <t>587 thin</t>
  </si>
  <si>
    <t>587 thick</t>
  </si>
  <si>
    <t>586 thin</t>
  </si>
  <si>
    <t>586 thick</t>
  </si>
  <si>
    <t>notes</t>
  </si>
  <si>
    <t>Overall</t>
  </si>
  <si>
    <t xml:space="preserve">Mario </t>
  </si>
  <si>
    <t>983 thin</t>
  </si>
  <si>
    <t>983 thick</t>
  </si>
  <si>
    <t>984 thin</t>
  </si>
  <si>
    <t>984 thick</t>
  </si>
  <si>
    <t>985 thin</t>
  </si>
  <si>
    <t>985 thick</t>
  </si>
  <si>
    <t>986 thin</t>
  </si>
  <si>
    <t>986 thick</t>
  </si>
  <si>
    <t>987 thin</t>
  </si>
  <si>
    <t>987 thick</t>
  </si>
  <si>
    <t>988 thin</t>
  </si>
  <si>
    <t>988 thick</t>
  </si>
  <si>
    <t>989 thin</t>
  </si>
  <si>
    <t>989 thick</t>
  </si>
  <si>
    <t>990 thick</t>
  </si>
  <si>
    <t>Mario</t>
  </si>
  <si>
    <t>991 thin</t>
  </si>
  <si>
    <t>992 thick</t>
  </si>
  <si>
    <t>thin= knoby cerivcornis</t>
  </si>
  <si>
    <t>only prolifera</t>
  </si>
  <si>
    <t>thick=prolifera</t>
  </si>
  <si>
    <t>only cervicornis</t>
  </si>
  <si>
    <t xml:space="preserve">Media Luna </t>
  </si>
  <si>
    <t>Media Luna</t>
  </si>
  <si>
    <t>multiple branching (8.2+2)</t>
  </si>
  <si>
    <t>multiple branching (6.2+1.8)</t>
  </si>
  <si>
    <t>multiple branching (6+2.2)</t>
  </si>
  <si>
    <t>multiple branching (6+1)</t>
  </si>
  <si>
    <t>multiple branching (4.2+1.4)</t>
  </si>
  <si>
    <t>multiple branching (5.2+1.8)</t>
  </si>
  <si>
    <t>multiple branching (9.2+1.8)</t>
  </si>
  <si>
    <t>broken tip</t>
  </si>
  <si>
    <t>AVERAGE</t>
  </si>
  <si>
    <t xml:space="preserve">Average </t>
  </si>
  <si>
    <t xml:space="preserve">Trip 1.1 </t>
  </si>
  <si>
    <t>multiple branches (5.2+1)</t>
  </si>
  <si>
    <t>multiple branches (7.2+1.2)</t>
  </si>
  <si>
    <t>multiple branches (4.6+1.2)</t>
  </si>
  <si>
    <t>broken</t>
  </si>
  <si>
    <t xml:space="preserve">broken </t>
  </si>
  <si>
    <t>Trip 3</t>
  </si>
  <si>
    <t>multiple branches (7.2+ 2.4)</t>
  </si>
  <si>
    <t>multiple branches (8.8 + 2)</t>
  </si>
  <si>
    <t>multiple branches (7.8 + 1.5)</t>
  </si>
  <si>
    <t>multiple branches (6.3 + 2.2 + 1.1)</t>
  </si>
  <si>
    <t>multiple branches (7.2 + 1.8)</t>
  </si>
  <si>
    <t>multiple branches (5.1 + 1.3)</t>
  </si>
  <si>
    <t>broke</t>
  </si>
  <si>
    <t>multiple branches (6.3 + 3.2)</t>
  </si>
  <si>
    <t xml:space="preserve">epithized </t>
  </si>
  <si>
    <t>NA</t>
  </si>
  <si>
    <t>multiple branches (8.7 + 2.8)</t>
  </si>
  <si>
    <t>multiple branches (2.5 + 1.6)</t>
  </si>
  <si>
    <t>multiple branches (2.2 + 1.5)</t>
  </si>
  <si>
    <t xml:space="preserve">damaged </t>
  </si>
  <si>
    <t>Broke off</t>
  </si>
  <si>
    <t>multiple branches (9.1 + 1)</t>
  </si>
  <si>
    <t>Trip 4</t>
  </si>
  <si>
    <t>multiple branches (8.2 +1.5)</t>
  </si>
  <si>
    <t>multiple branches (6.6 +2.5)</t>
  </si>
  <si>
    <t>multiple branches (9.5 + 2.2)</t>
  </si>
  <si>
    <t>multiple branches (6.5 + 3.2)</t>
  </si>
  <si>
    <t>multiple branches (6 +2.5)</t>
  </si>
  <si>
    <t>multiple branches (5.6 + 1.2)</t>
  </si>
  <si>
    <t>multiple branches (4.6 + 3)</t>
  </si>
  <si>
    <t>multiple branches (9.6 + 1.2)</t>
  </si>
  <si>
    <t>multiple branches (3.2 + 1.5)</t>
  </si>
  <si>
    <t xml:space="preserve">multiple branches (1.8 + 2.2) Broken </t>
  </si>
  <si>
    <t>multiple branches (7.5 + 3.2)</t>
  </si>
  <si>
    <t>epithized</t>
  </si>
  <si>
    <t>multiple branches (7.3 + 1.5)</t>
  </si>
  <si>
    <t xml:space="preserve">heavily epithized with one big </t>
  </si>
  <si>
    <t xml:space="preserve">damsels </t>
  </si>
  <si>
    <t>multple branches (5.8 + 1)</t>
  </si>
  <si>
    <t>multiple branches (10.5 + 1.8)</t>
  </si>
  <si>
    <t>multiple branches (7.9 + 1.5)</t>
  </si>
  <si>
    <t>multiple branches (6.5 + 1.2)</t>
  </si>
  <si>
    <t>multiple branches (5.6 + 1)</t>
  </si>
  <si>
    <t>multiple branches (8.5 + 1.5)</t>
  </si>
  <si>
    <t>bleached</t>
  </si>
  <si>
    <t>couldn't find</t>
  </si>
  <si>
    <t>Trip 5</t>
  </si>
  <si>
    <t>multiple branches (9.2+ 2.2)</t>
  </si>
  <si>
    <t>multiple bracnhes (9+1)</t>
  </si>
  <si>
    <t>multiple bracnhes (10.5+1.5+2.2)</t>
  </si>
  <si>
    <t>multiple branches (7.5+1.5)</t>
  </si>
  <si>
    <t>multiple bracnhes (7.2+3.5)</t>
  </si>
  <si>
    <t>multiple branches (8.5+3.2+4)</t>
  </si>
  <si>
    <t>multiple branches (6.2+2.6)</t>
  </si>
  <si>
    <t>multiple branches (6.4+1)</t>
  </si>
  <si>
    <t>multiple branches (14.2+1)</t>
  </si>
  <si>
    <t>multiple branches (6.7+4)</t>
  </si>
  <si>
    <t>multiple bracnhes (9.5+1)</t>
  </si>
  <si>
    <t>multiple bracnhes (10.2+5)</t>
  </si>
  <si>
    <t>multiple bracnhes (4+1+1)</t>
  </si>
  <si>
    <t>multiple branches (2.6+2.5) broke</t>
  </si>
  <si>
    <t>multiple bracnhes (2+2.5)</t>
  </si>
  <si>
    <t>multiple bracnhes (7.2+5.5+2)</t>
  </si>
  <si>
    <t>multiple branches (6.2+1.5)</t>
  </si>
  <si>
    <t>multiple branches (6+1)</t>
  </si>
  <si>
    <t>multiple branches (7.4+1.5)</t>
  </si>
  <si>
    <t>multiple branches (7.2+2)</t>
  </si>
  <si>
    <t>Skipped</t>
  </si>
  <si>
    <t>Trip 6</t>
  </si>
  <si>
    <t>multiple branches (6.2 + 1.5)</t>
  </si>
  <si>
    <t>multiple branches (6.6 + 2.2)</t>
  </si>
  <si>
    <t>multiple branches (5.8 +1)</t>
  </si>
  <si>
    <t>multiple branches (9.2 + 3.5)</t>
  </si>
  <si>
    <t>multiple branches (7.2 + 1 +1)</t>
  </si>
  <si>
    <t>multple branches (10+2.7)</t>
  </si>
  <si>
    <t>multiple branches (7.5+1)</t>
  </si>
  <si>
    <t>multiple branches (8.2+2.2)</t>
  </si>
  <si>
    <t>multiple branches (10.7+3.2+1.6)</t>
  </si>
  <si>
    <t>multple branches (8.5+5)</t>
  </si>
  <si>
    <t>dead</t>
  </si>
  <si>
    <t>multiple branches (6.3+2.2)</t>
  </si>
  <si>
    <t>multiple branches (4.5+1.5+!.5)</t>
  </si>
  <si>
    <t>muliple branches (10.5+3.2) epi</t>
  </si>
  <si>
    <t>multiple branches (10.2+!+!)</t>
  </si>
  <si>
    <t>multiple branches (11.5+6)</t>
  </si>
  <si>
    <t>multiple branches (6.8+1)</t>
  </si>
  <si>
    <t>multiple branches (6.5+ 1.5)</t>
  </si>
  <si>
    <t>multiple branches (6.6+4.3)</t>
  </si>
  <si>
    <t>multiple branches (8.2+1)</t>
  </si>
  <si>
    <t>multiple branches (9.2+2)</t>
  </si>
  <si>
    <t>multiple branches (7.2+1.5)</t>
  </si>
  <si>
    <t>multiple branches (12+3.8)</t>
  </si>
  <si>
    <t>multiple branches (6.2+1.2)</t>
  </si>
  <si>
    <t>multiple branches (9.1+4)</t>
  </si>
  <si>
    <t>multiple branches (6.7+1.5)</t>
  </si>
  <si>
    <t>multiple branches (7.3+2.5)</t>
  </si>
  <si>
    <t>multiple branches (6.6+2.5)</t>
  </si>
  <si>
    <t>multiple branches (6.2+2.2)</t>
  </si>
  <si>
    <t>multiple branches (10.6+4.2)</t>
  </si>
  <si>
    <t>Trip 7</t>
  </si>
  <si>
    <t>multiple branches (12+2.5+4+2.5)</t>
  </si>
  <si>
    <t>multiple branches (12+4.5+2.5)</t>
  </si>
  <si>
    <t>multiple branches (9+2.2)</t>
  </si>
  <si>
    <t>multiple branches (11+1.5+1.5)</t>
  </si>
  <si>
    <t>multiple branches (14.5+1)</t>
  </si>
  <si>
    <t>multiple branches (9.1+3+1.7)</t>
  </si>
  <si>
    <t>multiple branches (12.5+2.6+3)</t>
  </si>
  <si>
    <t>multiple branches (13.2+1.7)</t>
  </si>
  <si>
    <t>multiple branches (8.5+1.2)</t>
  </si>
  <si>
    <t>multiple branches (14.2+1.6+1+1)</t>
  </si>
  <si>
    <t>multiple branches (17.5+4+2+2)</t>
  </si>
  <si>
    <t>multiple branches (19.2+1.6)</t>
  </si>
  <si>
    <t>multiple branches (16.6+2+2)</t>
  </si>
  <si>
    <t>multiple branches (8.2+2.5+2)</t>
  </si>
  <si>
    <t>multiple branches (8.2+3.1)</t>
  </si>
  <si>
    <t>multiple branches (7+2+2+2+2+1.5)</t>
  </si>
  <si>
    <t>multiple branches (9.8+2)</t>
  </si>
  <si>
    <t>multiple branches (10.2+5+3+2)</t>
  </si>
  <si>
    <t>multiple branches (6.4+3.8+3.6)</t>
  </si>
  <si>
    <t xml:space="preserve">missing branch </t>
  </si>
  <si>
    <t>multiple branches (12.2+7)</t>
  </si>
  <si>
    <t>multiple branches (7+3.2+2.5)</t>
  </si>
  <si>
    <t>broken multiple branches (2.2+3)</t>
  </si>
  <si>
    <t>multiple branches (7.2+1.5+1.5)</t>
  </si>
  <si>
    <t>multiple branches (6.5+1.5)</t>
  </si>
  <si>
    <t>multiple branches (10.1+1)</t>
  </si>
  <si>
    <t>multiple branches (7.3+1.5)</t>
  </si>
  <si>
    <t>multiple branches (10.5+2)</t>
  </si>
  <si>
    <t>multiple branches (11.2+2.4+1.5)</t>
  </si>
  <si>
    <t>broken and dead</t>
  </si>
  <si>
    <t>multiple branches (8.2+3.1+2.2)</t>
  </si>
  <si>
    <t>multiple branches (10.2+6.2+5.8)</t>
  </si>
  <si>
    <t>multiple branches (11.8+5.4)</t>
  </si>
  <si>
    <t>multiple branches (14.5+6.8)</t>
  </si>
  <si>
    <t>multiple branches (8.3+4.9)</t>
  </si>
  <si>
    <t>multiple branches (9.5+3)</t>
  </si>
  <si>
    <t>algal overgrowth</t>
  </si>
  <si>
    <t>multiple branches (8.4+3.6)</t>
  </si>
  <si>
    <t>Trip 8</t>
  </si>
  <si>
    <t>multiple branches (10.4+4.5)</t>
  </si>
  <si>
    <t>multiple branches (9.5+4.5)</t>
  </si>
  <si>
    <t>multiple branches (11.6+4.2)</t>
  </si>
  <si>
    <t>multiple branches (7.2+4.5)</t>
  </si>
  <si>
    <t>multiple branches (7+2+3)</t>
  </si>
  <si>
    <t>multiple branches (7+5)</t>
  </si>
  <si>
    <t>multiple branches (8+2+2)</t>
  </si>
  <si>
    <t>multiple branches (13)</t>
  </si>
  <si>
    <t xml:space="preserve">multiple branches (6.2+3) epithizied </t>
  </si>
  <si>
    <t>mulitple branches (11+5)</t>
  </si>
  <si>
    <t>multiple branches (12.2+2.2)</t>
  </si>
  <si>
    <t>multiple branches (12.5+5)</t>
  </si>
  <si>
    <t>multiple branches (14.2+4+4)</t>
  </si>
  <si>
    <t>multiple branches (15.5+1)</t>
  </si>
  <si>
    <t>multiple branches (9.5+2+3)</t>
  </si>
  <si>
    <t>multiple branches (14.5+2+2+3+3)</t>
  </si>
  <si>
    <t>multiple branches (12.3+2)</t>
  </si>
  <si>
    <t>multiple branches (16.6+2.5)</t>
  </si>
  <si>
    <t>multiple branches (12.1+2)</t>
  </si>
  <si>
    <t>multiple branches (10.5+1+1+2)</t>
  </si>
  <si>
    <t>multiple branches (10.2+1+2)</t>
  </si>
  <si>
    <t>multiple branches (10.5+3+3+1)</t>
  </si>
  <si>
    <t>?</t>
  </si>
  <si>
    <t>multiple branches (15.1+3.1)</t>
  </si>
  <si>
    <t>multiple branches (8.5+2)</t>
  </si>
  <si>
    <t>multiple branches (21+4.5)</t>
  </si>
  <si>
    <t>multiple branches (16.8+3+3+3+2+2)</t>
  </si>
  <si>
    <t>multiple branches (19.5+4+4+3+5+2+3)</t>
  </si>
  <si>
    <t>multiple branches (7.5+2+2)</t>
  </si>
  <si>
    <t>multiple branches (9.2+3+2)</t>
  </si>
  <si>
    <t>multiple branches (13.1+3+3)</t>
  </si>
  <si>
    <t>multiple branches (11.1+6.5+4)</t>
  </si>
  <si>
    <t>multiple branches (10.1+4+4)</t>
  </si>
  <si>
    <t>missing branch</t>
  </si>
  <si>
    <t>multiple branches (12.3+2.9)</t>
  </si>
  <si>
    <t>multiple branches (18+2+3.5)</t>
  </si>
  <si>
    <t>multiple branches (14.5+2+2)</t>
  </si>
  <si>
    <t>multiple branches (9.8+1+1)</t>
  </si>
  <si>
    <t>multiple branches (11.5+3+3)</t>
  </si>
  <si>
    <t>multiple branches (11.5+3+3+2)</t>
  </si>
  <si>
    <t>multiple branches (11.1+2+2+2+2+2+2)</t>
  </si>
  <si>
    <t>multiple branches (15.2+3.4)</t>
  </si>
  <si>
    <t>multiple branches (7.5+3.2)</t>
  </si>
  <si>
    <t>multiple branches (12.5+3.6)</t>
  </si>
  <si>
    <t>multiple branches (12.1+3+3)</t>
  </si>
  <si>
    <t>multiple branches (4.5+3.5)</t>
  </si>
  <si>
    <t>multiple branches (8.9+2+2)</t>
  </si>
  <si>
    <t>multiple branches (10.5+3+3)</t>
  </si>
  <si>
    <t>multiple branches (10.8+2+3+2)</t>
  </si>
  <si>
    <t>multiple branches (14.5+2+3)</t>
  </si>
  <si>
    <t>multiple branches (14.5+7)</t>
  </si>
  <si>
    <t>multiple branches (12.5+6+6)</t>
  </si>
  <si>
    <t>multiple branches (16.5+9.5)</t>
  </si>
  <si>
    <t>mostly dead</t>
  </si>
  <si>
    <t>multiple branches (10.6+4+4+3)</t>
  </si>
  <si>
    <t>multiple branches (10.2+4.5+2)</t>
  </si>
  <si>
    <t>multiple branches (11.2+2)</t>
  </si>
  <si>
    <t>multiple branches (10.5+4)</t>
  </si>
  <si>
    <t>multiple branches (7.5+4)</t>
  </si>
  <si>
    <t>multiple branches (10.8+2+2)</t>
  </si>
  <si>
    <t>multiple branches (8.5+2) epithized</t>
  </si>
  <si>
    <t>multiple branches (9.8+3.2+2)</t>
  </si>
  <si>
    <t>multiple branches (11.5+3.5)</t>
  </si>
  <si>
    <t>multiple branches (10.2+4.5+5.5)</t>
  </si>
  <si>
    <t>multiple branches (9.6+5)</t>
  </si>
  <si>
    <t>multiple branches (9.6+2+2)</t>
  </si>
  <si>
    <t>multiple branches (11.4+4+4) epithized</t>
  </si>
  <si>
    <t>multiple branches (10.8+2.4)</t>
  </si>
  <si>
    <t xml:space="preserve">Trip 9 </t>
  </si>
  <si>
    <t>multiple branches (12.2+3.5)</t>
  </si>
  <si>
    <t>multiple branches (13+7.5)</t>
  </si>
  <si>
    <t>multiple branches (7.7+3)</t>
  </si>
  <si>
    <t>multiple branches (15+4+4+3+3)</t>
  </si>
  <si>
    <t>multiple branches (14.5+6.4)</t>
  </si>
  <si>
    <t>multiple branches (9.5+4.5+2)</t>
  </si>
  <si>
    <t>multiple branches (13.1+1)</t>
  </si>
  <si>
    <t>multiple branches (14.2+4.5)</t>
  </si>
  <si>
    <t>multiple branches (11.1+2+2)</t>
  </si>
  <si>
    <t>multiple branches (14.5+3.6)</t>
  </si>
  <si>
    <t>multiple branches (10.2+3.3)</t>
  </si>
  <si>
    <t>multiple branches (11.9+5.5+5.5)</t>
  </si>
  <si>
    <t>multiple branches (15.7+4.5)</t>
  </si>
  <si>
    <t>multiple branches (9.5+4)</t>
  </si>
  <si>
    <t>multiple branches (11.2+2+2)</t>
  </si>
  <si>
    <t>multiple branches (22.5+7.2)</t>
  </si>
  <si>
    <t>multiple branches (18.5+5+6+3+3+2)</t>
  </si>
  <si>
    <t>multiple branches (21.5+5+5+5+5)</t>
  </si>
  <si>
    <t>multiple branches (8.9+2)</t>
  </si>
  <si>
    <t>multiple branches (7.6+2+2)</t>
  </si>
  <si>
    <t>multiple branches (15.2+3+3)</t>
  </si>
  <si>
    <t>multiple branches (17.5+7+6)</t>
  </si>
  <si>
    <t>multiple branches (19.5+4)</t>
  </si>
  <si>
    <t>multiple branches (7.5+3)</t>
  </si>
  <si>
    <t>multiple branches (12.5+2+2)</t>
  </si>
  <si>
    <t>multiple branches (15.2+5+3)</t>
  </si>
  <si>
    <t>multiple branches (10.2+3)</t>
  </si>
  <si>
    <t>multilpe branches (11.2+4.5)</t>
  </si>
  <si>
    <t>multiple branches (20.5+2)</t>
  </si>
  <si>
    <t>multiple branches (4.9+2+3)</t>
  </si>
  <si>
    <t>multiple branches (13.2+3+3)</t>
  </si>
  <si>
    <t>multiple branches (13.2+7+5+5)</t>
  </si>
  <si>
    <t>multiple branches (17.8+4+5+3)</t>
  </si>
  <si>
    <t>multiple branches (13.5+5)</t>
  </si>
  <si>
    <t>multiple branches (8.9+2+5)</t>
  </si>
  <si>
    <t>multiple branches (10.9+5)</t>
  </si>
  <si>
    <t>multiple branches (4.5+2)</t>
  </si>
  <si>
    <t>multiple branches (10.1+5)</t>
  </si>
  <si>
    <t>multiple branches (13.2+3+4+5)</t>
  </si>
  <si>
    <t>multiple branches (12.5+3+3)</t>
  </si>
  <si>
    <t>Trip 9</t>
  </si>
  <si>
    <t>multiple branches (10.3+3+4)</t>
  </si>
  <si>
    <t>multiple branches (11.9+3+4)</t>
  </si>
  <si>
    <t>multiple branches (12.5+6)</t>
  </si>
  <si>
    <t>multiple branches (12.2+3+2)</t>
  </si>
  <si>
    <t>multiple branches (11.9+2+3)</t>
  </si>
  <si>
    <t>multiple branches (7.9+2)</t>
  </si>
  <si>
    <t>multiple branches (4.5+2+3)</t>
  </si>
  <si>
    <t>multiple branches (8.9+3)</t>
  </si>
  <si>
    <t>multiple branches (5.9+2)</t>
  </si>
  <si>
    <t>multiple branches (9.2+5)</t>
  </si>
  <si>
    <t>multiple branches (5.6+3)</t>
  </si>
  <si>
    <t>multiple branches (10.2+5+1.5)</t>
  </si>
  <si>
    <t>multiple branches (15.2+4)</t>
  </si>
  <si>
    <t>multiple branches (13.5+7)</t>
  </si>
  <si>
    <t>multiple branches (19.2+3)</t>
  </si>
  <si>
    <t>multiple branches (13.2+4+4+4+4)</t>
  </si>
  <si>
    <t>multiple branches (18.5+5.5+3)</t>
  </si>
  <si>
    <t>multiple branches (11.9+3)</t>
  </si>
  <si>
    <t>multiple branches (15.4+5+3)</t>
  </si>
  <si>
    <t>multiple branches (17.3+3+3+3)</t>
  </si>
  <si>
    <t>epithized/broken</t>
  </si>
  <si>
    <t>multiple branches (12.5+6+5+3)</t>
  </si>
  <si>
    <t>multiple branches (10.6+4+5)</t>
  </si>
  <si>
    <t>multiple branches (7.2+2), epithized</t>
  </si>
  <si>
    <t>multiple branches (9.4+2)</t>
  </si>
  <si>
    <t>multiple branches (14+2.8)</t>
  </si>
  <si>
    <t>multiple branches (10.5+4+4)</t>
  </si>
  <si>
    <t>multple branches (9.4+4)</t>
  </si>
  <si>
    <t>multiple branches (11.2+4+3)</t>
  </si>
  <si>
    <t>multiple branches (12.5+4+4)</t>
  </si>
  <si>
    <t>multiple branches (12+7.7)</t>
  </si>
  <si>
    <t>multiple branches (12.2+4)</t>
  </si>
  <si>
    <t>Trip 10</t>
  </si>
  <si>
    <t>multiple branches (16.6+5 X 5)</t>
  </si>
  <si>
    <t>multiple branches (5 X 3)</t>
  </si>
  <si>
    <t>fuse</t>
  </si>
  <si>
    <t>multiple branches (11.5+5)</t>
  </si>
  <si>
    <t>multiple branches (16.2+2)</t>
  </si>
  <si>
    <t>multiple branches (18.2+2)</t>
  </si>
  <si>
    <t>multiple branches (9.5+5+3)</t>
  </si>
  <si>
    <t>multiple branches (15+7.5+3)</t>
  </si>
  <si>
    <t>multiple branches (15.7+5.5+6.5)</t>
  </si>
  <si>
    <t>multiple branches (15.7+5.5)</t>
  </si>
  <si>
    <t>multiple branches (19.5+7)</t>
  </si>
  <si>
    <t>multiple branches (16.5+5)</t>
  </si>
  <si>
    <t>multiple branches (12.2+6+6)</t>
  </si>
  <si>
    <t>multiple branches (5.7+5)</t>
  </si>
  <si>
    <t>multiple branches (14.5+5+2)</t>
  </si>
  <si>
    <t>multiple branches (11.2+4.6)</t>
  </si>
  <si>
    <t>multiple branches (10+2.2)</t>
  </si>
  <si>
    <t>multiple branches (11.2+4+5+2)</t>
  </si>
  <si>
    <t>multiple branches (12.2+3+3)</t>
  </si>
  <si>
    <t>multiple branches (23.9+2+2)</t>
  </si>
  <si>
    <t>multiple branches (24.2+9)</t>
  </si>
  <si>
    <t>multiple branches (18.2+8+9+2)</t>
  </si>
  <si>
    <t>multiple branches (10.2+2+2+2)</t>
  </si>
  <si>
    <t>multiple branches (8+3+3)</t>
  </si>
  <si>
    <t>multiple branches (15.5+4+4)</t>
  </si>
  <si>
    <t>multiple branches (10+4+5)</t>
  </si>
  <si>
    <t>multiple branches (14.5+2)</t>
  </si>
  <si>
    <t>multiple branches (14+7+7)</t>
  </si>
  <si>
    <t>multiple branches (19.5+8+8)</t>
  </si>
  <si>
    <t>multiple branches (13+4+4)</t>
  </si>
  <si>
    <t>multiple branches (15.5+5+5)</t>
  </si>
  <si>
    <t>multiple branches (19.5+10+5)</t>
  </si>
  <si>
    <t>multiple branches (15.5+5)</t>
  </si>
  <si>
    <t>multiple branches (16.6+3)</t>
  </si>
  <si>
    <t>multiple branches (14.5+4)</t>
  </si>
  <si>
    <t>multiple epi branches (11.1+3.5)</t>
  </si>
  <si>
    <t>multiple branches (6+7)</t>
  </si>
  <si>
    <t>multiple branches (13.5+3+4)</t>
  </si>
  <si>
    <t>multiple branches (12.2+5 X 4)</t>
  </si>
  <si>
    <t>multiple branches (25.3+4)</t>
  </si>
  <si>
    <t>multiple branches (17.5+5+5)epi</t>
  </si>
  <si>
    <t>multiple branches (14.5+5)</t>
  </si>
  <si>
    <t>multiple branches (14.4+5+5)</t>
  </si>
  <si>
    <t>multiple branches (17.7+3)</t>
  </si>
  <si>
    <t>multiple branches (13.7+5)</t>
  </si>
  <si>
    <t>multiple branches (15.2+7)</t>
  </si>
  <si>
    <t>multiple branches (7.8+3)</t>
  </si>
  <si>
    <t>multiple branches (10.5+5)</t>
  </si>
  <si>
    <t>multiple branches (21.2+3) epi</t>
  </si>
  <si>
    <t>multiple branches (12.5+5) epi</t>
  </si>
  <si>
    <t>multiple branches (9+5.5)</t>
  </si>
  <si>
    <t>multiple branches (10.2+2)</t>
  </si>
  <si>
    <t>multiple branches (9.5+3+2)</t>
  </si>
  <si>
    <t>multiple branches (16.5+6+5)</t>
  </si>
  <si>
    <t>multiple branches (20+3.2+4)</t>
  </si>
  <si>
    <t>multiple branches (8.5+2+3)</t>
  </si>
  <si>
    <t>multiple branches (11.5+3+2)</t>
  </si>
  <si>
    <t>multiple branches (11.5+3)</t>
  </si>
  <si>
    <t>multiple branches (10+ 8 X 4)</t>
  </si>
  <si>
    <t>multiple branches (13+4.5)</t>
  </si>
  <si>
    <t>multiple branches (13.5+5+7)</t>
  </si>
  <si>
    <t>multiple branches (7.2+2+3)</t>
  </si>
  <si>
    <t>multiple branches (12+5)</t>
  </si>
  <si>
    <t>multiple branches (10+3)</t>
  </si>
  <si>
    <t>multiple branches (21.2+2)</t>
  </si>
  <si>
    <t>diseased</t>
  </si>
  <si>
    <t>multiple branches (9.5+5.5+4)</t>
  </si>
  <si>
    <t>multiple branches (13.1+2)</t>
  </si>
  <si>
    <t>multiple branches (16.5+5+5)</t>
  </si>
  <si>
    <t>multiple branches (7.5+2)</t>
  </si>
  <si>
    <t>multiple branches (8.9+2+3)</t>
  </si>
  <si>
    <t>multiple branches (11.1+5)</t>
  </si>
  <si>
    <t>multiple branches (14.2+7)</t>
  </si>
  <si>
    <t>mutliple branches (17.3+2)</t>
  </si>
  <si>
    <t>multiple branches (11.2+3)</t>
  </si>
  <si>
    <t>multiple branches (11.3+2)</t>
  </si>
  <si>
    <t>multiple branches (11.5+7+7)</t>
  </si>
  <si>
    <t>multiple branches (9.5+2+2)</t>
  </si>
  <si>
    <t>multiple branches (7.2+1)</t>
  </si>
  <si>
    <t>multiple branches (15.2+2+2)</t>
  </si>
  <si>
    <t>multiple branches (9.5+2)</t>
  </si>
  <si>
    <t>multiple branches (11.6+3.2+6)</t>
  </si>
  <si>
    <t>mutlple branches (12.4+8)</t>
  </si>
  <si>
    <t xml:space="preserve">multiple branches (10.2+2.5) epi </t>
  </si>
  <si>
    <t>multiple branches (15.2+5)</t>
  </si>
  <si>
    <t>multiple branches (17.2+3+3)</t>
  </si>
  <si>
    <t>Trip 11</t>
  </si>
  <si>
    <t>multiple branches (16+7+7)</t>
  </si>
  <si>
    <t>multiple branches (10+9+8)</t>
  </si>
  <si>
    <t>multiple branches (16.5+11)</t>
  </si>
  <si>
    <t>multiple branches (17+4)</t>
  </si>
  <si>
    <t>multiple branches (19.5+2)</t>
  </si>
  <si>
    <t>multiple branches (16.2+3)</t>
  </si>
  <si>
    <t>multiple branches (3.5+7)</t>
  </si>
  <si>
    <t>multiple branches (21+7+2)</t>
  </si>
  <si>
    <t>multiple branches (16+9+6)</t>
  </si>
  <si>
    <t>multiple branches (21.5+9)</t>
  </si>
  <si>
    <t>epithized (14.5+5)</t>
  </si>
  <si>
    <t>(20+7.2)</t>
  </si>
  <si>
    <t>(11.5+2)</t>
  </si>
  <si>
    <t>(15.1+7)</t>
  </si>
  <si>
    <t>(13.3+5+5+3)</t>
  </si>
  <si>
    <t>(23.5+10.5)</t>
  </si>
  <si>
    <t>(15.4+5+5+4)</t>
  </si>
  <si>
    <t>(26+6+4+3.9)</t>
  </si>
  <si>
    <t>(11.6+2+2)</t>
  </si>
  <si>
    <t>(12.4+6.3)</t>
  </si>
  <si>
    <t>(15.6+5)</t>
  </si>
  <si>
    <t>(14.5+4.4)</t>
  </si>
  <si>
    <t>(16.1+14+1.9)</t>
  </si>
  <si>
    <t>(19.5+11+9)</t>
  </si>
  <si>
    <t>(21.2+2+4.5)</t>
  </si>
  <si>
    <t>(15.5+5.7)</t>
  </si>
  <si>
    <t>(17.2+3.4)</t>
  </si>
  <si>
    <t>(17.5+5)</t>
  </si>
  <si>
    <t>epi (11.3+4)</t>
  </si>
  <si>
    <t>(7+7)</t>
  </si>
  <si>
    <t>(14.5+5+5+5)</t>
  </si>
  <si>
    <t>(20+6+6)</t>
  </si>
  <si>
    <t>epi (21.2+11)</t>
  </si>
  <si>
    <t>(14.5+6+4)</t>
  </si>
  <si>
    <t>epithized broke</t>
  </si>
  <si>
    <t>(17+7)</t>
  </si>
  <si>
    <t>(20+4+4.5)</t>
  </si>
  <si>
    <t>(9.1+2+2.1)</t>
  </si>
  <si>
    <t>(24.4+5+5)</t>
  </si>
  <si>
    <t>(19.3+2)</t>
  </si>
  <si>
    <t>(8.2+3)</t>
  </si>
  <si>
    <t>(13.2+3+3) epi</t>
  </si>
  <si>
    <t>(20+7.1) epi</t>
  </si>
  <si>
    <t>(6+2.2)</t>
  </si>
  <si>
    <t>(5+2.5)</t>
  </si>
  <si>
    <t>(21+5+2.2)</t>
  </si>
  <si>
    <t>epi</t>
  </si>
  <si>
    <t>(13.2+4.3)</t>
  </si>
  <si>
    <t>(12+ 9 X 4)</t>
  </si>
  <si>
    <t>(15.1+15+2)</t>
  </si>
  <si>
    <t>(12+4.2)</t>
  </si>
  <si>
    <t>(12+3.2)</t>
  </si>
  <si>
    <t>(8.3+3+2)</t>
  </si>
  <si>
    <t>(15.2+5) epi</t>
  </si>
  <si>
    <t>(16+2.2)</t>
  </si>
  <si>
    <t>(13+5.2) epi</t>
  </si>
  <si>
    <t>(11+3.1)</t>
  </si>
  <si>
    <t>(21.9+2)</t>
  </si>
  <si>
    <t>(11.1+10)</t>
  </si>
  <si>
    <t>(17.5+5+5)</t>
  </si>
  <si>
    <t>(12+9)</t>
  </si>
  <si>
    <t>(9.2+2+3)</t>
  </si>
  <si>
    <t>(15.5+5+2.5)</t>
  </si>
  <si>
    <t>(18.3+2)</t>
  </si>
  <si>
    <t>(11.3+4)</t>
  </si>
  <si>
    <t>(12.5+7+8)</t>
  </si>
  <si>
    <t>)</t>
  </si>
  <si>
    <t>(19.1+2)</t>
  </si>
  <si>
    <t>(12.6+3.2+6)</t>
  </si>
  <si>
    <t>(13+8.2)</t>
  </si>
  <si>
    <t>(18.9+4+4)</t>
  </si>
  <si>
    <t>Trip 12</t>
  </si>
  <si>
    <t>22+4</t>
  </si>
  <si>
    <t>17+5+5</t>
  </si>
  <si>
    <t>15+2</t>
  </si>
  <si>
    <t>19.5+2</t>
  </si>
  <si>
    <t>17+7+5</t>
  </si>
  <si>
    <t>14.5+6</t>
  </si>
  <si>
    <t>15.5+5</t>
  </si>
  <si>
    <t>18+4.2</t>
  </si>
  <si>
    <t>5.5+5</t>
  </si>
  <si>
    <t>20.2+10</t>
  </si>
  <si>
    <t>19.5+10</t>
  </si>
  <si>
    <t>16.5+6 OG</t>
  </si>
  <si>
    <t>12+8+8</t>
  </si>
  <si>
    <t>16.7+7</t>
  </si>
  <si>
    <t>epithized and dead</t>
  </si>
  <si>
    <t>14.5+5</t>
  </si>
  <si>
    <t>13.5+3+4</t>
  </si>
  <si>
    <t>14.5+5+5</t>
  </si>
  <si>
    <t>21+19.5</t>
  </si>
  <si>
    <t>25+15</t>
  </si>
  <si>
    <t>23+3</t>
  </si>
  <si>
    <t>16+6</t>
  </si>
  <si>
    <t>13.5+4+4</t>
  </si>
  <si>
    <t>13+3+3</t>
  </si>
  <si>
    <t>13+4+4</t>
  </si>
  <si>
    <t>15+2.2</t>
  </si>
  <si>
    <t>15+5</t>
  </si>
  <si>
    <t>20+17</t>
  </si>
  <si>
    <t>15.5+8</t>
  </si>
  <si>
    <t>25+5.5</t>
  </si>
  <si>
    <t>16+5</t>
  </si>
  <si>
    <t>25+10+6.3</t>
  </si>
  <si>
    <t>15+7</t>
  </si>
  <si>
    <t>16.5+7</t>
  </si>
  <si>
    <t>9+2.9</t>
  </si>
  <si>
    <t>17+2.5</t>
  </si>
  <si>
    <t>20+5.5</t>
  </si>
  <si>
    <t>10+7</t>
  </si>
  <si>
    <t>15+5+5</t>
  </si>
  <si>
    <t>15+10+5.5</t>
  </si>
  <si>
    <t>17+3+6</t>
  </si>
  <si>
    <t>29+10</t>
  </si>
  <si>
    <t>21+2</t>
  </si>
  <si>
    <t>11.2+2</t>
  </si>
  <si>
    <t>12.5+5</t>
  </si>
  <si>
    <t>17.5+5+5</t>
  </si>
  <si>
    <t>15+15+7.2</t>
  </si>
  <si>
    <t>OG</t>
  </si>
  <si>
    <t>20+2.2</t>
  </si>
  <si>
    <t>21+9.2</t>
  </si>
  <si>
    <t>10.5+5</t>
  </si>
  <si>
    <t>6+3.9</t>
  </si>
  <si>
    <t>22+6+2</t>
  </si>
  <si>
    <t>9+2.2</t>
  </si>
  <si>
    <t>15+5+5+5</t>
  </si>
  <si>
    <t>12+5.5</t>
  </si>
  <si>
    <t>12+10+8+20</t>
  </si>
  <si>
    <t>12+3.2</t>
  </si>
  <si>
    <t>16+7.2</t>
  </si>
  <si>
    <t>15+5.5</t>
  </si>
  <si>
    <t>15+3.1</t>
  </si>
  <si>
    <t>18+12</t>
  </si>
  <si>
    <t>17+6+6</t>
  </si>
  <si>
    <t>WB</t>
  </si>
  <si>
    <t>17+3+5</t>
  </si>
  <si>
    <t>15.2+3</t>
  </si>
  <si>
    <t>20+4.2</t>
  </si>
  <si>
    <t>15+5.2</t>
  </si>
  <si>
    <t>17+7+8</t>
  </si>
  <si>
    <t>7+3.3</t>
  </si>
  <si>
    <t>18+2+3</t>
  </si>
  <si>
    <t>14+10</t>
  </si>
  <si>
    <t>16+7</t>
  </si>
  <si>
    <t>20+7</t>
  </si>
  <si>
    <t>thin= prolifera</t>
  </si>
  <si>
    <t>thick= cervicornis</t>
  </si>
  <si>
    <t>Site</t>
  </si>
  <si>
    <t>Date</t>
  </si>
  <si>
    <t>Plot #</t>
  </si>
  <si>
    <t>Algal acumulation</t>
  </si>
  <si>
    <t>SC</t>
  </si>
  <si>
    <t>ML</t>
  </si>
  <si>
    <t>Sampling #</t>
  </si>
  <si>
    <t>Three spot Damsel</t>
  </si>
  <si>
    <t>Longfin Damsel</t>
  </si>
  <si>
    <t>Yellowtail Damsel</t>
  </si>
  <si>
    <t>Bicolor Damsel</t>
  </si>
  <si>
    <t>Cocoa Damsel</t>
  </si>
  <si>
    <t>Beaugregory</t>
  </si>
  <si>
    <t>Red Urchin</t>
  </si>
  <si>
    <t>Pencil Urchin</t>
  </si>
  <si>
    <t>French Grunt</t>
  </si>
  <si>
    <t>Squirrel fish</t>
  </si>
  <si>
    <t>Mean growth cerv</t>
  </si>
  <si>
    <t>Mean growth prolif</t>
  </si>
  <si>
    <t>Growth rate cerv</t>
  </si>
  <si>
    <t>Growth rate prolif</t>
  </si>
  <si>
    <t>Algae delta</t>
  </si>
  <si>
    <t>square root transformed</t>
  </si>
  <si>
    <t>Bray-Curtis because missing values then centroids</t>
  </si>
  <si>
    <t>nMDS</t>
  </si>
  <si>
    <t>PCO</t>
  </si>
  <si>
    <t>shows temperal changes in all sites</t>
  </si>
  <si>
    <t>w/ original data set- select all, analyze diverse with abundance and number species- check results to worksheet</t>
  </si>
  <si>
    <t>also-transform to prensence absence data</t>
  </si>
  <si>
    <t>average sampling sites</t>
  </si>
  <si>
    <t>sum sampling sites to get total number species per plot per site</t>
  </si>
  <si>
    <t>then overlay average values per site with fish abundances</t>
  </si>
  <si>
    <t xml:space="preserve">.5 correlation </t>
  </si>
  <si>
    <t>do correlation with linear extension and 3 species princess parrot, red urchin and longfin damsel</t>
  </si>
  <si>
    <t>clumped yes or no if species effect corals</t>
  </si>
  <si>
    <t>species average abundance on the Y`and date on the X axis over all 10 plots per site using sedentary species</t>
  </si>
  <si>
    <t>scatter plot with damsel on X and coral cover on Y</t>
  </si>
  <si>
    <t>red urchin on X axis and 3spot and longfin on Y correlation scatterplot</t>
  </si>
  <si>
    <t>organize algae data into new workbook and send</t>
  </si>
  <si>
    <t>urchin, 3spot, longfin, squirrel and french grunt</t>
  </si>
  <si>
    <t>total number species and total abundance per site per sampling time</t>
  </si>
  <si>
    <t>SCRI</t>
  </si>
  <si>
    <t>MAR</t>
  </si>
  <si>
    <t>MLU</t>
  </si>
  <si>
    <t>A.cervicornis</t>
  </si>
  <si>
    <t>A prolifera</t>
  </si>
  <si>
    <t>predation</t>
  </si>
  <si>
    <t>disease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</si>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</sst>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auto="1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auto="1"/>
      </top>
      <bottom/>
      <diagonal/>
    </border>
  </borders>
  <cellStyleXfs count="1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9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Fill="1" applyBorder="1"/>
    <xf numFmtId="0" fontId="1" fillId="0" borderId="3" xfId="0" applyFont="1" applyFill="1" applyBorder="1"/>
    <xf numFmtId="14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/>
    <xf numFmtId="0" fontId="0" fillId="2" borderId="4" xfId="0" applyFill="1" applyBorder="1"/>
    <xf numFmtId="0" fontId="7" fillId="0" borderId="1" xfId="0" applyFont="1" applyFill="1" applyBorder="1" applyAlignment="1"/>
    <xf numFmtId="2" fontId="0" fillId="0" borderId="1" xfId="0" applyNumberFormat="1" applyFill="1" applyBorder="1" applyAlignment="1"/>
    <xf numFmtId="0" fontId="0" fillId="0" borderId="0" xfId="0" applyFill="1" applyAlignment="1"/>
    <xf numFmtId="14" fontId="7" fillId="0" borderId="0" xfId="0" applyNumberFormat="1" applyFont="1" applyFill="1" applyAlignment="1"/>
    <xf numFmtId="0" fontId="7" fillId="0" borderId="0" xfId="0" applyFont="1" applyFill="1" applyAlignment="1"/>
    <xf numFmtId="2" fontId="0" fillId="0" borderId="0" xfId="0" applyNumberFormat="1" applyFill="1" applyAlignment="1"/>
    <xf numFmtId="14" fontId="7" fillId="0" borderId="1" xfId="0" applyNumberFormat="1" applyFont="1" applyFill="1" applyBorder="1" applyAlignment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0" fontId="0" fillId="0" borderId="1" xfId="0" applyFill="1" applyBorder="1" applyAlignment="1"/>
    <xf numFmtId="14" fontId="0" fillId="0" borderId="1" xfId="0" applyNumberFormat="1" applyFill="1" applyBorder="1" applyAlignment="1"/>
    <xf numFmtId="0" fontId="7" fillId="0" borderId="0" xfId="0" applyFont="1" applyFill="1" applyBorder="1" applyAlignment="1"/>
    <xf numFmtId="2" fontId="7" fillId="0" borderId="0" xfId="0" applyNumberFormat="1" applyFont="1" applyFill="1" applyAlignment="1"/>
    <xf numFmtId="2" fontId="7" fillId="0" borderId="1" xfId="0" applyNumberFormat="1" applyFont="1" applyFill="1" applyBorder="1" applyAlignment="1"/>
    <xf numFmtId="2" fontId="7" fillId="0" borderId="0" xfId="0" applyNumberFormat="1" applyFont="1" applyFill="1" applyBorder="1" applyAlignment="1"/>
    <xf numFmtId="0" fontId="7" fillId="0" borderId="0" xfId="0" applyFont="1"/>
    <xf numFmtId="0" fontId="7" fillId="0" borderId="1" xfId="0" applyFont="1" applyBorder="1"/>
    <xf numFmtId="0" fontId="7" fillId="3" borderId="0" xfId="0" applyFont="1" applyFill="1"/>
    <xf numFmtId="0" fontId="0" fillId="3" borderId="0" xfId="0" applyFill="1"/>
    <xf numFmtId="0" fontId="0" fillId="4" borderId="0" xfId="0" applyFill="1"/>
    <xf numFmtId="0" fontId="0" fillId="0" borderId="1" xfId="0" applyFont="1" applyBorder="1"/>
    <xf numFmtId="14" fontId="7" fillId="0" borderId="0" xfId="0" applyNumberFormat="1" applyFont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3" borderId="0" xfId="0" applyNumberFormat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4" borderId="0" xfId="0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14" fontId="7" fillId="0" borderId="0" xfId="0" applyNumberFormat="1" applyFont="1" applyAlignment="1">
      <alignment horizontal="left"/>
    </xf>
    <xf numFmtId="14" fontId="7" fillId="0" borderId="1" xfId="0" applyNumberFormat="1" applyFont="1" applyBorder="1" applyAlignment="1">
      <alignment horizontal="left"/>
    </xf>
    <xf numFmtId="14" fontId="7" fillId="3" borderId="0" xfId="0" applyNumberFormat="1" applyFont="1" applyFill="1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14" fontId="0" fillId="4" borderId="0" xfId="0" applyNumberForma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3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0" fillId="3" borderId="13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</cellXfs>
  <cellStyles count="1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4"/>
  <sheetViews>
    <sheetView zoomScale="84" zoomScaleNormal="84" zoomScalePageLayoutView="84" workbookViewId="0">
      <selection activeCell="A11" sqref="A11"/>
    </sheetView>
  </sheetViews>
  <sheetFormatPr baseColWidth="10" defaultRowHeight="15" x14ac:dyDescent="0"/>
  <cols>
    <col min="1" max="1" width="34.5" style="6" customWidth="1"/>
    <col min="2" max="2" width="12.83203125" customWidth="1"/>
    <col min="3" max="3" width="10.83203125" style="31"/>
    <col min="4" max="5" width="18.6640625" style="7" customWidth="1"/>
    <col min="6" max="6" width="18.6640625" style="8" customWidth="1"/>
    <col min="7" max="7" width="18.33203125" style="20" customWidth="1"/>
    <col min="8" max="8" width="28" style="7" customWidth="1"/>
    <col min="9" max="9" width="19.5" style="5" customWidth="1"/>
    <col min="10" max="10" width="21.83203125" style="7" customWidth="1"/>
    <col min="11" max="11" width="28.6640625" style="7" customWidth="1"/>
    <col min="12" max="12" width="19" style="8" customWidth="1"/>
    <col min="13" max="13" width="24.5" style="7" customWidth="1"/>
    <col min="14" max="14" width="32.83203125" style="7" customWidth="1"/>
    <col min="15" max="15" width="24" style="8" customWidth="1"/>
    <col min="16" max="16" width="20.33203125" style="7" customWidth="1"/>
    <col min="17" max="17" width="28.83203125" style="7" customWidth="1"/>
    <col min="18" max="18" width="19.5" style="7" customWidth="1"/>
    <col min="19" max="19" width="22" style="7" customWidth="1"/>
    <col min="20" max="20" width="29.83203125" style="7" customWidth="1"/>
    <col min="21" max="21" width="21.33203125" style="7" customWidth="1"/>
    <col min="22" max="22" width="21.5" style="7" customWidth="1"/>
    <col min="23" max="23" width="33.1640625" style="7" customWidth="1"/>
    <col min="24" max="24" width="18" style="7" customWidth="1"/>
    <col min="25" max="25" width="23.1640625" style="7" customWidth="1"/>
    <col min="26" max="26" width="32.1640625" style="7" customWidth="1"/>
    <col min="27" max="27" width="20.33203125" style="7" customWidth="1"/>
    <col min="28" max="28" width="25.5" style="7" customWidth="1"/>
    <col min="29" max="29" width="31.83203125" style="7" customWidth="1"/>
    <col min="30" max="30" width="13.6640625" style="7" customWidth="1"/>
    <col min="31" max="31" width="21.83203125" style="7" customWidth="1"/>
    <col min="32" max="32" width="28.1640625" style="7" customWidth="1"/>
    <col min="33" max="33" width="15.6640625" style="7" customWidth="1"/>
    <col min="34" max="34" width="30.5" style="7" customWidth="1"/>
    <col min="35" max="35" width="24.5" style="7" customWidth="1"/>
    <col min="36" max="36" width="22.33203125" style="7" customWidth="1"/>
    <col min="37" max="37" width="22.6640625" style="7" customWidth="1"/>
    <col min="38" max="38" width="26.5" style="7" customWidth="1"/>
    <col min="39" max="39" width="14.1640625" style="2" customWidth="1"/>
  </cols>
  <sheetData>
    <row r="1" spans="1:39" s="18" customFormat="1">
      <c r="A1" s="22" t="s">
        <v>9</v>
      </c>
      <c r="C1" s="30"/>
      <c r="D1" s="8"/>
      <c r="E1" s="8"/>
      <c r="F1" s="8"/>
      <c r="G1" s="8"/>
      <c r="H1" s="8"/>
      <c r="I1" s="5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5"/>
    </row>
    <row r="2" spans="1:39" s="18" customFormat="1">
      <c r="A2" s="22"/>
      <c r="C2" s="30"/>
      <c r="D2" s="8" t="s">
        <v>11</v>
      </c>
      <c r="E2" s="8" t="s">
        <v>11</v>
      </c>
      <c r="F2" s="8" t="s">
        <v>11</v>
      </c>
      <c r="G2" s="8" t="s">
        <v>12</v>
      </c>
      <c r="H2" s="11" t="s">
        <v>12</v>
      </c>
      <c r="I2" s="11" t="s">
        <v>12</v>
      </c>
      <c r="J2" s="8" t="s">
        <v>70</v>
      </c>
      <c r="K2" s="8" t="s">
        <v>70</v>
      </c>
      <c r="L2" s="8" t="s">
        <v>70</v>
      </c>
      <c r="M2" s="8" t="s">
        <v>87</v>
      </c>
      <c r="N2" s="8" t="s">
        <v>87</v>
      </c>
      <c r="O2" s="8" t="s">
        <v>87</v>
      </c>
      <c r="P2" s="8" t="s">
        <v>111</v>
      </c>
      <c r="Q2" s="8" t="s">
        <v>111</v>
      </c>
      <c r="R2" s="8" t="s">
        <v>111</v>
      </c>
      <c r="S2" s="8" t="s">
        <v>133</v>
      </c>
      <c r="T2" s="8" t="s">
        <v>133</v>
      </c>
      <c r="U2" s="8" t="s">
        <v>133</v>
      </c>
      <c r="V2" s="8" t="s">
        <v>164</v>
      </c>
      <c r="W2" s="8" t="s">
        <v>164</v>
      </c>
      <c r="X2" s="8" t="s">
        <v>164</v>
      </c>
      <c r="Y2" s="11" t="s">
        <v>203</v>
      </c>
      <c r="Z2" s="11" t="s">
        <v>203</v>
      </c>
      <c r="AA2" s="11" t="s">
        <v>203</v>
      </c>
      <c r="AB2" s="8" t="s">
        <v>272</v>
      </c>
      <c r="AC2" s="8" t="s">
        <v>272</v>
      </c>
      <c r="AD2" s="8" t="s">
        <v>272</v>
      </c>
      <c r="AE2" s="8" t="s">
        <v>346</v>
      </c>
      <c r="AF2" s="8" t="s">
        <v>346</v>
      </c>
      <c r="AG2" s="8" t="s">
        <v>346</v>
      </c>
      <c r="AH2" s="8" t="s">
        <v>433</v>
      </c>
      <c r="AI2" s="8" t="s">
        <v>433</v>
      </c>
      <c r="AJ2" s="8" t="s">
        <v>433</v>
      </c>
      <c r="AK2" s="8" t="s">
        <v>505</v>
      </c>
      <c r="AL2" s="8" t="s">
        <v>505</v>
      </c>
      <c r="AM2" s="5" t="s">
        <v>505</v>
      </c>
    </row>
    <row r="3" spans="1:39" s="18" customFormat="1">
      <c r="C3" s="30"/>
      <c r="D3" s="15">
        <v>42251</v>
      </c>
      <c r="E3" s="15">
        <v>42251</v>
      </c>
      <c r="F3" s="15">
        <v>42251</v>
      </c>
      <c r="G3" s="15">
        <v>42269</v>
      </c>
      <c r="H3" s="15">
        <v>42269</v>
      </c>
      <c r="I3" s="4">
        <v>42269</v>
      </c>
      <c r="J3" s="15">
        <v>42290</v>
      </c>
      <c r="K3" s="15">
        <v>42290</v>
      </c>
      <c r="L3" s="15">
        <v>42290</v>
      </c>
      <c r="M3" s="15">
        <v>42311</v>
      </c>
      <c r="N3" s="15">
        <v>42311</v>
      </c>
      <c r="O3" s="15">
        <v>42311</v>
      </c>
      <c r="P3" s="15">
        <v>42327</v>
      </c>
      <c r="Q3" s="15">
        <v>42327</v>
      </c>
      <c r="R3" s="15">
        <v>42327</v>
      </c>
      <c r="S3" s="15">
        <v>42348</v>
      </c>
      <c r="T3" s="15">
        <v>42348</v>
      </c>
      <c r="U3" s="15">
        <v>42348</v>
      </c>
      <c r="V3" s="15">
        <v>42401</v>
      </c>
      <c r="W3" s="15">
        <v>42401</v>
      </c>
      <c r="X3" s="15">
        <v>42401</v>
      </c>
      <c r="Y3" s="15">
        <v>42445</v>
      </c>
      <c r="Z3" s="15">
        <v>42445</v>
      </c>
      <c r="AA3" s="15">
        <v>42445</v>
      </c>
      <c r="AB3" s="15">
        <v>42486</v>
      </c>
      <c r="AC3" s="15">
        <v>42486</v>
      </c>
      <c r="AD3" s="15">
        <v>42486</v>
      </c>
      <c r="AE3" s="15">
        <v>42529</v>
      </c>
      <c r="AF3" s="15">
        <v>42529</v>
      </c>
      <c r="AG3" s="15">
        <v>42529</v>
      </c>
      <c r="AH3" s="15">
        <v>42572</v>
      </c>
      <c r="AI3" s="15">
        <v>42572</v>
      </c>
      <c r="AJ3" s="15">
        <v>42572</v>
      </c>
      <c r="AK3" s="15">
        <v>42611</v>
      </c>
      <c r="AL3" s="15">
        <v>42611</v>
      </c>
      <c r="AM3" s="4">
        <v>42611</v>
      </c>
    </row>
    <row r="4" spans="1:39" s="19" customFormat="1" ht="16" thickBot="1">
      <c r="A4" s="19" t="s">
        <v>28</v>
      </c>
      <c r="B4" s="19" t="s">
        <v>0</v>
      </c>
      <c r="C4" s="13" t="s">
        <v>1</v>
      </c>
      <c r="D4" s="14" t="s">
        <v>10</v>
      </c>
      <c r="E4" s="14" t="s">
        <v>27</v>
      </c>
      <c r="F4" s="14" t="s">
        <v>62</v>
      </c>
      <c r="G4" s="14" t="s">
        <v>10</v>
      </c>
      <c r="H4" s="14" t="s">
        <v>27</v>
      </c>
      <c r="I4" s="13" t="s">
        <v>62</v>
      </c>
      <c r="J4" s="14" t="s">
        <v>10</v>
      </c>
      <c r="K4" s="14" t="s">
        <v>27</v>
      </c>
      <c r="L4" s="14" t="s">
        <v>62</v>
      </c>
      <c r="M4" s="14" t="s">
        <v>10</v>
      </c>
      <c r="N4" s="14" t="s">
        <v>27</v>
      </c>
      <c r="O4" s="14" t="s">
        <v>62</v>
      </c>
      <c r="P4" s="14" t="s">
        <v>10</v>
      </c>
      <c r="Q4" s="14" t="s">
        <v>27</v>
      </c>
      <c r="R4" s="14" t="s">
        <v>62</v>
      </c>
      <c r="S4" s="14" t="s">
        <v>10</v>
      </c>
      <c r="T4" s="14" t="s">
        <v>27</v>
      </c>
      <c r="U4" s="14" t="s">
        <v>62</v>
      </c>
      <c r="V4" s="14" t="s">
        <v>10</v>
      </c>
      <c r="W4" s="14" t="s">
        <v>27</v>
      </c>
      <c r="X4" s="14" t="s">
        <v>62</v>
      </c>
      <c r="Y4" s="14" t="s">
        <v>10</v>
      </c>
      <c r="Z4" s="14" t="s">
        <v>27</v>
      </c>
      <c r="AA4" s="14" t="s">
        <v>63</v>
      </c>
      <c r="AB4" s="14" t="s">
        <v>10</v>
      </c>
      <c r="AC4" s="14" t="s">
        <v>27</v>
      </c>
      <c r="AD4" s="14" t="s">
        <v>63</v>
      </c>
      <c r="AE4" s="14" t="s">
        <v>10</v>
      </c>
      <c r="AF4" s="14" t="s">
        <v>27</v>
      </c>
      <c r="AG4" s="14" t="s">
        <v>63</v>
      </c>
      <c r="AH4" s="14" t="s">
        <v>10</v>
      </c>
      <c r="AI4" s="14" t="s">
        <v>27</v>
      </c>
      <c r="AJ4" s="14" t="s">
        <v>63</v>
      </c>
      <c r="AK4" s="14" t="s">
        <v>10</v>
      </c>
      <c r="AL4" s="14" t="s">
        <v>27</v>
      </c>
      <c r="AM4" s="13" t="s">
        <v>63</v>
      </c>
    </row>
    <row r="5" spans="1:39" ht="16" thickTop="1">
      <c r="A5" s="6">
        <v>1</v>
      </c>
      <c r="B5" t="s">
        <v>2</v>
      </c>
      <c r="C5" s="31" t="s">
        <v>3</v>
      </c>
      <c r="D5" s="7">
        <v>4.0999999999999996</v>
      </c>
      <c r="E5" s="2" t="s">
        <v>580</v>
      </c>
      <c r="G5" s="20">
        <v>10.199999999999999</v>
      </c>
      <c r="H5" s="7" t="s">
        <v>54</v>
      </c>
      <c r="J5" s="7">
        <v>8.1999999999999993</v>
      </c>
      <c r="M5" s="7">
        <v>9.6999999999999993</v>
      </c>
      <c r="N5" s="7" t="s">
        <v>88</v>
      </c>
      <c r="P5" s="7">
        <v>11.4</v>
      </c>
      <c r="Q5" s="7" t="s">
        <v>112</v>
      </c>
      <c r="S5" s="7">
        <v>12.7</v>
      </c>
      <c r="T5" s="7" t="s">
        <v>139</v>
      </c>
      <c r="V5" s="7">
        <v>21</v>
      </c>
      <c r="W5" s="7" t="s">
        <v>165</v>
      </c>
      <c r="Y5" s="7">
        <v>10.8</v>
      </c>
      <c r="AB5" s="7">
        <v>15.7</v>
      </c>
      <c r="AC5" s="7" t="s">
        <v>273</v>
      </c>
      <c r="AE5" s="7">
        <f>SUM(16.6+25)</f>
        <v>41.6</v>
      </c>
      <c r="AF5" s="7" t="s">
        <v>347</v>
      </c>
      <c r="AH5" s="7">
        <v>30</v>
      </c>
      <c r="AI5" s="7" t="s">
        <v>434</v>
      </c>
      <c r="AK5" s="7">
        <v>26</v>
      </c>
      <c r="AL5" s="7" t="s">
        <v>506</v>
      </c>
    </row>
    <row r="6" spans="1:39">
      <c r="C6" s="31" t="s">
        <v>3</v>
      </c>
      <c r="D6" s="7">
        <v>8.5</v>
      </c>
      <c r="E6" s="2"/>
      <c r="G6" s="20">
        <v>4.2</v>
      </c>
      <c r="J6" s="7">
        <v>9.6</v>
      </c>
      <c r="K6" s="7" t="s">
        <v>71</v>
      </c>
      <c r="M6" s="7">
        <v>8.4</v>
      </c>
      <c r="P6" s="7">
        <v>10</v>
      </c>
      <c r="Q6" s="7" t="s">
        <v>113</v>
      </c>
      <c r="S6" s="7">
        <v>8.5</v>
      </c>
      <c r="T6" s="7" t="s">
        <v>140</v>
      </c>
      <c r="V6" s="7">
        <v>19</v>
      </c>
      <c r="W6" s="7" t="s">
        <v>166</v>
      </c>
      <c r="Y6" s="7">
        <v>9.5</v>
      </c>
      <c r="AB6" s="7">
        <v>20.5</v>
      </c>
      <c r="AC6" s="7" t="s">
        <v>274</v>
      </c>
      <c r="AE6" s="7">
        <f>SUM(13.5+15)</f>
        <v>28.5</v>
      </c>
      <c r="AF6" s="7" t="s">
        <v>348</v>
      </c>
      <c r="AH6" s="7">
        <v>27</v>
      </c>
      <c r="AI6" s="7" t="s">
        <v>435</v>
      </c>
      <c r="AK6" s="7">
        <v>26</v>
      </c>
    </row>
    <row r="7" spans="1:39">
      <c r="C7" s="31" t="s">
        <v>3</v>
      </c>
      <c r="D7" s="7">
        <v>6.5</v>
      </c>
      <c r="E7" s="2"/>
      <c r="G7" s="20">
        <v>10.199999999999999</v>
      </c>
      <c r="J7" s="7">
        <v>10.8</v>
      </c>
      <c r="K7" s="7" t="s">
        <v>72</v>
      </c>
      <c r="M7" s="7">
        <v>9.1</v>
      </c>
      <c r="N7" s="7" t="s">
        <v>89</v>
      </c>
      <c r="P7" s="7">
        <v>14.2</v>
      </c>
      <c r="Q7" s="7" t="s">
        <v>114</v>
      </c>
      <c r="S7" s="7">
        <v>6.8</v>
      </c>
      <c r="V7" s="7">
        <v>11.2</v>
      </c>
      <c r="W7" s="7" t="s">
        <v>167</v>
      </c>
      <c r="Y7" s="7">
        <v>14.4</v>
      </c>
      <c r="Z7" s="7" t="s">
        <v>214</v>
      </c>
      <c r="AB7" s="7">
        <v>10.7</v>
      </c>
      <c r="AC7" s="7" t="s">
        <v>275</v>
      </c>
      <c r="AE7" s="7">
        <v>20.2</v>
      </c>
      <c r="AF7" s="7" t="s">
        <v>349</v>
      </c>
      <c r="AH7" s="7">
        <v>17.5</v>
      </c>
      <c r="AI7" s="7" t="s">
        <v>68</v>
      </c>
      <c r="AK7" s="7">
        <v>27</v>
      </c>
      <c r="AL7" s="7" t="s">
        <v>507</v>
      </c>
    </row>
    <row r="8" spans="1:39">
      <c r="C8" s="31" t="s">
        <v>3</v>
      </c>
      <c r="D8" s="7">
        <v>7.2</v>
      </c>
      <c r="E8" s="2"/>
      <c r="G8" s="20">
        <v>9.1999999999999993</v>
      </c>
      <c r="J8" s="7">
        <v>7.9</v>
      </c>
      <c r="M8" s="7">
        <v>11.7</v>
      </c>
      <c r="N8" s="7" t="s">
        <v>90</v>
      </c>
      <c r="P8" s="7">
        <v>6.2</v>
      </c>
      <c r="S8" s="7">
        <v>10.4</v>
      </c>
      <c r="T8" s="7" t="s">
        <v>141</v>
      </c>
      <c r="V8" s="7">
        <v>14</v>
      </c>
      <c r="W8" s="7" t="s">
        <v>168</v>
      </c>
      <c r="Y8" s="7">
        <v>17.5</v>
      </c>
      <c r="Z8" s="7" t="s">
        <v>215</v>
      </c>
      <c r="AB8" s="7">
        <v>29</v>
      </c>
      <c r="AC8" s="7" t="s">
        <v>276</v>
      </c>
      <c r="AE8" s="7">
        <v>16.5</v>
      </c>
      <c r="AF8" s="7" t="s">
        <v>350</v>
      </c>
      <c r="AH8" s="7">
        <v>22.3</v>
      </c>
      <c r="AK8" s="7">
        <v>17</v>
      </c>
      <c r="AL8" s="7" t="s">
        <v>508</v>
      </c>
    </row>
    <row r="9" spans="1:39" s="26" customFormat="1">
      <c r="A9" s="25"/>
      <c r="C9" s="31" t="s">
        <v>3</v>
      </c>
      <c r="D9" s="7">
        <v>8.9</v>
      </c>
      <c r="E9" s="2"/>
      <c r="F9" s="8">
        <f>AVERAGE(D5:D9)</f>
        <v>7.0400000000000009</v>
      </c>
      <c r="G9" s="20">
        <v>8</v>
      </c>
      <c r="H9" s="7" t="s">
        <v>55</v>
      </c>
      <c r="I9" s="5">
        <f>AVERAGE(G5:G9)</f>
        <v>8.36</v>
      </c>
      <c r="J9" s="7">
        <v>5.7</v>
      </c>
      <c r="K9" s="7"/>
      <c r="L9" s="8">
        <f>AVERAGE(J5:J9)</f>
        <v>8.4400000000000013</v>
      </c>
      <c r="M9" s="7">
        <v>5.9</v>
      </c>
      <c r="N9" s="7"/>
      <c r="O9" s="8">
        <f>AVERAGE(M5:M9)</f>
        <v>8.9600000000000009</v>
      </c>
      <c r="P9" s="7">
        <v>9</v>
      </c>
      <c r="Q9" s="7" t="s">
        <v>115</v>
      </c>
      <c r="R9" s="7">
        <f>AVERAGE(P5:P9)</f>
        <v>10.16</v>
      </c>
      <c r="S9" s="7">
        <v>15.5</v>
      </c>
      <c r="T9" s="7" t="s">
        <v>142</v>
      </c>
      <c r="U9" s="7">
        <f>AVERAGE(S5:S9)</f>
        <v>10.78</v>
      </c>
      <c r="V9" s="7">
        <v>7.8</v>
      </c>
      <c r="W9" s="7"/>
      <c r="X9" s="7">
        <f>AVERAGE(V5:V9)</f>
        <v>14.6</v>
      </c>
      <c r="Y9" s="7">
        <v>22.2</v>
      </c>
      <c r="Z9" s="7" t="s">
        <v>216</v>
      </c>
      <c r="AA9" s="7">
        <f>AVERAGE(Y5:Y9)</f>
        <v>14.88</v>
      </c>
      <c r="AB9" s="7">
        <v>11.1</v>
      </c>
      <c r="AC9" s="7"/>
      <c r="AD9" s="7">
        <f>AVERAGE(AB5:AB9)</f>
        <v>17.399999999999999</v>
      </c>
      <c r="AE9" s="7">
        <v>20.5</v>
      </c>
      <c r="AF9" s="7"/>
      <c r="AG9" s="7">
        <f>AVERAGE(AE5:AE9)</f>
        <v>25.46</v>
      </c>
      <c r="AH9" s="7">
        <v>27.5</v>
      </c>
      <c r="AI9" s="7" t="s">
        <v>436</v>
      </c>
      <c r="AJ9" s="7">
        <f>AVERAGE(AH5:AH9)</f>
        <v>24.86</v>
      </c>
      <c r="AK9" s="7" t="s">
        <v>80</v>
      </c>
      <c r="AL9" s="7"/>
      <c r="AM9" s="2">
        <f>AVERAGE(AK5:AK9)</f>
        <v>24</v>
      </c>
    </row>
    <row r="10" spans="1:39">
      <c r="C10" s="31" t="s">
        <v>4</v>
      </c>
      <c r="D10" s="7">
        <v>7.8</v>
      </c>
      <c r="E10" s="2" t="s">
        <v>581</v>
      </c>
      <c r="G10" s="20">
        <v>10.8</v>
      </c>
      <c r="J10" s="7">
        <v>11.2</v>
      </c>
      <c r="M10" s="7">
        <v>11.5</v>
      </c>
      <c r="P10" s="7">
        <v>9.5</v>
      </c>
      <c r="Q10" s="7" t="s">
        <v>61</v>
      </c>
      <c r="S10" s="7">
        <v>16.2</v>
      </c>
      <c r="V10" s="7">
        <v>11.5</v>
      </c>
      <c r="Y10" s="7">
        <v>10.199999999999999</v>
      </c>
      <c r="AB10" s="7">
        <v>10</v>
      </c>
      <c r="AE10" s="7">
        <v>9.1999999999999993</v>
      </c>
      <c r="AF10" s="7" t="s">
        <v>77</v>
      </c>
      <c r="AH10" s="7">
        <v>21</v>
      </c>
      <c r="AI10" s="7" t="s">
        <v>437</v>
      </c>
      <c r="AK10" s="7">
        <v>10</v>
      </c>
      <c r="AL10" s="7" t="s">
        <v>68</v>
      </c>
    </row>
    <row r="11" spans="1:39">
      <c r="C11" s="31" t="s">
        <v>4</v>
      </c>
      <c r="D11" s="7">
        <v>11.1</v>
      </c>
      <c r="G11" s="20">
        <v>7.8</v>
      </c>
      <c r="J11" s="7">
        <v>9.1</v>
      </c>
      <c r="M11" s="7">
        <v>13.5</v>
      </c>
      <c r="P11" s="7">
        <v>12.5</v>
      </c>
      <c r="S11" s="7">
        <v>9.5</v>
      </c>
      <c r="V11" s="7">
        <v>18</v>
      </c>
      <c r="Y11" s="7">
        <v>13.2</v>
      </c>
      <c r="AB11" s="7">
        <v>21.9</v>
      </c>
      <c r="AE11" s="7">
        <v>18.2</v>
      </c>
      <c r="AF11" s="7" t="s">
        <v>351</v>
      </c>
      <c r="AH11" s="7">
        <v>10.1</v>
      </c>
      <c r="AI11" s="7" t="s">
        <v>68</v>
      </c>
      <c r="AK11" s="7">
        <v>22.6</v>
      </c>
    </row>
    <row r="12" spans="1:39">
      <c r="C12" s="31" t="s">
        <v>4</v>
      </c>
      <c r="D12" s="7">
        <v>10.1</v>
      </c>
      <c r="G12" s="20">
        <v>11.4</v>
      </c>
      <c r="J12" s="7">
        <v>10.4</v>
      </c>
      <c r="M12" s="7">
        <v>9.1</v>
      </c>
      <c r="P12" s="7">
        <v>11.6</v>
      </c>
      <c r="S12" s="7">
        <v>12.2</v>
      </c>
      <c r="V12" s="7">
        <v>15.5</v>
      </c>
      <c r="W12" s="7" t="s">
        <v>169</v>
      </c>
      <c r="Y12" s="7">
        <v>15.9</v>
      </c>
      <c r="AB12" s="7">
        <v>17.7</v>
      </c>
      <c r="AE12" s="7">
        <v>19.600000000000001</v>
      </c>
      <c r="AH12" s="7">
        <v>21.5</v>
      </c>
      <c r="AK12" s="7">
        <v>26</v>
      </c>
    </row>
    <row r="13" spans="1:39">
      <c r="C13" s="31" t="s">
        <v>4</v>
      </c>
      <c r="D13" s="7">
        <v>10.3</v>
      </c>
      <c r="G13" s="20">
        <v>11.8</v>
      </c>
      <c r="J13" s="7">
        <v>12.6</v>
      </c>
      <c r="M13" s="7">
        <v>9.1</v>
      </c>
      <c r="P13" s="7">
        <v>7.5</v>
      </c>
      <c r="S13" s="7">
        <v>9.1999999999999993</v>
      </c>
      <c r="T13" s="7" t="s">
        <v>68</v>
      </c>
      <c r="V13" s="7">
        <v>10.8</v>
      </c>
      <c r="W13" s="7" t="s">
        <v>61</v>
      </c>
      <c r="Y13" s="7">
        <v>18.399999999999999</v>
      </c>
      <c r="AB13" s="7">
        <v>15.2</v>
      </c>
      <c r="AE13" s="7">
        <v>23.5</v>
      </c>
      <c r="AH13" s="7">
        <v>25.2</v>
      </c>
      <c r="AK13" s="7">
        <v>21.5</v>
      </c>
      <c r="AL13" s="7" t="s">
        <v>509</v>
      </c>
    </row>
    <row r="14" spans="1:39" s="1" customFormat="1">
      <c r="A14" s="10"/>
      <c r="C14" s="32" t="s">
        <v>4</v>
      </c>
      <c r="D14" s="9">
        <v>12.2</v>
      </c>
      <c r="E14" s="9"/>
      <c r="F14" s="24">
        <f>AVERAGE(D10:D14)</f>
        <v>10.3</v>
      </c>
      <c r="G14" s="21">
        <v>10.199999999999999</v>
      </c>
      <c r="H14" s="9"/>
      <c r="I14" s="23">
        <f>AVERAGE(G10:G14)</f>
        <v>10.4</v>
      </c>
      <c r="J14" s="9">
        <v>8.9</v>
      </c>
      <c r="K14" s="9"/>
      <c r="L14" s="24">
        <f>AVERAGE(J10:J14)</f>
        <v>10.44</v>
      </c>
      <c r="M14" s="9">
        <v>12.5</v>
      </c>
      <c r="N14" s="9"/>
      <c r="O14" s="24">
        <f>AVERAGE(M10:M14)</f>
        <v>11.14</v>
      </c>
      <c r="P14" s="9">
        <v>14.5</v>
      </c>
      <c r="Q14" s="9"/>
      <c r="R14" s="9">
        <f>AVERAGE(P10:P14)</f>
        <v>11.120000000000001</v>
      </c>
      <c r="S14" s="9">
        <v>13.1</v>
      </c>
      <c r="T14" s="9"/>
      <c r="U14" s="9">
        <f>AVERAGE(S10:S14)</f>
        <v>12.04</v>
      </c>
      <c r="V14" s="9">
        <v>14.3</v>
      </c>
      <c r="W14" s="9"/>
      <c r="X14" s="9">
        <f>AVERAGE(V10:V14)</f>
        <v>14.02</v>
      </c>
      <c r="Y14" s="9">
        <v>16.5</v>
      </c>
      <c r="Z14" s="9" t="s">
        <v>217</v>
      </c>
      <c r="AA14" s="9">
        <f>AVERAGE(Y10:Y14)</f>
        <v>14.839999999999998</v>
      </c>
      <c r="AB14" s="9">
        <v>18.100000000000001</v>
      </c>
      <c r="AC14" s="9"/>
      <c r="AD14" s="9">
        <f>AVERAGE(AB10:AB14)</f>
        <v>16.580000000000002</v>
      </c>
      <c r="AE14" s="9">
        <v>20.2</v>
      </c>
      <c r="AF14" s="9" t="s">
        <v>352</v>
      </c>
      <c r="AG14" s="9">
        <f>AVERAGE(AE10:AE14)</f>
        <v>18.14</v>
      </c>
      <c r="AH14" s="9">
        <v>21.5</v>
      </c>
      <c r="AI14" s="9" t="s">
        <v>438</v>
      </c>
      <c r="AJ14" s="9">
        <f>AVERAGE(AH10:AH14)</f>
        <v>19.86</v>
      </c>
      <c r="AK14" s="9">
        <v>29</v>
      </c>
      <c r="AL14" s="9" t="s">
        <v>510</v>
      </c>
      <c r="AM14" s="3">
        <f>AVERAGE(AK10:AK14)</f>
        <v>21.82</v>
      </c>
    </row>
    <row r="15" spans="1:39">
      <c r="A15" s="6">
        <v>2</v>
      </c>
      <c r="B15" t="s">
        <v>2</v>
      </c>
      <c r="C15" s="33" t="s">
        <v>5</v>
      </c>
      <c r="D15" s="7">
        <v>3.1</v>
      </c>
      <c r="G15" s="20">
        <v>6.8</v>
      </c>
      <c r="J15" s="7">
        <v>9.3000000000000007</v>
      </c>
      <c r="K15" s="7" t="s">
        <v>73</v>
      </c>
      <c r="M15" s="7">
        <v>5.8</v>
      </c>
      <c r="P15" s="7">
        <v>10.8</v>
      </c>
      <c r="Q15" s="7" t="s">
        <v>116</v>
      </c>
      <c r="S15" s="7">
        <v>4.2</v>
      </c>
      <c r="V15" s="7">
        <v>3.2</v>
      </c>
      <c r="Y15" s="7">
        <v>14.5</v>
      </c>
      <c r="Z15" s="7" t="s">
        <v>218</v>
      </c>
      <c r="AB15" s="7">
        <v>3.3</v>
      </c>
      <c r="AC15" s="7" t="s">
        <v>68</v>
      </c>
      <c r="AE15" s="7">
        <v>3.5</v>
      </c>
      <c r="AF15" s="7" t="s">
        <v>77</v>
      </c>
      <c r="AH15" s="7">
        <v>9.5</v>
      </c>
      <c r="AK15" s="7">
        <v>20.5</v>
      </c>
      <c r="AL15" s="7" t="s">
        <v>511</v>
      </c>
    </row>
    <row r="16" spans="1:39">
      <c r="C16" s="33" t="s">
        <v>5</v>
      </c>
      <c r="D16" s="7">
        <v>5.5</v>
      </c>
      <c r="G16" s="20">
        <v>4.4000000000000004</v>
      </c>
      <c r="J16" s="7">
        <v>7.8</v>
      </c>
      <c r="M16" s="7">
        <v>6.8</v>
      </c>
      <c r="P16" s="7">
        <v>3.8</v>
      </c>
      <c r="S16" s="7">
        <v>11.2</v>
      </c>
      <c r="T16" s="7" t="s">
        <v>154</v>
      </c>
      <c r="V16" s="7">
        <v>13.8</v>
      </c>
      <c r="W16" s="7" t="s">
        <v>170</v>
      </c>
      <c r="Y16" s="7">
        <v>9.8000000000000007</v>
      </c>
      <c r="AB16" s="7">
        <v>7.8</v>
      </c>
      <c r="AE16" s="7">
        <v>17.5</v>
      </c>
      <c r="AF16" s="7" t="s">
        <v>353</v>
      </c>
      <c r="AH16" s="7">
        <v>26</v>
      </c>
      <c r="AK16" s="7" t="s">
        <v>80</v>
      </c>
    </row>
    <row r="17" spans="1:39">
      <c r="C17" s="33" t="s">
        <v>5</v>
      </c>
      <c r="D17" s="7">
        <v>6.2</v>
      </c>
      <c r="G17" s="20">
        <v>7.2</v>
      </c>
      <c r="J17" s="7">
        <v>4</v>
      </c>
      <c r="M17" s="7">
        <v>9.6999999999999993</v>
      </c>
      <c r="N17" s="7" t="s">
        <v>91</v>
      </c>
      <c r="P17" s="7">
        <v>8.1999999999999993</v>
      </c>
      <c r="S17" s="7">
        <v>6.2</v>
      </c>
      <c r="V17" s="7">
        <v>18.100000000000001</v>
      </c>
      <c r="W17" s="7" t="s">
        <v>171</v>
      </c>
      <c r="Y17" s="7">
        <v>10.199999999999999</v>
      </c>
      <c r="AB17" s="7">
        <v>20.9</v>
      </c>
      <c r="AC17" s="7" t="s">
        <v>277</v>
      </c>
      <c r="AE17" s="7">
        <f>SUM(15+7+3)</f>
        <v>25</v>
      </c>
      <c r="AF17" s="7" t="s">
        <v>354</v>
      </c>
      <c r="AH17" s="7">
        <v>3.6</v>
      </c>
      <c r="AI17" s="7" t="s">
        <v>68</v>
      </c>
      <c r="AK17" s="7">
        <v>10.5</v>
      </c>
      <c r="AL17" s="7" t="s">
        <v>514</v>
      </c>
    </row>
    <row r="18" spans="1:39">
      <c r="C18" s="33" t="s">
        <v>5</v>
      </c>
      <c r="D18" s="7">
        <v>6.4</v>
      </c>
      <c r="G18" s="20">
        <v>3.4</v>
      </c>
      <c r="J18" s="7">
        <v>9.6</v>
      </c>
      <c r="K18" s="7" t="s">
        <v>74</v>
      </c>
      <c r="M18" s="7">
        <v>8.6</v>
      </c>
      <c r="P18" s="7">
        <v>5.9</v>
      </c>
      <c r="S18" s="7">
        <v>5.5</v>
      </c>
      <c r="V18" s="7">
        <v>7.5</v>
      </c>
      <c r="Y18" s="7">
        <v>3.5</v>
      </c>
      <c r="Z18" s="7" t="s">
        <v>68</v>
      </c>
      <c r="AB18" s="7">
        <v>16</v>
      </c>
      <c r="AC18" s="7" t="s">
        <v>278</v>
      </c>
      <c r="AE18" s="7">
        <v>8.5</v>
      </c>
      <c r="AF18" s="7" t="s">
        <v>77</v>
      </c>
      <c r="AH18" s="7" t="s">
        <v>80</v>
      </c>
      <c r="AK18" s="7">
        <v>22.2</v>
      </c>
      <c r="AL18" s="7" t="s">
        <v>513</v>
      </c>
    </row>
    <row r="19" spans="1:39" s="26" customFormat="1">
      <c r="A19" s="25"/>
      <c r="C19" s="33" t="s">
        <v>5</v>
      </c>
      <c r="D19" s="7">
        <v>5.5</v>
      </c>
      <c r="E19" s="7"/>
      <c r="F19" s="8">
        <f>AVERAGE(D15:D19)</f>
        <v>5.3400000000000007</v>
      </c>
      <c r="G19" s="20">
        <v>8.1999999999999993</v>
      </c>
      <c r="H19" s="7" t="s">
        <v>56</v>
      </c>
      <c r="I19" s="5">
        <f>AVERAGE(G15:G19)</f>
        <v>5.9999999999999991</v>
      </c>
      <c r="J19" s="7">
        <v>7.5</v>
      </c>
      <c r="K19" s="7"/>
      <c r="L19" s="8">
        <f>AVERAGE(J15:J19)</f>
        <v>7.6400000000000006</v>
      </c>
      <c r="M19" s="7">
        <v>7.5</v>
      </c>
      <c r="N19" s="7"/>
      <c r="O19" s="8">
        <f>AVERAGE(M15:M19)</f>
        <v>7.68</v>
      </c>
      <c r="P19" s="7">
        <v>15.7</v>
      </c>
      <c r="Q19" s="7" t="s">
        <v>117</v>
      </c>
      <c r="R19" s="7">
        <f>AVERAGE(P15:P19)</f>
        <v>8.8800000000000008</v>
      </c>
      <c r="S19" s="7">
        <v>17.2</v>
      </c>
      <c r="T19" s="7"/>
      <c r="U19" s="7">
        <f>AVERAGE(S15:S19)</f>
        <v>8.86</v>
      </c>
      <c r="V19" s="7">
        <v>6.8</v>
      </c>
      <c r="W19" s="7"/>
      <c r="X19" s="7">
        <f>AVERAGE(V15:V19)</f>
        <v>9.879999999999999</v>
      </c>
      <c r="Y19" s="7">
        <v>24.5</v>
      </c>
      <c r="Z19" s="7" t="s">
        <v>219</v>
      </c>
      <c r="AA19" s="7">
        <f>AVERAGE(Y15:Y19)</f>
        <v>12.5</v>
      </c>
      <c r="AB19" s="7">
        <v>11.9</v>
      </c>
      <c r="AC19" s="7"/>
      <c r="AD19" s="7">
        <f>AVERAGE(AB15:AB19)</f>
        <v>11.98</v>
      </c>
      <c r="AE19" s="7">
        <v>9.1999999999999993</v>
      </c>
      <c r="AF19" s="7"/>
      <c r="AG19" s="7">
        <f>AVERAGE(AE15:AE19)</f>
        <v>12.74</v>
      </c>
      <c r="AH19" s="7">
        <v>19.2</v>
      </c>
      <c r="AI19" s="7" t="s">
        <v>439</v>
      </c>
      <c r="AJ19" s="7">
        <f>AVERAGE(AH15:AH19)</f>
        <v>14.574999999999999</v>
      </c>
      <c r="AK19" s="7">
        <v>3.8</v>
      </c>
      <c r="AL19" s="7" t="s">
        <v>68</v>
      </c>
      <c r="AM19" s="2">
        <f>AVERAGE(AK15:AK19)</f>
        <v>14.25</v>
      </c>
    </row>
    <row r="20" spans="1:39">
      <c r="C20" s="33" t="s">
        <v>6</v>
      </c>
      <c r="D20" s="7">
        <v>5.2</v>
      </c>
      <c r="G20" s="20">
        <v>8</v>
      </c>
      <c r="J20" s="7">
        <v>5.8</v>
      </c>
      <c r="M20" s="7">
        <v>6.1</v>
      </c>
      <c r="P20" s="7">
        <v>6.4</v>
      </c>
      <c r="S20" s="7">
        <v>8</v>
      </c>
      <c r="T20" s="7" t="s">
        <v>151</v>
      </c>
      <c r="V20" s="7">
        <v>9.5</v>
      </c>
      <c r="Y20" s="7">
        <v>17.100000000000001</v>
      </c>
      <c r="AB20" s="7">
        <v>17.5</v>
      </c>
      <c r="AE20" s="7">
        <f>SUM(15.7+5.5+6.5)</f>
        <v>27.7</v>
      </c>
      <c r="AF20" s="7" t="s">
        <v>355</v>
      </c>
      <c r="AH20" s="7">
        <v>10.5</v>
      </c>
      <c r="AI20" s="7" t="s">
        <v>440</v>
      </c>
      <c r="AK20" s="7">
        <v>30.3</v>
      </c>
      <c r="AL20" s="7" t="s">
        <v>515</v>
      </c>
    </row>
    <row r="21" spans="1:39">
      <c r="C21" s="33" t="s">
        <v>6</v>
      </c>
      <c r="D21" s="7">
        <v>4.4000000000000004</v>
      </c>
      <c r="G21" s="20">
        <v>6.2</v>
      </c>
      <c r="J21" s="7">
        <v>7.4</v>
      </c>
      <c r="M21" s="7">
        <v>6.2</v>
      </c>
      <c r="P21" s="7">
        <v>7.2</v>
      </c>
      <c r="S21" s="7">
        <v>7.2</v>
      </c>
      <c r="V21" s="7">
        <v>9.4</v>
      </c>
      <c r="Y21" s="7">
        <v>11.5</v>
      </c>
      <c r="AB21" s="7">
        <v>13.2</v>
      </c>
      <c r="AE21" s="7">
        <v>18.7</v>
      </c>
      <c r="AF21" s="7" t="s">
        <v>280</v>
      </c>
      <c r="AH21" s="7">
        <v>16.7</v>
      </c>
      <c r="AK21" s="7">
        <v>29.5</v>
      </c>
      <c r="AL21" s="7" t="s">
        <v>516</v>
      </c>
    </row>
    <row r="22" spans="1:39">
      <c r="C22" s="33" t="s">
        <v>6</v>
      </c>
      <c r="D22" s="7">
        <v>8.1999999999999993</v>
      </c>
      <c r="G22" s="20">
        <v>7.2</v>
      </c>
      <c r="J22" s="7">
        <v>5.7</v>
      </c>
      <c r="M22" s="7">
        <v>7.2</v>
      </c>
      <c r="P22" s="7">
        <v>7.5</v>
      </c>
      <c r="S22" s="7">
        <v>7.2</v>
      </c>
      <c r="V22" s="7">
        <v>11.6</v>
      </c>
      <c r="Y22" s="7">
        <v>10.6</v>
      </c>
      <c r="AB22" s="7">
        <v>14.9</v>
      </c>
      <c r="AE22" s="7">
        <v>21.2</v>
      </c>
      <c r="AF22" s="7" t="s">
        <v>356</v>
      </c>
      <c r="AH22" s="7">
        <v>30</v>
      </c>
      <c r="AI22" s="7" t="s">
        <v>441</v>
      </c>
      <c r="AK22" s="7">
        <v>22.5</v>
      </c>
      <c r="AL22" s="7" t="s">
        <v>517</v>
      </c>
    </row>
    <row r="23" spans="1:39">
      <c r="C23" s="33" t="s">
        <v>6</v>
      </c>
      <c r="D23" s="7">
        <v>6.2</v>
      </c>
      <c r="G23" s="20">
        <v>5</v>
      </c>
      <c r="J23" s="7">
        <v>6.8</v>
      </c>
      <c r="M23" s="7">
        <v>6.2</v>
      </c>
      <c r="P23" s="7">
        <v>7.7</v>
      </c>
      <c r="S23" s="7">
        <v>11.5</v>
      </c>
      <c r="V23" s="7">
        <v>10.199999999999999</v>
      </c>
      <c r="Y23" s="7">
        <v>14.3</v>
      </c>
      <c r="Z23" s="7" t="s">
        <v>220</v>
      </c>
      <c r="AB23" s="7">
        <v>14.1</v>
      </c>
      <c r="AC23" s="7" t="s">
        <v>279</v>
      </c>
      <c r="AE23" s="7">
        <v>26.5</v>
      </c>
      <c r="AF23" s="7" t="s">
        <v>357</v>
      </c>
      <c r="AH23" s="7">
        <v>31</v>
      </c>
      <c r="AI23" s="7" t="s">
        <v>442</v>
      </c>
      <c r="AK23" s="7" t="s">
        <v>80</v>
      </c>
    </row>
    <row r="24" spans="1:39" s="1" customFormat="1">
      <c r="A24" s="10"/>
      <c r="C24" s="34" t="s">
        <v>6</v>
      </c>
      <c r="D24" s="9">
        <v>5.9</v>
      </c>
      <c r="E24" s="9"/>
      <c r="F24" s="24">
        <f>AVERAGE(D20:D24)</f>
        <v>5.9799999999999995</v>
      </c>
      <c r="G24" s="21">
        <v>5</v>
      </c>
      <c r="H24" s="9"/>
      <c r="I24" s="23">
        <f>AVERAGE(G20:G24)</f>
        <v>6.2799999999999994</v>
      </c>
      <c r="J24" s="9">
        <v>8</v>
      </c>
      <c r="K24" s="9"/>
      <c r="L24" s="24">
        <f>AVERAGE(J20:J24)</f>
        <v>6.74</v>
      </c>
      <c r="M24" s="9">
        <v>8.5</v>
      </c>
      <c r="N24" s="9"/>
      <c r="O24" s="24">
        <f>AVERAGE(M20:M24)</f>
        <v>6.8400000000000007</v>
      </c>
      <c r="P24" s="9">
        <v>10.5</v>
      </c>
      <c r="Q24" s="9"/>
      <c r="R24" s="9">
        <f>AVERAGE(P20:P24)</f>
        <v>7.8599999999999994</v>
      </c>
      <c r="S24" s="9">
        <v>10.5</v>
      </c>
      <c r="T24" s="9"/>
      <c r="U24" s="9">
        <f>AVERAGE(S20:S24)</f>
        <v>8.879999999999999</v>
      </c>
      <c r="V24" s="9">
        <v>6.2</v>
      </c>
      <c r="W24" s="9"/>
      <c r="X24" s="9">
        <f>AVERAGE(V20:V24)</f>
        <v>9.3800000000000008</v>
      </c>
      <c r="Y24" s="9">
        <v>19.100000000000001</v>
      </c>
      <c r="Z24" s="9" t="s">
        <v>221</v>
      </c>
      <c r="AA24" s="9">
        <f>AVERAGE(Y20:Y24)</f>
        <v>14.52</v>
      </c>
      <c r="AB24" s="9">
        <v>18.7</v>
      </c>
      <c r="AC24" s="9" t="s">
        <v>280</v>
      </c>
      <c r="AD24" s="9">
        <f>AVERAGE(AB20:AB24)</f>
        <v>15.680000000000001</v>
      </c>
      <c r="AE24" s="9">
        <v>15.3</v>
      </c>
      <c r="AF24" s="9"/>
      <c r="AG24" s="9">
        <f>AVERAGE(AE20:AE24)</f>
        <v>21.88</v>
      </c>
      <c r="AH24" s="9">
        <v>30.5</v>
      </c>
      <c r="AI24" s="9" t="s">
        <v>443</v>
      </c>
      <c r="AJ24" s="9">
        <f>AVERAGE(AH20:AH24)</f>
        <v>23.740000000000002</v>
      </c>
      <c r="AK24" s="9">
        <v>18.3</v>
      </c>
      <c r="AL24" s="9"/>
      <c r="AM24" s="3">
        <f>AVERAGE(AK20:AK24)</f>
        <v>25.15</v>
      </c>
    </row>
    <row r="25" spans="1:39">
      <c r="A25" s="6">
        <v>3</v>
      </c>
      <c r="B25" t="s">
        <v>2</v>
      </c>
      <c r="C25" s="33" t="s">
        <v>7</v>
      </c>
      <c r="D25" s="7">
        <v>4.9000000000000004</v>
      </c>
      <c r="G25" s="20">
        <v>5.2</v>
      </c>
      <c r="J25" s="7">
        <v>9</v>
      </c>
      <c r="K25" s="7" t="s">
        <v>75</v>
      </c>
      <c r="M25" s="7">
        <v>5.7</v>
      </c>
      <c r="P25" s="7">
        <v>5.9</v>
      </c>
      <c r="S25" s="7">
        <v>6.2</v>
      </c>
      <c r="V25" s="7">
        <v>9.6</v>
      </c>
      <c r="Y25" s="7">
        <v>9.8000000000000007</v>
      </c>
      <c r="AB25" s="7">
        <v>15.2</v>
      </c>
      <c r="AC25" s="7" t="s">
        <v>281</v>
      </c>
      <c r="AE25" s="7">
        <v>21.5</v>
      </c>
      <c r="AF25" s="7" t="s">
        <v>358</v>
      </c>
      <c r="AH25" s="7">
        <v>27.2</v>
      </c>
      <c r="AI25" s="7" t="s">
        <v>445</v>
      </c>
      <c r="AK25" s="7">
        <v>17.5</v>
      </c>
    </row>
    <row r="26" spans="1:39">
      <c r="C26" s="33" t="s">
        <v>7</v>
      </c>
      <c r="D26" s="7">
        <v>5.6</v>
      </c>
      <c r="G26" s="20">
        <v>7.2</v>
      </c>
      <c r="J26" s="7">
        <v>5.2</v>
      </c>
      <c r="M26" s="7">
        <v>8.1999999999999993</v>
      </c>
      <c r="P26" s="7">
        <v>8.1999999999999993</v>
      </c>
      <c r="S26" s="7">
        <v>8.1999999999999993</v>
      </c>
      <c r="V26" s="7">
        <v>10.199999999999999</v>
      </c>
      <c r="Y26" s="7">
        <v>14.1</v>
      </c>
      <c r="Z26" s="7" t="s">
        <v>222</v>
      </c>
      <c r="AB26" s="7">
        <v>18.100000000000001</v>
      </c>
      <c r="AC26" s="7" t="s">
        <v>282</v>
      </c>
      <c r="AE26" s="7">
        <v>24.2</v>
      </c>
      <c r="AF26" s="7" t="s">
        <v>359</v>
      </c>
      <c r="AH26" s="7">
        <v>15.4</v>
      </c>
      <c r="AI26" s="7" t="s">
        <v>144</v>
      </c>
      <c r="AK26" s="7">
        <v>28</v>
      </c>
      <c r="AL26" s="7" t="s">
        <v>518</v>
      </c>
    </row>
    <row r="27" spans="1:39">
      <c r="C27" s="33" t="s">
        <v>7</v>
      </c>
      <c r="D27" s="7">
        <v>6.3</v>
      </c>
      <c r="G27" s="20">
        <v>5.2</v>
      </c>
      <c r="J27" s="7">
        <v>6.2</v>
      </c>
      <c r="M27" s="7">
        <v>7</v>
      </c>
      <c r="P27" s="7">
        <v>8.8000000000000007</v>
      </c>
      <c r="Q27" s="7" t="s">
        <v>118</v>
      </c>
      <c r="S27" s="7">
        <v>8.6999999999999993</v>
      </c>
      <c r="T27" s="7" t="s">
        <v>155</v>
      </c>
      <c r="V27" s="7">
        <v>8.9</v>
      </c>
      <c r="Y27" s="7">
        <v>14.5</v>
      </c>
      <c r="Z27" s="7" t="s">
        <v>223</v>
      </c>
      <c r="AB27" s="7">
        <v>13.5</v>
      </c>
      <c r="AC27" s="7" t="s">
        <v>283</v>
      </c>
      <c r="AE27" s="7">
        <v>10.7</v>
      </c>
      <c r="AF27" s="7" t="s">
        <v>360</v>
      </c>
      <c r="AH27" s="7">
        <v>19.5</v>
      </c>
      <c r="AI27" s="7" t="s">
        <v>444</v>
      </c>
      <c r="AK27" s="7">
        <v>20.5</v>
      </c>
      <c r="AL27" s="7" t="s">
        <v>512</v>
      </c>
    </row>
    <row r="28" spans="1:39">
      <c r="C28" s="33" t="s">
        <v>7</v>
      </c>
      <c r="D28" s="7">
        <v>5.2</v>
      </c>
      <c r="G28" s="20">
        <v>7.2</v>
      </c>
      <c r="J28" s="7">
        <v>6.4</v>
      </c>
      <c r="M28" s="7">
        <v>8.5</v>
      </c>
      <c r="N28" s="7" t="s">
        <v>92</v>
      </c>
      <c r="P28" s="7">
        <v>8.9</v>
      </c>
      <c r="S28" s="7">
        <v>7.5</v>
      </c>
      <c r="V28" s="7">
        <v>9.6999999999999993</v>
      </c>
      <c r="W28" s="7" t="s">
        <v>173</v>
      </c>
      <c r="Y28" s="7">
        <v>13.2</v>
      </c>
      <c r="Z28" s="7" t="s">
        <v>224</v>
      </c>
      <c r="AB28" s="7">
        <v>22.9</v>
      </c>
      <c r="AC28" s="7" t="s">
        <v>284</v>
      </c>
      <c r="AE28" s="20" t="s">
        <v>80</v>
      </c>
      <c r="AH28" s="7">
        <v>24.2</v>
      </c>
      <c r="AK28" s="7" t="s">
        <v>80</v>
      </c>
    </row>
    <row r="29" spans="1:39">
      <c r="C29" s="33" t="s">
        <v>7</v>
      </c>
      <c r="D29" s="7">
        <v>5.2</v>
      </c>
      <c r="F29" s="8">
        <f>AVERAGE(D25:D29)</f>
        <v>5.4399999999999995</v>
      </c>
      <c r="G29" s="20">
        <v>7</v>
      </c>
      <c r="H29" s="7" t="s">
        <v>57</v>
      </c>
      <c r="I29" s="5">
        <f>AVERAGE(G25:G29)</f>
        <v>6.36</v>
      </c>
      <c r="J29" s="7">
        <v>6.5</v>
      </c>
      <c r="L29" s="8">
        <f>AVERAGE(J25:J29)</f>
        <v>6.6599999999999993</v>
      </c>
      <c r="M29" s="7">
        <v>6.2</v>
      </c>
      <c r="O29" s="8">
        <f>AVERAGE(M25:M29)</f>
        <v>7.12</v>
      </c>
      <c r="P29" s="7">
        <v>7.2</v>
      </c>
      <c r="R29" s="7">
        <f>AVERAGE(P25:P29)</f>
        <v>7.8</v>
      </c>
      <c r="S29" s="7">
        <v>9.1999999999999993</v>
      </c>
      <c r="U29" s="7">
        <f>AVERAGE(S25:S29)</f>
        <v>7.9599999999999991</v>
      </c>
      <c r="V29" s="7">
        <v>9.1999999999999993</v>
      </c>
      <c r="X29" s="7">
        <f>AVERAGE(V25:V29)</f>
        <v>9.52</v>
      </c>
      <c r="Y29" s="7">
        <v>17.5</v>
      </c>
      <c r="Z29" s="7" t="s">
        <v>225</v>
      </c>
      <c r="AA29" s="7">
        <f>AVERAGE(Y25:Y29)</f>
        <v>13.819999999999999</v>
      </c>
      <c r="AB29" s="7">
        <v>10.8</v>
      </c>
      <c r="AC29" s="7" t="s">
        <v>99</v>
      </c>
      <c r="AD29" s="7">
        <f>AVERAGE(AB25:AB29)</f>
        <v>16.099999999999998</v>
      </c>
      <c r="AE29" s="7">
        <f>SUM(14.5+5+2)</f>
        <v>21.5</v>
      </c>
      <c r="AF29" s="7" t="s">
        <v>361</v>
      </c>
      <c r="AG29" s="7">
        <f>AVERAGE(AE25:AE29)</f>
        <v>19.475000000000001</v>
      </c>
      <c r="AH29" s="7" t="s">
        <v>80</v>
      </c>
      <c r="AJ29" s="7">
        <f>AVERAGE(AH25:AH29)</f>
        <v>21.574999999999999</v>
      </c>
      <c r="AK29" s="7">
        <v>24.4</v>
      </c>
      <c r="AL29" s="7" t="s">
        <v>519</v>
      </c>
      <c r="AM29" s="2">
        <f>AVERAGE(AK25:AK29)</f>
        <v>22.6</v>
      </c>
    </row>
    <row r="30" spans="1:39">
      <c r="C30" s="33" t="s">
        <v>8</v>
      </c>
      <c r="D30" s="7">
        <v>8.1</v>
      </c>
      <c r="G30" s="20">
        <v>8.1999999999999993</v>
      </c>
      <c r="J30" s="7">
        <v>6.6</v>
      </c>
      <c r="M30" s="7">
        <v>9.1999999999999993</v>
      </c>
      <c r="P30" s="7">
        <v>7.2</v>
      </c>
      <c r="S30" s="7">
        <v>10.8</v>
      </c>
      <c r="V30" s="7">
        <v>11.2</v>
      </c>
      <c r="Y30" s="7">
        <v>11.5</v>
      </c>
      <c r="Z30" s="7" t="s">
        <v>99</v>
      </c>
      <c r="AB30" s="7">
        <v>16.2</v>
      </c>
      <c r="AE30" s="7">
        <v>17.899999999999999</v>
      </c>
      <c r="AF30" s="7" t="s">
        <v>99</v>
      </c>
      <c r="AH30" s="7">
        <v>13.2</v>
      </c>
      <c r="AI30" s="7" t="s">
        <v>79</v>
      </c>
      <c r="AK30" s="7">
        <v>15.5</v>
      </c>
    </row>
    <row r="31" spans="1:39">
      <c r="C31" s="33" t="s">
        <v>8</v>
      </c>
      <c r="D31" s="7">
        <v>8.4</v>
      </c>
      <c r="G31" s="20">
        <v>8.1999999999999993</v>
      </c>
      <c r="J31" s="7">
        <v>8.3000000000000007</v>
      </c>
      <c r="M31" s="7">
        <v>7.2</v>
      </c>
      <c r="P31" s="7">
        <v>11.5</v>
      </c>
      <c r="S31" s="7">
        <v>7.2</v>
      </c>
      <c r="V31" s="7">
        <v>8.4</v>
      </c>
      <c r="Y31" s="7">
        <v>14.7</v>
      </c>
      <c r="AB31" s="7">
        <v>11.2</v>
      </c>
      <c r="AC31" s="7" t="s">
        <v>99</v>
      </c>
      <c r="AE31" s="7">
        <v>13.4</v>
      </c>
      <c r="AF31" s="7" t="s">
        <v>99</v>
      </c>
      <c r="AH31" s="7">
        <v>7.1</v>
      </c>
      <c r="AI31" s="7" t="s">
        <v>144</v>
      </c>
      <c r="AK31" s="7" t="s">
        <v>80</v>
      </c>
      <c r="AL31" s="7" t="s">
        <v>520</v>
      </c>
    </row>
    <row r="32" spans="1:39">
      <c r="C32" s="33" t="s">
        <v>8</v>
      </c>
      <c r="D32" s="7">
        <v>6.2</v>
      </c>
      <c r="G32" s="20">
        <v>6.8</v>
      </c>
      <c r="J32" s="7">
        <v>11.4</v>
      </c>
      <c r="M32" s="7">
        <v>8.6</v>
      </c>
      <c r="P32" s="7">
        <v>9.1999999999999993</v>
      </c>
      <c r="S32" s="7">
        <v>7.2</v>
      </c>
      <c r="V32" s="7">
        <v>11.7</v>
      </c>
      <c r="Y32" s="7">
        <v>9.1999999999999993</v>
      </c>
      <c r="Z32" s="7" t="s">
        <v>226</v>
      </c>
      <c r="AB32" s="7">
        <v>9.6999999999999993</v>
      </c>
      <c r="AC32" s="7" t="s">
        <v>99</v>
      </c>
      <c r="AE32" s="7">
        <v>13.9</v>
      </c>
      <c r="AH32" s="7">
        <v>13.2</v>
      </c>
      <c r="AI32" s="7" t="s">
        <v>79</v>
      </c>
      <c r="AK32" s="7" t="s">
        <v>80</v>
      </c>
      <c r="AL32" s="7" t="s">
        <v>520</v>
      </c>
    </row>
    <row r="33" spans="1:39">
      <c r="C33" s="33" t="s">
        <v>8</v>
      </c>
      <c r="D33" s="7">
        <v>7.5</v>
      </c>
      <c r="G33" s="20">
        <v>10.4</v>
      </c>
      <c r="J33" s="7">
        <v>7.7</v>
      </c>
      <c r="M33" s="7">
        <v>9.9</v>
      </c>
      <c r="P33" s="7">
        <v>9.8000000000000007</v>
      </c>
      <c r="S33" s="7">
        <v>11.1</v>
      </c>
      <c r="V33" s="7">
        <v>12.2</v>
      </c>
      <c r="Y33" s="7">
        <v>18.2</v>
      </c>
      <c r="Z33" s="7" t="s">
        <v>227</v>
      </c>
      <c r="AB33" s="7">
        <v>15.2</v>
      </c>
      <c r="AE33" s="7">
        <v>9.9</v>
      </c>
      <c r="AF33" s="7" t="s">
        <v>99</v>
      </c>
      <c r="AH33" s="7">
        <v>19.5</v>
      </c>
      <c r="AI33" s="7" t="s">
        <v>79</v>
      </c>
      <c r="AK33" s="7" t="s">
        <v>80</v>
      </c>
      <c r="AL33" s="7" t="s">
        <v>520</v>
      </c>
    </row>
    <row r="34" spans="1:39" s="1" customFormat="1">
      <c r="A34" s="10"/>
      <c r="C34" s="34" t="s">
        <v>8</v>
      </c>
      <c r="D34" s="9">
        <v>7.9</v>
      </c>
      <c r="E34" s="9"/>
      <c r="F34" s="24">
        <f>AVERAGE(D30:D34)</f>
        <v>7.62</v>
      </c>
      <c r="G34" s="21">
        <v>8.4</v>
      </c>
      <c r="H34" s="9"/>
      <c r="I34" s="23">
        <f>AVERAGE(G30:G34)</f>
        <v>8.4</v>
      </c>
      <c r="J34" s="9">
        <v>9.8000000000000007</v>
      </c>
      <c r="K34" s="9"/>
      <c r="L34" s="24">
        <f>AVERAGE(J30:J34)</f>
        <v>8.76</v>
      </c>
      <c r="M34" s="9">
        <v>10.5</v>
      </c>
      <c r="N34" s="9"/>
      <c r="O34" s="24">
        <f>AVERAGE(M30:M34)</f>
        <v>9.08</v>
      </c>
      <c r="P34" s="9">
        <v>9.8000000000000007</v>
      </c>
      <c r="Q34" s="9" t="s">
        <v>99</v>
      </c>
      <c r="R34" s="9">
        <f>AVERAGE(P30:P34)</f>
        <v>9.5</v>
      </c>
      <c r="S34" s="9">
        <v>11.8</v>
      </c>
      <c r="T34" s="9"/>
      <c r="U34" s="9">
        <f>AVERAGE(S30:S34)</f>
        <v>9.6199999999999992</v>
      </c>
      <c r="V34" s="9">
        <v>14.9</v>
      </c>
      <c r="W34" s="9" t="s">
        <v>172</v>
      </c>
      <c r="X34" s="9">
        <f>AVERAGE(V30:V34)</f>
        <v>11.68</v>
      </c>
      <c r="Y34" s="9">
        <v>5.9</v>
      </c>
      <c r="Z34" s="9" t="s">
        <v>99</v>
      </c>
      <c r="AA34" s="9">
        <f>AVERAGE(Y30:Y34)</f>
        <v>11.899999999999999</v>
      </c>
      <c r="AB34" s="9">
        <v>20.2</v>
      </c>
      <c r="AC34" s="9" t="s">
        <v>285</v>
      </c>
      <c r="AD34" s="9">
        <f>AVERAGE(AB30:AB34)</f>
        <v>14.5</v>
      </c>
      <c r="AE34" s="21">
        <v>9.9</v>
      </c>
      <c r="AF34" s="9"/>
      <c r="AG34" s="9">
        <f>AVERAGE(AE30:AE34)</f>
        <v>13</v>
      </c>
      <c r="AH34" s="9" t="s">
        <v>80</v>
      </c>
      <c r="AI34" s="9"/>
      <c r="AJ34" s="9">
        <f>AVERAGE(AH30:AH34)</f>
        <v>13.25</v>
      </c>
      <c r="AK34" s="9" t="s">
        <v>80</v>
      </c>
      <c r="AL34" s="9" t="s">
        <v>520</v>
      </c>
      <c r="AM34" s="3">
        <f>AVERAGE(AK30:AK34)</f>
        <v>15.5</v>
      </c>
    </row>
    <row r="35" spans="1:39">
      <c r="A35" s="6">
        <v>4</v>
      </c>
      <c r="B35" t="s">
        <v>2</v>
      </c>
      <c r="C35" s="33" t="s">
        <v>13</v>
      </c>
      <c r="D35" s="7">
        <v>3</v>
      </c>
      <c r="G35" s="20">
        <v>3.4</v>
      </c>
      <c r="J35" s="7">
        <v>6.4</v>
      </c>
      <c r="K35" s="7" t="s">
        <v>76</v>
      </c>
      <c r="M35" s="7">
        <v>6.8</v>
      </c>
      <c r="N35" s="7" t="s">
        <v>93</v>
      </c>
      <c r="P35" s="7">
        <v>4.5999999999999996</v>
      </c>
      <c r="S35" s="7">
        <v>7.4</v>
      </c>
      <c r="V35" s="7">
        <v>7.7</v>
      </c>
      <c r="Y35" s="7">
        <v>9.1</v>
      </c>
      <c r="AB35" s="7">
        <v>10.199999999999999</v>
      </c>
      <c r="AE35" s="7">
        <f>SUM(11.2+4.6)</f>
        <v>15.799999999999999</v>
      </c>
      <c r="AF35" s="7" t="s">
        <v>362</v>
      </c>
      <c r="AH35" s="7">
        <v>13.5</v>
      </c>
      <c r="AI35" s="7" t="s">
        <v>446</v>
      </c>
      <c r="AK35" s="7">
        <v>6.5</v>
      </c>
      <c r="AL35" s="7" t="s">
        <v>68</v>
      </c>
    </row>
    <row r="36" spans="1:39">
      <c r="C36" s="33" t="s">
        <v>13</v>
      </c>
      <c r="D36" s="7">
        <v>3.1</v>
      </c>
      <c r="G36" s="20">
        <v>4.8</v>
      </c>
      <c r="J36" s="7">
        <v>4.2</v>
      </c>
      <c r="M36" s="7">
        <v>4.5</v>
      </c>
      <c r="P36" s="7">
        <v>7.4</v>
      </c>
      <c r="Q36" s="7" t="s">
        <v>119</v>
      </c>
      <c r="S36" s="7">
        <v>4.5</v>
      </c>
      <c r="V36" s="7">
        <v>6.8</v>
      </c>
      <c r="Y36" s="7">
        <v>7.3</v>
      </c>
      <c r="AB36" s="7">
        <v>13.5</v>
      </c>
      <c r="AC36" s="7" t="s">
        <v>286</v>
      </c>
      <c r="AE36" s="7">
        <v>12.2</v>
      </c>
      <c r="AF36" s="7" t="s">
        <v>363</v>
      </c>
      <c r="AH36" s="7">
        <v>6.2</v>
      </c>
      <c r="AI36" s="7" t="s">
        <v>68</v>
      </c>
      <c r="AK36" s="7">
        <v>19.5</v>
      </c>
      <c r="AL36" s="7" t="s">
        <v>521</v>
      </c>
    </row>
    <row r="37" spans="1:39">
      <c r="C37" s="33" t="s">
        <v>13</v>
      </c>
      <c r="D37" s="7">
        <v>4.2</v>
      </c>
      <c r="G37" s="20">
        <v>5.6</v>
      </c>
      <c r="H37" s="7" t="s">
        <v>58</v>
      </c>
      <c r="J37" s="7">
        <v>3.7</v>
      </c>
      <c r="M37" s="7">
        <v>4.7</v>
      </c>
      <c r="P37" s="7">
        <v>4.2</v>
      </c>
      <c r="S37" s="7">
        <v>4.5</v>
      </c>
      <c r="V37" s="7">
        <v>6.1</v>
      </c>
      <c r="Y37" s="7">
        <v>7.5</v>
      </c>
      <c r="AB37" s="7">
        <v>7.8</v>
      </c>
      <c r="AE37" s="7">
        <v>4.5</v>
      </c>
      <c r="AF37" s="7" t="s">
        <v>77</v>
      </c>
      <c r="AH37" s="7">
        <v>22.1</v>
      </c>
      <c r="AI37" s="7" t="s">
        <v>447</v>
      </c>
      <c r="AK37" s="7">
        <v>20.5</v>
      </c>
      <c r="AL37" s="7" t="s">
        <v>522</v>
      </c>
    </row>
    <row r="38" spans="1:39">
      <c r="C38" s="33" t="s">
        <v>13</v>
      </c>
      <c r="D38" s="7">
        <v>6.9</v>
      </c>
      <c r="G38" s="20">
        <v>6.4</v>
      </c>
      <c r="J38" s="7">
        <v>5.6</v>
      </c>
      <c r="M38" s="7">
        <v>7.7</v>
      </c>
      <c r="P38" s="7">
        <v>7.2</v>
      </c>
      <c r="S38" s="7">
        <v>9.5</v>
      </c>
      <c r="V38" s="7">
        <v>8.9</v>
      </c>
      <c r="Y38" s="7">
        <v>10.5</v>
      </c>
      <c r="AB38" s="7">
        <v>7.5</v>
      </c>
      <c r="AC38" s="7" t="s">
        <v>68</v>
      </c>
      <c r="AE38" s="7">
        <f>SUM(11.2+4+5+2)</f>
        <v>22.2</v>
      </c>
      <c r="AF38" s="7" t="s">
        <v>364</v>
      </c>
      <c r="AH38" s="7">
        <v>26.3</v>
      </c>
      <c r="AI38" s="7" t="s">
        <v>448</v>
      </c>
      <c r="AK38" s="7">
        <v>19.5</v>
      </c>
      <c r="AL38" s="7" t="s">
        <v>523</v>
      </c>
    </row>
    <row r="39" spans="1:39">
      <c r="C39" s="33" t="s">
        <v>13</v>
      </c>
      <c r="D39" s="7">
        <v>4.2</v>
      </c>
      <c r="F39" s="8">
        <f>AVERAGE(D35:D39)</f>
        <v>4.28</v>
      </c>
      <c r="G39" s="20">
        <v>4.2</v>
      </c>
      <c r="I39" s="5">
        <f>AVERAGE(G35:G39)</f>
        <v>4.88</v>
      </c>
      <c r="J39" s="7">
        <v>8</v>
      </c>
      <c r="L39" s="8">
        <f>AVERAGE(J35:J39)</f>
        <v>5.58</v>
      </c>
      <c r="M39" s="7">
        <v>6.2</v>
      </c>
      <c r="O39" s="8">
        <f>AVERAGE(M35:M39)</f>
        <v>5.9799999999999995</v>
      </c>
      <c r="P39" s="7">
        <v>6.5</v>
      </c>
      <c r="R39" s="7">
        <f>AVERAGE(P35:P39)</f>
        <v>5.9799999999999995</v>
      </c>
      <c r="S39" s="7">
        <v>9</v>
      </c>
      <c r="U39" s="7">
        <f>AVERAGE(S35:S39)</f>
        <v>6.9799999999999995</v>
      </c>
      <c r="V39" s="7">
        <v>9</v>
      </c>
      <c r="W39" s="7" t="s">
        <v>61</v>
      </c>
      <c r="X39" s="7">
        <f>AVERAGE(V35:V39)</f>
        <v>7.7</v>
      </c>
      <c r="Y39" s="7">
        <v>10.5</v>
      </c>
      <c r="Z39" s="7" t="s">
        <v>228</v>
      </c>
      <c r="AA39" s="7">
        <f>AVERAGE(Y35:Y39)</f>
        <v>8.98</v>
      </c>
      <c r="AB39" s="7">
        <v>15.2</v>
      </c>
      <c r="AC39" s="7" t="s">
        <v>287</v>
      </c>
      <c r="AD39" s="7">
        <f>AVERAGE(AB35:AB39)</f>
        <v>10.84</v>
      </c>
      <c r="AE39" s="7">
        <v>18.2</v>
      </c>
      <c r="AF39" s="7" t="s">
        <v>365</v>
      </c>
      <c r="AG39" s="7">
        <f>AVERAGE(AE35:AE39)</f>
        <v>14.580000000000002</v>
      </c>
      <c r="AH39" s="7">
        <v>16.2</v>
      </c>
      <c r="AJ39" s="7">
        <f>AVERAGE(AH35:AH39)</f>
        <v>16.86</v>
      </c>
      <c r="AK39" s="7">
        <v>18.2</v>
      </c>
      <c r="AM39" s="2">
        <f>AVERAGE(AK35:AK39)</f>
        <v>16.84</v>
      </c>
    </row>
    <row r="40" spans="1:39">
      <c r="C40" s="33" t="s">
        <v>14</v>
      </c>
      <c r="D40" s="7">
        <v>8.1999999999999993</v>
      </c>
      <c r="G40" s="20">
        <v>13.6</v>
      </c>
      <c r="J40" s="7">
        <v>10.6</v>
      </c>
      <c r="M40" s="7">
        <v>13.7</v>
      </c>
      <c r="P40" s="7">
        <v>15.2</v>
      </c>
      <c r="Q40" s="7" t="s">
        <v>120</v>
      </c>
      <c r="S40" s="7">
        <v>15.2</v>
      </c>
      <c r="V40" s="7">
        <v>8.6999999999999993</v>
      </c>
      <c r="Y40" s="7">
        <v>25.5</v>
      </c>
      <c r="Z40" s="7" t="s">
        <v>229</v>
      </c>
      <c r="AB40" s="7">
        <v>13.5</v>
      </c>
      <c r="AE40" s="7">
        <v>25.6</v>
      </c>
      <c r="AH40" s="7">
        <v>22</v>
      </c>
      <c r="AI40" s="7" t="s">
        <v>68</v>
      </c>
      <c r="AK40" s="7">
        <v>40.5</v>
      </c>
      <c r="AL40" s="7" t="s">
        <v>524</v>
      </c>
    </row>
    <row r="41" spans="1:39">
      <c r="C41" s="33" t="s">
        <v>14</v>
      </c>
      <c r="D41" s="7">
        <v>12.4</v>
      </c>
      <c r="G41" s="20">
        <v>10.199999999999999</v>
      </c>
      <c r="J41" s="7">
        <v>15.2</v>
      </c>
      <c r="M41" s="7">
        <v>15.1</v>
      </c>
      <c r="P41" s="7">
        <v>14.5</v>
      </c>
      <c r="S41" s="7">
        <v>9.6999999999999993</v>
      </c>
      <c r="T41" s="7" t="s">
        <v>68</v>
      </c>
      <c r="U41" s="7">
        <f>SUM(R44-U44)</f>
        <v>1.3799999999999972</v>
      </c>
      <c r="V41" s="7">
        <v>17.8</v>
      </c>
      <c r="W41" s="7" t="s">
        <v>174</v>
      </c>
      <c r="Y41" s="7">
        <v>11.2</v>
      </c>
      <c r="AB41" s="7">
        <v>12.5</v>
      </c>
      <c r="AE41" s="7">
        <f>SUM(23.9+2+2)</f>
        <v>27.9</v>
      </c>
      <c r="AF41" s="7" t="s">
        <v>366</v>
      </c>
      <c r="AH41" s="7">
        <v>34</v>
      </c>
      <c r="AI41" s="7" t="s">
        <v>449</v>
      </c>
      <c r="AK41" s="7">
        <v>40</v>
      </c>
      <c r="AL41" s="7" t="s">
        <v>525</v>
      </c>
    </row>
    <row r="42" spans="1:39">
      <c r="C42" s="33" t="s">
        <v>14</v>
      </c>
      <c r="D42" s="7">
        <v>13.2</v>
      </c>
      <c r="G42" s="20">
        <v>13.8</v>
      </c>
      <c r="J42" s="7">
        <v>11.4</v>
      </c>
      <c r="K42" s="7" t="s">
        <v>77</v>
      </c>
      <c r="M42" s="7">
        <v>11.8</v>
      </c>
      <c r="P42" s="7">
        <v>12.3</v>
      </c>
      <c r="S42" s="7">
        <v>13.4</v>
      </c>
      <c r="V42" s="7">
        <v>25.5</v>
      </c>
      <c r="W42" s="7" t="s">
        <v>175</v>
      </c>
      <c r="Y42" s="7">
        <v>10.9</v>
      </c>
      <c r="AB42" s="7">
        <v>29.7</v>
      </c>
      <c r="AC42" s="7" t="s">
        <v>288</v>
      </c>
      <c r="AE42" s="7">
        <f>SUM(24.2+9)</f>
        <v>33.200000000000003</v>
      </c>
      <c r="AF42" s="7" t="s">
        <v>367</v>
      </c>
      <c r="AH42" s="7">
        <v>22.5</v>
      </c>
      <c r="AI42" s="7" t="s">
        <v>79</v>
      </c>
      <c r="AK42" s="7">
        <v>26</v>
      </c>
      <c r="AL42" s="7" t="s">
        <v>526</v>
      </c>
    </row>
    <row r="43" spans="1:39">
      <c r="C43" s="33" t="s">
        <v>14</v>
      </c>
      <c r="D43" s="7">
        <v>9.8000000000000007</v>
      </c>
      <c r="G43" s="20">
        <v>8.6</v>
      </c>
      <c r="J43" s="7">
        <v>14.4</v>
      </c>
      <c r="M43" s="7">
        <v>14.8</v>
      </c>
      <c r="P43" s="7">
        <v>15.5</v>
      </c>
      <c r="S43" s="7">
        <v>15.5</v>
      </c>
      <c r="V43" s="7">
        <v>20.8</v>
      </c>
      <c r="W43" s="7" t="s">
        <v>176</v>
      </c>
      <c r="Y43" s="7">
        <v>29.8</v>
      </c>
      <c r="Z43" s="7" t="s">
        <v>230</v>
      </c>
      <c r="AB43" s="7">
        <v>36.5</v>
      </c>
      <c r="AC43" s="7" t="s">
        <v>289</v>
      </c>
      <c r="AE43" s="7">
        <f>SUM(18.2+8+9+2)</f>
        <v>37.200000000000003</v>
      </c>
      <c r="AF43" s="7" t="s">
        <v>368</v>
      </c>
      <c r="AH43" s="7">
        <v>29.4</v>
      </c>
      <c r="AI43" s="7" t="s">
        <v>450</v>
      </c>
      <c r="AK43" s="7" t="s">
        <v>80</v>
      </c>
    </row>
    <row r="44" spans="1:39" s="1" customFormat="1">
      <c r="A44" s="10"/>
      <c r="C44" s="34" t="s">
        <v>14</v>
      </c>
      <c r="D44" s="9">
        <v>7.2</v>
      </c>
      <c r="E44" s="9"/>
      <c r="F44" s="24">
        <f>AVERAGE(D40:D44)</f>
        <v>10.16</v>
      </c>
      <c r="G44" s="21">
        <v>10.8</v>
      </c>
      <c r="H44" s="9"/>
      <c r="I44" s="23">
        <f>AVERAGE(G40:G44)</f>
        <v>11.4</v>
      </c>
      <c r="J44" s="9">
        <v>5.5</v>
      </c>
      <c r="K44" s="9"/>
      <c r="L44" s="24">
        <f>AVERAGE(J40:J44)</f>
        <v>11.419999999999998</v>
      </c>
      <c r="M44" s="9">
        <v>9.8000000000000007</v>
      </c>
      <c r="N44" s="9"/>
      <c r="O44" s="24">
        <f>AVERAGE(M40:M44)</f>
        <v>13.039999999999997</v>
      </c>
      <c r="P44" s="9">
        <v>14.6</v>
      </c>
      <c r="Q44" s="9"/>
      <c r="R44" s="9">
        <f>AVERAGE(P40:P44)</f>
        <v>14.419999999999998</v>
      </c>
      <c r="S44" s="9">
        <v>11.4</v>
      </c>
      <c r="T44" s="9"/>
      <c r="U44" s="9">
        <f>AVERAGE(S40:S44)</f>
        <v>13.040000000000001</v>
      </c>
      <c r="V44" s="9">
        <v>20.6</v>
      </c>
      <c r="W44" s="9" t="s">
        <v>177</v>
      </c>
      <c r="X44" s="9">
        <f>AVERAGE(V40:V44)</f>
        <v>18.68</v>
      </c>
      <c r="Y44" s="9">
        <v>30.5</v>
      </c>
      <c r="Z44" s="9" t="s">
        <v>231</v>
      </c>
      <c r="AA44" s="9">
        <f>AVERAGE(Y40:Y44)</f>
        <v>21.580000000000002</v>
      </c>
      <c r="AB44" s="9">
        <v>40.5</v>
      </c>
      <c r="AC44" s="9" t="s">
        <v>290</v>
      </c>
      <c r="AD44" s="9">
        <f>AVERAGE(AB40:AB44)</f>
        <v>26.54</v>
      </c>
      <c r="AE44" s="9">
        <v>18.2</v>
      </c>
      <c r="AF44" s="9"/>
      <c r="AG44" s="9">
        <f>AVERAGE(AE40:AE44)</f>
        <v>28.419999999999998</v>
      </c>
      <c r="AH44" s="9">
        <v>39.9</v>
      </c>
      <c r="AI44" s="9" t="s">
        <v>451</v>
      </c>
      <c r="AJ44" s="9">
        <f>AVERAGE(AH40:AH44)</f>
        <v>29.560000000000002</v>
      </c>
      <c r="AK44" s="9">
        <v>22</v>
      </c>
      <c r="AL44" s="9" t="s">
        <v>527</v>
      </c>
      <c r="AM44" s="3">
        <f>AVERAGE(AK40:AK44)</f>
        <v>32.125</v>
      </c>
    </row>
    <row r="45" spans="1:39">
      <c r="A45" s="6">
        <v>5</v>
      </c>
      <c r="B45" t="s">
        <v>2</v>
      </c>
      <c r="C45" s="33" t="s">
        <v>15</v>
      </c>
      <c r="D45" s="7">
        <v>8.4</v>
      </c>
      <c r="G45" s="20">
        <v>4.4000000000000004</v>
      </c>
      <c r="J45" s="7">
        <v>4.5999999999999996</v>
      </c>
      <c r="M45" s="7">
        <v>5.7</v>
      </c>
      <c r="P45" s="7">
        <v>9.8000000000000007</v>
      </c>
      <c r="S45" s="7">
        <v>5.5</v>
      </c>
      <c r="V45" s="7">
        <v>6.6</v>
      </c>
      <c r="Y45" s="7">
        <v>9.5</v>
      </c>
      <c r="AB45" s="7">
        <v>10.199999999999999</v>
      </c>
      <c r="AE45" s="7">
        <f>SUM(10.2+2+2+2)</f>
        <v>16.2</v>
      </c>
      <c r="AF45" s="7" t="s">
        <v>369</v>
      </c>
      <c r="AH45" s="7">
        <v>15.6</v>
      </c>
      <c r="AI45" s="7" t="s">
        <v>452</v>
      </c>
      <c r="AK45" s="7">
        <v>21.5</v>
      </c>
      <c r="AL45" s="7" t="s">
        <v>528</v>
      </c>
    </row>
    <row r="46" spans="1:39">
      <c r="C46" s="33" t="s">
        <v>15</v>
      </c>
      <c r="D46" s="7">
        <v>3.2</v>
      </c>
      <c r="G46" s="20">
        <v>3.8</v>
      </c>
      <c r="J46" s="7">
        <v>4.5999999999999996</v>
      </c>
      <c r="M46" s="7">
        <v>5.6</v>
      </c>
      <c r="P46" s="7">
        <v>5.5</v>
      </c>
      <c r="S46" s="7">
        <v>10.5</v>
      </c>
      <c r="V46" s="7">
        <v>11.2</v>
      </c>
      <c r="Y46" s="7">
        <v>7.8</v>
      </c>
      <c r="AB46" s="7">
        <v>10.9</v>
      </c>
      <c r="AC46" s="7" t="s">
        <v>291</v>
      </c>
      <c r="AE46" s="7">
        <f>SUM(8+6)</f>
        <v>14</v>
      </c>
      <c r="AF46" s="7" t="s">
        <v>370</v>
      </c>
      <c r="AH46" s="7">
        <v>18.7</v>
      </c>
      <c r="AI46" s="7" t="s">
        <v>453</v>
      </c>
      <c r="AK46" s="7">
        <v>19</v>
      </c>
      <c r="AL46" s="7" t="s">
        <v>529</v>
      </c>
    </row>
    <row r="47" spans="1:39">
      <c r="C47" s="33" t="s">
        <v>15</v>
      </c>
      <c r="D47" s="7">
        <v>4.2</v>
      </c>
      <c r="G47" s="20">
        <v>3.6</v>
      </c>
      <c r="J47" s="7">
        <v>5.8</v>
      </c>
      <c r="M47" s="7">
        <v>4.7</v>
      </c>
      <c r="P47" s="7">
        <v>4.5</v>
      </c>
      <c r="S47" s="7">
        <v>5.5</v>
      </c>
      <c r="V47" s="7">
        <v>11.4</v>
      </c>
      <c r="W47" s="7" t="s">
        <v>179</v>
      </c>
      <c r="Y47" s="7">
        <v>11.5</v>
      </c>
      <c r="Z47" s="7" t="s">
        <v>232</v>
      </c>
      <c r="AB47" s="7">
        <v>9.5</v>
      </c>
      <c r="AC47" s="7" t="s">
        <v>68</v>
      </c>
      <c r="AE47" s="7">
        <v>7.5</v>
      </c>
      <c r="AH47" s="7">
        <v>7.2</v>
      </c>
      <c r="AI47" s="7" t="s">
        <v>68</v>
      </c>
      <c r="AK47" s="7">
        <v>7.9</v>
      </c>
      <c r="AL47" s="7" t="s">
        <v>68</v>
      </c>
    </row>
    <row r="48" spans="1:39">
      <c r="C48" s="33" t="s">
        <v>15</v>
      </c>
      <c r="D48" s="7">
        <v>3.9</v>
      </c>
      <c r="G48" s="20">
        <v>9.8000000000000007</v>
      </c>
      <c r="J48" s="7">
        <v>6.1</v>
      </c>
      <c r="M48" s="7">
        <v>9.5</v>
      </c>
      <c r="P48" s="7">
        <v>6.2</v>
      </c>
      <c r="S48" s="7">
        <v>4.5999999999999996</v>
      </c>
      <c r="V48" s="7">
        <v>12.7</v>
      </c>
      <c r="W48" s="7" t="s">
        <v>178</v>
      </c>
      <c r="Y48" s="7">
        <v>14.2</v>
      </c>
      <c r="Z48" s="7" t="s">
        <v>233</v>
      </c>
      <c r="AB48" s="7">
        <v>11.6</v>
      </c>
      <c r="AC48" s="7" t="s">
        <v>292</v>
      </c>
      <c r="AE48" s="7">
        <f>SUM(15.5+4+4)</f>
        <v>23.5</v>
      </c>
      <c r="AF48" s="7" t="s">
        <v>371</v>
      </c>
      <c r="AH48" s="7">
        <v>20.6</v>
      </c>
      <c r="AI48" s="7" t="s">
        <v>454</v>
      </c>
      <c r="AK48" s="7">
        <v>21</v>
      </c>
      <c r="AL48" s="7" t="s">
        <v>530</v>
      </c>
    </row>
    <row r="49" spans="1:39">
      <c r="C49" s="33" t="s">
        <v>15</v>
      </c>
      <c r="D49" s="7">
        <v>5.2</v>
      </c>
      <c r="F49" s="8">
        <f>AVERAGE(D45:D49)</f>
        <v>4.9799999999999995</v>
      </c>
      <c r="G49" s="20">
        <v>6.2</v>
      </c>
      <c r="I49" s="5">
        <f>AVERAGE(G45:G49)</f>
        <v>5.5600000000000005</v>
      </c>
      <c r="J49" s="7">
        <v>9.8000000000000007</v>
      </c>
      <c r="L49" s="8">
        <f>AVERAGE(J45:J49)</f>
        <v>6.1800000000000006</v>
      </c>
      <c r="M49" s="7">
        <v>5.8</v>
      </c>
      <c r="O49" s="8">
        <f>AVERAGE(M45:M49)</f>
        <v>6.26</v>
      </c>
      <c r="P49" s="7">
        <v>6.2</v>
      </c>
      <c r="R49" s="7">
        <f>AVERAGE(P45:P49)</f>
        <v>6.44</v>
      </c>
      <c r="S49" s="7">
        <v>6.2</v>
      </c>
      <c r="U49" s="7">
        <f>AVERAGE(S45:S49)</f>
        <v>6.4600000000000009</v>
      </c>
      <c r="V49" s="7">
        <v>16.5</v>
      </c>
      <c r="W49" s="7" t="s">
        <v>180</v>
      </c>
      <c r="X49" s="7">
        <f>AVERAGE(V45:V49)</f>
        <v>11.679999999999998</v>
      </c>
      <c r="Y49" s="7">
        <v>19.100000000000001</v>
      </c>
      <c r="Z49" s="7" t="s">
        <v>234</v>
      </c>
      <c r="AA49" s="7">
        <f>AVERAGE(Y45:Y49)</f>
        <v>12.42</v>
      </c>
      <c r="AB49" s="7">
        <v>21.2</v>
      </c>
      <c r="AC49" s="7" t="s">
        <v>293</v>
      </c>
      <c r="AD49" s="7">
        <f>AVERAGE(AB45:AB49)</f>
        <v>12.680000000000001</v>
      </c>
      <c r="AE49" s="7">
        <v>19</v>
      </c>
      <c r="AF49" s="7" t="s">
        <v>372</v>
      </c>
      <c r="AG49" s="7">
        <f>AVERAGE(AE45:AE49)</f>
        <v>16.04</v>
      </c>
      <c r="AH49" s="7">
        <v>23.2</v>
      </c>
      <c r="AI49" s="7" t="s">
        <v>68</v>
      </c>
      <c r="AJ49" s="7">
        <f>AVERAGE(AH45:AH49)</f>
        <v>17.059999999999999</v>
      </c>
      <c r="AK49" s="7">
        <v>17.2</v>
      </c>
      <c r="AL49" s="7" t="s">
        <v>531</v>
      </c>
      <c r="AM49" s="2">
        <f>AVERAGE(AK45:AK49)</f>
        <v>17.32</v>
      </c>
    </row>
    <row r="50" spans="1:39">
      <c r="C50" s="33" t="s">
        <v>16</v>
      </c>
      <c r="D50" s="7">
        <v>2.2000000000000002</v>
      </c>
      <c r="G50" s="20">
        <v>7</v>
      </c>
      <c r="H50" s="7" t="s">
        <v>59</v>
      </c>
      <c r="J50" s="7">
        <v>3.6</v>
      </c>
      <c r="M50" s="7">
        <v>7.6</v>
      </c>
      <c r="N50" s="7" t="s">
        <v>94</v>
      </c>
      <c r="P50" s="7">
        <v>5.2</v>
      </c>
      <c r="S50" s="7">
        <v>10.7</v>
      </c>
      <c r="T50" s="7" t="s">
        <v>152</v>
      </c>
      <c r="V50" s="7">
        <v>7.7</v>
      </c>
      <c r="Y50" s="7">
        <v>9.1999999999999993</v>
      </c>
      <c r="AB50" s="7">
        <v>11.5</v>
      </c>
      <c r="AE50" s="7">
        <v>12.5</v>
      </c>
      <c r="AH50" s="7" t="s">
        <v>80</v>
      </c>
      <c r="AK50" s="7" t="s">
        <v>80</v>
      </c>
    </row>
    <row r="51" spans="1:39">
      <c r="C51" s="33" t="s">
        <v>16</v>
      </c>
      <c r="D51" s="7">
        <v>5.2</v>
      </c>
      <c r="G51" s="20">
        <v>3.2</v>
      </c>
      <c r="J51" s="7">
        <v>5.6</v>
      </c>
      <c r="M51" s="7">
        <v>9.6</v>
      </c>
      <c r="P51" s="7">
        <v>10.7</v>
      </c>
      <c r="Q51" s="7" t="s">
        <v>121</v>
      </c>
      <c r="S51" s="7">
        <v>9.1999999999999993</v>
      </c>
      <c r="T51" s="7" t="s">
        <v>153</v>
      </c>
      <c r="V51" s="7">
        <v>11.8</v>
      </c>
      <c r="W51" s="7" t="s">
        <v>181</v>
      </c>
      <c r="Y51" s="7">
        <v>11.9</v>
      </c>
      <c r="AB51" s="7">
        <v>12.2</v>
      </c>
      <c r="AE51" s="7">
        <v>16.5</v>
      </c>
      <c r="AF51" s="7" t="s">
        <v>373</v>
      </c>
      <c r="AH51" s="7">
        <v>18.899999999999999</v>
      </c>
      <c r="AI51" s="7" t="s">
        <v>455</v>
      </c>
      <c r="AK51" s="7">
        <v>20</v>
      </c>
      <c r="AL51" s="7" t="s">
        <v>532</v>
      </c>
    </row>
    <row r="52" spans="1:39">
      <c r="C52" s="33" t="s">
        <v>16</v>
      </c>
      <c r="D52" s="7">
        <v>4.2</v>
      </c>
      <c r="G52" s="20">
        <v>5.4</v>
      </c>
      <c r="J52" s="7">
        <v>9.5</v>
      </c>
      <c r="K52" s="7" t="s">
        <v>78</v>
      </c>
      <c r="M52" s="7">
        <v>5.2</v>
      </c>
      <c r="P52" s="7">
        <v>10.6</v>
      </c>
      <c r="S52" s="7">
        <v>5.9</v>
      </c>
      <c r="V52" s="7">
        <v>7.6</v>
      </c>
      <c r="Y52" s="7">
        <v>9.1999999999999993</v>
      </c>
      <c r="AB52" s="7">
        <v>15.1</v>
      </c>
      <c r="AE52" s="7">
        <f>SUM(14+7+7)</f>
        <v>28</v>
      </c>
      <c r="AF52" s="7" t="s">
        <v>374</v>
      </c>
      <c r="AH52" s="7">
        <v>32</v>
      </c>
      <c r="AI52" s="7" t="s">
        <v>456</v>
      </c>
      <c r="AK52" s="7">
        <v>37</v>
      </c>
      <c r="AL52" s="7" t="s">
        <v>533</v>
      </c>
    </row>
    <row r="53" spans="1:39">
      <c r="C53" s="33" t="s">
        <v>16</v>
      </c>
      <c r="D53" s="7">
        <v>7.4</v>
      </c>
      <c r="G53" s="20">
        <v>7.6</v>
      </c>
      <c r="J53" s="7">
        <v>4.5</v>
      </c>
      <c r="M53" s="7">
        <v>6.2</v>
      </c>
      <c r="P53" s="7">
        <v>5.8</v>
      </c>
      <c r="S53" s="7">
        <v>11.6</v>
      </c>
      <c r="V53" s="7">
        <v>20.2</v>
      </c>
      <c r="W53" s="7" t="s">
        <v>182</v>
      </c>
      <c r="Y53" s="7">
        <v>21.6</v>
      </c>
      <c r="Z53" s="7" t="s">
        <v>235</v>
      </c>
      <c r="AB53" s="7">
        <v>9.5</v>
      </c>
      <c r="AE53" s="7">
        <f>SUM(19.5+8+8)</f>
        <v>35.5</v>
      </c>
      <c r="AF53" s="7" t="s">
        <v>375</v>
      </c>
      <c r="AH53" s="7">
        <v>19.3</v>
      </c>
      <c r="AK53" s="7">
        <v>23.5</v>
      </c>
      <c r="AL53" s="7" t="s">
        <v>534</v>
      </c>
    </row>
    <row r="54" spans="1:39" s="1" customFormat="1">
      <c r="A54" s="10"/>
      <c r="C54" s="34" t="s">
        <v>16</v>
      </c>
      <c r="D54" s="9">
        <v>2.4</v>
      </c>
      <c r="E54" s="9"/>
      <c r="F54" s="24">
        <f>AVERAGE(D50:D54)</f>
        <v>4.2799999999999994</v>
      </c>
      <c r="G54" s="21">
        <v>2.8</v>
      </c>
      <c r="H54" s="9"/>
      <c r="I54" s="23">
        <f>AVERAGE(G50:G54)</f>
        <v>5.2</v>
      </c>
      <c r="J54" s="9">
        <v>9.1999999999999993</v>
      </c>
      <c r="K54" s="9"/>
      <c r="L54" s="24">
        <f>AVERAGE(J50:J54)</f>
        <v>6.4799999999999995</v>
      </c>
      <c r="M54" s="9">
        <v>10.1</v>
      </c>
      <c r="N54" s="9"/>
      <c r="O54" s="24">
        <f>AVERAGE(M50:M54)</f>
        <v>7.7399999999999993</v>
      </c>
      <c r="P54" s="9">
        <v>7.2</v>
      </c>
      <c r="Q54" s="9"/>
      <c r="R54" s="9">
        <f>AVERAGE(P50:P54)</f>
        <v>7.9</v>
      </c>
      <c r="S54" s="9">
        <v>6.2</v>
      </c>
      <c r="T54" s="9"/>
      <c r="U54" s="9">
        <f>AVERAGE(S50:S54)</f>
        <v>8.7200000000000006</v>
      </c>
      <c r="V54" s="9">
        <v>13.8</v>
      </c>
      <c r="W54" s="9" t="s">
        <v>183</v>
      </c>
      <c r="X54" s="9">
        <f>AVERAGE(V50:V54)</f>
        <v>12.219999999999999</v>
      </c>
      <c r="Y54" s="9">
        <v>18.100000000000001</v>
      </c>
      <c r="Z54" s="9" t="s">
        <v>236</v>
      </c>
      <c r="AA54" s="9">
        <f>AVERAGE(Y50:Y54)</f>
        <v>14</v>
      </c>
      <c r="AB54" s="9">
        <v>30.5</v>
      </c>
      <c r="AC54" s="9" t="s">
        <v>294</v>
      </c>
      <c r="AD54" s="9">
        <f>AVERAGE(AB50:AB54)</f>
        <v>15.76</v>
      </c>
      <c r="AE54" s="9">
        <v>17.5</v>
      </c>
      <c r="AF54" s="9" t="s">
        <v>215</v>
      </c>
      <c r="AG54" s="9">
        <f>AVERAGE(AE50:AE54)</f>
        <v>22</v>
      </c>
      <c r="AH54" s="9">
        <v>27.4</v>
      </c>
      <c r="AI54" s="9" t="s">
        <v>79</v>
      </c>
      <c r="AJ54" s="9">
        <f>AVERAGE(AH50:AH54)</f>
        <v>24.4</v>
      </c>
      <c r="AK54" s="9">
        <v>26.2</v>
      </c>
      <c r="AL54" s="9" t="s">
        <v>520</v>
      </c>
      <c r="AM54" s="3">
        <f>AVERAGE(AK50:AK54)</f>
        <v>26.675000000000001</v>
      </c>
    </row>
    <row r="55" spans="1:39">
      <c r="A55" s="6">
        <v>6</v>
      </c>
      <c r="B55" t="s">
        <v>2</v>
      </c>
      <c r="C55" s="33" t="s">
        <v>17</v>
      </c>
      <c r="D55" s="7">
        <v>4.2</v>
      </c>
      <c r="G55" s="20">
        <v>4.2</v>
      </c>
      <c r="J55" s="7">
        <v>0.5</v>
      </c>
      <c r="K55" s="7" t="s">
        <v>77</v>
      </c>
      <c r="M55" s="7">
        <v>3.4</v>
      </c>
      <c r="P55" s="7">
        <v>10.5</v>
      </c>
      <c r="Q55" s="7" t="s">
        <v>122</v>
      </c>
      <c r="S55" s="7">
        <v>12.2</v>
      </c>
      <c r="T55" s="7" t="s">
        <v>148</v>
      </c>
      <c r="V55" s="7">
        <v>12.8</v>
      </c>
      <c r="Y55" s="7">
        <v>7.2</v>
      </c>
      <c r="AB55" s="7">
        <v>5</v>
      </c>
      <c r="AE55" s="7">
        <v>7.5</v>
      </c>
      <c r="AH55" s="7">
        <v>8.5</v>
      </c>
      <c r="AK55" s="7" t="s">
        <v>80</v>
      </c>
    </row>
    <row r="56" spans="1:39">
      <c r="C56" s="33" t="s">
        <v>17</v>
      </c>
      <c r="D56" s="7">
        <v>3.2</v>
      </c>
      <c r="G56" s="20">
        <v>4</v>
      </c>
      <c r="J56" s="7">
        <v>8.5</v>
      </c>
      <c r="M56" s="7">
        <v>9.5</v>
      </c>
      <c r="P56" s="7">
        <v>5.4</v>
      </c>
      <c r="S56" s="7">
        <v>8</v>
      </c>
      <c r="T56" s="7" t="s">
        <v>68</v>
      </c>
      <c r="V56" s="7">
        <v>10.4</v>
      </c>
      <c r="W56" s="7" t="s">
        <v>61</v>
      </c>
      <c r="Y56" s="7">
        <v>8.1</v>
      </c>
      <c r="AB56" s="7">
        <v>4.9000000000000004</v>
      </c>
      <c r="AC56" s="7" t="s">
        <v>68</v>
      </c>
      <c r="AE56" s="7">
        <v>6.5</v>
      </c>
      <c r="AH56" s="7">
        <v>26.7</v>
      </c>
      <c r="AK56" s="7">
        <v>27.3</v>
      </c>
    </row>
    <row r="57" spans="1:39">
      <c r="C57" s="33" t="s">
        <v>17</v>
      </c>
      <c r="D57" s="7">
        <v>3.1</v>
      </c>
      <c r="G57" s="20">
        <v>3.4</v>
      </c>
      <c r="J57" s="7">
        <v>5.2</v>
      </c>
      <c r="K57" s="7" t="s">
        <v>79</v>
      </c>
      <c r="M57" s="7">
        <v>6.5</v>
      </c>
      <c r="N57" s="7" t="s">
        <v>99</v>
      </c>
      <c r="P57" s="7">
        <v>9.5</v>
      </c>
      <c r="S57" s="7">
        <v>4.8</v>
      </c>
      <c r="V57" s="7">
        <v>5.6</v>
      </c>
      <c r="Y57" s="7" t="s">
        <v>80</v>
      </c>
      <c r="Z57" s="7" t="s">
        <v>237</v>
      </c>
      <c r="AB57" s="7">
        <v>7.9</v>
      </c>
      <c r="AE57" s="7">
        <v>5.2</v>
      </c>
      <c r="AH57" s="7" t="s">
        <v>80</v>
      </c>
      <c r="AK57" s="7">
        <v>5.6</v>
      </c>
    </row>
    <row r="58" spans="1:39">
      <c r="C58" s="33" t="s">
        <v>17</v>
      </c>
      <c r="D58" s="7">
        <v>6.9</v>
      </c>
      <c r="G58" s="20">
        <v>8.1999999999999993</v>
      </c>
      <c r="J58" s="7">
        <v>5.2</v>
      </c>
      <c r="K58" s="7" t="s">
        <v>79</v>
      </c>
      <c r="M58" s="7">
        <v>9.1</v>
      </c>
      <c r="P58" s="7">
        <v>7.8</v>
      </c>
      <c r="S58" s="7">
        <v>3.2</v>
      </c>
      <c r="T58" s="7" t="s">
        <v>68</v>
      </c>
      <c r="V58" s="7" t="s">
        <v>80</v>
      </c>
      <c r="W58" s="7" t="s">
        <v>184</v>
      </c>
      <c r="Y58" s="7" t="s">
        <v>80</v>
      </c>
      <c r="Z58" s="7" t="s">
        <v>237</v>
      </c>
      <c r="AB58" s="7" t="s">
        <v>80</v>
      </c>
      <c r="AC58" s="7" t="s">
        <v>184</v>
      </c>
      <c r="AE58" s="20">
        <v>25.6</v>
      </c>
      <c r="AH58" s="7">
        <v>6.1</v>
      </c>
      <c r="AI58" s="7" t="s">
        <v>79</v>
      </c>
      <c r="AK58" s="7">
        <v>14.5</v>
      </c>
    </row>
    <row r="59" spans="1:39">
      <c r="C59" s="33" t="s">
        <v>17</v>
      </c>
      <c r="D59" s="7">
        <v>3.3</v>
      </c>
      <c r="F59" s="8">
        <f>AVERAGE(D55:D59)</f>
        <v>4.1399999999999997</v>
      </c>
      <c r="G59" s="20">
        <v>3.4</v>
      </c>
      <c r="I59" s="5">
        <f>AVERAGE(G55:G59)</f>
        <v>4.6399999999999988</v>
      </c>
      <c r="J59" s="7" t="s">
        <v>80</v>
      </c>
      <c r="L59" s="8">
        <f>AVERAGE(J55:J58)</f>
        <v>4.8499999999999996</v>
      </c>
      <c r="M59" s="7">
        <v>7.2</v>
      </c>
      <c r="O59" s="8">
        <f>AVERAGE(M55:M59)</f>
        <v>7.1400000000000006</v>
      </c>
      <c r="P59" s="7">
        <v>3.9</v>
      </c>
      <c r="R59" s="7">
        <f>AVERAGE(P55:P59)</f>
        <v>7.419999999999999</v>
      </c>
      <c r="S59" s="7">
        <v>3.2</v>
      </c>
      <c r="T59" s="7" t="s">
        <v>68</v>
      </c>
      <c r="U59" s="7">
        <f>AVERAGE(S55:S59)</f>
        <v>6.2799999999999994</v>
      </c>
      <c r="V59" s="7" t="s">
        <v>80</v>
      </c>
      <c r="W59" s="7" t="s">
        <v>184</v>
      </c>
      <c r="X59" s="7">
        <f>AVERAGE(V55:V57)</f>
        <v>9.6000000000000014</v>
      </c>
      <c r="Y59" s="7">
        <v>15.2</v>
      </c>
      <c r="Z59" s="7" t="s">
        <v>238</v>
      </c>
      <c r="AA59" s="7">
        <f>AVERAGE(Y55:Y59)</f>
        <v>10.166666666666666</v>
      </c>
      <c r="AB59" s="7">
        <v>23.5</v>
      </c>
      <c r="AC59" s="7" t="s">
        <v>295</v>
      </c>
      <c r="AD59" s="7">
        <f>AVERAGE(AB55:AB59)</f>
        <v>10.324999999999999</v>
      </c>
      <c r="AE59" s="20" t="s">
        <v>80</v>
      </c>
      <c r="AG59" s="7">
        <f>AVERAGE(AE55:AE59)</f>
        <v>11.2</v>
      </c>
      <c r="AH59" s="7">
        <v>5.8</v>
      </c>
      <c r="AJ59" s="7">
        <f>AVERAGE(AH55:AH59)</f>
        <v>11.775</v>
      </c>
      <c r="AK59" s="7">
        <v>9.5</v>
      </c>
      <c r="AM59" s="2">
        <f>AVERAGE(AK55:AK59)</f>
        <v>14.225</v>
      </c>
    </row>
    <row r="60" spans="1:39">
      <c r="C60" s="33" t="s">
        <v>18</v>
      </c>
      <c r="D60" s="7">
        <v>3.3</v>
      </c>
      <c r="G60" s="20">
        <v>4.2</v>
      </c>
      <c r="J60" s="7">
        <v>4.8</v>
      </c>
      <c r="M60" s="7">
        <v>10.8</v>
      </c>
      <c r="N60" s="7" t="s">
        <v>95</v>
      </c>
      <c r="P60" s="7">
        <v>6.2</v>
      </c>
      <c r="S60" s="7">
        <v>6.2</v>
      </c>
      <c r="V60" s="7">
        <v>7.6</v>
      </c>
      <c r="Y60" s="7">
        <v>7.2</v>
      </c>
      <c r="Z60" s="7" t="s">
        <v>99</v>
      </c>
      <c r="AB60" s="7">
        <v>11.2</v>
      </c>
      <c r="AE60" s="20">
        <v>20.2</v>
      </c>
      <c r="AH60" s="7" t="s">
        <v>80</v>
      </c>
      <c r="AK60" s="7" t="s">
        <v>80</v>
      </c>
    </row>
    <row r="61" spans="1:39">
      <c r="C61" s="33" t="s">
        <v>18</v>
      </c>
      <c r="D61" s="7">
        <v>3.2</v>
      </c>
      <c r="G61" s="20">
        <v>3.8</v>
      </c>
      <c r="J61" s="7">
        <v>11.5</v>
      </c>
      <c r="K61" s="7" t="s">
        <v>81</v>
      </c>
      <c r="L61" s="8">
        <f>SUM(4.85-4.64)</f>
        <v>0.20999999999999996</v>
      </c>
      <c r="M61" s="7">
        <v>5.7</v>
      </c>
      <c r="P61" s="7">
        <v>15.2</v>
      </c>
      <c r="Q61" s="7" t="s">
        <v>123</v>
      </c>
      <c r="S61" s="7">
        <v>17.5</v>
      </c>
      <c r="T61" s="7" t="s">
        <v>149</v>
      </c>
      <c r="V61" s="7">
        <v>19.2</v>
      </c>
      <c r="W61" s="7" t="s">
        <v>185</v>
      </c>
      <c r="Y61" s="7">
        <v>9.8000000000000007</v>
      </c>
      <c r="AB61" s="7">
        <v>10.5</v>
      </c>
      <c r="AC61" s="7" t="s">
        <v>296</v>
      </c>
      <c r="AE61" s="20" t="s">
        <v>80</v>
      </c>
      <c r="AH61" s="7">
        <v>39.5</v>
      </c>
      <c r="AI61" s="7" t="s">
        <v>457</v>
      </c>
      <c r="AK61" s="7">
        <v>30.5</v>
      </c>
      <c r="AL61" s="7" t="s">
        <v>535</v>
      </c>
    </row>
    <row r="62" spans="1:39">
      <c r="C62" s="33" t="s">
        <v>18</v>
      </c>
      <c r="D62" s="7">
        <v>5.4</v>
      </c>
      <c r="G62" s="20">
        <v>11</v>
      </c>
      <c r="H62" s="7" t="s">
        <v>60</v>
      </c>
      <c r="J62" s="7">
        <v>4.4000000000000004</v>
      </c>
      <c r="M62" s="7">
        <v>4.2</v>
      </c>
      <c r="P62" s="7">
        <v>4.5</v>
      </c>
      <c r="Q62" s="7" t="s">
        <v>61</v>
      </c>
      <c r="S62" s="7">
        <v>4.5999999999999996</v>
      </c>
      <c r="T62" s="7" t="s">
        <v>68</v>
      </c>
      <c r="V62" s="7">
        <v>7.2</v>
      </c>
      <c r="Y62" s="7">
        <v>10.5</v>
      </c>
      <c r="AB62" s="7" t="s">
        <v>80</v>
      </c>
      <c r="AC62" s="7" t="s">
        <v>184</v>
      </c>
      <c r="AE62" s="7">
        <f>SUM(13+4+4)</f>
        <v>21</v>
      </c>
      <c r="AF62" s="7" t="s">
        <v>376</v>
      </c>
      <c r="AH62" s="7">
        <v>10.1</v>
      </c>
      <c r="AI62" s="7" t="s">
        <v>68</v>
      </c>
      <c r="AK62" s="7">
        <v>9.5</v>
      </c>
      <c r="AL62" s="7" t="s">
        <v>68</v>
      </c>
    </row>
    <row r="63" spans="1:39">
      <c r="C63" s="33" t="s">
        <v>18</v>
      </c>
      <c r="D63" s="7">
        <v>2.4</v>
      </c>
      <c r="G63" s="20">
        <v>3.4</v>
      </c>
      <c r="J63" s="7">
        <v>3.5</v>
      </c>
      <c r="M63" s="7">
        <v>4.5999999999999996</v>
      </c>
      <c r="P63" s="7">
        <v>4.8</v>
      </c>
      <c r="S63" s="7">
        <v>6.2</v>
      </c>
      <c r="V63" s="7">
        <v>5.5</v>
      </c>
      <c r="Y63" s="7">
        <v>15.2</v>
      </c>
      <c r="AB63" s="7">
        <v>16.5</v>
      </c>
      <c r="AC63" s="7" t="s">
        <v>297</v>
      </c>
      <c r="AE63" s="7">
        <v>25.5</v>
      </c>
      <c r="AF63" s="7" t="s">
        <v>377</v>
      </c>
      <c r="AH63" s="7">
        <v>27.7</v>
      </c>
      <c r="AI63" s="7" t="s">
        <v>458</v>
      </c>
      <c r="AK63" s="7">
        <v>21</v>
      </c>
      <c r="AL63" s="7" t="s">
        <v>536</v>
      </c>
    </row>
    <row r="64" spans="1:39" s="1" customFormat="1">
      <c r="A64" s="10"/>
      <c r="C64" s="34" t="s">
        <v>18</v>
      </c>
      <c r="D64" s="9">
        <v>3.4</v>
      </c>
      <c r="E64" s="9"/>
      <c r="F64" s="24">
        <f>AVERAGE(D60:D64)</f>
        <v>3.54</v>
      </c>
      <c r="G64" s="21">
        <v>3.4</v>
      </c>
      <c r="H64" s="9"/>
      <c r="I64" s="23">
        <f>AVERAGE(G60:G64)</f>
        <v>5.1599999999999993</v>
      </c>
      <c r="J64" s="9">
        <v>4.8</v>
      </c>
      <c r="K64" s="9"/>
      <c r="L64" s="24">
        <f>AVERAGE(J60:J64)</f>
        <v>5.8000000000000007</v>
      </c>
      <c r="M64" s="9">
        <v>8.6</v>
      </c>
      <c r="N64" s="9"/>
      <c r="O64" s="24">
        <f>AVERAGE(M60:M64)</f>
        <v>6.7799999999999994</v>
      </c>
      <c r="P64" s="9">
        <v>3.5</v>
      </c>
      <c r="Q64" s="9" t="s">
        <v>61</v>
      </c>
      <c r="R64" s="9">
        <f>AVERAGE(P60:P64)</f>
        <v>6.8400000000000007</v>
      </c>
      <c r="S64" s="9">
        <v>7.8</v>
      </c>
      <c r="T64" s="9" t="s">
        <v>150</v>
      </c>
      <c r="U64" s="9">
        <f>AVERAGE(S60:S64)</f>
        <v>8.4599999999999991</v>
      </c>
      <c r="V64" s="9">
        <v>7.8</v>
      </c>
      <c r="W64" s="9"/>
      <c r="X64" s="9">
        <f>AVERAGE(V60:V64)</f>
        <v>9.4599999999999991</v>
      </c>
      <c r="Y64" s="9">
        <v>23.5</v>
      </c>
      <c r="Z64" s="9" t="s">
        <v>239</v>
      </c>
      <c r="AA64" s="9">
        <f>AVERAGE(Y60:Y64)</f>
        <v>13.24</v>
      </c>
      <c r="AB64" s="9">
        <v>23.2</v>
      </c>
      <c r="AC64" s="9" t="s">
        <v>298</v>
      </c>
      <c r="AD64" s="9">
        <f>AVERAGE(AB60:AB64)</f>
        <v>15.350000000000001</v>
      </c>
      <c r="AE64" s="9">
        <f>SUM(19.5+10+5)</f>
        <v>34.5</v>
      </c>
      <c r="AF64" s="9" t="s">
        <v>378</v>
      </c>
      <c r="AG64" s="9">
        <f>AVERAGE(AE60:AE64)</f>
        <v>25.3</v>
      </c>
      <c r="AH64" s="9">
        <v>21.9</v>
      </c>
      <c r="AI64" s="9"/>
      <c r="AJ64" s="9">
        <f>AVERAGE(AH60:AH64)</f>
        <v>24.799999999999997</v>
      </c>
      <c r="AK64" s="9">
        <v>41.3</v>
      </c>
      <c r="AL64" s="9" t="s">
        <v>537</v>
      </c>
      <c r="AM64" s="3">
        <f>AVERAGE(AK60:AK64)</f>
        <v>25.574999999999999</v>
      </c>
    </row>
    <row r="65" spans="1:39">
      <c r="A65" s="6">
        <v>7</v>
      </c>
      <c r="B65" t="s">
        <v>2</v>
      </c>
      <c r="C65" s="33" t="s">
        <v>19</v>
      </c>
      <c r="D65" s="7">
        <v>2.2999999999999998</v>
      </c>
      <c r="G65" s="20">
        <v>3.4</v>
      </c>
      <c r="J65" s="7">
        <v>6.2</v>
      </c>
      <c r="M65" s="7">
        <v>7.2</v>
      </c>
      <c r="P65" s="7">
        <v>6</v>
      </c>
      <c r="Q65" s="7" t="s">
        <v>124</v>
      </c>
      <c r="S65" s="7">
        <v>7.2</v>
      </c>
      <c r="V65" s="7">
        <v>8.6</v>
      </c>
      <c r="Y65" s="7">
        <v>9.5</v>
      </c>
      <c r="AB65" s="7">
        <v>11.5</v>
      </c>
      <c r="AE65" s="20">
        <v>10.5</v>
      </c>
      <c r="AH65" s="7" t="s">
        <v>80</v>
      </c>
      <c r="AK65" s="7" t="s">
        <v>80</v>
      </c>
    </row>
    <row r="66" spans="1:39">
      <c r="C66" s="33" t="s">
        <v>19</v>
      </c>
      <c r="D66" s="7">
        <v>7.1</v>
      </c>
      <c r="G66" s="20">
        <v>2.8</v>
      </c>
      <c r="J66" s="7">
        <v>3.8</v>
      </c>
      <c r="M66" s="7">
        <v>4.5999999999999996</v>
      </c>
      <c r="P66" s="7">
        <v>6.2</v>
      </c>
      <c r="S66" s="7">
        <v>8.5</v>
      </c>
      <c r="T66" s="7" t="s">
        <v>145</v>
      </c>
      <c r="V66" s="7">
        <v>7.5</v>
      </c>
      <c r="Y66" s="7">
        <v>10.9</v>
      </c>
      <c r="AB66" s="7">
        <v>11.2</v>
      </c>
      <c r="AE66" s="20">
        <v>20.5</v>
      </c>
      <c r="AF66" s="7" t="s">
        <v>379</v>
      </c>
      <c r="AH66" s="7" t="s">
        <v>80</v>
      </c>
      <c r="AK66" s="7">
        <v>11.5</v>
      </c>
    </row>
    <row r="67" spans="1:39">
      <c r="C67" s="33" t="s">
        <v>19</v>
      </c>
      <c r="D67" s="7">
        <v>2.2000000000000002</v>
      </c>
      <c r="G67" s="20">
        <v>5.6</v>
      </c>
      <c r="J67" s="7">
        <v>4.2</v>
      </c>
      <c r="M67" s="7">
        <v>7.8</v>
      </c>
      <c r="P67" s="7">
        <v>4.9000000000000004</v>
      </c>
      <c r="S67" s="7">
        <v>7.5</v>
      </c>
      <c r="V67" s="7">
        <v>8.9</v>
      </c>
      <c r="Y67" s="7">
        <v>8.6999999999999993</v>
      </c>
      <c r="AB67" s="7">
        <v>13.2</v>
      </c>
      <c r="AC67" s="7" t="s">
        <v>299</v>
      </c>
      <c r="AE67" s="20" t="s">
        <v>80</v>
      </c>
      <c r="AH67" s="7">
        <v>11.2</v>
      </c>
      <c r="AK67" s="7">
        <v>19.5</v>
      </c>
    </row>
    <row r="68" spans="1:39">
      <c r="C68" s="33" t="s">
        <v>19</v>
      </c>
      <c r="D68" s="7">
        <v>2.4</v>
      </c>
      <c r="G68" s="20">
        <v>6.4</v>
      </c>
      <c r="J68" s="7">
        <v>6.8</v>
      </c>
      <c r="M68" s="7">
        <v>5.6</v>
      </c>
      <c r="N68" s="7" t="s">
        <v>69</v>
      </c>
      <c r="P68" s="7">
        <v>5.6</v>
      </c>
      <c r="S68" s="7">
        <v>7.3</v>
      </c>
      <c r="V68" s="7">
        <v>10.1</v>
      </c>
      <c r="Y68" s="7">
        <v>7.9</v>
      </c>
      <c r="AB68" s="7" t="s">
        <v>80</v>
      </c>
      <c r="AC68" s="7" t="s">
        <v>184</v>
      </c>
      <c r="AE68" s="20" t="s">
        <v>80</v>
      </c>
      <c r="AH68" s="7">
        <v>21.2</v>
      </c>
      <c r="AI68" s="7" t="s">
        <v>459</v>
      </c>
      <c r="AK68" s="7">
        <v>22</v>
      </c>
      <c r="AL68" s="7" t="s">
        <v>538</v>
      </c>
    </row>
    <row r="69" spans="1:39">
      <c r="C69" s="33" t="s">
        <v>19</v>
      </c>
      <c r="D69" s="7">
        <v>5.0999999999999996</v>
      </c>
      <c r="F69" s="8">
        <f>AVERAGE(D65:D69)</f>
        <v>3.8199999999999994</v>
      </c>
      <c r="G69" s="20">
        <v>2.8</v>
      </c>
      <c r="I69" s="5">
        <f>AVERAGE(G65:G69)</f>
        <v>4.2</v>
      </c>
      <c r="J69" s="7">
        <v>8.3000000000000007</v>
      </c>
      <c r="L69" s="8">
        <f>AVERAGE(J65:J69)</f>
        <v>5.86</v>
      </c>
      <c r="M69" s="7">
        <v>4.5</v>
      </c>
      <c r="O69" s="8">
        <f>AVERAGE(M65:M69)</f>
        <v>5.94</v>
      </c>
      <c r="P69" s="7">
        <v>8</v>
      </c>
      <c r="R69" s="7">
        <f>AVERAGE(P65:P69)</f>
        <v>6.1400000000000006</v>
      </c>
      <c r="S69" s="7">
        <v>7.5</v>
      </c>
      <c r="T69" s="7" t="s">
        <v>146</v>
      </c>
      <c r="U69" s="7">
        <f>AVERAGE(S65:S69)</f>
        <v>7.6</v>
      </c>
      <c r="V69" s="7">
        <v>12.7</v>
      </c>
      <c r="W69" s="7" t="s">
        <v>186</v>
      </c>
      <c r="X69" s="7">
        <f>AVERAGE(V65:V69)</f>
        <v>9.5599999999999987</v>
      </c>
      <c r="Y69" s="7">
        <v>4.5</v>
      </c>
      <c r="Z69" s="7" t="s">
        <v>68</v>
      </c>
      <c r="AA69" s="7">
        <f>AVERAGE(Y65:Y69)</f>
        <v>8.3000000000000007</v>
      </c>
      <c r="AB69" s="7" t="s">
        <v>80</v>
      </c>
      <c r="AC69" s="7" t="s">
        <v>184</v>
      </c>
      <c r="AD69" s="7">
        <f>AVERAGE(AB65:AB69)</f>
        <v>11.966666666666667</v>
      </c>
      <c r="AE69" s="20">
        <v>19.600000000000001</v>
      </c>
      <c r="AF69" s="7" t="s">
        <v>380</v>
      </c>
      <c r="AG69" s="7">
        <f>AVERAGE(AE65:AE69)</f>
        <v>16.866666666666667</v>
      </c>
      <c r="AH69" s="7">
        <v>20.6</v>
      </c>
      <c r="AI69" s="7" t="s">
        <v>460</v>
      </c>
      <c r="AJ69" s="7">
        <f>AVERAGE(AH65:AH69)</f>
        <v>17.666666666666668</v>
      </c>
      <c r="AK69" s="7">
        <v>23.5</v>
      </c>
      <c r="AL69" s="7" t="s">
        <v>539</v>
      </c>
      <c r="AM69" s="2">
        <f>AVERAGE(AK65:AK69)</f>
        <v>19.125</v>
      </c>
    </row>
    <row r="70" spans="1:39">
      <c r="C70" s="33" t="s">
        <v>20</v>
      </c>
      <c r="D70" s="7">
        <v>7.2</v>
      </c>
      <c r="G70" s="20">
        <v>8.1999999999999993</v>
      </c>
      <c r="J70" s="7">
        <v>9.5</v>
      </c>
      <c r="M70" s="7">
        <v>5.5</v>
      </c>
      <c r="P70" s="7">
        <v>5.0999999999999996</v>
      </c>
      <c r="Q70" s="7" t="s">
        <v>125</v>
      </c>
      <c r="S70" s="7">
        <v>13.8</v>
      </c>
      <c r="T70" s="7" t="s">
        <v>99</v>
      </c>
      <c r="V70" s="7">
        <v>12.3</v>
      </c>
      <c r="W70" s="7" t="s">
        <v>99</v>
      </c>
      <c r="Y70" s="7">
        <v>10.199999999999999</v>
      </c>
      <c r="AB70" s="7">
        <v>12.5</v>
      </c>
      <c r="AE70" s="20">
        <v>15.5</v>
      </c>
      <c r="AH70" s="7">
        <v>16.7</v>
      </c>
      <c r="AK70" s="7">
        <v>11.9</v>
      </c>
      <c r="AL70" s="7" t="s">
        <v>540</v>
      </c>
    </row>
    <row r="71" spans="1:39">
      <c r="C71" s="33" t="s">
        <v>20</v>
      </c>
      <c r="D71" s="7">
        <v>5.9</v>
      </c>
      <c r="G71" s="20">
        <v>3.8</v>
      </c>
      <c r="J71" s="7">
        <v>4.8</v>
      </c>
      <c r="M71" s="7">
        <v>4.4000000000000004</v>
      </c>
      <c r="P71" s="7">
        <v>5.7</v>
      </c>
      <c r="Q71" s="7" t="s">
        <v>99</v>
      </c>
      <c r="S71" s="7">
        <v>11.6</v>
      </c>
      <c r="V71" s="7">
        <v>11.2</v>
      </c>
      <c r="W71" s="7" t="s">
        <v>68</v>
      </c>
      <c r="Y71" s="7">
        <v>7.8</v>
      </c>
      <c r="Z71" s="7" t="s">
        <v>99</v>
      </c>
      <c r="AB71" s="7">
        <v>12.5</v>
      </c>
      <c r="AC71" s="7" t="s">
        <v>99</v>
      </c>
      <c r="AE71" s="20">
        <v>18.5</v>
      </c>
      <c r="AF71" s="7" t="s">
        <v>381</v>
      </c>
      <c r="AH71" s="7">
        <v>21.2</v>
      </c>
      <c r="AI71" s="7" t="s">
        <v>79</v>
      </c>
      <c r="AK71" s="7" t="s">
        <v>80</v>
      </c>
    </row>
    <row r="72" spans="1:39">
      <c r="C72" s="33" t="s">
        <v>20</v>
      </c>
      <c r="D72" s="7">
        <v>4.0999999999999996</v>
      </c>
      <c r="G72" s="20">
        <v>4.2</v>
      </c>
      <c r="J72" s="7">
        <v>4.7</v>
      </c>
      <c r="M72" s="7">
        <v>7.1</v>
      </c>
      <c r="P72" s="7">
        <v>10.5</v>
      </c>
      <c r="S72" s="7">
        <v>8.1999999999999993</v>
      </c>
      <c r="V72" s="7">
        <v>11.1</v>
      </c>
      <c r="Y72" s="7">
        <v>11.9</v>
      </c>
      <c r="AB72" s="7">
        <v>15.7</v>
      </c>
      <c r="AC72" s="7" t="s">
        <v>300</v>
      </c>
      <c r="AE72" s="20">
        <v>16.5</v>
      </c>
      <c r="AF72" s="7" t="s">
        <v>99</v>
      </c>
      <c r="AH72" s="7">
        <v>22.5</v>
      </c>
      <c r="AI72" s="7" t="s">
        <v>461</v>
      </c>
      <c r="AK72" s="7">
        <v>19.5</v>
      </c>
      <c r="AL72" s="7" t="s">
        <v>541</v>
      </c>
    </row>
    <row r="73" spans="1:39">
      <c r="C73" s="33" t="s">
        <v>20</v>
      </c>
      <c r="D73" s="7">
        <v>3.1</v>
      </c>
      <c r="G73" s="20">
        <v>4.8</v>
      </c>
      <c r="H73" s="7" t="s">
        <v>61</v>
      </c>
      <c r="J73" s="7">
        <v>4.0999999999999996</v>
      </c>
      <c r="K73" s="7" t="s">
        <v>82</v>
      </c>
      <c r="M73" s="7">
        <v>5.8</v>
      </c>
      <c r="P73" s="7">
        <v>7.5</v>
      </c>
      <c r="S73" s="7">
        <v>13.7</v>
      </c>
      <c r="T73" s="7" t="s">
        <v>147</v>
      </c>
      <c r="V73" s="7">
        <v>10.5</v>
      </c>
      <c r="Y73" s="7">
        <v>10.199999999999999</v>
      </c>
      <c r="Z73" s="7" t="s">
        <v>99</v>
      </c>
      <c r="AB73" s="7">
        <v>22.5</v>
      </c>
      <c r="AC73" s="7" t="s">
        <v>301</v>
      </c>
      <c r="AE73" s="20" t="s">
        <v>80</v>
      </c>
      <c r="AH73" s="7" t="s">
        <v>80</v>
      </c>
      <c r="AK73" s="7">
        <v>25.5</v>
      </c>
      <c r="AL73" s="7" t="s">
        <v>542</v>
      </c>
    </row>
    <row r="74" spans="1:39" s="1" customFormat="1">
      <c r="A74" s="10"/>
      <c r="C74" s="34" t="s">
        <v>20</v>
      </c>
      <c r="D74" s="9">
        <v>3.9</v>
      </c>
      <c r="E74" s="9"/>
      <c r="F74" s="24">
        <f>AVERAGE(D70:D74)</f>
        <v>4.8400000000000007</v>
      </c>
      <c r="G74" s="21">
        <v>3.4</v>
      </c>
      <c r="H74" s="9"/>
      <c r="I74" s="23">
        <f>AVERAGE(G70:G74)</f>
        <v>4.88</v>
      </c>
      <c r="J74" s="9">
        <v>4.2</v>
      </c>
      <c r="K74" s="9"/>
      <c r="L74" s="24">
        <f>AVERAGE(J70:J74)</f>
        <v>5.46</v>
      </c>
      <c r="M74" s="9">
        <v>4.7</v>
      </c>
      <c r="N74" s="9" t="s">
        <v>96</v>
      </c>
      <c r="O74" s="24">
        <f>AVERAGE(M70:M74)</f>
        <v>5.5</v>
      </c>
      <c r="P74" s="9">
        <v>6.7</v>
      </c>
      <c r="Q74" s="9"/>
      <c r="R74" s="9">
        <f>AVERAGE(P70:P74)</f>
        <v>7.1</v>
      </c>
      <c r="S74" s="9">
        <v>6.1</v>
      </c>
      <c r="T74" s="9"/>
      <c r="U74" s="9">
        <f>AVERAGE(S70:S74)</f>
        <v>10.68</v>
      </c>
      <c r="V74" s="9">
        <v>7.2</v>
      </c>
      <c r="W74" s="9" t="s">
        <v>187</v>
      </c>
      <c r="X74" s="9">
        <f>AVERAGE(V70:V74)</f>
        <v>10.46</v>
      </c>
      <c r="Y74" s="9">
        <v>18.5</v>
      </c>
      <c r="Z74" s="9" t="s">
        <v>240</v>
      </c>
      <c r="AA74" s="9">
        <f>AVERAGE(Y70:Y74)</f>
        <v>11.719999999999999</v>
      </c>
      <c r="AB74" s="9">
        <v>9.8000000000000007</v>
      </c>
      <c r="AC74" s="9" t="s">
        <v>99</v>
      </c>
      <c r="AD74" s="9">
        <f>AVERAGE(AB70:AB74)</f>
        <v>14.6</v>
      </c>
      <c r="AE74" s="9">
        <v>14.7</v>
      </c>
      <c r="AF74" s="9" t="s">
        <v>382</v>
      </c>
      <c r="AG74" s="9">
        <f>AVERAGE(AE70:AE74)</f>
        <v>16.3</v>
      </c>
      <c r="AH74" s="9">
        <v>15.3</v>
      </c>
      <c r="AI74" s="9" t="s">
        <v>462</v>
      </c>
      <c r="AJ74" s="9">
        <f>AVERAGE(AH70:AH74)</f>
        <v>18.925000000000001</v>
      </c>
      <c r="AK74" s="9">
        <v>17.5</v>
      </c>
      <c r="AL74" s="9"/>
      <c r="AM74" s="3">
        <f>AVERAGE(AK70:AK74)</f>
        <v>18.600000000000001</v>
      </c>
    </row>
    <row r="75" spans="1:39">
      <c r="A75" s="6">
        <v>8</v>
      </c>
      <c r="B75" t="s">
        <v>2</v>
      </c>
      <c r="C75" s="33" t="s">
        <v>21</v>
      </c>
      <c r="D75" s="7">
        <v>3.2</v>
      </c>
      <c r="G75" s="20">
        <v>3.8</v>
      </c>
      <c r="J75" s="7">
        <v>3.6</v>
      </c>
      <c r="M75" s="7">
        <v>4.2</v>
      </c>
      <c r="P75" s="7">
        <v>4.5</v>
      </c>
      <c r="Q75" s="7" t="s">
        <v>126</v>
      </c>
      <c r="S75" s="7">
        <v>5.7</v>
      </c>
      <c r="V75" s="7">
        <v>10.199999999999999</v>
      </c>
      <c r="W75" s="7" t="s">
        <v>188</v>
      </c>
      <c r="Y75" s="7">
        <v>11.8</v>
      </c>
      <c r="Z75" s="7" t="s">
        <v>241</v>
      </c>
      <c r="AB75" s="7">
        <v>7.5</v>
      </c>
      <c r="AC75" s="7" t="s">
        <v>68</v>
      </c>
      <c r="AE75" s="7">
        <v>8.9</v>
      </c>
      <c r="AH75" s="7">
        <v>14</v>
      </c>
      <c r="AI75" s="7" t="s">
        <v>463</v>
      </c>
      <c r="AK75" s="7" t="s">
        <v>80</v>
      </c>
    </row>
    <row r="76" spans="1:39">
      <c r="C76" s="33" t="s">
        <v>21</v>
      </c>
      <c r="D76" s="7">
        <v>4.8</v>
      </c>
      <c r="G76" s="20">
        <v>5</v>
      </c>
      <c r="J76" s="7">
        <v>3.7</v>
      </c>
      <c r="K76" s="7" t="s">
        <v>83</v>
      </c>
      <c r="M76" s="7">
        <v>5.2</v>
      </c>
      <c r="P76" s="7">
        <v>4.5999999999999996</v>
      </c>
      <c r="S76" s="7">
        <v>6.2</v>
      </c>
      <c r="V76" s="7">
        <v>8.1999999999999993</v>
      </c>
      <c r="Y76" s="7">
        <v>3.2</v>
      </c>
      <c r="Z76" s="7" t="s">
        <v>68</v>
      </c>
      <c r="AB76" s="7">
        <v>9.9</v>
      </c>
      <c r="AC76" s="7" t="s">
        <v>302</v>
      </c>
      <c r="AE76" s="7">
        <v>13</v>
      </c>
      <c r="AF76" s="7" t="s">
        <v>383</v>
      </c>
      <c r="AH76" s="7" t="s">
        <v>80</v>
      </c>
      <c r="AK76" s="7">
        <v>17</v>
      </c>
      <c r="AL76" s="7" t="s">
        <v>543</v>
      </c>
    </row>
    <row r="77" spans="1:39">
      <c r="C77" s="33" t="s">
        <v>21</v>
      </c>
      <c r="D77" s="7">
        <v>4.9000000000000004</v>
      </c>
      <c r="G77" s="20">
        <v>4.4000000000000004</v>
      </c>
      <c r="J77" s="7">
        <v>5.5</v>
      </c>
      <c r="M77" s="7">
        <v>5.7</v>
      </c>
      <c r="P77" s="7">
        <v>14.7</v>
      </c>
      <c r="Q77" s="7" t="s">
        <v>127</v>
      </c>
      <c r="S77" s="7">
        <v>5.9</v>
      </c>
      <c r="V77" s="7">
        <v>7.2</v>
      </c>
      <c r="Y77" s="7">
        <v>17.5</v>
      </c>
      <c r="Z77" s="7" t="s">
        <v>242</v>
      </c>
      <c r="AB77" s="7">
        <v>19.2</v>
      </c>
      <c r="AC77" s="7" t="s">
        <v>303</v>
      </c>
      <c r="AE77" s="7">
        <v>12.2</v>
      </c>
      <c r="AF77" s="7" t="s">
        <v>363</v>
      </c>
      <c r="AH77" s="7">
        <v>29.5</v>
      </c>
      <c r="AI77" s="7" t="s">
        <v>464</v>
      </c>
      <c r="AK77" s="7">
        <v>25</v>
      </c>
      <c r="AL77" s="7" t="s">
        <v>544</v>
      </c>
    </row>
    <row r="78" spans="1:39">
      <c r="C78" s="33" t="s">
        <v>21</v>
      </c>
      <c r="D78" s="7">
        <v>2.2000000000000002</v>
      </c>
      <c r="G78" s="20">
        <v>2</v>
      </c>
      <c r="J78" s="7">
        <v>4.2</v>
      </c>
      <c r="M78" s="7">
        <v>4</v>
      </c>
      <c r="N78" s="7" t="s">
        <v>97</v>
      </c>
      <c r="P78" s="7">
        <v>5.8</v>
      </c>
      <c r="S78" s="7">
        <v>15.8</v>
      </c>
      <c r="T78" s="7" t="s">
        <v>156</v>
      </c>
      <c r="V78" s="7">
        <v>7.6</v>
      </c>
      <c r="Y78" s="7">
        <v>19.5</v>
      </c>
      <c r="Z78" s="7" t="s">
        <v>243</v>
      </c>
      <c r="AB78" s="7">
        <v>8.6999999999999993</v>
      </c>
      <c r="AC78" s="7" t="s">
        <v>68</v>
      </c>
      <c r="AE78" s="7">
        <v>20.5</v>
      </c>
      <c r="AF78" s="7" t="s">
        <v>384</v>
      </c>
      <c r="AH78" s="7">
        <v>24.5</v>
      </c>
      <c r="AI78" s="7" t="s">
        <v>467</v>
      </c>
      <c r="AK78" s="7">
        <v>30.5</v>
      </c>
      <c r="AL78" s="7" t="s">
        <v>545</v>
      </c>
    </row>
    <row r="79" spans="1:39">
      <c r="C79" s="33" t="s">
        <v>21</v>
      </c>
      <c r="D79" s="7">
        <v>2.8</v>
      </c>
      <c r="F79" s="8">
        <f>AVERAGE(D75:D79)</f>
        <v>3.5800000000000005</v>
      </c>
      <c r="G79" s="20">
        <v>3.2</v>
      </c>
      <c r="I79" s="5">
        <f>AVERAGE(G75:G79)</f>
        <v>3.6800000000000006</v>
      </c>
      <c r="J79" s="7">
        <v>4.8</v>
      </c>
      <c r="L79" s="8">
        <f>AVERAGE(J75:J79)</f>
        <v>4.3600000000000003</v>
      </c>
      <c r="M79" s="7">
        <v>3.5</v>
      </c>
      <c r="O79" s="8">
        <f>AVERAGE(M75:M79)</f>
        <v>4.5200000000000005</v>
      </c>
      <c r="P79" s="7">
        <v>5.2</v>
      </c>
      <c r="R79" s="7">
        <f>AVERAGE(P75:P79)</f>
        <v>6.9599999999999991</v>
      </c>
      <c r="S79" s="7">
        <v>6.5</v>
      </c>
      <c r="U79" s="7">
        <f>AVERAGE(S75:S79)</f>
        <v>8.02</v>
      </c>
      <c r="V79" s="7">
        <v>8</v>
      </c>
      <c r="W79" s="7" t="s">
        <v>189</v>
      </c>
      <c r="X79" s="7">
        <f>AVERAGE(V75:V79)</f>
        <v>8.2399999999999984</v>
      </c>
      <c r="Y79" s="7">
        <v>23.1</v>
      </c>
      <c r="Z79" s="7" t="s">
        <v>244</v>
      </c>
      <c r="AA79" s="7">
        <f>AVERAGE(Y75:Y79)</f>
        <v>15.02</v>
      </c>
      <c r="AB79" s="7">
        <v>30.2</v>
      </c>
      <c r="AC79" s="7" t="s">
        <v>304</v>
      </c>
      <c r="AD79" s="7">
        <f>AVERAGE(AB75:AB79)</f>
        <v>15.1</v>
      </c>
      <c r="AE79" s="7">
        <f>SUM(12.2+5+5+5+5)</f>
        <v>32.200000000000003</v>
      </c>
      <c r="AF79" s="7" t="s">
        <v>385</v>
      </c>
      <c r="AG79" s="7">
        <f>AVERAGE(AE75:AE79)</f>
        <v>17.36</v>
      </c>
      <c r="AH79" s="7">
        <v>8.5</v>
      </c>
      <c r="AJ79" s="7">
        <f>AVERAGE(AH75:AH79)</f>
        <v>19.125</v>
      </c>
      <c r="AK79" s="7">
        <v>26</v>
      </c>
      <c r="AL79" s="7" t="s">
        <v>546</v>
      </c>
      <c r="AM79" s="2">
        <f>AVERAGE(AK75:AK79)</f>
        <v>24.625</v>
      </c>
    </row>
    <row r="80" spans="1:39">
      <c r="C80" s="33" t="s">
        <v>22</v>
      </c>
      <c r="D80" s="7">
        <v>5.2</v>
      </c>
      <c r="G80" s="20">
        <v>9.1999999999999993</v>
      </c>
      <c r="J80" s="7">
        <v>9.6</v>
      </c>
      <c r="M80" s="7">
        <v>11.2</v>
      </c>
      <c r="P80" s="7">
        <v>11.1</v>
      </c>
      <c r="S80" s="7">
        <v>12.8</v>
      </c>
      <c r="V80" s="7">
        <v>13.2</v>
      </c>
      <c r="Y80" s="7">
        <v>16.5</v>
      </c>
      <c r="AB80" s="7">
        <v>20.100000000000001</v>
      </c>
      <c r="AE80" s="20">
        <v>20.2</v>
      </c>
      <c r="AH80" s="7" t="s">
        <v>80</v>
      </c>
      <c r="AK80" s="7" t="s">
        <v>80</v>
      </c>
    </row>
    <row r="81" spans="1:39">
      <c r="C81" s="33" t="s">
        <v>22</v>
      </c>
      <c r="D81" s="7">
        <v>7.2</v>
      </c>
      <c r="G81" s="20">
        <v>4</v>
      </c>
      <c r="J81" s="7">
        <v>4.5999999999999996</v>
      </c>
      <c r="M81" s="7">
        <v>1.2</v>
      </c>
      <c r="N81" s="7" t="s">
        <v>69</v>
      </c>
      <c r="P81" s="7">
        <v>8.6</v>
      </c>
      <c r="S81" s="7">
        <v>7.5</v>
      </c>
      <c r="T81" s="7" t="s">
        <v>68</v>
      </c>
      <c r="V81" s="7">
        <v>12.6</v>
      </c>
      <c r="Y81" s="7">
        <v>18.2</v>
      </c>
      <c r="AB81" s="7">
        <v>17.899999999999999</v>
      </c>
      <c r="AE81" s="20" t="s">
        <v>80</v>
      </c>
      <c r="AH81" s="7">
        <v>32</v>
      </c>
      <c r="AI81" s="7" t="s">
        <v>465</v>
      </c>
      <c r="AK81" s="7">
        <v>39</v>
      </c>
      <c r="AL81" s="7" t="s">
        <v>547</v>
      </c>
    </row>
    <row r="82" spans="1:39">
      <c r="C82" s="33" t="s">
        <v>22</v>
      </c>
      <c r="D82" s="7">
        <v>3.2</v>
      </c>
      <c r="G82" s="20">
        <v>6</v>
      </c>
      <c r="J82" s="7">
        <v>3.5</v>
      </c>
      <c r="K82" s="7" t="s">
        <v>79</v>
      </c>
      <c r="M82" s="7">
        <v>8.1999999999999993</v>
      </c>
      <c r="P82" s="7">
        <v>2.2999999999999998</v>
      </c>
      <c r="S82" s="7">
        <v>11.1</v>
      </c>
      <c r="V82" s="7">
        <v>15.2</v>
      </c>
      <c r="Y82" s="7">
        <v>19.5</v>
      </c>
      <c r="AB82" s="7">
        <v>18.5</v>
      </c>
      <c r="AE82" s="20">
        <v>29.3</v>
      </c>
      <c r="AF82" s="7" t="s">
        <v>386</v>
      </c>
      <c r="AH82" s="7">
        <v>19.899999999999999</v>
      </c>
      <c r="AI82" s="7" t="s">
        <v>468</v>
      </c>
      <c r="AK82" s="7">
        <v>23</v>
      </c>
      <c r="AL82" s="7" t="s">
        <v>548</v>
      </c>
    </row>
    <row r="83" spans="1:39">
      <c r="C83" s="33" t="s">
        <v>22</v>
      </c>
      <c r="D83" s="7">
        <v>3.5</v>
      </c>
      <c r="G83" s="20">
        <v>5.2</v>
      </c>
      <c r="J83" s="7">
        <v>6.8</v>
      </c>
      <c r="M83" s="7">
        <v>5.7</v>
      </c>
      <c r="P83" s="7">
        <v>5.9</v>
      </c>
      <c r="S83" s="7">
        <v>3.4</v>
      </c>
      <c r="V83" s="7">
        <v>14.1</v>
      </c>
      <c r="Y83" s="7">
        <v>20.100000000000001</v>
      </c>
      <c r="AB83" s="7" t="s">
        <v>80</v>
      </c>
      <c r="AC83" s="7" t="s">
        <v>184</v>
      </c>
      <c r="AE83" s="7">
        <v>9.5</v>
      </c>
      <c r="AF83" s="7" t="s">
        <v>77</v>
      </c>
      <c r="AH83" s="7">
        <v>32.200000000000003</v>
      </c>
      <c r="AI83" s="7" t="s">
        <v>466</v>
      </c>
      <c r="AK83" s="7">
        <v>26</v>
      </c>
      <c r="AL83" s="7" t="s">
        <v>526</v>
      </c>
    </row>
    <row r="84" spans="1:39" s="1" customFormat="1">
      <c r="A84" s="10"/>
      <c r="C84" s="34" t="s">
        <v>22</v>
      </c>
      <c r="D84" s="9">
        <v>5.2</v>
      </c>
      <c r="E84" s="9"/>
      <c r="F84" s="24">
        <f>AVERAGE(D80:D84)</f>
        <v>4.8600000000000003</v>
      </c>
      <c r="G84" s="21">
        <v>6.2</v>
      </c>
      <c r="H84" s="9"/>
      <c r="I84" s="23">
        <f>AVERAGE(G80:G84)</f>
        <v>6.1199999999999992</v>
      </c>
      <c r="J84" s="9">
        <v>7.2</v>
      </c>
      <c r="K84" s="9"/>
      <c r="L84" s="24">
        <f>AVERAGE(J80:J84)</f>
        <v>6.34</v>
      </c>
      <c r="M84" s="9">
        <v>7.1</v>
      </c>
      <c r="N84" s="9"/>
      <c r="O84" s="24">
        <f>AVERAGE(M80:M84)</f>
        <v>6.68</v>
      </c>
      <c r="P84" s="9">
        <v>9.1</v>
      </c>
      <c r="Q84" s="9"/>
      <c r="R84" s="9">
        <f>AVERAGE(P80:P84)</f>
        <v>7.4</v>
      </c>
      <c r="S84" s="9">
        <v>4.5</v>
      </c>
      <c r="T84" s="9"/>
      <c r="U84" s="9">
        <f>AVERAGE(S80:S84)</f>
        <v>7.8599999999999994</v>
      </c>
      <c r="V84" s="9" t="s">
        <v>80</v>
      </c>
      <c r="W84" s="9" t="s">
        <v>61</v>
      </c>
      <c r="X84" s="9">
        <f>AVERAGE(V80:V83)</f>
        <v>13.775</v>
      </c>
      <c r="Y84" s="9">
        <v>18.600000000000001</v>
      </c>
      <c r="Z84" s="9" t="s">
        <v>245</v>
      </c>
      <c r="AA84" s="9">
        <f>AVERAGE(Y80:Y84)</f>
        <v>18.580000000000002</v>
      </c>
      <c r="AB84" s="9">
        <v>29.8</v>
      </c>
      <c r="AC84" s="9" t="s">
        <v>305</v>
      </c>
      <c r="AD84" s="9">
        <f>AVERAGE(AB80:AB84)</f>
        <v>21.574999999999999</v>
      </c>
      <c r="AE84" s="9">
        <f>SUM(17.5+5+5)</f>
        <v>27.5</v>
      </c>
      <c r="AF84" s="9" t="s">
        <v>387</v>
      </c>
      <c r="AG84" s="9">
        <f>AVERAGE(AE80:AE84)</f>
        <v>21.625</v>
      </c>
      <c r="AH84" s="9">
        <v>11.1</v>
      </c>
      <c r="AI84" s="9"/>
      <c r="AJ84" s="9">
        <f>AVERAGE(AH80:AH84)</f>
        <v>23.799999999999997</v>
      </c>
      <c r="AK84" s="9">
        <v>13.1</v>
      </c>
      <c r="AL84" s="9"/>
      <c r="AM84" s="3">
        <f>AVERAGE(AK80:AK84)</f>
        <v>25.274999999999999</v>
      </c>
    </row>
    <row r="85" spans="1:39">
      <c r="A85" s="6">
        <v>9</v>
      </c>
      <c r="B85" t="s">
        <v>2</v>
      </c>
      <c r="C85" s="33" t="s">
        <v>23</v>
      </c>
      <c r="D85" s="7">
        <v>5.2</v>
      </c>
      <c r="G85" s="20">
        <v>5.4</v>
      </c>
      <c r="J85" s="7">
        <v>6.2</v>
      </c>
      <c r="M85" s="7">
        <v>6.6</v>
      </c>
      <c r="P85" s="7">
        <v>6.6</v>
      </c>
      <c r="S85" s="7">
        <v>9.1999999999999993</v>
      </c>
      <c r="V85" s="7">
        <v>6.6</v>
      </c>
      <c r="Y85" s="7">
        <v>10.7</v>
      </c>
      <c r="Z85" s="7" t="s">
        <v>246</v>
      </c>
      <c r="AB85" s="7">
        <v>9.5</v>
      </c>
      <c r="AE85" s="20" t="s">
        <v>80</v>
      </c>
      <c r="AH85" s="7">
        <v>24</v>
      </c>
      <c r="AI85" s="7" t="s">
        <v>469</v>
      </c>
      <c r="AK85" s="7">
        <v>13.2</v>
      </c>
      <c r="AL85" s="7" t="s">
        <v>549</v>
      </c>
    </row>
    <row r="86" spans="1:39">
      <c r="C86" s="33" t="s">
        <v>23</v>
      </c>
      <c r="D86" s="7">
        <v>3.1</v>
      </c>
      <c r="G86" s="20">
        <v>4.8</v>
      </c>
      <c r="J86" s="7">
        <v>7.4</v>
      </c>
      <c r="M86" s="7">
        <v>7.6</v>
      </c>
      <c r="P86" s="7">
        <v>9.5</v>
      </c>
      <c r="S86" s="7">
        <v>9.8000000000000007</v>
      </c>
      <c r="V86" s="7">
        <v>11.1</v>
      </c>
      <c r="W86" s="7" t="s">
        <v>190</v>
      </c>
      <c r="Y86" s="7">
        <v>4.5</v>
      </c>
      <c r="AB86" s="7" t="s">
        <v>80</v>
      </c>
      <c r="AC86" s="7" t="s">
        <v>184</v>
      </c>
      <c r="AE86" s="7">
        <v>7.2</v>
      </c>
      <c r="AF86" s="7" t="s">
        <v>77</v>
      </c>
      <c r="AH86" s="7">
        <v>8.9</v>
      </c>
      <c r="AI86" s="7" t="s">
        <v>68</v>
      </c>
      <c r="AK86" s="7" t="s">
        <v>80</v>
      </c>
    </row>
    <row r="87" spans="1:39">
      <c r="C87" s="33" t="s">
        <v>23</v>
      </c>
      <c r="D87" s="7">
        <v>6.9</v>
      </c>
      <c r="G87" s="20">
        <v>3.4</v>
      </c>
      <c r="J87" s="7">
        <v>5.6</v>
      </c>
      <c r="M87" s="7">
        <v>4</v>
      </c>
      <c r="P87" s="7">
        <v>7.2</v>
      </c>
      <c r="S87" s="7">
        <v>7.5</v>
      </c>
      <c r="V87" s="7">
        <v>8.8000000000000007</v>
      </c>
      <c r="W87" s="7" t="s">
        <v>191</v>
      </c>
      <c r="Y87" s="7">
        <v>16.100000000000001</v>
      </c>
      <c r="Z87" s="7" t="s">
        <v>247</v>
      </c>
      <c r="AB87" s="7">
        <v>18.5</v>
      </c>
      <c r="AC87" s="7" t="s">
        <v>306</v>
      </c>
      <c r="AE87" s="7">
        <v>19.5</v>
      </c>
      <c r="AF87" s="7" t="s">
        <v>388</v>
      </c>
      <c r="AH87" s="7">
        <v>28.5</v>
      </c>
      <c r="AI87" s="7" t="s">
        <v>470</v>
      </c>
      <c r="AK87" s="7">
        <v>17.5</v>
      </c>
      <c r="AL87" s="7" t="s">
        <v>550</v>
      </c>
    </row>
    <row r="88" spans="1:39">
      <c r="C88" s="33" t="s">
        <v>23</v>
      </c>
      <c r="D88" s="7">
        <v>7.2</v>
      </c>
      <c r="G88" s="20">
        <v>6.6</v>
      </c>
      <c r="J88" s="7">
        <v>3.3</v>
      </c>
      <c r="M88" s="7">
        <v>8.1999999999999993</v>
      </c>
      <c r="P88" s="7">
        <v>4.4000000000000004</v>
      </c>
      <c r="S88" s="7">
        <v>5.9</v>
      </c>
      <c r="V88" s="7">
        <v>12.5</v>
      </c>
      <c r="W88" s="7" t="s">
        <v>192</v>
      </c>
      <c r="Y88" s="7">
        <v>18.100000000000001</v>
      </c>
      <c r="Z88" s="7" t="s">
        <v>248</v>
      </c>
      <c r="AB88" s="7">
        <v>11.5</v>
      </c>
      <c r="AC88" s="7" t="s">
        <v>262</v>
      </c>
      <c r="AE88" s="7">
        <f>SUM(14.4+10)</f>
        <v>24.4</v>
      </c>
      <c r="AF88" s="7" t="s">
        <v>389</v>
      </c>
      <c r="AH88" s="7">
        <v>13.2</v>
      </c>
      <c r="AI88" s="7" t="s">
        <v>471</v>
      </c>
      <c r="AK88" s="7" t="s">
        <v>80</v>
      </c>
    </row>
    <row r="89" spans="1:39">
      <c r="C89" s="33" t="s">
        <v>23</v>
      </c>
      <c r="D89" s="7">
        <v>5.2</v>
      </c>
      <c r="F89" s="8">
        <f>AVERAGE(D85:D89)</f>
        <v>5.5200000000000005</v>
      </c>
      <c r="G89" s="20">
        <v>8.1999999999999993</v>
      </c>
      <c r="I89" s="5">
        <f>AVERAGE(G85:G89)</f>
        <v>5.68</v>
      </c>
      <c r="J89" s="7">
        <v>7.6</v>
      </c>
      <c r="L89" s="8">
        <f>AVERAGE(J85:J89)</f>
        <v>6.0200000000000005</v>
      </c>
      <c r="M89" s="7">
        <v>5</v>
      </c>
      <c r="O89" s="8">
        <f>AVERAGE(M85:M89)</f>
        <v>6.2799999999999994</v>
      </c>
      <c r="P89" s="7">
        <v>4.7</v>
      </c>
      <c r="R89" s="7">
        <f>AVERAGE(P85:P89)</f>
        <v>6.4800000000000013</v>
      </c>
      <c r="S89" s="7">
        <v>7.2</v>
      </c>
      <c r="U89" s="7">
        <f>AVERAGE(S85:S89)</f>
        <v>7.92</v>
      </c>
      <c r="V89" s="7">
        <v>15.1</v>
      </c>
      <c r="W89" s="7" t="s">
        <v>193</v>
      </c>
      <c r="X89" s="7">
        <f>AVERAGE(V85:V89)</f>
        <v>10.82</v>
      </c>
      <c r="Y89" s="7" t="s">
        <v>80</v>
      </c>
      <c r="Z89" s="7" t="s">
        <v>237</v>
      </c>
      <c r="AA89" s="7">
        <f>AVERAGE(Y85:Y89)</f>
        <v>12.350000000000001</v>
      </c>
      <c r="AB89" s="7">
        <v>15.9</v>
      </c>
      <c r="AC89" s="7" t="s">
        <v>307</v>
      </c>
      <c r="AD89" s="7">
        <f>AVERAGE(AB85:AB89)</f>
        <v>13.85</v>
      </c>
      <c r="AE89" s="7">
        <f>SUM(8.9+2+2)</f>
        <v>12.9</v>
      </c>
      <c r="AF89" s="7" t="s">
        <v>250</v>
      </c>
      <c r="AG89" s="7">
        <f>AVERAGE(AE85:AE89)</f>
        <v>15.999999999999998</v>
      </c>
      <c r="AH89" s="7" t="s">
        <v>80</v>
      </c>
      <c r="AJ89" s="7">
        <f>AVERAGE(AH85:AH89)</f>
        <v>18.649999999999999</v>
      </c>
      <c r="AK89" s="7">
        <v>27.5</v>
      </c>
      <c r="AL89" s="7" t="s">
        <v>551</v>
      </c>
      <c r="AM89" s="2">
        <f>AVERAGE(AK85:AK89)</f>
        <v>19.400000000000002</v>
      </c>
    </row>
    <row r="90" spans="1:39">
      <c r="C90" s="33" t="s">
        <v>24</v>
      </c>
      <c r="D90" s="7">
        <v>4.9000000000000004</v>
      </c>
      <c r="G90" s="20">
        <v>6.2</v>
      </c>
      <c r="J90" s="7">
        <v>6.8</v>
      </c>
      <c r="M90" s="7">
        <v>10.7</v>
      </c>
      <c r="N90" s="7" t="s">
        <v>98</v>
      </c>
      <c r="P90" s="7">
        <v>8.5</v>
      </c>
      <c r="S90" s="7">
        <v>15.5</v>
      </c>
      <c r="T90" s="7" t="s">
        <v>99</v>
      </c>
      <c r="V90" s="7">
        <v>9.8000000000000007</v>
      </c>
      <c r="Y90" s="7">
        <v>12.5</v>
      </c>
      <c r="AB90" s="7">
        <v>5.7</v>
      </c>
      <c r="AC90" s="7" t="s">
        <v>144</v>
      </c>
      <c r="AE90" s="20" t="s">
        <v>80</v>
      </c>
      <c r="AH90" s="7" t="s">
        <v>80</v>
      </c>
      <c r="AK90" s="7" t="s">
        <v>80</v>
      </c>
    </row>
    <row r="91" spans="1:39">
      <c r="C91" s="33" t="s">
        <v>24</v>
      </c>
      <c r="D91" s="7">
        <v>7.2</v>
      </c>
      <c r="G91" s="20">
        <v>6</v>
      </c>
      <c r="J91" s="7">
        <v>7.2</v>
      </c>
      <c r="M91" s="7">
        <v>7.7</v>
      </c>
      <c r="P91" s="7">
        <v>5.6</v>
      </c>
      <c r="S91" s="7">
        <v>6.2</v>
      </c>
      <c r="T91" s="7" t="s">
        <v>68</v>
      </c>
      <c r="V91" s="7">
        <v>10.5</v>
      </c>
      <c r="Y91" s="7">
        <v>13.1</v>
      </c>
      <c r="AB91" s="7" t="s">
        <v>80</v>
      </c>
      <c r="AC91" s="7" t="s">
        <v>184</v>
      </c>
      <c r="AE91" s="7">
        <v>26.2</v>
      </c>
      <c r="AF91" s="7" t="s">
        <v>99</v>
      </c>
      <c r="AH91" s="7">
        <v>34.4</v>
      </c>
      <c r="AI91" s="7" t="s">
        <v>472</v>
      </c>
      <c r="AK91" s="7">
        <v>21.4</v>
      </c>
    </row>
    <row r="92" spans="1:39">
      <c r="C92" s="33" t="s">
        <v>24</v>
      </c>
      <c r="D92" s="7">
        <v>3.9</v>
      </c>
      <c r="G92" s="20">
        <v>4.8</v>
      </c>
      <c r="J92" s="7">
        <v>3.8</v>
      </c>
      <c r="M92" s="7">
        <v>5.2</v>
      </c>
      <c r="P92" s="7">
        <v>7.5</v>
      </c>
      <c r="Q92" s="7" t="s">
        <v>99</v>
      </c>
      <c r="S92" s="7">
        <v>13.5</v>
      </c>
      <c r="T92" s="7" t="s">
        <v>143</v>
      </c>
      <c r="V92" s="7">
        <v>12.4</v>
      </c>
      <c r="Y92" s="7">
        <v>8</v>
      </c>
      <c r="Z92" s="7" t="s">
        <v>249</v>
      </c>
      <c r="AB92" s="7">
        <v>21.2</v>
      </c>
      <c r="AE92" s="7">
        <v>20.7</v>
      </c>
      <c r="AF92" s="7" t="s">
        <v>390</v>
      </c>
      <c r="AH92" s="7">
        <v>27.5</v>
      </c>
      <c r="AI92" s="7" t="s">
        <v>79</v>
      </c>
      <c r="AK92" s="7">
        <v>37.200000000000003</v>
      </c>
      <c r="AL92" s="7" t="s">
        <v>552</v>
      </c>
    </row>
    <row r="93" spans="1:39">
      <c r="C93" s="33" t="s">
        <v>24</v>
      </c>
      <c r="D93" s="7">
        <v>4.9000000000000004</v>
      </c>
      <c r="G93" s="20">
        <v>4.2</v>
      </c>
      <c r="J93" s="7">
        <v>4.7</v>
      </c>
      <c r="M93" s="7">
        <v>5.5</v>
      </c>
      <c r="P93" s="7">
        <v>8.5</v>
      </c>
      <c r="Q93" s="7" t="s">
        <v>99</v>
      </c>
      <c r="S93" s="7">
        <v>5.5</v>
      </c>
      <c r="T93" s="7" t="s">
        <v>144</v>
      </c>
      <c r="V93" s="7" t="s">
        <v>80</v>
      </c>
      <c r="W93" s="7" t="s">
        <v>194</v>
      </c>
      <c r="Y93" s="7" t="s">
        <v>80</v>
      </c>
      <c r="Z93" s="7" t="s">
        <v>237</v>
      </c>
      <c r="AB93" s="7">
        <v>15.9</v>
      </c>
      <c r="AC93" s="7" t="s">
        <v>308</v>
      </c>
      <c r="AE93" s="7">
        <f>SUM(13.7+5)</f>
        <v>18.7</v>
      </c>
      <c r="AF93" s="7" t="s">
        <v>391</v>
      </c>
      <c r="AH93" s="7">
        <v>21.3</v>
      </c>
      <c r="AI93" s="7" t="s">
        <v>473</v>
      </c>
      <c r="AK93" s="7">
        <v>24</v>
      </c>
      <c r="AL93" s="7" t="s">
        <v>68</v>
      </c>
    </row>
    <row r="94" spans="1:39" s="1" customFormat="1">
      <c r="A94" s="10"/>
      <c r="C94" s="34" t="s">
        <v>24</v>
      </c>
      <c r="D94" s="9">
        <v>5.3</v>
      </c>
      <c r="E94" s="9"/>
      <c r="F94" s="24">
        <f>AVERAGE(D90:D94)</f>
        <v>5.24</v>
      </c>
      <c r="G94" s="21">
        <v>5.4</v>
      </c>
      <c r="H94" s="9"/>
      <c r="I94" s="23">
        <f>AVERAGE(G90:G94)</f>
        <v>5.32</v>
      </c>
      <c r="J94" s="9">
        <v>6.6</v>
      </c>
      <c r="K94" s="9"/>
      <c r="L94" s="24">
        <f>AVERAGE(J90:J94)</f>
        <v>5.82</v>
      </c>
      <c r="M94" s="9">
        <v>6.7</v>
      </c>
      <c r="N94" s="9"/>
      <c r="O94" s="24">
        <f>AVERAGE(M90:M94)</f>
        <v>7.1599999999999993</v>
      </c>
      <c r="P94" s="9">
        <v>5.9</v>
      </c>
      <c r="Q94" s="9"/>
      <c r="R94" s="9">
        <f>AVERAGE(P90:P94)</f>
        <v>7.2</v>
      </c>
      <c r="S94" s="9">
        <v>7.5</v>
      </c>
      <c r="T94" s="9"/>
      <c r="U94" s="9">
        <f>AVERAGE(S90:S94)</f>
        <v>9.64</v>
      </c>
      <c r="V94" s="9" t="s">
        <v>80</v>
      </c>
      <c r="W94" s="9" t="s">
        <v>194</v>
      </c>
      <c r="X94" s="9">
        <f>AVERAGE(V90:V92)</f>
        <v>10.9</v>
      </c>
      <c r="Y94" s="9" t="s">
        <v>80</v>
      </c>
      <c r="Z94" s="9" t="s">
        <v>237</v>
      </c>
      <c r="AA94" s="9">
        <f>AVERAGE(Y90:Y92)</f>
        <v>11.200000000000001</v>
      </c>
      <c r="AB94" s="9">
        <v>17.5</v>
      </c>
      <c r="AC94" s="9" t="s">
        <v>215</v>
      </c>
      <c r="AD94" s="9">
        <f>AVERAGE(AB90:AB94)</f>
        <v>15.074999999999999</v>
      </c>
      <c r="AE94" s="9">
        <f>SUM(15.2+7)</f>
        <v>22.2</v>
      </c>
      <c r="AF94" s="9" t="s">
        <v>392</v>
      </c>
      <c r="AG94" s="9">
        <f>AVERAGE(AE90:AE94)</f>
        <v>21.95</v>
      </c>
      <c r="AH94" s="9">
        <v>20.100000000000001</v>
      </c>
      <c r="AI94" s="9" t="s">
        <v>68</v>
      </c>
      <c r="AJ94" s="9">
        <f>AVERAGE(AH90:AH94)</f>
        <v>25.825000000000003</v>
      </c>
      <c r="AK94" s="9">
        <v>21.3</v>
      </c>
      <c r="AL94" s="9" t="s">
        <v>553</v>
      </c>
      <c r="AM94" s="3">
        <f>AVERAGE(AK90:AK94)</f>
        <v>25.974999999999998</v>
      </c>
    </row>
    <row r="95" spans="1:39">
      <c r="A95" s="6">
        <v>10</v>
      </c>
      <c r="B95" t="s">
        <v>2</v>
      </c>
      <c r="C95" s="33" t="s">
        <v>25</v>
      </c>
      <c r="D95" s="7">
        <v>2.2000000000000002</v>
      </c>
      <c r="G95" s="20">
        <v>3.4</v>
      </c>
      <c r="J95" s="7">
        <v>3.7</v>
      </c>
      <c r="M95" s="7">
        <v>3.3</v>
      </c>
      <c r="P95" s="7">
        <v>3.8</v>
      </c>
      <c r="S95" s="7">
        <v>4.5</v>
      </c>
      <c r="V95" s="7">
        <v>4.2</v>
      </c>
      <c r="Y95" s="7">
        <v>3.5</v>
      </c>
      <c r="Z95" s="7" t="s">
        <v>68</v>
      </c>
      <c r="AB95" s="7">
        <v>6.5</v>
      </c>
      <c r="AC95" s="7" t="s">
        <v>68</v>
      </c>
      <c r="AE95" s="7">
        <v>3.2</v>
      </c>
      <c r="AF95" s="7" t="s">
        <v>77</v>
      </c>
      <c r="AH95" s="7">
        <v>4.0999999999999996</v>
      </c>
      <c r="AK95" s="7">
        <v>4.9000000000000004</v>
      </c>
    </row>
    <row r="96" spans="1:39">
      <c r="C96" s="33" t="s">
        <v>25</v>
      </c>
      <c r="D96" s="7">
        <v>3.2</v>
      </c>
      <c r="G96" s="20">
        <v>3.8</v>
      </c>
      <c r="J96" s="7">
        <v>5</v>
      </c>
      <c r="M96" s="7">
        <v>4.5</v>
      </c>
      <c r="P96" s="7">
        <v>3.6</v>
      </c>
      <c r="S96" s="7">
        <v>2.6</v>
      </c>
      <c r="V96" s="7">
        <v>2.8</v>
      </c>
      <c r="W96" s="7" t="s">
        <v>68</v>
      </c>
      <c r="Y96" s="7">
        <v>5.6</v>
      </c>
      <c r="AB96" s="7">
        <v>3.2</v>
      </c>
      <c r="AC96" s="7" t="s">
        <v>68</v>
      </c>
      <c r="AE96" s="7">
        <v>7.5</v>
      </c>
      <c r="AH96" s="7">
        <v>9.5</v>
      </c>
      <c r="AK96" s="7">
        <v>10.6</v>
      </c>
    </row>
    <row r="97" spans="1:39">
      <c r="C97" s="33" t="s">
        <v>25</v>
      </c>
      <c r="D97" s="7">
        <v>5.4</v>
      </c>
      <c r="G97" s="20">
        <v>3.4</v>
      </c>
      <c r="J97" s="7">
        <v>3.5</v>
      </c>
      <c r="M97" s="7">
        <v>3.6</v>
      </c>
      <c r="P97" s="7">
        <v>2.6</v>
      </c>
      <c r="S97" s="7">
        <v>5</v>
      </c>
      <c r="V97" s="7">
        <v>5.6</v>
      </c>
      <c r="Y97" s="7">
        <v>5.8</v>
      </c>
      <c r="AB97" s="7">
        <v>6.5</v>
      </c>
      <c r="AC97" s="7" t="s">
        <v>309</v>
      </c>
      <c r="AE97" s="7">
        <v>7.6</v>
      </c>
      <c r="AH97" s="7">
        <v>9.1999999999999993</v>
      </c>
      <c r="AK97" s="7">
        <v>11.1</v>
      </c>
      <c r="AL97" s="7" t="s">
        <v>68</v>
      </c>
    </row>
    <row r="98" spans="1:39">
      <c r="C98" s="33" t="s">
        <v>25</v>
      </c>
      <c r="D98" s="7">
        <v>3.6</v>
      </c>
      <c r="G98" s="20">
        <v>3.2</v>
      </c>
      <c r="J98" s="7">
        <v>3.6</v>
      </c>
      <c r="M98" s="7">
        <v>3.8</v>
      </c>
      <c r="P98" s="7">
        <v>4.5</v>
      </c>
      <c r="S98" s="7">
        <v>2.9</v>
      </c>
      <c r="T98" s="7" t="s">
        <v>68</v>
      </c>
      <c r="V98" s="7">
        <v>2.8</v>
      </c>
      <c r="W98" s="7" t="s">
        <v>69</v>
      </c>
      <c r="Y98" s="7">
        <v>3.9</v>
      </c>
      <c r="Z98" s="7" t="s">
        <v>68</v>
      </c>
      <c r="AB98" s="7">
        <v>3.7</v>
      </c>
      <c r="AC98" s="7" t="s">
        <v>68</v>
      </c>
      <c r="AE98" s="7">
        <v>4.5</v>
      </c>
      <c r="AF98" s="7" t="s">
        <v>77</v>
      </c>
      <c r="AH98" s="7">
        <v>4.8</v>
      </c>
      <c r="AK98" s="7">
        <v>3.9</v>
      </c>
    </row>
    <row r="99" spans="1:39">
      <c r="C99" s="33" t="s">
        <v>25</v>
      </c>
      <c r="D99" s="7">
        <v>3.4</v>
      </c>
      <c r="F99" s="8">
        <f>AVERAGE(D95:D99)</f>
        <v>3.56</v>
      </c>
      <c r="G99" s="20">
        <v>4.8</v>
      </c>
      <c r="I99" s="5">
        <f>AVERAGE(G95:G99)</f>
        <v>3.72</v>
      </c>
      <c r="J99" s="7">
        <v>3.6</v>
      </c>
      <c r="L99" s="8">
        <f>AVERAGE(J95:J99)</f>
        <v>3.88</v>
      </c>
      <c r="M99" s="7">
        <v>3.2</v>
      </c>
      <c r="N99" s="7" t="s">
        <v>69</v>
      </c>
      <c r="O99" s="8">
        <f>AVERAGE(M95:M99)</f>
        <v>3.6799999999999997</v>
      </c>
      <c r="P99" s="7">
        <v>3.5</v>
      </c>
      <c r="Q99" s="7" t="s">
        <v>61</v>
      </c>
      <c r="R99" s="7">
        <f>AVERAGE(P95:P99)</f>
        <v>3.6</v>
      </c>
      <c r="S99" s="7">
        <v>4</v>
      </c>
      <c r="U99" s="7">
        <f>AVERAGE(S95:S99)</f>
        <v>3.8</v>
      </c>
      <c r="V99" s="7">
        <v>5.8</v>
      </c>
      <c r="X99" s="7">
        <f>AVERAGE(V95:V99)</f>
        <v>4.24</v>
      </c>
      <c r="Y99" s="7">
        <v>8.9</v>
      </c>
      <c r="AA99" s="7">
        <f>AVERAGE(Y95:Y99)</f>
        <v>5.5399999999999991</v>
      </c>
      <c r="AB99" s="7">
        <v>15.1</v>
      </c>
      <c r="AC99" s="7" t="s">
        <v>310</v>
      </c>
      <c r="AD99" s="7">
        <f>AVERAGE(AB95:AB99)</f>
        <v>7</v>
      </c>
      <c r="AE99" s="7">
        <v>10.8</v>
      </c>
      <c r="AF99" s="7" t="s">
        <v>393</v>
      </c>
      <c r="AG99" s="7">
        <f>AVERAGE(AE95:AE99)</f>
        <v>6.7199999999999989</v>
      </c>
      <c r="AH99" s="7">
        <v>11.2</v>
      </c>
      <c r="AI99" s="7" t="s">
        <v>474</v>
      </c>
      <c r="AJ99" s="7">
        <f>AVERAGE(AH95:AH99)</f>
        <v>7.76</v>
      </c>
      <c r="AK99" s="7">
        <v>10.1</v>
      </c>
      <c r="AM99" s="2">
        <f>AVERAGE(AK95:AK99)</f>
        <v>8.120000000000001</v>
      </c>
    </row>
    <row r="100" spans="1:39">
      <c r="C100" s="33" t="s">
        <v>26</v>
      </c>
      <c r="D100" s="7">
        <v>5.0999999999999996</v>
      </c>
      <c r="G100" s="20">
        <v>4.8</v>
      </c>
      <c r="J100" s="7">
        <v>6</v>
      </c>
      <c r="M100" s="7">
        <v>8.1999999999999993</v>
      </c>
      <c r="P100" s="7">
        <v>5.9</v>
      </c>
      <c r="S100" s="7">
        <v>6</v>
      </c>
      <c r="V100" s="7">
        <v>8.1999999999999993</v>
      </c>
      <c r="Y100" s="7">
        <v>15.1</v>
      </c>
      <c r="AB100" s="7" t="s">
        <v>80</v>
      </c>
      <c r="AC100" s="7" t="s">
        <v>184</v>
      </c>
      <c r="AE100" s="20" t="s">
        <v>80</v>
      </c>
      <c r="AH100" s="7" t="s">
        <v>80</v>
      </c>
      <c r="AK100" s="7" t="s">
        <v>80</v>
      </c>
    </row>
    <row r="101" spans="1:39">
      <c r="C101" s="33" t="s">
        <v>26</v>
      </c>
      <c r="D101" s="7">
        <v>3.7</v>
      </c>
      <c r="G101" s="20">
        <v>5.2</v>
      </c>
      <c r="J101" s="7">
        <v>6.2</v>
      </c>
      <c r="M101" s="7">
        <v>8.4</v>
      </c>
      <c r="P101" s="7">
        <v>8.5</v>
      </c>
      <c r="S101" s="7">
        <v>10.5</v>
      </c>
      <c r="V101" s="7">
        <v>8.5</v>
      </c>
      <c r="Y101" s="7">
        <v>13.8</v>
      </c>
      <c r="AB101" s="7">
        <v>13.9</v>
      </c>
      <c r="AC101" s="7" t="s">
        <v>99</v>
      </c>
      <c r="AE101" s="7">
        <v>15.5</v>
      </c>
      <c r="AF101" s="7" t="s">
        <v>394</v>
      </c>
      <c r="AH101" s="7">
        <v>8.1999999999999993</v>
      </c>
      <c r="AI101" s="7" t="s">
        <v>79</v>
      </c>
      <c r="AK101" s="7">
        <v>12.5</v>
      </c>
      <c r="AL101" s="7" t="s">
        <v>553</v>
      </c>
    </row>
    <row r="102" spans="1:39">
      <c r="C102" s="33" t="s">
        <v>26</v>
      </c>
      <c r="D102" s="7">
        <v>5.4</v>
      </c>
      <c r="G102" s="20">
        <v>6.4</v>
      </c>
      <c r="J102" s="7">
        <v>5.8</v>
      </c>
      <c r="K102" s="7" t="s">
        <v>84</v>
      </c>
      <c r="M102" s="7">
        <v>6.2</v>
      </c>
      <c r="P102" s="7">
        <v>9.4</v>
      </c>
      <c r="S102" s="7">
        <v>6.5</v>
      </c>
      <c r="T102" s="7" t="s">
        <v>144</v>
      </c>
      <c r="V102" s="7">
        <v>6.5</v>
      </c>
      <c r="W102" s="7" t="s">
        <v>99</v>
      </c>
      <c r="Y102" s="7">
        <v>12.9</v>
      </c>
      <c r="Z102" s="7" t="s">
        <v>250</v>
      </c>
      <c r="AB102" s="7">
        <v>20.2</v>
      </c>
      <c r="AC102" s="7" t="s">
        <v>311</v>
      </c>
      <c r="AE102" s="7">
        <f>SUM(21.2+3)</f>
        <v>24.2</v>
      </c>
      <c r="AF102" s="7" t="s">
        <v>395</v>
      </c>
      <c r="AH102" s="7">
        <v>19.2</v>
      </c>
      <c r="AI102" s="7" t="s">
        <v>475</v>
      </c>
      <c r="AK102" s="7">
        <v>22.2</v>
      </c>
      <c r="AL102" s="7" t="s">
        <v>554</v>
      </c>
    </row>
    <row r="103" spans="1:39">
      <c r="C103" s="33" t="s">
        <v>26</v>
      </c>
      <c r="D103" s="7">
        <v>5.5</v>
      </c>
      <c r="G103" s="20">
        <v>7</v>
      </c>
      <c r="J103" s="7">
        <v>6.8</v>
      </c>
      <c r="M103" s="7">
        <v>6.2</v>
      </c>
      <c r="N103" s="7" t="s">
        <v>69</v>
      </c>
      <c r="P103" s="7">
        <v>8.1999999999999993</v>
      </c>
      <c r="Q103" s="7" t="s">
        <v>99</v>
      </c>
      <c r="S103" s="7">
        <v>6.5</v>
      </c>
      <c r="T103" s="7" t="s">
        <v>144</v>
      </c>
      <c r="V103" s="7">
        <v>11.6</v>
      </c>
      <c r="W103" s="7" t="s">
        <v>99</v>
      </c>
      <c r="Y103" s="7">
        <v>16.5</v>
      </c>
      <c r="Z103" s="7" t="s">
        <v>251</v>
      </c>
      <c r="AB103" s="7">
        <v>18.5</v>
      </c>
      <c r="AC103" s="7" t="s">
        <v>312</v>
      </c>
      <c r="AE103" s="7">
        <v>17.5</v>
      </c>
      <c r="AF103" s="7" t="s">
        <v>396</v>
      </c>
      <c r="AH103" s="7">
        <v>27.1</v>
      </c>
      <c r="AI103" s="7" t="s">
        <v>476</v>
      </c>
      <c r="AK103" s="7">
        <v>16.899999999999999</v>
      </c>
      <c r="AL103" s="7" t="s">
        <v>68</v>
      </c>
    </row>
    <row r="104" spans="1:39" s="1" customFormat="1">
      <c r="A104" s="10"/>
      <c r="C104" s="34" t="s">
        <v>26</v>
      </c>
      <c r="D104" s="9">
        <v>5.6</v>
      </c>
      <c r="E104" s="9"/>
      <c r="F104" s="24">
        <f>AVERAGE(D100:D104)</f>
        <v>5.0600000000000005</v>
      </c>
      <c r="G104" s="21">
        <v>6</v>
      </c>
      <c r="H104" s="9"/>
      <c r="I104" s="23">
        <f>AVERAGE(G100:G104)</f>
        <v>5.88</v>
      </c>
      <c r="J104" s="9">
        <v>7.8</v>
      </c>
      <c r="K104" s="9"/>
      <c r="L104" s="24">
        <f>AVERAGE(J100:J104)</f>
        <v>6.5200000000000005</v>
      </c>
      <c r="M104" s="9">
        <v>7.5</v>
      </c>
      <c r="N104" s="9"/>
      <c r="O104" s="24">
        <f>AVERAGE(M100:M104)</f>
        <v>7.3</v>
      </c>
      <c r="P104" s="9">
        <v>6.5</v>
      </c>
      <c r="Q104" s="9" t="s">
        <v>99</v>
      </c>
      <c r="R104" s="9">
        <f>AVERAGE(P100:P104)</f>
        <v>7.7</v>
      </c>
      <c r="S104" s="9">
        <v>7.5</v>
      </c>
      <c r="T104" s="9" t="s">
        <v>144</v>
      </c>
      <c r="U104" s="9">
        <f>AVERAGE(S100:S104)</f>
        <v>7.4</v>
      </c>
      <c r="V104" s="9">
        <v>3.9</v>
      </c>
      <c r="W104" s="9" t="s">
        <v>99</v>
      </c>
      <c r="X104" s="9">
        <f>AVERAGE(V100:V104)</f>
        <v>7.7399999999999993</v>
      </c>
      <c r="Y104" s="9">
        <v>4.7</v>
      </c>
      <c r="Z104" s="9" t="s">
        <v>99</v>
      </c>
      <c r="AA104" s="9">
        <f>AVERAGE(Y100:Y104)</f>
        <v>12.6</v>
      </c>
      <c r="AB104" s="9">
        <v>5.6</v>
      </c>
      <c r="AC104" s="9" t="s">
        <v>99</v>
      </c>
      <c r="AD104" s="9">
        <f>AVERAGE(AB100:AB104)</f>
        <v>14.55</v>
      </c>
      <c r="AE104" s="9">
        <v>7.8</v>
      </c>
      <c r="AF104" s="9" t="s">
        <v>99</v>
      </c>
      <c r="AG104" s="9">
        <f>AVERAGE(AE100:AE104)</f>
        <v>16.25</v>
      </c>
      <c r="AH104" s="9">
        <v>15.9</v>
      </c>
      <c r="AI104" s="9" t="s">
        <v>68</v>
      </c>
      <c r="AJ104" s="9">
        <f>AVERAGE(AH100:AH104)</f>
        <v>17.600000000000001</v>
      </c>
      <c r="AK104" s="9">
        <v>30.2</v>
      </c>
      <c r="AL104" s="9" t="s">
        <v>555</v>
      </c>
      <c r="AM104" s="3">
        <f>AVERAGE(AK100:AK104)</f>
        <v>20.45</v>
      </c>
    </row>
  </sheetData>
  <pageMargins left="0.75" right="0.75" top="1" bottom="1" header="0.5" footer="0.5"/>
  <pageSetup orientation="portrait" horizontalDpi="0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1"/>
  <sheetViews>
    <sheetView workbookViewId="0">
      <selection activeCell="E20" sqref="E20"/>
    </sheetView>
  </sheetViews>
  <sheetFormatPr baseColWidth="10" defaultRowHeight="15" x14ac:dyDescent="0"/>
  <cols>
    <col min="1" max="1" width="10.83203125" style="6"/>
    <col min="3" max="3" width="11.83203125" style="31" customWidth="1"/>
    <col min="4" max="4" width="18.5" style="7" customWidth="1"/>
    <col min="5" max="5" width="20.5" style="2" customWidth="1"/>
    <col min="6" max="6" width="16.83203125" style="5" customWidth="1"/>
    <col min="7" max="7" width="19.1640625" style="7" customWidth="1"/>
    <col min="8" max="8" width="24.1640625" style="7" customWidth="1"/>
    <col min="9" max="9" width="16.83203125" style="8" customWidth="1"/>
    <col min="10" max="10" width="20" style="7" customWidth="1"/>
    <col min="11" max="11" width="19" style="7" customWidth="1"/>
    <col min="12" max="12" width="13.83203125" style="8" customWidth="1"/>
    <col min="13" max="13" width="21" style="7" customWidth="1"/>
    <col min="14" max="14" width="25.6640625" style="7" customWidth="1"/>
    <col min="15" max="15" width="19.33203125" style="8" customWidth="1"/>
    <col min="16" max="16" width="21.33203125" style="7" customWidth="1"/>
    <col min="17" max="17" width="13.83203125" style="7" customWidth="1"/>
    <col min="18" max="18" width="10.83203125" style="2"/>
    <col min="19" max="19" width="20" style="7" customWidth="1"/>
    <col min="20" max="20" width="24" style="7" customWidth="1"/>
    <col min="21" max="21" width="18.1640625" style="7" customWidth="1"/>
    <col min="22" max="22" width="26.33203125" style="7" customWidth="1"/>
    <col min="23" max="23" width="28.1640625" style="7" customWidth="1"/>
    <col min="24" max="24" width="17.5" style="7" customWidth="1"/>
    <col min="25" max="25" width="20.1640625" style="7" customWidth="1"/>
    <col min="26" max="26" width="32.5" style="7" customWidth="1"/>
    <col min="27" max="27" width="18" style="7" customWidth="1"/>
    <col min="28" max="28" width="21.83203125" style="7" customWidth="1"/>
    <col min="29" max="29" width="30.6640625" style="7" customWidth="1"/>
    <col min="30" max="30" width="13.6640625" style="7" customWidth="1"/>
    <col min="31" max="31" width="26.6640625" style="7" customWidth="1"/>
    <col min="32" max="32" width="26" style="7" customWidth="1"/>
    <col min="33" max="33" width="18" style="7" customWidth="1"/>
    <col min="34" max="34" width="20.33203125" style="7" customWidth="1"/>
    <col min="35" max="35" width="22" style="7" customWidth="1"/>
    <col min="36" max="36" width="10.83203125" style="7"/>
    <col min="37" max="37" width="28" style="7" customWidth="1"/>
    <col min="38" max="38" width="25.33203125" style="7" customWidth="1"/>
    <col min="39" max="39" width="10.83203125" style="7"/>
  </cols>
  <sheetData>
    <row r="1" spans="1:39">
      <c r="A1" s="12" t="s">
        <v>9</v>
      </c>
    </row>
    <row r="2" spans="1:39">
      <c r="A2" s="12"/>
      <c r="D2" s="8" t="s">
        <v>11</v>
      </c>
      <c r="E2" s="5" t="s">
        <v>11</v>
      </c>
      <c r="F2" s="5" t="s">
        <v>11</v>
      </c>
      <c r="G2" s="8" t="s">
        <v>12</v>
      </c>
      <c r="H2" s="8" t="s">
        <v>12</v>
      </c>
      <c r="I2" s="8" t="s">
        <v>12</v>
      </c>
      <c r="J2" s="8" t="s">
        <v>70</v>
      </c>
      <c r="K2" s="8" t="s">
        <v>70</v>
      </c>
      <c r="L2" s="8" t="s">
        <v>70</v>
      </c>
      <c r="M2" s="8" t="s">
        <v>87</v>
      </c>
      <c r="N2" s="8" t="s">
        <v>87</v>
      </c>
      <c r="O2" s="8" t="s">
        <v>87</v>
      </c>
      <c r="P2" s="11" t="s">
        <v>111</v>
      </c>
      <c r="Q2" s="11" t="s">
        <v>111</v>
      </c>
      <c r="R2" s="41" t="s">
        <v>111</v>
      </c>
      <c r="S2" s="11" t="s">
        <v>133</v>
      </c>
      <c r="T2" s="11" t="s">
        <v>133</v>
      </c>
      <c r="U2" s="11" t="s">
        <v>133</v>
      </c>
      <c r="V2" s="11" t="s">
        <v>164</v>
      </c>
      <c r="W2" s="11" t="s">
        <v>164</v>
      </c>
      <c r="X2" s="11" t="s">
        <v>164</v>
      </c>
      <c r="Y2" s="11" t="s">
        <v>203</v>
      </c>
      <c r="Z2" s="11" t="s">
        <v>203</v>
      </c>
      <c r="AA2" s="11" t="s">
        <v>203</v>
      </c>
      <c r="AB2" s="11" t="s">
        <v>313</v>
      </c>
      <c r="AC2" s="11" t="s">
        <v>313</v>
      </c>
      <c r="AD2" s="11" t="s">
        <v>313</v>
      </c>
      <c r="AE2" s="11" t="s">
        <v>346</v>
      </c>
      <c r="AF2" s="11" t="s">
        <v>346</v>
      </c>
      <c r="AG2" s="11" t="s">
        <v>346</v>
      </c>
      <c r="AH2" s="8" t="s">
        <v>433</v>
      </c>
      <c r="AI2" s="8" t="s">
        <v>433</v>
      </c>
      <c r="AJ2" s="8" t="s">
        <v>433</v>
      </c>
      <c r="AK2" s="8" t="s">
        <v>505</v>
      </c>
      <c r="AL2" s="8" t="s">
        <v>505</v>
      </c>
      <c r="AM2" s="8" t="s">
        <v>505</v>
      </c>
    </row>
    <row r="3" spans="1:39" s="18" customFormat="1">
      <c r="C3" s="30"/>
      <c r="D3" s="15">
        <v>42251</v>
      </c>
      <c r="E3" s="4">
        <v>42251</v>
      </c>
      <c r="F3" s="4">
        <v>42251</v>
      </c>
      <c r="G3" s="15">
        <v>42270</v>
      </c>
      <c r="H3" s="15">
        <v>42270</v>
      </c>
      <c r="I3" s="15">
        <v>42270</v>
      </c>
      <c r="J3" s="15">
        <v>42290</v>
      </c>
      <c r="K3" s="15">
        <v>42290</v>
      </c>
      <c r="L3" s="15">
        <v>42290</v>
      </c>
      <c r="M3" s="15">
        <v>42312</v>
      </c>
      <c r="N3" s="15">
        <v>42312</v>
      </c>
      <c r="O3" s="15">
        <v>42312</v>
      </c>
      <c r="P3" s="8" t="s">
        <v>132</v>
      </c>
      <c r="Q3" s="8" t="s">
        <v>132</v>
      </c>
      <c r="R3" s="5" t="s">
        <v>132</v>
      </c>
      <c r="S3" s="15">
        <v>42348</v>
      </c>
      <c r="T3" s="15">
        <v>42348</v>
      </c>
      <c r="U3" s="15">
        <v>42348</v>
      </c>
      <c r="V3" s="15">
        <v>42401</v>
      </c>
      <c r="W3" s="15">
        <v>42401</v>
      </c>
      <c r="X3" s="15">
        <v>42401</v>
      </c>
      <c r="Y3" s="15">
        <v>42446</v>
      </c>
      <c r="Z3" s="15">
        <v>42446</v>
      </c>
      <c r="AA3" s="15">
        <v>42446</v>
      </c>
      <c r="AB3" s="15">
        <v>42487</v>
      </c>
      <c r="AC3" s="15">
        <v>42487</v>
      </c>
      <c r="AD3" s="15">
        <v>42487</v>
      </c>
      <c r="AE3" s="15">
        <v>42530</v>
      </c>
      <c r="AF3" s="15">
        <v>42530</v>
      </c>
      <c r="AG3" s="15">
        <v>42530</v>
      </c>
      <c r="AH3" s="15">
        <v>42572</v>
      </c>
      <c r="AI3" s="15">
        <v>42572</v>
      </c>
      <c r="AJ3" s="15">
        <v>42572</v>
      </c>
      <c r="AK3" s="15">
        <v>42611</v>
      </c>
      <c r="AL3" s="15">
        <v>42611</v>
      </c>
      <c r="AM3" s="15">
        <v>42611</v>
      </c>
    </row>
    <row r="4" spans="1:39" s="19" customFormat="1" ht="16" thickBot="1">
      <c r="A4" s="19" t="s">
        <v>28</v>
      </c>
      <c r="B4" s="19" t="s">
        <v>0</v>
      </c>
      <c r="C4" s="13" t="s">
        <v>1</v>
      </c>
      <c r="D4" s="14" t="s">
        <v>10</v>
      </c>
      <c r="E4" s="13" t="s">
        <v>27</v>
      </c>
      <c r="F4" s="13" t="s">
        <v>63</v>
      </c>
      <c r="G4" s="14" t="s">
        <v>10</v>
      </c>
      <c r="H4" s="14" t="s">
        <v>27</v>
      </c>
      <c r="I4" s="14" t="s">
        <v>63</v>
      </c>
      <c r="J4" s="14" t="s">
        <v>10</v>
      </c>
      <c r="K4" s="14" t="s">
        <v>27</v>
      </c>
      <c r="L4" s="14" t="s">
        <v>63</v>
      </c>
      <c r="M4" s="14" t="s">
        <v>10</v>
      </c>
      <c r="N4" s="14" t="s">
        <v>27</v>
      </c>
      <c r="O4" s="14" t="s">
        <v>63</v>
      </c>
      <c r="P4" s="14" t="s">
        <v>10</v>
      </c>
      <c r="Q4" s="14" t="s">
        <v>27</v>
      </c>
      <c r="R4" s="13" t="s">
        <v>63</v>
      </c>
      <c r="S4" s="14" t="s">
        <v>10</v>
      </c>
      <c r="T4" s="14" t="s">
        <v>27</v>
      </c>
      <c r="U4" s="14" t="s">
        <v>63</v>
      </c>
      <c r="V4" s="14" t="s">
        <v>10</v>
      </c>
      <c r="W4" s="14" t="s">
        <v>27</v>
      </c>
      <c r="X4" s="14" t="s">
        <v>63</v>
      </c>
      <c r="Y4" s="14" t="s">
        <v>10</v>
      </c>
      <c r="Z4" s="14" t="s">
        <v>27</v>
      </c>
      <c r="AA4" s="14" t="s">
        <v>63</v>
      </c>
      <c r="AB4" s="14" t="s">
        <v>10</v>
      </c>
      <c r="AC4" s="14" t="s">
        <v>27</v>
      </c>
      <c r="AD4" s="14" t="s">
        <v>63</v>
      </c>
      <c r="AE4" s="14" t="s">
        <v>10</v>
      </c>
      <c r="AF4" s="14" t="s">
        <v>27</v>
      </c>
      <c r="AG4" s="14" t="s">
        <v>63</v>
      </c>
      <c r="AH4" s="14" t="s">
        <v>10</v>
      </c>
      <c r="AI4" s="14" t="s">
        <v>27</v>
      </c>
      <c r="AJ4" s="14" t="s">
        <v>63</v>
      </c>
      <c r="AK4" s="14" t="s">
        <v>10</v>
      </c>
      <c r="AL4" s="14" t="s">
        <v>27</v>
      </c>
      <c r="AM4" s="14" t="s">
        <v>63</v>
      </c>
    </row>
    <row r="5" spans="1:39" ht="16" thickTop="1">
      <c r="A5" s="6">
        <v>1</v>
      </c>
      <c r="B5" t="s">
        <v>29</v>
      </c>
      <c r="C5" s="31" t="s">
        <v>30</v>
      </c>
      <c r="D5" s="7">
        <v>3.2</v>
      </c>
      <c r="E5" s="2" t="s">
        <v>580</v>
      </c>
      <c r="G5" s="7">
        <v>3.2</v>
      </c>
      <c r="J5" s="7">
        <v>4.5</v>
      </c>
      <c r="M5" s="7">
        <v>5.2</v>
      </c>
      <c r="S5" s="7">
        <v>5.2</v>
      </c>
      <c r="V5" s="7">
        <v>2.5</v>
      </c>
      <c r="Y5" s="7">
        <v>3.9</v>
      </c>
      <c r="AB5" s="7">
        <v>4.4000000000000004</v>
      </c>
      <c r="AE5" s="7">
        <v>7.5</v>
      </c>
      <c r="AH5" s="7" t="s">
        <v>80</v>
      </c>
      <c r="AI5" s="7" t="s">
        <v>80</v>
      </c>
      <c r="AJ5" s="7" t="s">
        <v>80</v>
      </c>
      <c r="AK5" s="7">
        <v>11.1</v>
      </c>
      <c r="AL5" s="7" t="s">
        <v>553</v>
      </c>
    </row>
    <row r="6" spans="1:39">
      <c r="C6" s="31" t="s">
        <v>30</v>
      </c>
      <c r="D6" s="7">
        <v>3.6</v>
      </c>
      <c r="G6" s="7">
        <v>2.8</v>
      </c>
      <c r="J6" s="7">
        <v>3.6</v>
      </c>
      <c r="M6" s="7">
        <v>3.5</v>
      </c>
      <c r="S6" s="7">
        <v>3.5</v>
      </c>
      <c r="V6" s="7">
        <v>3.5</v>
      </c>
      <c r="Y6" s="7">
        <v>7.8</v>
      </c>
      <c r="AB6" s="7">
        <v>7.9</v>
      </c>
      <c r="AE6" s="7">
        <f>SUM(9+5.5)</f>
        <v>14.5</v>
      </c>
      <c r="AF6" s="7" t="s">
        <v>397</v>
      </c>
      <c r="AH6" s="7" t="s">
        <v>80</v>
      </c>
      <c r="AI6" s="7" t="s">
        <v>80</v>
      </c>
      <c r="AJ6" s="7" t="s">
        <v>80</v>
      </c>
      <c r="AK6" s="7">
        <v>11.2</v>
      </c>
    </row>
    <row r="7" spans="1:39">
      <c r="C7" s="31" t="s">
        <v>30</v>
      </c>
      <c r="D7" s="7">
        <v>2.2000000000000002</v>
      </c>
      <c r="G7" s="7">
        <v>3.4</v>
      </c>
      <c r="J7" s="7">
        <v>4.5999999999999996</v>
      </c>
      <c r="M7" s="7">
        <v>5</v>
      </c>
      <c r="S7" s="7">
        <v>4.9000000000000004</v>
      </c>
      <c r="V7" s="7">
        <v>6.5</v>
      </c>
      <c r="Y7" s="7">
        <v>10.5</v>
      </c>
      <c r="AB7" s="7">
        <v>5.6</v>
      </c>
      <c r="AC7" s="7" t="s">
        <v>68</v>
      </c>
      <c r="AE7" s="7">
        <v>6.2</v>
      </c>
      <c r="AF7" s="7" t="s">
        <v>68</v>
      </c>
      <c r="AH7" s="7" t="s">
        <v>80</v>
      </c>
      <c r="AI7" s="7" t="s">
        <v>80</v>
      </c>
      <c r="AJ7" s="7" t="s">
        <v>80</v>
      </c>
      <c r="AK7" s="7">
        <v>10.199999999999999</v>
      </c>
    </row>
    <row r="8" spans="1:39">
      <c r="C8" s="31" t="s">
        <v>30</v>
      </c>
      <c r="D8" s="7">
        <v>3.2</v>
      </c>
      <c r="G8" s="7">
        <v>4.5999999999999996</v>
      </c>
      <c r="J8" s="7">
        <v>3.4</v>
      </c>
      <c r="M8" s="7">
        <v>4.2</v>
      </c>
      <c r="S8" s="7">
        <v>1</v>
      </c>
      <c r="T8" s="7" t="s">
        <v>68</v>
      </c>
      <c r="V8" s="7">
        <v>9.1999999999999993</v>
      </c>
      <c r="Y8" s="7">
        <v>9.4</v>
      </c>
      <c r="AB8" s="7">
        <v>5.9</v>
      </c>
      <c r="AE8" s="7">
        <v>12.2</v>
      </c>
      <c r="AF8" s="7" t="s">
        <v>398</v>
      </c>
      <c r="AH8" s="7" t="s">
        <v>80</v>
      </c>
      <c r="AI8" s="7" t="s">
        <v>80</v>
      </c>
      <c r="AJ8" s="7" t="s">
        <v>80</v>
      </c>
      <c r="AK8" s="7">
        <v>11.9</v>
      </c>
      <c r="AL8" s="7" t="s">
        <v>553</v>
      </c>
    </row>
    <row r="9" spans="1:39">
      <c r="C9" s="31" t="s">
        <v>30</v>
      </c>
      <c r="D9" s="7">
        <v>3.3</v>
      </c>
      <c r="F9" s="5">
        <f>AVERAGE(D5:D9)</f>
        <v>3.1</v>
      </c>
      <c r="G9" s="7">
        <v>3.8</v>
      </c>
      <c r="I9" s="8">
        <f>AVERAGE(G5:G9)</f>
        <v>3.56</v>
      </c>
      <c r="J9" s="7">
        <v>4.5</v>
      </c>
      <c r="L9" s="8">
        <f>AVERAGE(J5:J9)</f>
        <v>4.1199999999999992</v>
      </c>
      <c r="M9" s="7">
        <v>4.5999999999999996</v>
      </c>
      <c r="O9" s="8">
        <f>AVERAGE(M5:M9)</f>
        <v>4.5</v>
      </c>
      <c r="S9" s="7">
        <v>7.1</v>
      </c>
      <c r="U9" s="7">
        <f>AVERAGE(S5:S9)</f>
        <v>4.34</v>
      </c>
      <c r="V9" s="7">
        <v>1</v>
      </c>
      <c r="W9" s="7" t="s">
        <v>69</v>
      </c>
      <c r="X9" s="7">
        <f>AVERAGE(V5:V9)</f>
        <v>4.54</v>
      </c>
      <c r="Y9" s="7">
        <v>3.4</v>
      </c>
      <c r="Z9" s="7" t="s">
        <v>68</v>
      </c>
      <c r="AA9" s="7">
        <f>AVERAGE(Y5:Y9)</f>
        <v>7</v>
      </c>
      <c r="AB9" s="7">
        <v>12.4</v>
      </c>
      <c r="AD9" s="7">
        <f>AVERAGE(AB5:AB9)</f>
        <v>7.2399999999999993</v>
      </c>
      <c r="AE9" s="7">
        <f>SUM(9.5+3+2)</f>
        <v>14.5</v>
      </c>
      <c r="AF9" s="7" t="s">
        <v>399</v>
      </c>
      <c r="AG9" s="7">
        <f>AVERAGE(AE5:AE9)</f>
        <v>10.98</v>
      </c>
      <c r="AH9" s="7" t="s">
        <v>80</v>
      </c>
      <c r="AI9" s="7" t="s">
        <v>80</v>
      </c>
      <c r="AJ9" s="7" t="s">
        <v>80</v>
      </c>
      <c r="AK9" s="7" t="s">
        <v>80</v>
      </c>
    </row>
    <row r="10" spans="1:39">
      <c r="C10" s="31" t="s">
        <v>31</v>
      </c>
      <c r="D10" s="7">
        <v>6.8</v>
      </c>
      <c r="E10" s="2" t="s">
        <v>581</v>
      </c>
      <c r="G10" s="7">
        <v>7.6</v>
      </c>
      <c r="J10" s="7">
        <v>8.6999999999999993</v>
      </c>
      <c r="M10" s="7">
        <v>9.8000000000000007</v>
      </c>
      <c r="S10" s="7">
        <v>8.1999999999999993</v>
      </c>
      <c r="V10" s="7">
        <v>9.5</v>
      </c>
      <c r="Y10" s="7">
        <v>15.2</v>
      </c>
      <c r="AB10" s="7">
        <v>5.9</v>
      </c>
      <c r="AC10" s="7" t="s">
        <v>99</v>
      </c>
      <c r="AE10" s="7">
        <v>17</v>
      </c>
      <c r="AH10" s="7" t="s">
        <v>80</v>
      </c>
      <c r="AI10" s="7" t="s">
        <v>80</v>
      </c>
      <c r="AJ10" s="7" t="s">
        <v>80</v>
      </c>
      <c r="AK10" s="7">
        <v>21.5</v>
      </c>
      <c r="AL10" s="7" t="s">
        <v>556</v>
      </c>
      <c r="AM10" s="7">
        <f>AVERAGE(AK5:AK9)</f>
        <v>11.1</v>
      </c>
    </row>
    <row r="11" spans="1:39">
      <c r="C11" s="31" t="s">
        <v>31</v>
      </c>
      <c r="D11" s="7">
        <v>4.8</v>
      </c>
      <c r="G11" s="7">
        <v>5</v>
      </c>
      <c r="J11" s="7">
        <v>12.5</v>
      </c>
      <c r="M11" s="7">
        <v>9.5</v>
      </c>
      <c r="S11" s="7">
        <v>15.4</v>
      </c>
      <c r="V11" s="7">
        <v>12.5</v>
      </c>
      <c r="Y11" s="7">
        <v>10.8</v>
      </c>
      <c r="AB11" s="7" t="s">
        <v>80</v>
      </c>
      <c r="AC11" s="7" t="s">
        <v>237</v>
      </c>
      <c r="AE11" s="7">
        <v>15.1</v>
      </c>
      <c r="AH11" s="7" t="s">
        <v>80</v>
      </c>
      <c r="AI11" s="7" t="s">
        <v>80</v>
      </c>
      <c r="AJ11" s="7" t="s">
        <v>80</v>
      </c>
      <c r="AK11" s="7">
        <v>15.6</v>
      </c>
    </row>
    <row r="12" spans="1:39">
      <c r="C12" s="31" t="s">
        <v>31</v>
      </c>
      <c r="D12" s="7">
        <v>11.2</v>
      </c>
      <c r="G12" s="7">
        <v>12.2</v>
      </c>
      <c r="J12" s="7">
        <v>8.6</v>
      </c>
      <c r="M12" s="7">
        <v>9.5</v>
      </c>
      <c r="S12" s="7">
        <v>11.3</v>
      </c>
      <c r="V12" s="7">
        <v>12.4</v>
      </c>
      <c r="Y12" s="7">
        <v>17.8</v>
      </c>
      <c r="Z12" s="7" t="s">
        <v>252</v>
      </c>
      <c r="AA12" s="7">
        <f>SUM(AA14-X14)</f>
        <v>4.625</v>
      </c>
      <c r="AB12" s="7">
        <v>22.2</v>
      </c>
      <c r="AC12" s="7" t="s">
        <v>328</v>
      </c>
      <c r="AE12" s="7">
        <f>SUM(16.5+6+5)</f>
        <v>27.5</v>
      </c>
      <c r="AF12" s="7" t="s">
        <v>400</v>
      </c>
      <c r="AH12" s="7" t="s">
        <v>80</v>
      </c>
      <c r="AI12" s="7" t="s">
        <v>80</v>
      </c>
      <c r="AJ12" s="7" t="s">
        <v>80</v>
      </c>
      <c r="AK12" s="7">
        <v>20.5</v>
      </c>
      <c r="AL12" s="7" t="s">
        <v>553</v>
      </c>
    </row>
    <row r="13" spans="1:39">
      <c r="C13" s="31" t="s">
        <v>31</v>
      </c>
      <c r="D13" s="7">
        <v>7.1</v>
      </c>
      <c r="G13" s="7">
        <v>7.8</v>
      </c>
      <c r="J13" s="7">
        <v>8.6999999999999993</v>
      </c>
      <c r="M13" s="7">
        <v>11.5</v>
      </c>
      <c r="S13" s="7">
        <v>7.9</v>
      </c>
      <c r="T13" s="7" t="s">
        <v>68</v>
      </c>
      <c r="V13" s="7">
        <v>16.600000000000001</v>
      </c>
      <c r="W13" s="7" t="s">
        <v>69</v>
      </c>
      <c r="Y13" s="7">
        <v>19.5</v>
      </c>
      <c r="Z13" s="7" t="s">
        <v>253</v>
      </c>
      <c r="AB13" s="7">
        <v>25.2</v>
      </c>
      <c r="AC13" s="7" t="s">
        <v>329</v>
      </c>
      <c r="AE13" s="20" t="s">
        <v>80</v>
      </c>
      <c r="AH13" s="7" t="s">
        <v>80</v>
      </c>
      <c r="AI13" s="7" t="s">
        <v>80</v>
      </c>
      <c r="AJ13" s="7" t="s">
        <v>80</v>
      </c>
      <c r="AK13" s="7">
        <v>23.9</v>
      </c>
    </row>
    <row r="14" spans="1:39" s="1" customFormat="1">
      <c r="A14" s="10"/>
      <c r="C14" s="32" t="s">
        <v>31</v>
      </c>
      <c r="D14" s="9">
        <v>6.2</v>
      </c>
      <c r="E14" s="3"/>
      <c r="F14" s="23">
        <f>AVERAGE(D10:D14)</f>
        <v>7.2200000000000006</v>
      </c>
      <c r="G14" s="9">
        <v>8.1999999999999993</v>
      </c>
      <c r="H14" s="9"/>
      <c r="I14" s="24">
        <f>AVERAGE(G10:G14)</f>
        <v>8.16</v>
      </c>
      <c r="J14" s="9">
        <v>6.8</v>
      </c>
      <c r="K14" s="9"/>
      <c r="L14" s="24">
        <f>AVERAGE(J10:J14)</f>
        <v>9.0599999999999987</v>
      </c>
      <c r="M14" s="9">
        <v>9</v>
      </c>
      <c r="N14" s="9" t="s">
        <v>75</v>
      </c>
      <c r="O14" s="24">
        <f>AVERAGE(M10:M14)</f>
        <v>9.86</v>
      </c>
      <c r="P14" s="9"/>
      <c r="Q14" s="9"/>
      <c r="R14" s="3"/>
      <c r="S14" s="9">
        <v>11.9</v>
      </c>
      <c r="T14" s="9"/>
      <c r="U14" s="9">
        <f>AVERAGE(S10:S14)</f>
        <v>10.940000000000001</v>
      </c>
      <c r="V14" s="9">
        <v>5</v>
      </c>
      <c r="W14" s="9" t="s">
        <v>69</v>
      </c>
      <c r="X14" s="9">
        <f>AVERAGE(V10:V14)</f>
        <v>11.2</v>
      </c>
      <c r="Y14" s="9" t="s">
        <v>80</v>
      </c>
      <c r="Z14" s="9" t="s">
        <v>68</v>
      </c>
      <c r="AA14" s="9">
        <f>AVERAGE(Y10:Y13)</f>
        <v>15.824999999999999</v>
      </c>
      <c r="AB14" s="9">
        <v>27</v>
      </c>
      <c r="AC14" s="9" t="s">
        <v>330</v>
      </c>
      <c r="AD14" s="9">
        <f>AVERAGE(AB10:AB14)</f>
        <v>20.074999999999999</v>
      </c>
      <c r="AE14" s="9">
        <v>21.5</v>
      </c>
      <c r="AF14" s="9" t="s">
        <v>99</v>
      </c>
      <c r="AG14" s="9">
        <f>AVERAGE(AE10:AE14)</f>
        <v>20.274999999999999</v>
      </c>
      <c r="AH14" s="9" t="s">
        <v>80</v>
      </c>
      <c r="AI14" s="9" t="s">
        <v>80</v>
      </c>
      <c r="AJ14" s="9" t="s">
        <v>80</v>
      </c>
      <c r="AK14" s="9" t="s">
        <v>80</v>
      </c>
      <c r="AL14" s="9"/>
      <c r="AM14" s="9">
        <f>AVERAGE(AK10:AK14)</f>
        <v>20.375</v>
      </c>
    </row>
    <row r="15" spans="1:39">
      <c r="A15" s="6">
        <v>2</v>
      </c>
      <c r="B15" t="s">
        <v>29</v>
      </c>
      <c r="C15" s="33" t="s">
        <v>32</v>
      </c>
      <c r="D15" s="16">
        <v>3.4</v>
      </c>
      <c r="G15" s="7">
        <v>3.8</v>
      </c>
      <c r="J15" s="7">
        <v>4.5</v>
      </c>
      <c r="M15" s="7">
        <v>6.1</v>
      </c>
      <c r="S15" s="7">
        <v>4.5</v>
      </c>
      <c r="V15" s="7">
        <v>7.7</v>
      </c>
      <c r="W15" s="7" t="s">
        <v>128</v>
      </c>
      <c r="Y15" s="7">
        <v>7.2</v>
      </c>
      <c r="AB15" s="7">
        <v>10.5</v>
      </c>
      <c r="AE15" s="7">
        <v>7.5</v>
      </c>
      <c r="AH15" s="7" t="s">
        <v>80</v>
      </c>
      <c r="AK15" s="7">
        <v>9.1999999999999993</v>
      </c>
    </row>
    <row r="16" spans="1:39">
      <c r="C16" s="33" t="s">
        <v>32</v>
      </c>
      <c r="D16" s="16">
        <v>4.2</v>
      </c>
      <c r="G16" s="7">
        <v>4.2</v>
      </c>
      <c r="H16" s="7" t="s">
        <v>68</v>
      </c>
      <c r="J16" s="7">
        <v>3.5</v>
      </c>
      <c r="M16" s="7">
        <v>5.0999999999999996</v>
      </c>
      <c r="S16" s="7">
        <v>7.4</v>
      </c>
      <c r="T16" s="7" t="s">
        <v>157</v>
      </c>
      <c r="V16" s="7">
        <v>8.4</v>
      </c>
      <c r="W16" s="7" t="s">
        <v>66</v>
      </c>
      <c r="Y16" s="7">
        <v>8.9</v>
      </c>
      <c r="AB16" s="7">
        <v>8.9</v>
      </c>
      <c r="AE16" s="7">
        <v>6.2</v>
      </c>
      <c r="AH16" s="7">
        <v>4.8</v>
      </c>
      <c r="AI16" s="7" t="s">
        <v>68</v>
      </c>
      <c r="AK16" s="7">
        <v>4.0999999999999996</v>
      </c>
    </row>
    <row r="17" spans="1:39">
      <c r="C17" s="33" t="s">
        <v>32</v>
      </c>
      <c r="D17" s="16">
        <v>5</v>
      </c>
      <c r="G17" s="7">
        <v>4.4000000000000004</v>
      </c>
      <c r="J17" s="7">
        <v>3.6</v>
      </c>
      <c r="M17" s="7">
        <v>5.5</v>
      </c>
      <c r="S17" s="7">
        <v>6.2</v>
      </c>
      <c r="T17" s="7" t="s">
        <v>65</v>
      </c>
      <c r="V17" s="7">
        <v>5.5</v>
      </c>
      <c r="Y17" s="7">
        <v>9.8000000000000007</v>
      </c>
      <c r="AB17" s="7">
        <v>14.9</v>
      </c>
      <c r="AC17" s="7" t="s">
        <v>331</v>
      </c>
      <c r="AE17" s="7">
        <v>7.2</v>
      </c>
      <c r="AF17" s="7" t="s">
        <v>99</v>
      </c>
      <c r="AH17" s="7">
        <v>8.1999999999999993</v>
      </c>
      <c r="AI17" s="7" t="s">
        <v>477</v>
      </c>
      <c r="AK17" s="7" t="s">
        <v>80</v>
      </c>
    </row>
    <row r="18" spans="1:39">
      <c r="C18" s="33" t="s">
        <v>32</v>
      </c>
      <c r="D18" s="16">
        <v>4.8</v>
      </c>
      <c r="G18" s="7">
        <v>3.8</v>
      </c>
      <c r="J18" s="7">
        <v>4.8</v>
      </c>
      <c r="M18" s="7">
        <v>4.9000000000000004</v>
      </c>
      <c r="S18" s="7">
        <v>4.5999999999999996</v>
      </c>
      <c r="V18" s="7">
        <v>13.5</v>
      </c>
      <c r="W18" s="7" t="s">
        <v>195</v>
      </c>
      <c r="Y18" s="7">
        <v>10.199999999999999</v>
      </c>
      <c r="AB18" s="7">
        <v>6.9</v>
      </c>
      <c r="AC18" s="7" t="s">
        <v>99</v>
      </c>
      <c r="AE18" s="7">
        <v>4.5</v>
      </c>
      <c r="AF18" s="7" t="s">
        <v>68</v>
      </c>
      <c r="AH18" s="7">
        <v>7.5</v>
      </c>
      <c r="AI18" s="7" t="s">
        <v>478</v>
      </c>
      <c r="AK18" s="7">
        <v>9.9</v>
      </c>
      <c r="AL18" s="7" t="s">
        <v>557</v>
      </c>
    </row>
    <row r="19" spans="1:39">
      <c r="C19" s="33" t="s">
        <v>32</v>
      </c>
      <c r="D19" s="16">
        <v>4.2</v>
      </c>
      <c r="F19" s="5">
        <f>AVERAGE(D15:D19)</f>
        <v>4.3199999999999994</v>
      </c>
      <c r="G19" s="7">
        <v>5.2</v>
      </c>
      <c r="I19" s="8">
        <f>AVERAGE(G15:G19)</f>
        <v>4.2799999999999994</v>
      </c>
      <c r="J19" s="7">
        <v>5.8</v>
      </c>
      <c r="L19" s="8">
        <f>AVERAGE(J15:J19)</f>
        <v>4.4399999999999995</v>
      </c>
      <c r="M19" s="7">
        <v>6.8</v>
      </c>
      <c r="N19" s="7" t="s">
        <v>103</v>
      </c>
      <c r="O19" s="8">
        <f>AVERAGE(M15:M19)</f>
        <v>5.6800000000000006</v>
      </c>
      <c r="S19" s="7">
        <v>5.9</v>
      </c>
      <c r="U19" s="7">
        <f>AVERAGE(S15:S19)</f>
        <v>5.7200000000000006</v>
      </c>
      <c r="V19" s="7" t="s">
        <v>80</v>
      </c>
      <c r="W19" s="7" t="s">
        <v>69</v>
      </c>
      <c r="X19" s="7">
        <f>AVERAGE(V15:V18)</f>
        <v>8.7750000000000004</v>
      </c>
      <c r="Y19" s="7" t="s">
        <v>80</v>
      </c>
      <c r="Z19" s="7" t="s">
        <v>68</v>
      </c>
      <c r="AA19" s="7">
        <f>AVERAGE(Y15:Y18)</f>
        <v>9.0250000000000004</v>
      </c>
      <c r="AB19" s="7" t="s">
        <v>80</v>
      </c>
      <c r="AC19" s="7" t="s">
        <v>237</v>
      </c>
      <c r="AD19" s="7">
        <f>AVERAGE(AB15:AB19)</f>
        <v>10.299999999999999</v>
      </c>
      <c r="AE19" s="20" t="s">
        <v>80</v>
      </c>
      <c r="AG19" s="7">
        <f>AVERAGE(AE15:AE19)</f>
        <v>6.35</v>
      </c>
      <c r="AH19" s="7">
        <v>5.5</v>
      </c>
      <c r="AI19" s="7" t="s">
        <v>68</v>
      </c>
      <c r="AJ19" s="7">
        <f>AVERAGE(AH15:AH19)</f>
        <v>6.5</v>
      </c>
      <c r="AK19" s="7">
        <v>5</v>
      </c>
      <c r="AM19" s="7">
        <f>AVERAGE(AK15:AK19)</f>
        <v>7.05</v>
      </c>
    </row>
    <row r="20" spans="1:39">
      <c r="C20" s="33" t="s">
        <v>33</v>
      </c>
      <c r="D20" s="16">
        <v>6.2</v>
      </c>
      <c r="G20" s="7">
        <v>6.4</v>
      </c>
      <c r="J20" s="7">
        <v>7.2</v>
      </c>
      <c r="M20" s="7">
        <v>7.5</v>
      </c>
      <c r="S20" s="7">
        <v>13.1</v>
      </c>
      <c r="T20" s="7" t="s">
        <v>158</v>
      </c>
      <c r="V20" s="7">
        <v>12.4</v>
      </c>
      <c r="Y20" s="7">
        <v>14.9</v>
      </c>
      <c r="AB20" s="7">
        <v>10.5</v>
      </c>
      <c r="AC20" s="7" t="s">
        <v>68</v>
      </c>
      <c r="AE20" s="7">
        <v>2</v>
      </c>
      <c r="AF20" s="7" t="s">
        <v>68</v>
      </c>
      <c r="AH20" s="7">
        <v>7.5</v>
      </c>
      <c r="AK20" s="7">
        <v>8.5</v>
      </c>
    </row>
    <row r="21" spans="1:39">
      <c r="C21" s="33" t="s">
        <v>33</v>
      </c>
      <c r="D21" s="16">
        <v>6.2</v>
      </c>
      <c r="G21" s="7">
        <v>8.1999999999999993</v>
      </c>
      <c r="J21" s="7">
        <v>6.2</v>
      </c>
      <c r="M21" s="7">
        <v>6.8</v>
      </c>
      <c r="S21" s="7">
        <v>14.8</v>
      </c>
      <c r="T21" s="7" t="s">
        <v>163</v>
      </c>
      <c r="V21" s="7">
        <v>10.5</v>
      </c>
      <c r="Y21" s="7">
        <v>21.5</v>
      </c>
      <c r="Z21" s="7" t="s">
        <v>254</v>
      </c>
      <c r="AB21" s="7">
        <v>11.5</v>
      </c>
      <c r="AC21" s="7" t="s">
        <v>99</v>
      </c>
      <c r="AE21" s="7">
        <v>3.1</v>
      </c>
      <c r="AF21" s="7" t="s">
        <v>68</v>
      </c>
      <c r="AH21" s="7">
        <v>10.199999999999999</v>
      </c>
      <c r="AK21" s="7">
        <v>12.5</v>
      </c>
    </row>
    <row r="22" spans="1:39">
      <c r="C22" s="33" t="s">
        <v>33</v>
      </c>
      <c r="D22" s="16">
        <v>6.4</v>
      </c>
      <c r="G22" s="7">
        <v>7.2</v>
      </c>
      <c r="J22" s="7">
        <v>6.8</v>
      </c>
      <c r="M22" s="7">
        <v>12.3</v>
      </c>
      <c r="N22" s="7" t="s">
        <v>104</v>
      </c>
      <c r="S22" s="7">
        <v>9.1</v>
      </c>
      <c r="V22" s="7">
        <v>22.2</v>
      </c>
      <c r="W22" s="7" t="s">
        <v>196</v>
      </c>
      <c r="Y22" s="7">
        <v>24.5</v>
      </c>
      <c r="Z22" s="7" t="s">
        <v>255</v>
      </c>
      <c r="AB22" s="7">
        <v>2</v>
      </c>
      <c r="AC22" s="7" t="s">
        <v>68</v>
      </c>
      <c r="AE22" s="7">
        <v>10.5</v>
      </c>
      <c r="AF22" s="7" t="s">
        <v>68</v>
      </c>
      <c r="AH22" s="7">
        <v>2.2999999999999998</v>
      </c>
      <c r="AI22" s="7" t="s">
        <v>68</v>
      </c>
      <c r="AK22" s="7">
        <v>8.1999999999999993</v>
      </c>
    </row>
    <row r="23" spans="1:39">
      <c r="C23" s="33" t="s">
        <v>33</v>
      </c>
      <c r="D23" s="16">
        <v>7.8</v>
      </c>
      <c r="G23" s="7">
        <v>6</v>
      </c>
      <c r="J23" s="7">
        <v>7.8</v>
      </c>
      <c r="M23" s="7">
        <v>9.4</v>
      </c>
      <c r="N23" s="7" t="s">
        <v>105</v>
      </c>
      <c r="S23" s="7">
        <v>10.199999999999999</v>
      </c>
      <c r="V23" s="7">
        <v>17.2</v>
      </c>
      <c r="W23" s="7" t="s">
        <v>197</v>
      </c>
      <c r="Y23" s="7">
        <v>26</v>
      </c>
      <c r="Z23" s="7" t="s">
        <v>256</v>
      </c>
      <c r="AB23" s="7">
        <v>23.4</v>
      </c>
      <c r="AC23" s="7" t="s">
        <v>332</v>
      </c>
      <c r="AE23" s="20"/>
      <c r="AH23" s="7" t="s">
        <v>80</v>
      </c>
      <c r="AK23" s="7" t="s">
        <v>80</v>
      </c>
    </row>
    <row r="24" spans="1:39" s="1" customFormat="1">
      <c r="A24" s="10"/>
      <c r="C24" s="34" t="s">
        <v>33</v>
      </c>
      <c r="D24" s="9">
        <v>5.8</v>
      </c>
      <c r="E24" s="3"/>
      <c r="F24" s="23">
        <f>AVERAGE(D20:D24)</f>
        <v>6.4799999999999995</v>
      </c>
      <c r="G24" s="9">
        <v>8.6</v>
      </c>
      <c r="H24" s="9"/>
      <c r="I24" s="24">
        <f>AVERAGE(G20:G24)</f>
        <v>7.2799999999999994</v>
      </c>
      <c r="J24" s="9">
        <v>8.9</v>
      </c>
      <c r="K24" s="9"/>
      <c r="L24" s="24">
        <f>AVERAGE(J20:J24)</f>
        <v>7.38</v>
      </c>
      <c r="M24" s="9">
        <v>7.7</v>
      </c>
      <c r="N24" s="9" t="s">
        <v>106</v>
      </c>
      <c r="O24" s="24">
        <f>AVERAGE(M20:M24)</f>
        <v>8.74</v>
      </c>
      <c r="P24" s="9"/>
      <c r="Q24" s="9"/>
      <c r="R24" s="3"/>
      <c r="S24" s="9">
        <v>10.4</v>
      </c>
      <c r="T24" s="9"/>
      <c r="U24" s="9">
        <f>AVERAGE(S20:S24)</f>
        <v>11.52</v>
      </c>
      <c r="V24" s="9">
        <v>21.3</v>
      </c>
      <c r="W24" s="9" t="s">
        <v>198</v>
      </c>
      <c r="X24" s="9">
        <f>AVERAGE(V20:V24)</f>
        <v>16.72</v>
      </c>
      <c r="Y24" s="9">
        <v>11.2</v>
      </c>
      <c r="Z24" s="9" t="s">
        <v>99</v>
      </c>
      <c r="AA24" s="9">
        <f>AVERAGE(Y20:Y24)</f>
        <v>19.62</v>
      </c>
      <c r="AB24" s="9">
        <v>26.3</v>
      </c>
      <c r="AC24" s="9" t="s">
        <v>333</v>
      </c>
      <c r="AD24" s="9">
        <f>AVERAGE(AB20:AB24)</f>
        <v>14.74</v>
      </c>
      <c r="AE24" s="9">
        <f>SUM(20+3.2+4)</f>
        <v>27.2</v>
      </c>
      <c r="AF24" s="9" t="s">
        <v>401</v>
      </c>
      <c r="AG24" s="9">
        <f>AVERAGE(AE20:AE24)</f>
        <v>10.7</v>
      </c>
      <c r="AH24" s="9">
        <v>28.2</v>
      </c>
      <c r="AI24" s="9" t="s">
        <v>479</v>
      </c>
      <c r="AJ24" s="9">
        <f>AVERAGE(AH20:AH24)</f>
        <v>12.05</v>
      </c>
      <c r="AK24" s="9">
        <v>30</v>
      </c>
      <c r="AL24" s="9" t="s">
        <v>558</v>
      </c>
      <c r="AM24" s="9">
        <f>AVERAGE(AK20:AK24)</f>
        <v>14.8</v>
      </c>
    </row>
    <row r="25" spans="1:39">
      <c r="A25" s="6">
        <v>3</v>
      </c>
      <c r="B25" t="s">
        <v>29</v>
      </c>
      <c r="C25" s="33" t="s">
        <v>34</v>
      </c>
      <c r="D25" s="16">
        <v>2.4</v>
      </c>
      <c r="G25" s="7">
        <v>6.2</v>
      </c>
      <c r="H25" s="7" t="s">
        <v>65</v>
      </c>
      <c r="J25" s="7">
        <v>4</v>
      </c>
      <c r="M25" s="7">
        <v>6.5</v>
      </c>
      <c r="S25" s="7">
        <v>3.5</v>
      </c>
      <c r="T25" s="7" t="s">
        <v>68</v>
      </c>
      <c r="V25" s="7">
        <v>3.1</v>
      </c>
      <c r="Y25" s="7">
        <v>2.2000000000000002</v>
      </c>
      <c r="Z25" s="7" t="s">
        <v>257</v>
      </c>
      <c r="AB25" s="7">
        <v>8.1999999999999993</v>
      </c>
      <c r="AC25" s="7" t="s">
        <v>257</v>
      </c>
      <c r="AE25" s="7">
        <v>1.5</v>
      </c>
      <c r="AF25" s="7" t="s">
        <v>144</v>
      </c>
      <c r="AH25" s="7">
        <v>2</v>
      </c>
      <c r="AI25" s="7" t="s">
        <v>144</v>
      </c>
      <c r="AK25" s="7" t="s">
        <v>80</v>
      </c>
      <c r="AL25" s="7" t="s">
        <v>80</v>
      </c>
      <c r="AM25" s="7" t="s">
        <v>80</v>
      </c>
    </row>
    <row r="26" spans="1:39">
      <c r="C26" s="33" t="s">
        <v>34</v>
      </c>
      <c r="D26" s="16">
        <v>4.2</v>
      </c>
      <c r="G26" s="7">
        <v>4</v>
      </c>
      <c r="J26" s="7">
        <v>5.4</v>
      </c>
      <c r="M26" s="7">
        <v>3.6</v>
      </c>
      <c r="S26" s="7">
        <v>6.2</v>
      </c>
      <c r="V26" s="7">
        <v>7.2</v>
      </c>
      <c r="W26" s="7" t="s">
        <v>69</v>
      </c>
      <c r="Y26" s="7">
        <v>7.8</v>
      </c>
      <c r="Z26" s="7" t="s">
        <v>257</v>
      </c>
      <c r="AB26" s="7">
        <v>2</v>
      </c>
      <c r="AC26" s="7" t="s">
        <v>144</v>
      </c>
      <c r="AE26" s="7">
        <v>2</v>
      </c>
      <c r="AF26" s="7" t="s">
        <v>144</v>
      </c>
      <c r="AH26" s="7">
        <v>7</v>
      </c>
      <c r="AI26" s="7" t="s">
        <v>144</v>
      </c>
      <c r="AK26" s="7" t="s">
        <v>80</v>
      </c>
      <c r="AL26" s="7" t="s">
        <v>80</v>
      </c>
      <c r="AM26" s="7" t="s">
        <v>80</v>
      </c>
    </row>
    <row r="27" spans="1:39">
      <c r="C27" s="33" t="s">
        <v>34</v>
      </c>
      <c r="D27" s="16">
        <v>4</v>
      </c>
      <c r="G27" s="7">
        <v>3.4</v>
      </c>
      <c r="J27" s="7">
        <v>5.6</v>
      </c>
      <c r="M27" s="7">
        <v>5.6</v>
      </c>
      <c r="S27" s="7">
        <v>3.8</v>
      </c>
      <c r="V27" s="7">
        <v>3.2</v>
      </c>
      <c r="Y27" s="7">
        <v>2.4</v>
      </c>
      <c r="Z27" s="7" t="s">
        <v>257</v>
      </c>
      <c r="AB27" s="7">
        <v>3.5</v>
      </c>
      <c r="AC27" s="7" t="s">
        <v>144</v>
      </c>
      <c r="AE27" s="7">
        <v>1.5</v>
      </c>
      <c r="AF27" s="7" t="s">
        <v>68</v>
      </c>
      <c r="AH27" s="7">
        <v>6</v>
      </c>
      <c r="AI27" s="7" t="s">
        <v>68</v>
      </c>
      <c r="AK27" s="7" t="s">
        <v>80</v>
      </c>
      <c r="AL27" s="7" t="s">
        <v>80</v>
      </c>
      <c r="AM27" s="7" t="s">
        <v>80</v>
      </c>
    </row>
    <row r="28" spans="1:39">
      <c r="C28" s="33" t="s">
        <v>34</v>
      </c>
      <c r="D28" s="16">
        <v>3.8</v>
      </c>
      <c r="G28" s="7">
        <v>5.6</v>
      </c>
      <c r="J28" s="7">
        <v>3.8</v>
      </c>
      <c r="M28" s="7">
        <v>3.2</v>
      </c>
      <c r="S28" s="7">
        <v>8.1999999999999993</v>
      </c>
      <c r="T28" s="7" t="s">
        <v>159</v>
      </c>
      <c r="V28" s="7">
        <v>7.1</v>
      </c>
      <c r="Y28" s="7">
        <v>7.5</v>
      </c>
      <c r="Z28" s="7" t="s">
        <v>257</v>
      </c>
      <c r="AB28" s="7">
        <v>2.5</v>
      </c>
      <c r="AC28" s="7" t="s">
        <v>257</v>
      </c>
      <c r="AE28" s="7">
        <v>3.2</v>
      </c>
      <c r="AF28" s="7" t="s">
        <v>68</v>
      </c>
      <c r="AH28" s="7" t="s">
        <v>80</v>
      </c>
      <c r="AK28" s="7" t="s">
        <v>80</v>
      </c>
      <c r="AL28" s="7" t="s">
        <v>80</v>
      </c>
      <c r="AM28" s="7" t="s">
        <v>80</v>
      </c>
    </row>
    <row r="29" spans="1:39">
      <c r="C29" s="33" t="s">
        <v>34</v>
      </c>
      <c r="D29" s="16">
        <v>5.4</v>
      </c>
      <c r="F29" s="5">
        <f>AVERAGE(D25:D29)</f>
        <v>3.9599999999999995</v>
      </c>
      <c r="G29" s="7">
        <v>3.2</v>
      </c>
      <c r="I29" s="8">
        <f>AVERAGE(G25:G29)</f>
        <v>4.4799999999999995</v>
      </c>
      <c r="J29" s="7">
        <v>3.8</v>
      </c>
      <c r="L29" s="8">
        <f>AVERAGE(J25:J29)</f>
        <v>4.5200000000000005</v>
      </c>
      <c r="M29" s="7">
        <v>6.6</v>
      </c>
      <c r="N29" s="7" t="s">
        <v>107</v>
      </c>
      <c r="O29" s="8">
        <f>AVERAGE(M25:M29)</f>
        <v>5.0999999999999996</v>
      </c>
      <c r="S29" s="7">
        <v>5.2</v>
      </c>
      <c r="U29" s="7">
        <f>AVERAGE(S25:S29)</f>
        <v>5.38</v>
      </c>
      <c r="V29" s="7">
        <v>3.5</v>
      </c>
      <c r="W29" s="7" t="s">
        <v>144</v>
      </c>
      <c r="X29" s="7">
        <f>AVERAGE(V25:V29)</f>
        <v>4.82</v>
      </c>
      <c r="Y29" s="7">
        <v>7.8</v>
      </c>
      <c r="Z29" s="7" t="s">
        <v>257</v>
      </c>
      <c r="AA29" s="7">
        <f>AVERAGE(Y25:Y29)</f>
        <v>5.54</v>
      </c>
      <c r="AB29" s="7">
        <v>1.5</v>
      </c>
      <c r="AC29" s="7" t="s">
        <v>144</v>
      </c>
      <c r="AD29" s="7">
        <f>AVERAGE(AB25:AB29)</f>
        <v>3.54</v>
      </c>
      <c r="AE29" s="7">
        <f>SUM(8.5+2+3)</f>
        <v>13.5</v>
      </c>
      <c r="AF29" s="7" t="s">
        <v>402</v>
      </c>
      <c r="AG29" s="7">
        <f>AVERAGE(AE25:AE29)</f>
        <v>4.34</v>
      </c>
      <c r="AH29" s="7" t="s">
        <v>80</v>
      </c>
      <c r="AJ29" s="7">
        <f>AVERAGE(AH25:AH29)</f>
        <v>5</v>
      </c>
      <c r="AK29" s="7" t="s">
        <v>80</v>
      </c>
      <c r="AL29" s="7" t="s">
        <v>80</v>
      </c>
      <c r="AM29" s="7" t="s">
        <v>80</v>
      </c>
    </row>
    <row r="30" spans="1:39">
      <c r="C30" s="33" t="s">
        <v>35</v>
      </c>
      <c r="D30" s="16">
        <v>2.4</v>
      </c>
      <c r="G30" s="7">
        <v>3</v>
      </c>
      <c r="J30" s="7">
        <v>6.5</v>
      </c>
      <c r="M30" s="7">
        <v>7.6</v>
      </c>
      <c r="S30" s="7">
        <v>2.2999999999999998</v>
      </c>
      <c r="T30" s="7" t="s">
        <v>68</v>
      </c>
      <c r="V30" s="7">
        <v>7.2</v>
      </c>
      <c r="Y30" s="7">
        <v>9.1999999999999993</v>
      </c>
      <c r="Z30" s="7" t="s">
        <v>99</v>
      </c>
      <c r="AB30" s="7">
        <v>9.5</v>
      </c>
      <c r="AC30" s="7" t="s">
        <v>99</v>
      </c>
      <c r="AE30" s="7">
        <v>14.2</v>
      </c>
      <c r="AH30" s="7" t="s">
        <v>80</v>
      </c>
      <c r="AK30" s="7" t="s">
        <v>80</v>
      </c>
      <c r="AL30" s="7" t="s">
        <v>80</v>
      </c>
      <c r="AM30" s="7" t="s">
        <v>80</v>
      </c>
    </row>
    <row r="31" spans="1:39">
      <c r="C31" s="33" t="s">
        <v>35</v>
      </c>
      <c r="D31" s="16">
        <v>3.2</v>
      </c>
      <c r="G31" s="7">
        <v>6.8</v>
      </c>
      <c r="J31" s="7">
        <v>8</v>
      </c>
      <c r="M31" s="7">
        <v>4.5</v>
      </c>
      <c r="S31" s="7">
        <v>6.7</v>
      </c>
      <c r="V31" s="7">
        <v>6.5</v>
      </c>
      <c r="Y31" s="7">
        <v>9.8000000000000007</v>
      </c>
      <c r="Z31" s="7" t="s">
        <v>99</v>
      </c>
      <c r="AB31" s="7">
        <v>8.5</v>
      </c>
      <c r="AC31" s="7" t="s">
        <v>99</v>
      </c>
      <c r="AE31" s="7">
        <v>12.2</v>
      </c>
      <c r="AF31" s="7" t="s">
        <v>99</v>
      </c>
      <c r="AH31" s="7">
        <v>17.5</v>
      </c>
      <c r="AI31" s="7" t="s">
        <v>481</v>
      </c>
      <c r="AK31" s="7" t="s">
        <v>80</v>
      </c>
      <c r="AL31" s="7" t="s">
        <v>80</v>
      </c>
      <c r="AM31" s="7" t="s">
        <v>80</v>
      </c>
    </row>
    <row r="32" spans="1:39">
      <c r="C32" s="33" t="s">
        <v>35</v>
      </c>
      <c r="D32" s="16">
        <v>3</v>
      </c>
      <c r="G32" s="7">
        <v>3.4</v>
      </c>
      <c r="J32" s="7">
        <v>3.6</v>
      </c>
      <c r="M32" s="7">
        <v>10</v>
      </c>
      <c r="N32" s="7" t="s">
        <v>108</v>
      </c>
      <c r="S32" s="7">
        <v>9.8000000000000007</v>
      </c>
      <c r="T32" s="7" t="s">
        <v>160</v>
      </c>
      <c r="V32" s="7">
        <v>7.7</v>
      </c>
      <c r="Y32" s="7">
        <v>10.5</v>
      </c>
      <c r="Z32" s="7" t="s">
        <v>99</v>
      </c>
      <c r="AB32" s="7">
        <v>7</v>
      </c>
      <c r="AC32" s="7" t="s">
        <v>68</v>
      </c>
      <c r="AE32" s="7">
        <v>9</v>
      </c>
      <c r="AF32" s="7" t="s">
        <v>99</v>
      </c>
      <c r="AH32" s="7">
        <v>13.2</v>
      </c>
      <c r="AI32" s="7" t="s">
        <v>480</v>
      </c>
      <c r="AK32" s="7" t="s">
        <v>80</v>
      </c>
      <c r="AL32" s="7" t="s">
        <v>80</v>
      </c>
      <c r="AM32" s="7" t="s">
        <v>80</v>
      </c>
    </row>
    <row r="33" spans="1:39">
      <c r="C33" s="33" t="s">
        <v>35</v>
      </c>
      <c r="D33" s="16">
        <v>6.4</v>
      </c>
      <c r="G33" s="7">
        <v>7.2</v>
      </c>
      <c r="J33" s="7">
        <v>7.5</v>
      </c>
      <c r="M33" s="7">
        <v>2.2999999999999998</v>
      </c>
      <c r="N33" s="7" t="s">
        <v>68</v>
      </c>
      <c r="S33" s="7">
        <v>5.2</v>
      </c>
      <c r="V33" s="7">
        <v>13.2</v>
      </c>
      <c r="W33" s="7" t="s">
        <v>199</v>
      </c>
      <c r="Y33" s="7">
        <v>8.6</v>
      </c>
      <c r="Z33" s="7" t="s">
        <v>99</v>
      </c>
      <c r="AB33" s="7" t="s">
        <v>80</v>
      </c>
      <c r="AC33" s="7" t="s">
        <v>237</v>
      </c>
      <c r="AE33" s="20" t="s">
        <v>80</v>
      </c>
      <c r="AH33" s="7">
        <v>15.1</v>
      </c>
      <c r="AI33" s="7" t="s">
        <v>480</v>
      </c>
      <c r="AK33" s="7" t="s">
        <v>80</v>
      </c>
      <c r="AL33" s="7" t="s">
        <v>80</v>
      </c>
      <c r="AM33" s="7" t="s">
        <v>80</v>
      </c>
    </row>
    <row r="34" spans="1:39" s="1" customFormat="1">
      <c r="A34" s="10"/>
      <c r="C34" s="34" t="s">
        <v>35</v>
      </c>
      <c r="D34" s="9">
        <v>6.2</v>
      </c>
      <c r="E34" s="3"/>
      <c r="F34" s="23">
        <f>AVERAGE(D30:D34)</f>
        <v>4.24</v>
      </c>
      <c r="G34" s="9">
        <v>6.2</v>
      </c>
      <c r="H34" s="9"/>
      <c r="I34" s="24">
        <f>AVERAGE(G30:G34)</f>
        <v>5.32</v>
      </c>
      <c r="J34" s="9">
        <v>4.2</v>
      </c>
      <c r="K34" s="9"/>
      <c r="L34" s="24">
        <f>AVERAGE(J30:J34)</f>
        <v>5.96</v>
      </c>
      <c r="M34" s="21" t="s">
        <v>80</v>
      </c>
      <c r="N34" s="9"/>
      <c r="O34" s="24">
        <f>AVERAGE(M30:M34)</f>
        <v>6.1000000000000005</v>
      </c>
      <c r="P34" s="9"/>
      <c r="Q34" s="9"/>
      <c r="R34" s="3"/>
      <c r="S34" s="9">
        <v>6.2</v>
      </c>
      <c r="T34" s="9"/>
      <c r="U34" s="9">
        <f>AVERAGE(S30:S34)</f>
        <v>6.04</v>
      </c>
      <c r="V34" s="9" t="s">
        <v>80</v>
      </c>
      <c r="W34" s="9" t="s">
        <v>69</v>
      </c>
      <c r="X34" s="9">
        <f>AVERAGE(V30:V33)</f>
        <v>8.6499999999999986</v>
      </c>
      <c r="Y34" s="9" t="s">
        <v>80</v>
      </c>
      <c r="Z34" s="9" t="s">
        <v>68</v>
      </c>
      <c r="AA34" s="9">
        <f>AVERAGE(Y30:Y33)</f>
        <v>9.5250000000000004</v>
      </c>
      <c r="AB34" s="9">
        <v>10.9</v>
      </c>
      <c r="AC34" s="9" t="s">
        <v>99</v>
      </c>
      <c r="AD34" s="9">
        <f>AVERAGE(AB30:AB34)</f>
        <v>8.9749999999999996</v>
      </c>
      <c r="AE34" s="9">
        <f>SUM(11.5+5)</f>
        <v>16.5</v>
      </c>
      <c r="AF34" s="9" t="s">
        <v>403</v>
      </c>
      <c r="AG34" s="9">
        <f>AVERAGE(AE30:AE34)</f>
        <v>12.975</v>
      </c>
      <c r="AH34" s="9">
        <v>9.4</v>
      </c>
      <c r="AI34" s="9" t="s">
        <v>480</v>
      </c>
      <c r="AJ34" s="9">
        <f>AVERAGE(AH30:AH34)</f>
        <v>13.799999999999999</v>
      </c>
      <c r="AK34" s="9" t="s">
        <v>80</v>
      </c>
      <c r="AL34" s="9" t="s">
        <v>80</v>
      </c>
      <c r="AM34" s="9" t="s">
        <v>80</v>
      </c>
    </row>
    <row r="35" spans="1:39">
      <c r="A35" s="6">
        <v>4</v>
      </c>
      <c r="B35" t="s">
        <v>29</v>
      </c>
      <c r="C35" s="33" t="s">
        <v>36</v>
      </c>
      <c r="D35" s="16">
        <v>5.2</v>
      </c>
      <c r="G35" s="7">
        <v>4.2</v>
      </c>
      <c r="J35" s="7">
        <v>4.5</v>
      </c>
      <c r="M35" s="7">
        <v>6.2</v>
      </c>
      <c r="S35" s="7">
        <v>1.2</v>
      </c>
      <c r="T35" s="7" t="s">
        <v>68</v>
      </c>
      <c r="V35" s="7">
        <v>3.2</v>
      </c>
      <c r="W35" s="7" t="s">
        <v>69</v>
      </c>
      <c r="Y35" s="7">
        <v>3.5</v>
      </c>
      <c r="AB35" s="7" t="s">
        <v>80</v>
      </c>
      <c r="AC35" s="7" t="s">
        <v>334</v>
      </c>
      <c r="AE35" s="7">
        <v>5.5</v>
      </c>
      <c r="AF35" s="7" t="s">
        <v>68</v>
      </c>
      <c r="AH35" s="7" t="s">
        <v>80</v>
      </c>
      <c r="AK35" s="7" t="s">
        <v>80</v>
      </c>
    </row>
    <row r="36" spans="1:39">
      <c r="C36" s="33" t="s">
        <v>36</v>
      </c>
      <c r="D36" s="16">
        <v>4.2</v>
      </c>
      <c r="G36" s="7">
        <v>2.8</v>
      </c>
      <c r="J36" s="7">
        <v>5.9</v>
      </c>
      <c r="M36" s="7">
        <v>6.5</v>
      </c>
      <c r="S36" s="7">
        <v>5.4</v>
      </c>
      <c r="V36" s="7">
        <v>6.4</v>
      </c>
      <c r="Y36" s="7">
        <v>4.5999999999999996</v>
      </c>
      <c r="Z36" s="7" t="s">
        <v>68</v>
      </c>
      <c r="AB36" s="7" t="s">
        <v>80</v>
      </c>
      <c r="AC36" s="7" t="s">
        <v>334</v>
      </c>
      <c r="AE36" s="7">
        <v>3.8</v>
      </c>
      <c r="AF36" s="7" t="s">
        <v>68</v>
      </c>
      <c r="AH36" s="7">
        <v>6.5</v>
      </c>
      <c r="AI36" s="7" t="s">
        <v>68</v>
      </c>
      <c r="AK36" s="7">
        <v>6.3</v>
      </c>
    </row>
    <row r="37" spans="1:39">
      <c r="C37" s="33" t="s">
        <v>36</v>
      </c>
      <c r="D37" s="16">
        <v>4.8</v>
      </c>
      <c r="G37" s="7">
        <v>4</v>
      </c>
      <c r="J37" s="7">
        <v>3.8</v>
      </c>
      <c r="M37" s="7">
        <v>4.8</v>
      </c>
      <c r="S37" s="7">
        <v>7.7</v>
      </c>
      <c r="V37" s="7">
        <v>7</v>
      </c>
      <c r="Y37" s="7">
        <v>7.6</v>
      </c>
      <c r="AB37" s="7" t="s">
        <v>80</v>
      </c>
      <c r="AC37" s="7" t="s">
        <v>334</v>
      </c>
      <c r="AE37" s="7">
        <v>11.8</v>
      </c>
      <c r="AF37" s="7" t="s">
        <v>181</v>
      </c>
      <c r="AH37" s="7">
        <v>9.1999999999999993</v>
      </c>
      <c r="AI37" s="7" t="s">
        <v>68</v>
      </c>
      <c r="AK37" s="7">
        <v>11.2</v>
      </c>
      <c r="AL37" s="7" t="s">
        <v>559</v>
      </c>
    </row>
    <row r="38" spans="1:39">
      <c r="C38" s="33" t="s">
        <v>36</v>
      </c>
      <c r="D38" s="16">
        <v>4.2</v>
      </c>
      <c r="G38" s="7">
        <v>6.2</v>
      </c>
      <c r="J38" s="7">
        <v>6.5</v>
      </c>
      <c r="M38" s="7">
        <v>3.6</v>
      </c>
      <c r="S38" s="7">
        <v>5.6</v>
      </c>
      <c r="V38" s="7">
        <v>5.9</v>
      </c>
      <c r="Y38" s="7">
        <v>8.6999999999999993</v>
      </c>
      <c r="AB38" s="7" t="s">
        <v>80</v>
      </c>
      <c r="AC38" s="7" t="s">
        <v>334</v>
      </c>
      <c r="AE38" s="20" t="s">
        <v>80</v>
      </c>
      <c r="AH38" s="7">
        <v>6.7</v>
      </c>
      <c r="AI38" s="7" t="s">
        <v>68</v>
      </c>
      <c r="AK38" s="7" t="s">
        <v>80</v>
      </c>
    </row>
    <row r="39" spans="1:39">
      <c r="C39" s="33" t="s">
        <v>36</v>
      </c>
      <c r="D39" s="16">
        <v>2.2000000000000002</v>
      </c>
      <c r="F39" s="5">
        <f>AVERAGE(D35:D39)</f>
        <v>4.1199999999999992</v>
      </c>
      <c r="G39" s="7">
        <v>4.2</v>
      </c>
      <c r="I39" s="8">
        <f>AVERAGE(G35:G39)</f>
        <v>4.2799999999999994</v>
      </c>
      <c r="J39" s="7">
        <v>4</v>
      </c>
      <c r="L39" s="8">
        <f>AVERAGE(J35:J39)</f>
        <v>4.9399999999999995</v>
      </c>
      <c r="M39" s="7">
        <v>3.9</v>
      </c>
      <c r="N39" s="7" t="s">
        <v>109</v>
      </c>
      <c r="O39" s="8">
        <f>AVERAGE(M35:M39)</f>
        <v>5</v>
      </c>
      <c r="S39" s="7">
        <v>4.2</v>
      </c>
      <c r="U39" s="7">
        <f>AVERAGE(S35:S39)</f>
        <v>4.8199999999999994</v>
      </c>
      <c r="V39" s="7">
        <v>4.9000000000000004</v>
      </c>
      <c r="X39" s="7">
        <f>AVERAGE(V35:V39)</f>
        <v>5.4799999999999995</v>
      </c>
      <c r="Y39" s="7">
        <v>4.5</v>
      </c>
      <c r="Z39" s="7" t="s">
        <v>99</v>
      </c>
      <c r="AA39" s="7">
        <f>AVERAGE(Y35:Y39)</f>
        <v>5.7799999999999994</v>
      </c>
      <c r="AB39" s="7" t="s">
        <v>80</v>
      </c>
      <c r="AC39" s="7" t="s">
        <v>334</v>
      </c>
      <c r="AD39" s="7" t="s">
        <v>80</v>
      </c>
      <c r="AE39" s="20" t="s">
        <v>80</v>
      </c>
      <c r="AG39" s="7">
        <f>AVERAGE(AE35:AE39)</f>
        <v>7.0333333333333341</v>
      </c>
      <c r="AH39" s="7" t="s">
        <v>80</v>
      </c>
      <c r="AJ39" s="7">
        <f>AVERAGE(AH35:AH39)</f>
        <v>7.4666666666666659</v>
      </c>
      <c r="AK39" s="7">
        <v>7.4</v>
      </c>
      <c r="AM39" s="7">
        <f>AVERAGE(AK35:AK39)</f>
        <v>8.2999999999999989</v>
      </c>
    </row>
    <row r="40" spans="1:39">
      <c r="C40" s="33" t="s">
        <v>37</v>
      </c>
      <c r="D40" s="16">
        <v>5.2</v>
      </c>
      <c r="G40" s="7">
        <v>4.8</v>
      </c>
      <c r="J40" s="7">
        <v>7.5</v>
      </c>
      <c r="M40" s="7">
        <v>7.3</v>
      </c>
      <c r="S40" s="7">
        <v>8.1999999999999993</v>
      </c>
      <c r="V40" s="7">
        <v>11.2</v>
      </c>
      <c r="Y40" s="7">
        <v>9.6</v>
      </c>
      <c r="AB40" s="7">
        <v>10.6</v>
      </c>
      <c r="AE40" s="7">
        <v>9.8000000000000007</v>
      </c>
      <c r="AH40" s="7">
        <v>48</v>
      </c>
      <c r="AI40" s="7" t="s">
        <v>482</v>
      </c>
      <c r="AK40" s="7" t="s">
        <v>80</v>
      </c>
    </row>
    <row r="41" spans="1:39">
      <c r="C41" s="33" t="s">
        <v>37</v>
      </c>
      <c r="D41" s="16">
        <v>7.2</v>
      </c>
      <c r="G41" s="7">
        <v>7.4</v>
      </c>
      <c r="J41" s="7">
        <v>5.5</v>
      </c>
      <c r="M41" s="7">
        <v>5.6</v>
      </c>
      <c r="S41" s="7">
        <v>9.1999999999999993</v>
      </c>
      <c r="V41" s="7">
        <v>9.4</v>
      </c>
      <c r="Y41" s="7">
        <v>9.1999999999999993</v>
      </c>
      <c r="AB41" s="7">
        <v>8.9</v>
      </c>
      <c r="AC41" s="7" t="s">
        <v>68</v>
      </c>
      <c r="AE41" s="7">
        <v>14.5</v>
      </c>
      <c r="AF41" s="7" t="s">
        <v>404</v>
      </c>
      <c r="AH41" s="7">
        <v>32.1</v>
      </c>
      <c r="AI41" s="7" t="s">
        <v>483</v>
      </c>
      <c r="AK41" s="7">
        <v>30.2</v>
      </c>
      <c r="AL41" s="7" t="s">
        <v>560</v>
      </c>
    </row>
    <row r="42" spans="1:39">
      <c r="C42" s="33" t="s">
        <v>37</v>
      </c>
      <c r="D42" s="16">
        <v>5.2</v>
      </c>
      <c r="G42" s="7">
        <v>5.4</v>
      </c>
      <c r="J42" s="7">
        <v>6.2</v>
      </c>
      <c r="M42" s="7">
        <v>6.5</v>
      </c>
      <c r="S42" s="7">
        <v>7.2</v>
      </c>
      <c r="V42" s="7">
        <v>10.199999999999999</v>
      </c>
      <c r="Y42" s="7">
        <v>11.2</v>
      </c>
      <c r="AB42" s="7">
        <v>27.5</v>
      </c>
      <c r="AC42" s="7" t="s">
        <v>335</v>
      </c>
      <c r="AE42" s="7">
        <f>SUM(10+8+8+8+8)</f>
        <v>42</v>
      </c>
      <c r="AF42" s="7" t="s">
        <v>405</v>
      </c>
      <c r="AH42" s="7">
        <v>10.199999999999999</v>
      </c>
      <c r="AK42" s="7">
        <v>16.2</v>
      </c>
      <c r="AL42" s="7" t="s">
        <v>553</v>
      </c>
    </row>
    <row r="43" spans="1:39">
      <c r="C43" s="33" t="s">
        <v>37</v>
      </c>
      <c r="D43" s="16">
        <v>4.8</v>
      </c>
      <c r="G43" s="7">
        <v>5.6</v>
      </c>
      <c r="J43" s="7">
        <v>6</v>
      </c>
      <c r="M43" s="7">
        <v>9.1999999999999993</v>
      </c>
      <c r="S43" s="7">
        <v>6.2</v>
      </c>
      <c r="T43" s="7" t="s">
        <v>68</v>
      </c>
      <c r="V43" s="7">
        <v>12.5</v>
      </c>
      <c r="W43" s="7" t="s">
        <v>200</v>
      </c>
      <c r="Y43" s="7">
        <v>21.6</v>
      </c>
      <c r="Z43" s="7" t="s">
        <v>258</v>
      </c>
      <c r="AB43" s="7">
        <v>19.600000000000001</v>
      </c>
      <c r="AC43" s="7" t="s">
        <v>336</v>
      </c>
      <c r="AE43" s="7">
        <v>17.5</v>
      </c>
      <c r="AF43" s="7" t="s">
        <v>406</v>
      </c>
      <c r="AH43" s="7">
        <v>16.2</v>
      </c>
      <c r="AI43" s="7" t="s">
        <v>484</v>
      </c>
      <c r="AK43" s="7">
        <v>17.5</v>
      </c>
      <c r="AL43" s="7" t="s">
        <v>561</v>
      </c>
    </row>
    <row r="44" spans="1:39" s="1" customFormat="1">
      <c r="A44" s="10"/>
      <c r="C44" s="34" t="s">
        <v>37</v>
      </c>
      <c r="D44" s="9">
        <v>5.8</v>
      </c>
      <c r="E44" s="3"/>
      <c r="F44" s="23">
        <f>AVERAGE(D40:D44)</f>
        <v>5.6400000000000006</v>
      </c>
      <c r="G44" s="9">
        <v>8.4</v>
      </c>
      <c r="H44" s="9" t="s">
        <v>66</v>
      </c>
      <c r="I44" s="24">
        <f>AVERAGE(G40:G44)</f>
        <v>6.32</v>
      </c>
      <c r="J44" s="9">
        <v>6.5</v>
      </c>
      <c r="K44" s="9"/>
      <c r="L44" s="24">
        <f>AVERAGE(J40:J44)</f>
        <v>6.34</v>
      </c>
      <c r="M44" s="9">
        <v>6.8</v>
      </c>
      <c r="N44" s="9" t="s">
        <v>68</v>
      </c>
      <c r="O44" s="24">
        <f>AVERAGE(M40:M44)</f>
        <v>7.08</v>
      </c>
      <c r="P44" s="9"/>
      <c r="Q44" s="9"/>
      <c r="R44" s="3"/>
      <c r="S44" s="9">
        <v>7.5</v>
      </c>
      <c r="T44" s="9"/>
      <c r="U44" s="9">
        <f>AVERAGE(S40:S44)</f>
        <v>7.6599999999999993</v>
      </c>
      <c r="V44" s="9" t="s">
        <v>80</v>
      </c>
      <c r="W44" s="9" t="s">
        <v>69</v>
      </c>
      <c r="X44" s="9">
        <f>AVERAGE(V40:V43)</f>
        <v>10.824999999999999</v>
      </c>
      <c r="Y44" s="9">
        <v>16.7</v>
      </c>
      <c r="Z44" s="9" t="s">
        <v>259</v>
      </c>
      <c r="AA44" s="9">
        <f>AVERAGE(Y40:Y44)</f>
        <v>13.66</v>
      </c>
      <c r="AB44" s="9">
        <v>11.2</v>
      </c>
      <c r="AC44" s="9"/>
      <c r="AD44" s="9">
        <f>AVERAGE(AB40:AB44)</f>
        <v>15.559999999999999</v>
      </c>
      <c r="AE44" s="9">
        <v>25.5</v>
      </c>
      <c r="AF44" s="9" t="s">
        <v>407</v>
      </c>
      <c r="AG44" s="9">
        <f>AVERAGE(AE40:AE44)</f>
        <v>21.86</v>
      </c>
      <c r="AH44" s="9">
        <v>15.2</v>
      </c>
      <c r="AI44" s="9" t="s">
        <v>485</v>
      </c>
      <c r="AJ44" s="9">
        <f>AVERAGE(AH40:AH44)</f>
        <v>24.34</v>
      </c>
      <c r="AK44" s="9">
        <v>50</v>
      </c>
      <c r="AL44" s="9" t="s">
        <v>562</v>
      </c>
      <c r="AM44" s="9">
        <f>AVERAGE(AK40:AK44)</f>
        <v>28.475000000000001</v>
      </c>
    </row>
    <row r="45" spans="1:39">
      <c r="A45" s="6">
        <v>5</v>
      </c>
      <c r="B45" t="s">
        <v>29</v>
      </c>
      <c r="C45" s="33" t="s">
        <v>38</v>
      </c>
      <c r="D45" s="16">
        <v>6.2</v>
      </c>
      <c r="G45" s="7">
        <v>3.2</v>
      </c>
      <c r="J45" s="7">
        <v>3.7</v>
      </c>
      <c r="M45" s="7">
        <v>3.7</v>
      </c>
      <c r="N45" s="7" t="s">
        <v>99</v>
      </c>
      <c r="S45" s="7">
        <v>5.7</v>
      </c>
      <c r="V45" s="7">
        <v>5.6</v>
      </c>
      <c r="Y45" s="7" t="s">
        <v>80</v>
      </c>
      <c r="Z45" s="7" t="s">
        <v>80</v>
      </c>
      <c r="AA45" s="7" t="s">
        <v>80</v>
      </c>
      <c r="AB45" s="7">
        <v>9.1999999999999993</v>
      </c>
      <c r="AC45" s="7" t="s">
        <v>337</v>
      </c>
      <c r="AE45" s="7">
        <v>12.2</v>
      </c>
      <c r="AF45" s="7" t="s">
        <v>99</v>
      </c>
      <c r="AH45" s="7" t="s">
        <v>80</v>
      </c>
      <c r="AK45" s="7" t="s">
        <v>80</v>
      </c>
    </row>
    <row r="46" spans="1:39">
      <c r="C46" s="33" t="s">
        <v>38</v>
      </c>
      <c r="D46" s="16">
        <v>5.2</v>
      </c>
      <c r="G46" s="7">
        <v>3.6</v>
      </c>
      <c r="H46" s="7" t="s">
        <v>68</v>
      </c>
      <c r="J46" s="7">
        <v>4.2</v>
      </c>
      <c r="M46" s="7">
        <v>6.6</v>
      </c>
      <c r="S46" s="7">
        <v>4.2</v>
      </c>
      <c r="T46" s="7" t="s">
        <v>99</v>
      </c>
      <c r="V46" s="7">
        <v>5.8</v>
      </c>
      <c r="W46" s="7" t="s">
        <v>99</v>
      </c>
      <c r="Y46" s="7" t="s">
        <v>80</v>
      </c>
      <c r="Z46" s="7" t="s">
        <v>80</v>
      </c>
      <c r="AA46" s="7" t="s">
        <v>80</v>
      </c>
      <c r="AB46" s="7" t="s">
        <v>80</v>
      </c>
      <c r="AC46" s="7" t="s">
        <v>237</v>
      </c>
      <c r="AE46" s="20">
        <v>8.9</v>
      </c>
      <c r="AF46" s="7" t="s">
        <v>99</v>
      </c>
      <c r="AH46" s="7" t="s">
        <v>80</v>
      </c>
      <c r="AK46" s="7" t="s">
        <v>80</v>
      </c>
    </row>
    <row r="47" spans="1:39">
      <c r="C47" s="33" t="s">
        <v>38</v>
      </c>
      <c r="D47" s="16">
        <v>4.8</v>
      </c>
      <c r="G47" s="7">
        <v>3.6</v>
      </c>
      <c r="J47" s="7">
        <v>4.4000000000000004</v>
      </c>
      <c r="M47" s="7">
        <v>3.8</v>
      </c>
      <c r="N47" s="7" t="s">
        <v>99</v>
      </c>
      <c r="S47" s="7">
        <v>9.1</v>
      </c>
      <c r="T47" s="7" t="s">
        <v>161</v>
      </c>
      <c r="V47" s="7">
        <v>6.5</v>
      </c>
      <c r="Y47" s="7" t="s">
        <v>80</v>
      </c>
      <c r="Z47" s="7" t="s">
        <v>80</v>
      </c>
      <c r="AA47" s="7" t="s">
        <v>80</v>
      </c>
      <c r="AB47" s="7">
        <v>9.6</v>
      </c>
      <c r="AC47" s="7" t="s">
        <v>99</v>
      </c>
      <c r="AE47" s="20" t="s">
        <v>80</v>
      </c>
      <c r="AH47" s="7">
        <v>9.1999999999999993</v>
      </c>
      <c r="AI47" s="7" t="s">
        <v>480</v>
      </c>
      <c r="AK47" s="7">
        <v>8.5</v>
      </c>
      <c r="AL47" s="7" t="s">
        <v>144</v>
      </c>
    </row>
    <row r="48" spans="1:39">
      <c r="C48" s="33" t="s">
        <v>38</v>
      </c>
      <c r="D48" s="16">
        <v>7.4</v>
      </c>
      <c r="G48" s="7">
        <v>6.2</v>
      </c>
      <c r="J48" s="7">
        <v>6.6</v>
      </c>
      <c r="M48" s="7">
        <v>5</v>
      </c>
      <c r="S48" s="7">
        <v>4.5</v>
      </c>
      <c r="V48" s="7">
        <v>7.8</v>
      </c>
      <c r="Y48" s="7" t="s">
        <v>80</v>
      </c>
      <c r="Z48" s="7" t="s">
        <v>80</v>
      </c>
      <c r="AA48" s="7" t="s">
        <v>80</v>
      </c>
      <c r="AB48" s="7">
        <v>11.2</v>
      </c>
      <c r="AC48" s="7" t="s">
        <v>99</v>
      </c>
      <c r="AE48" s="20" t="s">
        <v>80</v>
      </c>
      <c r="AH48" s="7">
        <v>13.3</v>
      </c>
      <c r="AI48" s="7" t="s">
        <v>486</v>
      </c>
      <c r="AK48" s="7">
        <v>15.2</v>
      </c>
      <c r="AL48" s="7" t="s">
        <v>563</v>
      </c>
    </row>
    <row r="49" spans="1:39">
      <c r="C49" s="33" t="s">
        <v>38</v>
      </c>
      <c r="D49" s="16">
        <v>8.4</v>
      </c>
      <c r="F49" s="5">
        <f>AVERAGE(D45:D49)</f>
        <v>6.4</v>
      </c>
      <c r="G49" s="7">
        <v>5.8</v>
      </c>
      <c r="H49" s="7" t="s">
        <v>67</v>
      </c>
      <c r="I49" s="8">
        <f>AVERAGE(G45:G49)</f>
        <v>4.4800000000000004</v>
      </c>
      <c r="J49" s="7">
        <v>3.7</v>
      </c>
      <c r="L49" s="8">
        <f>AVERAGE(J45:J49)</f>
        <v>4.5199999999999996</v>
      </c>
      <c r="M49" s="7">
        <v>6.5</v>
      </c>
      <c r="O49" s="8">
        <f>AVERAGE(M45:M49)</f>
        <v>5.12</v>
      </c>
      <c r="S49" s="7">
        <v>4.0999999999999996</v>
      </c>
      <c r="T49" s="7" t="s">
        <v>99</v>
      </c>
      <c r="U49" s="7">
        <f>AVERAGE(S45:S49)</f>
        <v>5.5200000000000005</v>
      </c>
      <c r="V49" s="7" t="s">
        <v>80</v>
      </c>
      <c r="W49" s="7" t="s">
        <v>69</v>
      </c>
      <c r="X49" s="7">
        <f>AVERAGE(V45:V48)</f>
        <v>6.4249999999999998</v>
      </c>
      <c r="Y49" s="7" t="s">
        <v>80</v>
      </c>
      <c r="Z49" s="7" t="s">
        <v>80</v>
      </c>
      <c r="AA49" s="7" t="s">
        <v>80</v>
      </c>
      <c r="AB49" s="7">
        <v>11.4</v>
      </c>
      <c r="AC49" s="7" t="s">
        <v>338</v>
      </c>
      <c r="AD49" s="46">
        <f>AVERAGE(AB45:AB49)</f>
        <v>10.35</v>
      </c>
      <c r="AE49" s="20">
        <v>12.2</v>
      </c>
      <c r="AF49" s="7" t="s">
        <v>408</v>
      </c>
      <c r="AG49" s="7">
        <f>AVERAGE(AE45:AE49)</f>
        <v>11.1</v>
      </c>
      <c r="AH49" s="7">
        <v>13.2</v>
      </c>
      <c r="AI49" s="7" t="s">
        <v>480</v>
      </c>
      <c r="AJ49" s="7">
        <f>AVERAGE(AH45:AH49)</f>
        <v>11.9</v>
      </c>
      <c r="AK49" s="7">
        <v>16</v>
      </c>
      <c r="AL49" s="7" t="s">
        <v>480</v>
      </c>
      <c r="AM49" s="7">
        <f>AVERAGE(AK45:AK49)</f>
        <v>13.233333333333334</v>
      </c>
    </row>
    <row r="50" spans="1:39">
      <c r="C50" s="33" t="s">
        <v>39</v>
      </c>
      <c r="D50" s="16">
        <v>3</v>
      </c>
      <c r="G50" s="7">
        <v>7.2</v>
      </c>
      <c r="J50" s="7">
        <v>5.9</v>
      </c>
      <c r="M50" s="7">
        <v>6.6</v>
      </c>
      <c r="S50" s="7">
        <v>3.6</v>
      </c>
      <c r="T50" s="7" t="s">
        <v>68</v>
      </c>
      <c r="V50" s="7">
        <v>3.5</v>
      </c>
      <c r="W50" s="7" t="s">
        <v>69</v>
      </c>
      <c r="Y50" s="7" t="s">
        <v>80</v>
      </c>
      <c r="Z50" s="7" t="s">
        <v>80</v>
      </c>
      <c r="AA50" s="7" t="s">
        <v>80</v>
      </c>
      <c r="AB50" s="7" t="s">
        <v>80</v>
      </c>
      <c r="AC50" s="7" t="s">
        <v>334</v>
      </c>
      <c r="AE50" s="20" t="s">
        <v>80</v>
      </c>
      <c r="AH50" s="7">
        <v>15.5</v>
      </c>
      <c r="AI50" s="7" t="s">
        <v>480</v>
      </c>
      <c r="AK50" s="7" t="s">
        <v>80</v>
      </c>
    </row>
    <row r="51" spans="1:39">
      <c r="C51" s="33" t="s">
        <v>39</v>
      </c>
      <c r="D51" s="16">
        <v>3.2</v>
      </c>
      <c r="G51" s="7">
        <v>5.2</v>
      </c>
      <c r="J51" s="7">
        <v>3.2</v>
      </c>
      <c r="K51" s="7" t="s">
        <v>68</v>
      </c>
      <c r="M51" s="7">
        <v>3.7</v>
      </c>
      <c r="N51" s="7" t="s">
        <v>68</v>
      </c>
      <c r="S51" s="20" t="s">
        <v>80</v>
      </c>
      <c r="V51" s="7">
        <v>7.5</v>
      </c>
      <c r="Y51" s="7" t="s">
        <v>80</v>
      </c>
      <c r="Z51" s="7" t="s">
        <v>80</v>
      </c>
      <c r="AA51" s="7" t="s">
        <v>80</v>
      </c>
      <c r="AB51" s="7" t="s">
        <v>80</v>
      </c>
      <c r="AC51" s="7" t="s">
        <v>334</v>
      </c>
      <c r="AE51" s="20" t="s">
        <v>80</v>
      </c>
      <c r="AH51" s="7">
        <v>12.2</v>
      </c>
      <c r="AI51" s="7" t="s">
        <v>480</v>
      </c>
      <c r="AK51" s="7">
        <v>15.5</v>
      </c>
    </row>
    <row r="52" spans="1:39">
      <c r="C52" s="33" t="s">
        <v>39</v>
      </c>
      <c r="D52" s="16">
        <v>4.2</v>
      </c>
      <c r="G52" s="7">
        <v>3.4</v>
      </c>
      <c r="H52" s="7" t="s">
        <v>68</v>
      </c>
      <c r="J52" s="7">
        <v>8.1999999999999993</v>
      </c>
      <c r="M52" s="7">
        <v>7.8</v>
      </c>
      <c r="S52" s="7">
        <v>5.6</v>
      </c>
      <c r="V52" s="7">
        <v>8.8000000000000007</v>
      </c>
      <c r="Y52" s="7" t="s">
        <v>80</v>
      </c>
      <c r="Z52" s="7" t="s">
        <v>80</v>
      </c>
      <c r="AA52" s="7" t="s">
        <v>80</v>
      </c>
      <c r="AB52" s="7" t="s">
        <v>80</v>
      </c>
      <c r="AC52" s="7" t="s">
        <v>334</v>
      </c>
      <c r="AE52" s="20">
        <v>13.1</v>
      </c>
      <c r="AF52" s="7" t="s">
        <v>99</v>
      </c>
      <c r="AH52" s="7">
        <v>20.2</v>
      </c>
      <c r="AI52" s="7" t="s">
        <v>487</v>
      </c>
      <c r="AK52" s="7">
        <v>23.2</v>
      </c>
      <c r="AL52" s="7" t="s">
        <v>564</v>
      </c>
    </row>
    <row r="53" spans="1:39">
      <c r="C53" s="33" t="s">
        <v>39</v>
      </c>
      <c r="D53" s="16">
        <v>6.2</v>
      </c>
      <c r="G53" s="7">
        <v>4.5999999999999996</v>
      </c>
      <c r="J53" s="7">
        <v>6.6</v>
      </c>
      <c r="M53" s="7">
        <v>4.5</v>
      </c>
      <c r="S53" s="7">
        <v>6.9</v>
      </c>
      <c r="V53" s="7">
        <v>5.9</v>
      </c>
      <c r="W53" s="7" t="s">
        <v>201</v>
      </c>
      <c r="Y53" s="7" t="s">
        <v>80</v>
      </c>
      <c r="Z53" s="7" t="s">
        <v>80</v>
      </c>
      <c r="AA53" s="7" t="s">
        <v>80</v>
      </c>
      <c r="AB53" s="7" t="s">
        <v>80</v>
      </c>
      <c r="AC53" s="7" t="s">
        <v>334</v>
      </c>
      <c r="AE53" s="20">
        <v>14.5</v>
      </c>
      <c r="AF53" s="7" t="s">
        <v>99</v>
      </c>
      <c r="AH53" s="7" t="s">
        <v>80</v>
      </c>
      <c r="AK53" s="7">
        <v>16.2</v>
      </c>
      <c r="AL53" s="7" t="s">
        <v>553</v>
      </c>
    </row>
    <row r="54" spans="1:39" s="1" customFormat="1">
      <c r="A54" s="10"/>
      <c r="C54" s="34" t="s">
        <v>39</v>
      </c>
      <c r="D54" s="9">
        <v>3</v>
      </c>
      <c r="E54" s="3"/>
      <c r="F54" s="23">
        <f>AVERAGE(D50:D54)</f>
        <v>3.9200000000000004</v>
      </c>
      <c r="G54" s="9">
        <v>3.2</v>
      </c>
      <c r="H54" s="9"/>
      <c r="I54" s="24">
        <f>AVERAGE(G50:G54)</f>
        <v>4.72</v>
      </c>
      <c r="J54" s="9">
        <v>3.8</v>
      </c>
      <c r="K54" s="9"/>
      <c r="L54" s="24">
        <f>AVERAGE(J50:J54)</f>
        <v>5.54</v>
      </c>
      <c r="M54" s="21" t="s">
        <v>80</v>
      </c>
      <c r="N54" s="9"/>
      <c r="O54" s="24">
        <f>AVERAGE(M50:M54)</f>
        <v>5.65</v>
      </c>
      <c r="P54" s="9"/>
      <c r="Q54" s="9"/>
      <c r="R54" s="3"/>
      <c r="S54" s="9">
        <v>4.9000000000000004</v>
      </c>
      <c r="T54" s="9"/>
      <c r="U54" s="9">
        <f>AVERAGE(S50:S54)</f>
        <v>5.25</v>
      </c>
      <c r="V54" s="9">
        <v>5.2</v>
      </c>
      <c r="W54" s="9" t="s">
        <v>201</v>
      </c>
      <c r="X54" s="9">
        <f>AVERAGE(V50:V54)</f>
        <v>6.1800000000000006</v>
      </c>
      <c r="Y54" s="9" t="s">
        <v>80</v>
      </c>
      <c r="Z54" s="9" t="s">
        <v>80</v>
      </c>
      <c r="AA54" s="9" t="s">
        <v>80</v>
      </c>
      <c r="AB54" s="9" t="s">
        <v>80</v>
      </c>
      <c r="AC54" s="9" t="s">
        <v>334</v>
      </c>
      <c r="AD54" s="9" t="s">
        <v>80</v>
      </c>
      <c r="AE54" s="21" t="s">
        <v>80</v>
      </c>
      <c r="AF54" s="9"/>
      <c r="AG54" s="9">
        <f>AVERAGE(AE50:AE54)</f>
        <v>13.8</v>
      </c>
      <c r="AH54" s="9">
        <v>12.9</v>
      </c>
      <c r="AI54" s="9" t="s">
        <v>480</v>
      </c>
      <c r="AJ54" s="9">
        <f>AVERAGE(AH50:AH54)</f>
        <v>15.2</v>
      </c>
      <c r="AK54" s="9" t="s">
        <v>80</v>
      </c>
      <c r="AL54" s="9"/>
      <c r="AM54" s="9">
        <f>AVERAGE(AK50:AK54)</f>
        <v>18.3</v>
      </c>
    </row>
    <row r="55" spans="1:39">
      <c r="A55" s="6">
        <v>6</v>
      </c>
      <c r="B55" t="s">
        <v>29</v>
      </c>
      <c r="C55" s="33" t="s">
        <v>40</v>
      </c>
      <c r="D55" s="16">
        <v>4.2</v>
      </c>
      <c r="G55" s="7">
        <v>4.8</v>
      </c>
      <c r="J55" s="7">
        <v>4.4000000000000004</v>
      </c>
      <c r="M55" s="7">
        <v>5.6</v>
      </c>
      <c r="S55" s="7">
        <v>9</v>
      </c>
      <c r="T55" s="7" t="s">
        <v>115</v>
      </c>
      <c r="V55" s="7">
        <v>7.2</v>
      </c>
      <c r="Y55" s="7">
        <v>13.2</v>
      </c>
      <c r="Z55" s="7" t="s">
        <v>260</v>
      </c>
      <c r="AB55" s="7">
        <v>11.2</v>
      </c>
      <c r="AE55" s="7">
        <v>17</v>
      </c>
      <c r="AF55" s="7" t="s">
        <v>409</v>
      </c>
      <c r="AH55" s="7">
        <v>18.2</v>
      </c>
      <c r="AI55" s="7" t="s">
        <v>488</v>
      </c>
      <c r="AK55" s="7">
        <v>20</v>
      </c>
    </row>
    <row r="56" spans="1:39">
      <c r="C56" s="33" t="s">
        <v>40</v>
      </c>
      <c r="D56" s="16">
        <v>4.2</v>
      </c>
      <c r="G56" s="7">
        <v>5</v>
      </c>
      <c r="J56" s="7">
        <v>4.7</v>
      </c>
      <c r="M56" s="7">
        <v>6.6</v>
      </c>
      <c r="S56" s="7">
        <v>6.9</v>
      </c>
      <c r="V56" s="7">
        <v>7.5</v>
      </c>
      <c r="Y56" s="7">
        <v>11.2</v>
      </c>
      <c r="AB56" s="7">
        <v>8.9</v>
      </c>
      <c r="AC56" s="7" t="s">
        <v>68</v>
      </c>
      <c r="AE56" s="7">
        <v>12.8</v>
      </c>
      <c r="AH56" s="7" t="s">
        <v>80</v>
      </c>
      <c r="AK56" s="7">
        <v>20.5</v>
      </c>
      <c r="AL56" s="7" t="s">
        <v>565</v>
      </c>
    </row>
    <row r="57" spans="1:39">
      <c r="C57" s="33" t="s">
        <v>40</v>
      </c>
      <c r="D57" s="16">
        <v>3.2</v>
      </c>
      <c r="G57" s="7">
        <v>4.4000000000000004</v>
      </c>
      <c r="J57" s="7">
        <v>4.3</v>
      </c>
      <c r="M57" s="7">
        <v>4</v>
      </c>
      <c r="S57" s="7">
        <v>1</v>
      </c>
      <c r="T57" s="7" t="s">
        <v>68</v>
      </c>
      <c r="V57" s="7">
        <v>8.5</v>
      </c>
      <c r="Y57" s="7">
        <v>15.2</v>
      </c>
      <c r="AB57" s="7">
        <v>17.8</v>
      </c>
      <c r="AE57" s="7">
        <v>17.8</v>
      </c>
      <c r="AH57" s="7">
        <v>13.1</v>
      </c>
      <c r="AK57" s="7" t="s">
        <v>80</v>
      </c>
    </row>
    <row r="58" spans="1:39">
      <c r="C58" s="33" t="s">
        <v>40</v>
      </c>
      <c r="D58" s="16">
        <v>3</v>
      </c>
      <c r="G58" s="7">
        <v>3</v>
      </c>
      <c r="H58" s="7" t="s">
        <v>68</v>
      </c>
      <c r="J58" s="7">
        <v>3.1</v>
      </c>
      <c r="M58" s="7">
        <v>1</v>
      </c>
      <c r="N58" s="7" t="s">
        <v>68</v>
      </c>
      <c r="S58" s="7">
        <v>4.5</v>
      </c>
      <c r="V58" s="7">
        <v>12</v>
      </c>
      <c r="W58" s="7" t="s">
        <v>202</v>
      </c>
      <c r="Y58" s="7">
        <v>14.5</v>
      </c>
      <c r="Z58" s="7" t="s">
        <v>261</v>
      </c>
      <c r="AB58" s="7">
        <v>16.8</v>
      </c>
      <c r="AC58" s="7" t="s">
        <v>339</v>
      </c>
      <c r="AE58" s="20">
        <v>9.5</v>
      </c>
      <c r="AF58" s="7" t="s">
        <v>68</v>
      </c>
      <c r="AH58" s="7">
        <v>17.899999999999999</v>
      </c>
      <c r="AK58" s="7">
        <v>14.1</v>
      </c>
    </row>
    <row r="59" spans="1:39">
      <c r="C59" s="33" t="s">
        <v>40</v>
      </c>
      <c r="D59" s="16">
        <v>4.4000000000000004</v>
      </c>
      <c r="F59" s="5">
        <f>AVERAGE(D55:D59)</f>
        <v>3.8</v>
      </c>
      <c r="G59" s="7">
        <v>3.6</v>
      </c>
      <c r="I59" s="8">
        <f>AVERAGE(G55:G59)</f>
        <v>4.160000000000001</v>
      </c>
      <c r="J59" s="7">
        <v>3</v>
      </c>
      <c r="K59" s="7" t="s">
        <v>69</v>
      </c>
      <c r="L59" s="8">
        <f>AVERAGE(J55:J59)</f>
        <v>3.9000000000000008</v>
      </c>
      <c r="M59" s="7">
        <v>6.1</v>
      </c>
      <c r="O59" s="8">
        <f>AVERAGE(M55:M59)</f>
        <v>4.6599999999999993</v>
      </c>
      <c r="S59" s="7">
        <v>7.5</v>
      </c>
      <c r="U59" s="7">
        <f>AVERAGE(S55:S59)</f>
        <v>5.7799999999999994</v>
      </c>
      <c r="V59" s="7" t="s">
        <v>80</v>
      </c>
      <c r="W59" s="7" t="s">
        <v>69</v>
      </c>
      <c r="X59" s="7">
        <f>AVERAGE(V55:V58)</f>
        <v>8.8000000000000007</v>
      </c>
      <c r="Y59" s="7" t="s">
        <v>80</v>
      </c>
      <c r="Z59" s="7" t="s">
        <v>68</v>
      </c>
      <c r="AA59" s="7">
        <f>AVERAGE(Y55:Y58)</f>
        <v>13.524999999999999</v>
      </c>
      <c r="AB59" s="7">
        <v>12.5</v>
      </c>
      <c r="AC59" s="7" t="s">
        <v>192</v>
      </c>
      <c r="AD59" s="7">
        <f>AVERAGE(AB55:AB59)</f>
        <v>13.440000000000001</v>
      </c>
      <c r="AE59" s="20" t="s">
        <v>80</v>
      </c>
      <c r="AG59" s="7">
        <f>AVERAGE(AE55:AE59)</f>
        <v>14.275</v>
      </c>
      <c r="AH59" s="7">
        <v>18.2</v>
      </c>
      <c r="AI59" s="7" t="s">
        <v>489</v>
      </c>
      <c r="AJ59" s="7">
        <f>AVERAGE(AH55:AH59)</f>
        <v>16.849999999999998</v>
      </c>
      <c r="AK59" s="7">
        <v>18.100000000000001</v>
      </c>
      <c r="AL59" s="7" t="s">
        <v>566</v>
      </c>
      <c r="AM59" s="7">
        <f>AVERAGE(AK55:AK59)</f>
        <v>18.175000000000001</v>
      </c>
    </row>
    <row r="60" spans="1:39">
      <c r="C60" s="33" t="s">
        <v>41</v>
      </c>
      <c r="D60" s="16">
        <v>4.2</v>
      </c>
      <c r="G60" s="7">
        <v>2</v>
      </c>
      <c r="J60" s="7">
        <v>6.1</v>
      </c>
      <c r="M60" s="7">
        <v>1</v>
      </c>
      <c r="N60" s="7" t="s">
        <v>68</v>
      </c>
      <c r="S60" s="7">
        <v>5.7</v>
      </c>
      <c r="V60" s="7">
        <v>10.4</v>
      </c>
      <c r="Y60" s="7">
        <v>13.6</v>
      </c>
      <c r="AB60" s="7">
        <v>15.7</v>
      </c>
      <c r="AE60" s="20">
        <v>18.5</v>
      </c>
      <c r="AH60" s="7" t="s">
        <v>80</v>
      </c>
      <c r="AK60" s="7">
        <v>25</v>
      </c>
    </row>
    <row r="61" spans="1:39">
      <c r="C61" s="33" t="s">
        <v>41</v>
      </c>
      <c r="D61" s="16">
        <v>4.2</v>
      </c>
      <c r="G61" s="7">
        <v>2.4</v>
      </c>
      <c r="J61" s="7">
        <v>6.7</v>
      </c>
      <c r="M61" s="7">
        <v>3</v>
      </c>
      <c r="N61" s="7" t="s">
        <v>68</v>
      </c>
      <c r="S61" s="7">
        <v>4.2</v>
      </c>
      <c r="V61" s="7">
        <v>8.6999999999999993</v>
      </c>
      <c r="Y61" s="7">
        <v>15.2</v>
      </c>
      <c r="AB61" s="7">
        <v>8.1999999999999993</v>
      </c>
      <c r="AC61" s="7" t="s">
        <v>68</v>
      </c>
      <c r="AE61" s="20">
        <v>13</v>
      </c>
      <c r="AF61" s="7" t="s">
        <v>410</v>
      </c>
      <c r="AH61" s="7">
        <v>21</v>
      </c>
      <c r="AK61" s="7">
        <v>13.5</v>
      </c>
    </row>
    <row r="62" spans="1:39">
      <c r="C62" s="33" t="s">
        <v>41</v>
      </c>
      <c r="D62" s="16">
        <v>2.8</v>
      </c>
      <c r="G62" s="7">
        <v>5</v>
      </c>
      <c r="J62" s="7">
        <v>5.7</v>
      </c>
      <c r="M62" s="7">
        <v>5.6</v>
      </c>
      <c r="N62" s="7" t="s">
        <v>68</v>
      </c>
      <c r="S62" s="7">
        <v>6.2</v>
      </c>
      <c r="V62" s="7">
        <v>10.199999999999999</v>
      </c>
      <c r="Y62" s="7">
        <v>11.5</v>
      </c>
      <c r="Z62" s="7" t="s">
        <v>262</v>
      </c>
      <c r="AB62" s="7">
        <v>8.9</v>
      </c>
      <c r="AC62" s="7" t="s">
        <v>68</v>
      </c>
      <c r="AE62" s="20">
        <v>8</v>
      </c>
      <c r="AF62" s="7" t="s">
        <v>68</v>
      </c>
      <c r="AH62" s="7">
        <v>14.5</v>
      </c>
      <c r="AK62" s="7" t="s">
        <v>80</v>
      </c>
    </row>
    <row r="63" spans="1:39">
      <c r="C63" s="33" t="s">
        <v>41</v>
      </c>
      <c r="D63" s="16">
        <v>4.8</v>
      </c>
      <c r="G63" s="7">
        <v>5.2</v>
      </c>
      <c r="J63" s="7">
        <v>3.3</v>
      </c>
      <c r="M63" s="7">
        <v>6.5</v>
      </c>
      <c r="S63" s="7">
        <v>6.3</v>
      </c>
      <c r="V63" s="7">
        <v>6.5</v>
      </c>
      <c r="Y63" s="7">
        <v>14.8</v>
      </c>
      <c r="Z63" s="7" t="s">
        <v>263</v>
      </c>
      <c r="AB63" s="7">
        <v>11.6</v>
      </c>
      <c r="AE63" s="20" t="s">
        <v>80</v>
      </c>
      <c r="AH63" s="7">
        <v>9.1</v>
      </c>
      <c r="AK63" s="7" t="s">
        <v>80</v>
      </c>
    </row>
    <row r="64" spans="1:39" s="1" customFormat="1">
      <c r="A64" s="10"/>
      <c r="C64" s="34" t="s">
        <v>41</v>
      </c>
      <c r="D64" s="9">
        <v>3.2</v>
      </c>
      <c r="E64" s="3"/>
      <c r="F64" s="23">
        <f>AVERAGE(D60:D64)</f>
        <v>3.84</v>
      </c>
      <c r="G64" s="9">
        <v>4.5999999999999996</v>
      </c>
      <c r="H64" s="9"/>
      <c r="I64" s="24">
        <f>AVERAGE(G60:G64)</f>
        <v>3.8400000000000007</v>
      </c>
      <c r="J64" s="9">
        <v>5.2</v>
      </c>
      <c r="K64" s="9"/>
      <c r="L64" s="24">
        <f>AVERAGE(J60:J64)</f>
        <v>5.4</v>
      </c>
      <c r="M64" s="9">
        <v>6.6</v>
      </c>
      <c r="N64" s="9"/>
      <c r="O64" s="24">
        <f>AVERAGE(M60:M64)</f>
        <v>4.5400000000000009</v>
      </c>
      <c r="P64" s="9"/>
      <c r="Q64" s="9"/>
      <c r="R64" s="3"/>
      <c r="S64" s="9">
        <v>7.2</v>
      </c>
      <c r="T64" s="9"/>
      <c r="U64" s="9">
        <f>AVERAGE(S60:S64)</f>
        <v>5.92</v>
      </c>
      <c r="V64" s="9">
        <v>8.3000000000000007</v>
      </c>
      <c r="W64" s="9" t="s">
        <v>162</v>
      </c>
      <c r="X64" s="9">
        <f>AVERAGE(V60:V64)</f>
        <v>8.8199999999999985</v>
      </c>
      <c r="Y64" s="9" t="s">
        <v>80</v>
      </c>
      <c r="Z64" s="9" t="s">
        <v>68</v>
      </c>
      <c r="AA64" s="9">
        <f>AVERAGE(Y60:Y63)</f>
        <v>13.774999999999999</v>
      </c>
      <c r="AB64" s="9">
        <v>18.5</v>
      </c>
      <c r="AC64" s="9" t="s">
        <v>340</v>
      </c>
      <c r="AD64" s="9">
        <f>AVERAGE(AB60:AB64)</f>
        <v>12.58</v>
      </c>
      <c r="AE64" s="9">
        <v>8.8000000000000007</v>
      </c>
      <c r="AF64" s="9"/>
      <c r="AG64" s="7">
        <f>AVERAGE(AE60:AE64)</f>
        <v>12.074999999999999</v>
      </c>
      <c r="AH64" s="9">
        <v>14.1</v>
      </c>
      <c r="AI64" s="9" t="s">
        <v>490</v>
      </c>
      <c r="AJ64" s="9">
        <f>AVERAGE(AH60:AH64)</f>
        <v>14.675000000000001</v>
      </c>
      <c r="AK64" s="9">
        <v>11.1</v>
      </c>
      <c r="AL64" s="9" t="s">
        <v>553</v>
      </c>
      <c r="AM64" s="9">
        <f>AVERAGE(AK60:AK64)</f>
        <v>16.533333333333335</v>
      </c>
    </row>
    <row r="65" spans="1:39" s="27" customFormat="1">
      <c r="A65" s="27" t="s">
        <v>64</v>
      </c>
      <c r="B65" s="28">
        <v>42256</v>
      </c>
      <c r="C65" s="35">
        <v>42256</v>
      </c>
      <c r="D65" s="28">
        <v>42256</v>
      </c>
      <c r="E65" s="28">
        <v>42256</v>
      </c>
      <c r="F65" s="28">
        <v>42256</v>
      </c>
      <c r="G65" s="28">
        <v>42270</v>
      </c>
      <c r="H65" s="28">
        <v>42270</v>
      </c>
      <c r="I65" s="28">
        <v>42270</v>
      </c>
      <c r="J65" s="29"/>
      <c r="K65" s="29"/>
      <c r="L65" s="29"/>
      <c r="M65" s="29"/>
      <c r="N65" s="29"/>
      <c r="O65" s="29"/>
      <c r="P65" s="29"/>
      <c r="Q65" s="29"/>
      <c r="R65" s="36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</row>
    <row r="66" spans="1:39">
      <c r="A66" s="6">
        <v>7</v>
      </c>
      <c r="B66" t="s">
        <v>29</v>
      </c>
      <c r="C66" s="31" t="s">
        <v>42</v>
      </c>
      <c r="D66" s="7">
        <v>3.2</v>
      </c>
      <c r="E66" s="7" t="s">
        <v>48</v>
      </c>
      <c r="G66" s="7">
        <v>3.4</v>
      </c>
      <c r="J66" s="7">
        <v>2.9</v>
      </c>
      <c r="M66" s="7">
        <v>3.4</v>
      </c>
      <c r="S66" s="20" t="s">
        <v>80</v>
      </c>
      <c r="V66" s="7">
        <v>6.7</v>
      </c>
      <c r="Y66" s="7">
        <v>10.8</v>
      </c>
      <c r="Z66" s="7" t="s">
        <v>264</v>
      </c>
      <c r="AB66" s="7">
        <v>7.5</v>
      </c>
      <c r="AC66" s="7" t="s">
        <v>99</v>
      </c>
      <c r="AE66" s="20" t="s">
        <v>80</v>
      </c>
      <c r="AH66" s="7" t="s">
        <v>80</v>
      </c>
      <c r="AK66" s="7">
        <v>9.3000000000000007</v>
      </c>
      <c r="AL66" s="7" t="s">
        <v>68</v>
      </c>
    </row>
    <row r="67" spans="1:39">
      <c r="C67" s="31" t="s">
        <v>42</v>
      </c>
      <c r="D67" s="7">
        <v>3</v>
      </c>
      <c r="G67" s="7">
        <v>3.6</v>
      </c>
      <c r="J67" s="7">
        <v>3.1</v>
      </c>
      <c r="M67" s="7">
        <v>2.4</v>
      </c>
      <c r="S67" s="20" t="s">
        <v>80</v>
      </c>
      <c r="V67" s="7">
        <v>7.2</v>
      </c>
      <c r="Y67" s="7">
        <v>9.8000000000000007</v>
      </c>
      <c r="AB67" s="7" t="s">
        <v>80</v>
      </c>
      <c r="AC67" s="7" t="s">
        <v>237</v>
      </c>
      <c r="AE67" s="20" t="s">
        <v>80</v>
      </c>
      <c r="AH67" s="7" t="s">
        <v>80</v>
      </c>
      <c r="AK67" s="7">
        <v>30</v>
      </c>
      <c r="AL67" s="7" t="s">
        <v>567</v>
      </c>
    </row>
    <row r="68" spans="1:39">
      <c r="C68" s="31" t="s">
        <v>42</v>
      </c>
      <c r="D68" s="7">
        <v>2.4</v>
      </c>
      <c r="G68" s="7">
        <v>3.2</v>
      </c>
      <c r="J68" s="7">
        <v>4.3</v>
      </c>
      <c r="M68" s="7">
        <v>4.7</v>
      </c>
      <c r="S68" s="20" t="s">
        <v>80</v>
      </c>
      <c r="V68" s="7">
        <v>5.9</v>
      </c>
      <c r="Y68" s="7">
        <v>8.6999999999999993</v>
      </c>
      <c r="AB68" s="7">
        <v>13.4</v>
      </c>
      <c r="AC68" s="7" t="s">
        <v>341</v>
      </c>
      <c r="AE68" s="7">
        <v>9.6999999999999993</v>
      </c>
      <c r="AF68" s="7" t="s">
        <v>99</v>
      </c>
      <c r="AH68" s="7">
        <v>9.9</v>
      </c>
      <c r="AI68" s="7" t="s">
        <v>68</v>
      </c>
      <c r="AK68" s="7" t="s">
        <v>80</v>
      </c>
    </row>
    <row r="69" spans="1:39">
      <c r="C69" s="31" t="s">
        <v>42</v>
      </c>
      <c r="D69" s="7">
        <v>4.8</v>
      </c>
      <c r="G69" s="7">
        <v>2.8</v>
      </c>
      <c r="J69" s="7">
        <v>3.6</v>
      </c>
      <c r="M69" s="7">
        <v>6.1</v>
      </c>
      <c r="S69" s="20" t="s">
        <v>80</v>
      </c>
      <c r="V69" s="7">
        <v>9.1999999999999993</v>
      </c>
      <c r="Y69" s="7">
        <v>7.2</v>
      </c>
      <c r="Z69" s="7" t="s">
        <v>79</v>
      </c>
      <c r="AB69" s="7">
        <v>18.2</v>
      </c>
      <c r="AC69" s="7" t="s">
        <v>342</v>
      </c>
      <c r="AE69" s="7">
        <v>14.6</v>
      </c>
      <c r="AF69" s="7" t="s">
        <v>99</v>
      </c>
      <c r="AH69" s="7">
        <v>15.3</v>
      </c>
      <c r="AI69" s="7" t="s">
        <v>480</v>
      </c>
      <c r="AK69" s="7" t="s">
        <v>80</v>
      </c>
    </row>
    <row r="70" spans="1:39">
      <c r="C70" s="31" t="s">
        <v>42</v>
      </c>
      <c r="D70" s="7">
        <v>3.8</v>
      </c>
      <c r="F70" s="5">
        <f>AVERAGE(D66:D70)</f>
        <v>3.44</v>
      </c>
      <c r="G70" s="7">
        <v>5.2</v>
      </c>
      <c r="I70" s="8">
        <f>AVERAGE(G66:G70)</f>
        <v>3.6399999999999997</v>
      </c>
      <c r="J70" s="7">
        <v>4.7</v>
      </c>
      <c r="L70" s="8">
        <f>AVERAGE(J66:J70)</f>
        <v>3.72</v>
      </c>
      <c r="M70" s="7">
        <v>5.5</v>
      </c>
      <c r="O70" s="8">
        <f>AVERAGE(M66:M70)</f>
        <v>4.42</v>
      </c>
      <c r="S70" s="20" t="s">
        <v>80</v>
      </c>
      <c r="U70" s="20" t="s">
        <v>80</v>
      </c>
      <c r="V70" s="7" t="s">
        <v>80</v>
      </c>
      <c r="W70" s="7" t="s">
        <v>69</v>
      </c>
      <c r="X70" s="7">
        <f>AVERAGE(V66:V69)</f>
        <v>7.25</v>
      </c>
      <c r="Y70" s="7" t="s">
        <v>80</v>
      </c>
      <c r="Z70" s="7" t="s">
        <v>68</v>
      </c>
      <c r="AA70" s="7">
        <f>AVERAGE(Y66:Y69)</f>
        <v>9.125</v>
      </c>
      <c r="AB70" s="7" t="s">
        <v>80</v>
      </c>
      <c r="AC70" s="7" t="s">
        <v>237</v>
      </c>
      <c r="AD70" s="7">
        <f>AVERAGE(AB66:AB70)</f>
        <v>13.033333333333331</v>
      </c>
      <c r="AE70" s="20">
        <v>23.2</v>
      </c>
      <c r="AF70" s="7" t="s">
        <v>411</v>
      </c>
      <c r="AG70" s="7">
        <f>AVERAGE(AE66:AE70)</f>
        <v>15.833333333333334</v>
      </c>
      <c r="AH70" s="7">
        <v>23.9</v>
      </c>
      <c r="AI70" s="7" t="s">
        <v>491</v>
      </c>
      <c r="AJ70" s="7">
        <f>AVERAGE(AH66:AH70)</f>
        <v>16.366666666666667</v>
      </c>
      <c r="AK70" s="7">
        <v>15.7</v>
      </c>
      <c r="AL70" s="7" t="s">
        <v>480</v>
      </c>
      <c r="AM70" s="7">
        <f>AVERAGE(AK66:AK70)</f>
        <v>18.333333333333332</v>
      </c>
    </row>
    <row r="71" spans="1:39">
      <c r="C71" s="31" t="s">
        <v>43</v>
      </c>
      <c r="D71" s="7">
        <v>3.2</v>
      </c>
      <c r="E71" s="7" t="s">
        <v>50</v>
      </c>
      <c r="G71" s="7">
        <v>3.4</v>
      </c>
      <c r="J71" s="7">
        <v>4.5</v>
      </c>
      <c r="M71" s="7">
        <v>7.8</v>
      </c>
      <c r="S71" s="20" t="s">
        <v>80</v>
      </c>
      <c r="U71" s="20"/>
      <c r="V71" s="7">
        <v>10</v>
      </c>
      <c r="Y71" s="7">
        <v>11.9</v>
      </c>
      <c r="AB71" s="7">
        <v>8.9</v>
      </c>
      <c r="AE71" s="20" t="s">
        <v>80</v>
      </c>
      <c r="AH71" s="7" t="s">
        <v>80</v>
      </c>
      <c r="AK71" s="7" t="s">
        <v>80</v>
      </c>
      <c r="AL71" s="7" t="s">
        <v>80</v>
      </c>
      <c r="AM71" s="7" t="s">
        <v>80</v>
      </c>
    </row>
    <row r="72" spans="1:39">
      <c r="C72" s="31" t="s">
        <v>43</v>
      </c>
      <c r="D72" s="7">
        <v>3.2</v>
      </c>
      <c r="G72" s="7">
        <v>3.8</v>
      </c>
      <c r="J72" s="7">
        <v>5</v>
      </c>
      <c r="M72" s="7">
        <v>5.89</v>
      </c>
      <c r="S72" s="20" t="s">
        <v>80</v>
      </c>
      <c r="U72" s="20"/>
      <c r="V72" s="7">
        <v>9.8000000000000007</v>
      </c>
      <c r="Y72" s="7">
        <v>8.9</v>
      </c>
      <c r="AB72" s="7">
        <v>14.5</v>
      </c>
      <c r="AE72" s="20">
        <v>21.2</v>
      </c>
      <c r="AF72" s="7" t="s">
        <v>412</v>
      </c>
      <c r="AH72" s="7">
        <v>22.5</v>
      </c>
      <c r="AI72" s="7" t="s">
        <v>412</v>
      </c>
      <c r="AK72" s="7" t="s">
        <v>80</v>
      </c>
      <c r="AL72" s="7" t="s">
        <v>80</v>
      </c>
      <c r="AM72" s="7" t="s">
        <v>80</v>
      </c>
    </row>
    <row r="73" spans="1:39">
      <c r="C73" s="31" t="s">
        <v>43</v>
      </c>
      <c r="D73" s="7">
        <v>6.2</v>
      </c>
      <c r="G73" s="7">
        <v>4.5999999999999996</v>
      </c>
      <c r="J73" s="7">
        <v>5.2</v>
      </c>
      <c r="M73" s="7">
        <v>5.8</v>
      </c>
      <c r="N73" s="7" t="s">
        <v>68</v>
      </c>
      <c r="S73" s="20" t="s">
        <v>80</v>
      </c>
      <c r="U73" s="20"/>
      <c r="V73" s="7">
        <v>6.2</v>
      </c>
      <c r="Y73" s="7">
        <v>7.9</v>
      </c>
      <c r="AB73" s="7">
        <v>14.2</v>
      </c>
      <c r="AE73" s="20">
        <f>SUM(9.5+5.5+4)</f>
        <v>19</v>
      </c>
      <c r="AF73" s="7" t="s">
        <v>413</v>
      </c>
      <c r="AH73" s="7">
        <v>9.5</v>
      </c>
      <c r="AK73" s="7" t="s">
        <v>80</v>
      </c>
      <c r="AL73" s="7" t="s">
        <v>80</v>
      </c>
      <c r="AM73" s="7" t="s">
        <v>80</v>
      </c>
    </row>
    <row r="74" spans="1:39">
      <c r="C74" s="31" t="s">
        <v>43</v>
      </c>
      <c r="D74" s="7">
        <v>4</v>
      </c>
      <c r="G74" s="7">
        <v>5.4</v>
      </c>
      <c r="J74" s="7">
        <v>6.7</v>
      </c>
      <c r="M74" s="7">
        <v>5.4</v>
      </c>
      <c r="S74" s="20" t="s">
        <v>80</v>
      </c>
      <c r="U74" s="20"/>
      <c r="V74" s="7">
        <v>7.7</v>
      </c>
      <c r="Y74" s="7">
        <v>6.9</v>
      </c>
      <c r="AB74" s="7">
        <v>12.3</v>
      </c>
      <c r="AE74" s="20">
        <v>8.5</v>
      </c>
      <c r="AF74" s="7" t="s">
        <v>99</v>
      </c>
      <c r="AH74" s="7">
        <v>21.1</v>
      </c>
      <c r="AI74" s="7" t="s">
        <v>492</v>
      </c>
      <c r="AK74" s="7" t="s">
        <v>80</v>
      </c>
      <c r="AL74" s="7" t="s">
        <v>80</v>
      </c>
      <c r="AM74" s="7" t="s">
        <v>80</v>
      </c>
    </row>
    <row r="75" spans="1:39" s="1" customFormat="1">
      <c r="A75" s="10"/>
      <c r="C75" s="32" t="s">
        <v>43</v>
      </c>
      <c r="D75" s="9">
        <v>6.8</v>
      </c>
      <c r="E75" s="3"/>
      <c r="F75" s="23">
        <f>AVERAGE(D71:D75)</f>
        <v>4.6800000000000006</v>
      </c>
      <c r="G75" s="9">
        <v>8.1999999999999993</v>
      </c>
      <c r="H75" s="9"/>
      <c r="I75" s="24">
        <f>AVERAGE(G71:G75)</f>
        <v>5.08</v>
      </c>
      <c r="J75" s="9">
        <v>8.9</v>
      </c>
      <c r="K75" s="9"/>
      <c r="L75" s="24">
        <f>AVERAGE(J71:J75)</f>
        <v>6.06</v>
      </c>
      <c r="M75" s="9">
        <v>6.2</v>
      </c>
      <c r="N75" s="9"/>
      <c r="O75" s="24">
        <f>AVERAGE(M71:M75)</f>
        <v>6.218</v>
      </c>
      <c r="P75" s="9"/>
      <c r="Q75" s="9"/>
      <c r="R75" s="3"/>
      <c r="S75" s="21" t="s">
        <v>80</v>
      </c>
      <c r="T75" s="9"/>
      <c r="U75" s="21" t="s">
        <v>80</v>
      </c>
      <c r="V75" s="9">
        <v>5.9</v>
      </c>
      <c r="W75" s="9"/>
      <c r="X75" s="9">
        <f>AVERAGE(V71:V75)</f>
        <v>7.92</v>
      </c>
      <c r="Y75" s="9">
        <v>12.1</v>
      </c>
      <c r="Z75" s="9"/>
      <c r="AA75" s="9">
        <f>AVERAGE(Y71:Y75)</f>
        <v>9.5400000000000009</v>
      </c>
      <c r="AB75" s="9">
        <v>8.6999999999999993</v>
      </c>
      <c r="AC75" s="9"/>
      <c r="AD75" s="9">
        <f>AVERAGE(AB71:AB75)</f>
        <v>11.719999999999999</v>
      </c>
      <c r="AE75" s="21" t="s">
        <v>80</v>
      </c>
      <c r="AF75" s="9"/>
      <c r="AG75" s="7">
        <f>AVERAGE(AE71:AE75)</f>
        <v>16.233333333333334</v>
      </c>
      <c r="AH75" s="9" t="s">
        <v>80</v>
      </c>
      <c r="AI75" s="9"/>
      <c r="AJ75" s="9">
        <f>AVERAGE(AH71:AH75)</f>
        <v>17.7</v>
      </c>
      <c r="AK75" s="9" t="s">
        <v>80</v>
      </c>
      <c r="AL75" s="9" t="s">
        <v>80</v>
      </c>
      <c r="AM75" s="9" t="s">
        <v>80</v>
      </c>
    </row>
    <row r="76" spans="1:39">
      <c r="A76" s="6">
        <v>8</v>
      </c>
      <c r="B76" t="s">
        <v>29</v>
      </c>
      <c r="C76" s="31" t="s">
        <v>44</v>
      </c>
      <c r="D76" s="7">
        <v>2.8</v>
      </c>
      <c r="E76" s="7" t="s">
        <v>49</v>
      </c>
      <c r="G76" s="7">
        <v>2.8</v>
      </c>
      <c r="J76" s="7">
        <v>5.8</v>
      </c>
      <c r="M76" s="7">
        <v>4</v>
      </c>
      <c r="S76" s="7">
        <v>7.5</v>
      </c>
      <c r="Y76" s="7">
        <v>8.8000000000000007</v>
      </c>
      <c r="AB76" s="7">
        <v>2</v>
      </c>
      <c r="AC76" s="7" t="s">
        <v>68</v>
      </c>
      <c r="AE76" s="45" t="s">
        <v>80</v>
      </c>
      <c r="AF76" s="45" t="s">
        <v>80</v>
      </c>
      <c r="AG76" s="45" t="s">
        <v>80</v>
      </c>
      <c r="AH76" s="45" t="s">
        <v>80</v>
      </c>
      <c r="AI76" s="45" t="s">
        <v>80</v>
      </c>
      <c r="AJ76" s="45" t="s">
        <v>80</v>
      </c>
      <c r="AK76" s="7">
        <v>12.2</v>
      </c>
      <c r="AL76" s="7" t="s">
        <v>553</v>
      </c>
    </row>
    <row r="77" spans="1:39">
      <c r="C77" s="31" t="s">
        <v>44</v>
      </c>
      <c r="D77" s="7">
        <v>4.5999999999999996</v>
      </c>
      <c r="G77" s="7">
        <v>5</v>
      </c>
      <c r="J77" s="7">
        <v>5.4</v>
      </c>
      <c r="M77" s="7">
        <v>4.5</v>
      </c>
      <c r="S77" s="7">
        <v>5.7</v>
      </c>
      <c r="Y77" s="7">
        <v>7.5</v>
      </c>
      <c r="AB77" s="7" t="s">
        <v>80</v>
      </c>
      <c r="AC77" s="7" t="s">
        <v>237</v>
      </c>
      <c r="AE77" s="7" t="s">
        <v>80</v>
      </c>
      <c r="AF77" s="7" t="s">
        <v>80</v>
      </c>
      <c r="AG77" s="7" t="s">
        <v>80</v>
      </c>
      <c r="AH77" s="7" t="s">
        <v>80</v>
      </c>
      <c r="AI77" s="7" t="s">
        <v>80</v>
      </c>
      <c r="AJ77" s="7" t="s">
        <v>80</v>
      </c>
      <c r="AK77" s="7">
        <v>14.5</v>
      </c>
    </row>
    <row r="78" spans="1:39">
      <c r="C78" s="31" t="s">
        <v>44</v>
      </c>
      <c r="D78" s="7">
        <v>4.2</v>
      </c>
      <c r="G78" s="7">
        <v>2.8</v>
      </c>
      <c r="J78" s="7">
        <v>5.2</v>
      </c>
      <c r="M78" s="7">
        <v>6</v>
      </c>
      <c r="S78" s="7">
        <v>8.4</v>
      </c>
      <c r="T78" s="7" t="s">
        <v>162</v>
      </c>
      <c r="V78" s="7" t="s">
        <v>110</v>
      </c>
      <c r="Y78" s="7">
        <v>15</v>
      </c>
      <c r="Z78" s="7" t="s">
        <v>265</v>
      </c>
      <c r="AB78" s="7">
        <v>20.5</v>
      </c>
      <c r="AC78" s="7" t="s">
        <v>343</v>
      </c>
      <c r="AE78" s="7" t="s">
        <v>80</v>
      </c>
      <c r="AF78" s="7" t="s">
        <v>80</v>
      </c>
      <c r="AG78" s="7" t="s">
        <v>80</v>
      </c>
      <c r="AH78" s="7" t="s">
        <v>80</v>
      </c>
      <c r="AI78" s="7" t="s">
        <v>80</v>
      </c>
      <c r="AJ78" s="7" t="s">
        <v>80</v>
      </c>
      <c r="AK78" s="7">
        <v>21.2</v>
      </c>
      <c r="AL78" s="7" t="s">
        <v>480</v>
      </c>
    </row>
    <row r="79" spans="1:39">
      <c r="C79" s="31" t="s">
        <v>44</v>
      </c>
      <c r="D79" s="7">
        <v>2.2000000000000002</v>
      </c>
      <c r="G79" s="7">
        <v>5.2</v>
      </c>
      <c r="J79" s="7">
        <v>3.6</v>
      </c>
      <c r="M79" s="7">
        <v>6.5</v>
      </c>
      <c r="S79" s="7">
        <v>5.2</v>
      </c>
      <c r="Y79" s="7">
        <v>15</v>
      </c>
      <c r="Z79" s="7" t="s">
        <v>266</v>
      </c>
      <c r="AB79" s="7">
        <v>19.7</v>
      </c>
      <c r="AC79" s="7" t="s">
        <v>344</v>
      </c>
      <c r="AE79" s="7" t="s">
        <v>80</v>
      </c>
      <c r="AF79" s="7" t="s">
        <v>80</v>
      </c>
      <c r="AG79" s="7" t="s">
        <v>80</v>
      </c>
      <c r="AH79" s="7" t="s">
        <v>80</v>
      </c>
      <c r="AI79" s="7" t="s">
        <v>80</v>
      </c>
      <c r="AJ79" s="7" t="s">
        <v>80</v>
      </c>
      <c r="AK79" s="7">
        <v>14.9</v>
      </c>
    </row>
    <row r="80" spans="1:39" s="1" customFormat="1">
      <c r="A80" s="10"/>
      <c r="C80" s="32" t="s">
        <v>44</v>
      </c>
      <c r="D80" s="9">
        <v>5</v>
      </c>
      <c r="E80" s="3"/>
      <c r="F80" s="23">
        <f>AVERAGE(D76:D80)</f>
        <v>3.7600000000000002</v>
      </c>
      <c r="G80" s="9">
        <v>4.2</v>
      </c>
      <c r="H80" s="9"/>
      <c r="I80" s="24">
        <f>AVERAGE(G76:G80)</f>
        <v>4</v>
      </c>
      <c r="J80" s="9">
        <v>3.3</v>
      </c>
      <c r="K80" s="9"/>
      <c r="L80" s="24">
        <f>AVERAGE(J76:J80)</f>
        <v>4.66</v>
      </c>
      <c r="M80" s="9">
        <v>5.7</v>
      </c>
      <c r="N80" s="9"/>
      <c r="O80" s="24">
        <f>AVERAGE(M76:M80)</f>
        <v>5.34</v>
      </c>
      <c r="P80" s="9"/>
      <c r="Q80" s="9"/>
      <c r="R80" s="3"/>
      <c r="S80" s="9">
        <v>6.6</v>
      </c>
      <c r="T80" s="9"/>
      <c r="U80" s="9">
        <f>AVERAGE(S76:S80)</f>
        <v>6.68</v>
      </c>
      <c r="V80" s="9"/>
      <c r="W80" s="9"/>
      <c r="X80" s="9"/>
      <c r="Y80" s="9">
        <v>20.2</v>
      </c>
      <c r="Z80" s="9" t="s">
        <v>267</v>
      </c>
      <c r="AA80" s="9">
        <f>AVERAGE(Y76:Y80)</f>
        <v>13.3</v>
      </c>
      <c r="AB80" s="9">
        <v>16.2</v>
      </c>
      <c r="AC80" s="9" t="s">
        <v>345</v>
      </c>
      <c r="AD80" s="9">
        <f>AVERAGE(AB76:AB80)</f>
        <v>14.600000000000001</v>
      </c>
      <c r="AE80" s="9" t="s">
        <v>80</v>
      </c>
      <c r="AF80" s="9" t="s">
        <v>80</v>
      </c>
      <c r="AG80" s="9" t="s">
        <v>80</v>
      </c>
      <c r="AH80" s="9" t="s">
        <v>80</v>
      </c>
      <c r="AI80" s="9" t="s">
        <v>80</v>
      </c>
      <c r="AJ80" s="9" t="s">
        <v>80</v>
      </c>
      <c r="AK80" s="9">
        <v>13.7</v>
      </c>
      <c r="AL80" s="9" t="s">
        <v>480</v>
      </c>
      <c r="AM80" s="9">
        <f>AVERAGE(AK76:AK80)</f>
        <v>15.3</v>
      </c>
    </row>
    <row r="81" spans="1:39">
      <c r="A81" s="6">
        <v>9</v>
      </c>
      <c r="B81" t="s">
        <v>45</v>
      </c>
      <c r="C81" s="31" t="s">
        <v>46</v>
      </c>
      <c r="D81" s="7">
        <v>2.4</v>
      </c>
      <c r="E81" s="7" t="s">
        <v>51</v>
      </c>
      <c r="G81" s="7">
        <v>2.4</v>
      </c>
      <c r="J81" s="7">
        <v>3.3</v>
      </c>
      <c r="M81" s="20" t="s">
        <v>80</v>
      </c>
      <c r="S81" s="20" t="s">
        <v>80</v>
      </c>
      <c r="Y81" s="45" t="s">
        <v>80</v>
      </c>
      <c r="Z81" s="45" t="s">
        <v>80</v>
      </c>
      <c r="AA81" s="45" t="s">
        <v>80</v>
      </c>
      <c r="AB81" s="45" t="s">
        <v>80</v>
      </c>
      <c r="AC81" s="45" t="s">
        <v>80</v>
      </c>
      <c r="AD81" s="45" t="s">
        <v>80</v>
      </c>
      <c r="AE81" s="45" t="s">
        <v>80</v>
      </c>
      <c r="AF81" s="45" t="s">
        <v>80</v>
      </c>
      <c r="AG81" s="45" t="s">
        <v>80</v>
      </c>
      <c r="AH81" s="45" t="s">
        <v>80</v>
      </c>
      <c r="AI81" s="45" t="s">
        <v>80</v>
      </c>
      <c r="AJ81" s="45" t="s">
        <v>80</v>
      </c>
      <c r="AK81" s="45" t="s">
        <v>80</v>
      </c>
      <c r="AL81" s="45" t="s">
        <v>80</v>
      </c>
      <c r="AM81" s="45" t="s">
        <v>80</v>
      </c>
    </row>
    <row r="82" spans="1:39">
      <c r="C82" s="31" t="s">
        <v>46</v>
      </c>
      <c r="D82" s="7">
        <v>2.2000000000000002</v>
      </c>
      <c r="G82" s="7">
        <v>3.2</v>
      </c>
      <c r="J82" s="7">
        <v>4.3</v>
      </c>
      <c r="M82" s="20" t="s">
        <v>80</v>
      </c>
      <c r="S82" s="20" t="s">
        <v>80</v>
      </c>
      <c r="Y82" s="7" t="s">
        <v>80</v>
      </c>
      <c r="Z82" s="7" t="s">
        <v>80</v>
      </c>
      <c r="AA82" s="7" t="s">
        <v>80</v>
      </c>
      <c r="AB82" s="7" t="s">
        <v>80</v>
      </c>
      <c r="AC82" s="7" t="s">
        <v>80</v>
      </c>
      <c r="AD82" s="7" t="s">
        <v>80</v>
      </c>
      <c r="AE82" s="7" t="s">
        <v>80</v>
      </c>
      <c r="AF82" s="7" t="s">
        <v>80</v>
      </c>
      <c r="AG82" s="7" t="s">
        <v>80</v>
      </c>
      <c r="AH82" s="7" t="s">
        <v>80</v>
      </c>
      <c r="AI82" s="7" t="s">
        <v>80</v>
      </c>
      <c r="AJ82" s="7" t="s">
        <v>80</v>
      </c>
      <c r="AK82" s="7" t="s">
        <v>80</v>
      </c>
      <c r="AL82" s="7" t="s">
        <v>80</v>
      </c>
      <c r="AM82" s="7" t="s">
        <v>80</v>
      </c>
    </row>
    <row r="83" spans="1:39">
      <c r="C83" s="31" t="s">
        <v>46</v>
      </c>
      <c r="D83" s="7">
        <v>3</v>
      </c>
      <c r="G83" s="7">
        <v>3</v>
      </c>
      <c r="J83" s="7">
        <v>3.6</v>
      </c>
      <c r="M83" s="20" t="s">
        <v>80</v>
      </c>
      <c r="N83" s="7" t="s">
        <v>110</v>
      </c>
      <c r="S83" s="20" t="s">
        <v>80</v>
      </c>
      <c r="V83" s="7" t="s">
        <v>110</v>
      </c>
      <c r="Y83" s="7" t="s">
        <v>80</v>
      </c>
      <c r="Z83" s="7" t="s">
        <v>80</v>
      </c>
      <c r="AA83" s="7" t="s">
        <v>80</v>
      </c>
      <c r="AB83" s="7" t="s">
        <v>80</v>
      </c>
      <c r="AC83" s="7" t="s">
        <v>80</v>
      </c>
      <c r="AD83" s="7" t="s">
        <v>80</v>
      </c>
      <c r="AE83" s="7" t="s">
        <v>80</v>
      </c>
      <c r="AF83" s="7" t="s">
        <v>80</v>
      </c>
      <c r="AG83" s="7" t="s">
        <v>80</v>
      </c>
      <c r="AH83" s="7" t="s">
        <v>80</v>
      </c>
      <c r="AI83" s="7" t="s">
        <v>80</v>
      </c>
      <c r="AJ83" s="7" t="s">
        <v>80</v>
      </c>
      <c r="AK83" s="7" t="s">
        <v>80</v>
      </c>
      <c r="AL83" s="7" t="s">
        <v>80</v>
      </c>
      <c r="AM83" s="7" t="s">
        <v>80</v>
      </c>
    </row>
    <row r="84" spans="1:39">
      <c r="C84" s="31" t="s">
        <v>46</v>
      </c>
      <c r="D84" s="7">
        <v>3.2</v>
      </c>
      <c r="G84" s="7">
        <v>3.6</v>
      </c>
      <c r="J84" s="7" t="s">
        <v>80</v>
      </c>
      <c r="M84" s="20" t="s">
        <v>80</v>
      </c>
      <c r="S84" s="20" t="s">
        <v>80</v>
      </c>
      <c r="U84" s="20"/>
      <c r="Y84" s="7" t="s">
        <v>80</v>
      </c>
      <c r="Z84" s="7" t="s">
        <v>80</v>
      </c>
      <c r="AA84" s="7" t="s">
        <v>80</v>
      </c>
      <c r="AB84" s="7" t="s">
        <v>80</v>
      </c>
      <c r="AC84" s="7" t="s">
        <v>80</v>
      </c>
      <c r="AD84" s="7" t="s">
        <v>80</v>
      </c>
      <c r="AE84" s="7" t="s">
        <v>80</v>
      </c>
      <c r="AF84" s="7" t="s">
        <v>80</v>
      </c>
      <c r="AG84" s="7" t="s">
        <v>80</v>
      </c>
      <c r="AH84" s="7" t="s">
        <v>80</v>
      </c>
      <c r="AI84" s="7" t="s">
        <v>80</v>
      </c>
      <c r="AJ84" s="7" t="s">
        <v>80</v>
      </c>
      <c r="AK84" s="7" t="s">
        <v>80</v>
      </c>
      <c r="AL84" s="7" t="s">
        <v>80</v>
      </c>
      <c r="AM84" s="7" t="s">
        <v>80</v>
      </c>
    </row>
    <row r="85" spans="1:39" s="1" customFormat="1">
      <c r="A85" s="10"/>
      <c r="C85" s="32" t="s">
        <v>46</v>
      </c>
      <c r="D85" s="9">
        <v>3.6</v>
      </c>
      <c r="E85" s="3"/>
      <c r="F85" s="23">
        <f>AVERAGE(D81:D85)</f>
        <v>2.88</v>
      </c>
      <c r="G85" s="9">
        <v>3.8</v>
      </c>
      <c r="H85" s="9"/>
      <c r="I85" s="24">
        <f>AVERAGE(G81:G85)</f>
        <v>3.2</v>
      </c>
      <c r="J85" s="9" t="s">
        <v>80</v>
      </c>
      <c r="K85" s="9"/>
      <c r="L85" s="24">
        <f>AVERAGE(J81:J83)</f>
        <v>3.7333333333333329</v>
      </c>
      <c r="M85" s="21" t="s">
        <v>80</v>
      </c>
      <c r="N85" s="9"/>
      <c r="O85" s="24" t="s">
        <v>80</v>
      </c>
      <c r="P85" s="9"/>
      <c r="Q85" s="9"/>
      <c r="R85" s="3"/>
      <c r="S85" s="21" t="s">
        <v>80</v>
      </c>
      <c r="T85" s="9"/>
      <c r="U85" s="21" t="s">
        <v>80</v>
      </c>
      <c r="V85" s="9"/>
      <c r="W85" s="9"/>
      <c r="X85" s="9"/>
      <c r="Y85" s="9" t="s">
        <v>80</v>
      </c>
      <c r="Z85" s="9" t="s">
        <v>80</v>
      </c>
      <c r="AA85" s="9" t="s">
        <v>80</v>
      </c>
      <c r="AB85" s="9" t="s">
        <v>80</v>
      </c>
      <c r="AC85" s="9" t="s">
        <v>80</v>
      </c>
      <c r="AD85" s="9" t="s">
        <v>80</v>
      </c>
      <c r="AE85" s="9" t="s">
        <v>80</v>
      </c>
      <c r="AF85" s="9" t="s">
        <v>80</v>
      </c>
      <c r="AG85" s="9" t="s">
        <v>80</v>
      </c>
      <c r="AH85" s="9" t="s">
        <v>80</v>
      </c>
      <c r="AI85" s="9" t="s">
        <v>80</v>
      </c>
      <c r="AJ85" s="9" t="s">
        <v>80</v>
      </c>
      <c r="AK85" s="9" t="s">
        <v>80</v>
      </c>
      <c r="AL85" s="9" t="s">
        <v>80</v>
      </c>
      <c r="AM85" s="9" t="s">
        <v>80</v>
      </c>
    </row>
    <row r="86" spans="1:39">
      <c r="A86" s="6">
        <v>10</v>
      </c>
      <c r="B86" t="s">
        <v>45</v>
      </c>
      <c r="C86" s="31" t="s">
        <v>47</v>
      </c>
      <c r="D86" s="7">
        <v>3.6</v>
      </c>
      <c r="E86" s="7" t="s">
        <v>49</v>
      </c>
      <c r="G86" s="7">
        <v>4.2</v>
      </c>
      <c r="J86" s="7">
        <v>5</v>
      </c>
      <c r="M86" s="20" t="s">
        <v>80</v>
      </c>
      <c r="S86" s="20" t="s">
        <v>80</v>
      </c>
      <c r="U86" s="20"/>
      <c r="Y86" s="7">
        <v>8.9</v>
      </c>
      <c r="AB86" s="45" t="s">
        <v>80</v>
      </c>
      <c r="AC86" s="45" t="s">
        <v>80</v>
      </c>
      <c r="AD86" s="45" t="s">
        <v>80</v>
      </c>
      <c r="AE86" s="45" t="s">
        <v>80</v>
      </c>
      <c r="AF86" s="45" t="s">
        <v>80</v>
      </c>
      <c r="AG86" s="45" t="s">
        <v>80</v>
      </c>
      <c r="AH86" s="45" t="s">
        <v>80</v>
      </c>
      <c r="AI86" s="45" t="s">
        <v>80</v>
      </c>
      <c r="AJ86" s="45" t="s">
        <v>80</v>
      </c>
      <c r="AK86" s="45" t="s">
        <v>80</v>
      </c>
      <c r="AL86" s="45" t="s">
        <v>80</v>
      </c>
      <c r="AM86" s="45" t="s">
        <v>80</v>
      </c>
    </row>
    <row r="87" spans="1:39">
      <c r="C87" s="31" t="s">
        <v>47</v>
      </c>
      <c r="D87" s="7">
        <v>3.4</v>
      </c>
      <c r="G87" s="7">
        <v>4</v>
      </c>
      <c r="J87" s="7">
        <v>4.4000000000000004</v>
      </c>
      <c r="M87" s="20" t="s">
        <v>80</v>
      </c>
      <c r="S87" s="20" t="s">
        <v>80</v>
      </c>
      <c r="U87" s="20"/>
      <c r="Y87" s="7">
        <v>19.399999999999999</v>
      </c>
      <c r="Z87" s="7" t="s">
        <v>270</v>
      </c>
      <c r="AB87" s="7" t="s">
        <v>80</v>
      </c>
      <c r="AC87" s="7" t="s">
        <v>80</v>
      </c>
      <c r="AD87" s="7" t="s">
        <v>80</v>
      </c>
      <c r="AE87" s="7" t="s">
        <v>80</v>
      </c>
      <c r="AF87" s="7" t="s">
        <v>80</v>
      </c>
      <c r="AG87" s="7" t="s">
        <v>80</v>
      </c>
      <c r="AH87" s="7" t="s">
        <v>80</v>
      </c>
      <c r="AI87" s="7" t="s">
        <v>80</v>
      </c>
      <c r="AJ87" s="7" t="s">
        <v>80</v>
      </c>
      <c r="AK87" s="7" t="s">
        <v>80</v>
      </c>
      <c r="AL87" s="7" t="s">
        <v>80</v>
      </c>
      <c r="AM87" s="7" t="s">
        <v>80</v>
      </c>
    </row>
    <row r="88" spans="1:39">
      <c r="C88" s="31" t="s">
        <v>47</v>
      </c>
      <c r="D88" s="7">
        <v>3</v>
      </c>
      <c r="G88" s="7">
        <v>4.2</v>
      </c>
      <c r="J88" s="7">
        <v>4.5999999999999996</v>
      </c>
      <c r="M88" s="20" t="s">
        <v>80</v>
      </c>
      <c r="N88" s="7" t="s">
        <v>110</v>
      </c>
      <c r="S88" s="20" t="s">
        <v>80</v>
      </c>
      <c r="U88" s="20"/>
      <c r="V88" s="7" t="s">
        <v>110</v>
      </c>
      <c r="Y88" s="7">
        <v>14.6</v>
      </c>
      <c r="Z88" s="7" t="s">
        <v>268</v>
      </c>
      <c r="AB88" s="7" t="s">
        <v>80</v>
      </c>
      <c r="AC88" s="7" t="s">
        <v>80</v>
      </c>
      <c r="AD88" s="7" t="s">
        <v>80</v>
      </c>
      <c r="AE88" s="7" t="s">
        <v>80</v>
      </c>
      <c r="AF88" s="7" t="s">
        <v>80</v>
      </c>
      <c r="AG88" s="7" t="s">
        <v>80</v>
      </c>
      <c r="AH88" s="7" t="s">
        <v>80</v>
      </c>
      <c r="AI88" s="7" t="s">
        <v>80</v>
      </c>
      <c r="AJ88" s="7" t="s">
        <v>80</v>
      </c>
      <c r="AK88" s="7" t="s">
        <v>80</v>
      </c>
      <c r="AL88" s="7" t="s">
        <v>80</v>
      </c>
      <c r="AM88" s="7" t="s">
        <v>80</v>
      </c>
    </row>
    <row r="89" spans="1:39">
      <c r="C89" s="31" t="s">
        <v>47</v>
      </c>
      <c r="D89" s="7">
        <v>3.2</v>
      </c>
      <c r="G89" s="7">
        <v>4.4000000000000004</v>
      </c>
      <c r="J89" s="7">
        <v>3.6</v>
      </c>
      <c r="M89" s="20" t="s">
        <v>80</v>
      </c>
      <c r="S89" s="20" t="s">
        <v>80</v>
      </c>
      <c r="U89" s="20"/>
      <c r="Y89" s="7">
        <v>13.6</v>
      </c>
      <c r="Z89" s="7" t="s">
        <v>269</v>
      </c>
      <c r="AB89" s="7" t="s">
        <v>80</v>
      </c>
      <c r="AC89" s="7" t="s">
        <v>80</v>
      </c>
      <c r="AD89" s="7" t="s">
        <v>80</v>
      </c>
      <c r="AE89" s="7" t="s">
        <v>80</v>
      </c>
      <c r="AF89" s="7" t="s">
        <v>80</v>
      </c>
      <c r="AG89" s="7" t="s">
        <v>80</v>
      </c>
      <c r="AH89" s="7" t="s">
        <v>80</v>
      </c>
      <c r="AI89" s="7" t="s">
        <v>80</v>
      </c>
      <c r="AJ89" s="7" t="s">
        <v>80</v>
      </c>
      <c r="AK89" s="7" t="s">
        <v>80</v>
      </c>
      <c r="AL89" s="7" t="s">
        <v>80</v>
      </c>
      <c r="AM89" s="7" t="s">
        <v>80</v>
      </c>
    </row>
    <row r="90" spans="1:39" s="1" customFormat="1">
      <c r="A90" s="10"/>
      <c r="C90" s="32" t="s">
        <v>47</v>
      </c>
      <c r="D90" s="9">
        <v>4.8</v>
      </c>
      <c r="E90" s="3"/>
      <c r="F90" s="23">
        <f>AVERAGE(D86:D90)</f>
        <v>3.6</v>
      </c>
      <c r="G90" s="9">
        <v>3.2</v>
      </c>
      <c r="H90" s="9"/>
      <c r="I90" s="24">
        <f>AVERAGE(G86:G90)</f>
        <v>3.9999999999999991</v>
      </c>
      <c r="J90" s="9">
        <v>4.2</v>
      </c>
      <c r="K90" s="9"/>
      <c r="L90" s="24">
        <f>AVERAGE(J86:J90)</f>
        <v>4.3600000000000003</v>
      </c>
      <c r="M90" s="21" t="s">
        <v>80</v>
      </c>
      <c r="N90" s="9"/>
      <c r="O90" s="24" t="s">
        <v>80</v>
      </c>
      <c r="P90" s="9"/>
      <c r="Q90" s="9"/>
      <c r="R90" s="3"/>
      <c r="S90" s="21" t="s">
        <v>80</v>
      </c>
      <c r="T90" s="9"/>
      <c r="U90" s="21" t="s">
        <v>80</v>
      </c>
      <c r="V90" s="9"/>
      <c r="W90" s="9"/>
      <c r="X90" s="9"/>
      <c r="Y90" s="9">
        <v>13.2</v>
      </c>
      <c r="Z90" s="9" t="s">
        <v>271</v>
      </c>
      <c r="AA90" s="9">
        <f>AVERAGE(Y86:Y90)</f>
        <v>13.940000000000001</v>
      </c>
      <c r="AB90" s="9" t="s">
        <v>80</v>
      </c>
      <c r="AC90" s="9" t="s">
        <v>80</v>
      </c>
      <c r="AD90" s="9" t="s">
        <v>80</v>
      </c>
      <c r="AE90" s="9" t="s">
        <v>80</v>
      </c>
      <c r="AF90" s="9" t="s">
        <v>80</v>
      </c>
      <c r="AG90" s="9" t="s">
        <v>80</v>
      </c>
      <c r="AH90" s="9" t="s">
        <v>80</v>
      </c>
      <c r="AI90" s="9" t="s">
        <v>80</v>
      </c>
      <c r="AJ90" s="9" t="s">
        <v>80</v>
      </c>
      <c r="AK90" s="9" t="s">
        <v>80</v>
      </c>
      <c r="AL90" s="9" t="s">
        <v>80</v>
      </c>
      <c r="AM90" s="9" t="s">
        <v>80</v>
      </c>
    </row>
    <row r="91" spans="1:39">
      <c r="U91" s="20"/>
    </row>
  </sheetData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workbookViewId="0">
      <selection activeCell="A54" sqref="A54:XFD54"/>
    </sheetView>
  </sheetViews>
  <sheetFormatPr baseColWidth="10" defaultRowHeight="15" x14ac:dyDescent="0"/>
  <cols>
    <col min="1" max="1" width="10.83203125" style="6"/>
    <col min="2" max="2" width="12.1640625" style="37" customWidth="1"/>
    <col min="3" max="3" width="11.1640625" style="39" customWidth="1"/>
    <col min="4" max="4" width="19.33203125" style="7" customWidth="1"/>
    <col min="5" max="6" width="17.5" style="7" customWidth="1"/>
    <col min="7" max="7" width="20" style="7" customWidth="1"/>
    <col min="8" max="8" width="14" style="7" customWidth="1"/>
    <col min="9" max="9" width="13.5" style="8" customWidth="1"/>
    <col min="10" max="10" width="20.33203125" style="8" customWidth="1"/>
    <col min="11" max="11" width="26.33203125" style="8" customWidth="1"/>
    <col min="12" max="12" width="14.6640625" style="8" customWidth="1"/>
    <col min="13" max="13" width="22.5" style="8" customWidth="1"/>
    <col min="14" max="14" width="25.6640625" style="7" customWidth="1"/>
    <col min="15" max="15" width="20" style="8" customWidth="1"/>
    <col min="16" max="16" width="25.83203125" style="7" customWidth="1"/>
    <col min="17" max="17" width="32" style="7" customWidth="1"/>
    <col min="18" max="18" width="22.6640625" style="7" customWidth="1"/>
    <col min="19" max="19" width="25" style="7" customWidth="1"/>
    <col min="20" max="20" width="25.33203125" style="7" customWidth="1"/>
    <col min="21" max="21" width="15.33203125" style="7" customWidth="1"/>
    <col min="22" max="22" width="21.5" style="7" customWidth="1"/>
    <col min="23" max="23" width="14.5" style="7" customWidth="1"/>
    <col min="24" max="24" width="14.1640625" style="7" customWidth="1"/>
    <col min="25" max="25" width="24.33203125" style="7" customWidth="1"/>
    <col min="26" max="26" width="42" style="7" customWidth="1"/>
    <col min="27" max="27" width="17.6640625" style="7" customWidth="1"/>
    <col min="28" max="28" width="21.83203125" style="7" customWidth="1"/>
    <col min="29" max="29" width="27.1640625" style="7" customWidth="1"/>
    <col min="30" max="30" width="16.5" style="7" customWidth="1"/>
    <col min="31" max="31" width="20.6640625" style="7" customWidth="1"/>
    <col min="32" max="32" width="27.1640625" style="7" customWidth="1"/>
    <col min="33" max="33" width="18" style="7" customWidth="1"/>
    <col min="34" max="34" width="21.6640625" style="7" customWidth="1"/>
    <col min="35" max="35" width="15.33203125" style="7" customWidth="1"/>
    <col min="36" max="36" width="14.83203125" style="7" customWidth="1"/>
    <col min="37" max="37" width="28.1640625" style="7" customWidth="1"/>
    <col min="38" max="38" width="21.5" style="7" customWidth="1"/>
    <col min="39" max="39" width="12" style="7" customWidth="1"/>
  </cols>
  <sheetData>
    <row r="1" spans="1:39">
      <c r="A1" s="12" t="s">
        <v>9</v>
      </c>
    </row>
    <row r="2" spans="1:39" s="18" customFormat="1">
      <c r="A2" s="22"/>
      <c r="B2" s="42"/>
      <c r="C2" s="30"/>
      <c r="D2" s="8" t="s">
        <v>11</v>
      </c>
      <c r="E2" s="8" t="s">
        <v>11</v>
      </c>
      <c r="F2" s="8" t="s">
        <v>11</v>
      </c>
      <c r="G2" s="8" t="s">
        <v>12</v>
      </c>
      <c r="H2" s="11" t="s">
        <v>12</v>
      </c>
      <c r="I2" s="11" t="s">
        <v>12</v>
      </c>
      <c r="J2" s="8" t="s">
        <v>70</v>
      </c>
      <c r="K2" s="8" t="s">
        <v>70</v>
      </c>
      <c r="L2" s="8" t="s">
        <v>70</v>
      </c>
      <c r="M2" s="8" t="s">
        <v>87</v>
      </c>
      <c r="N2" s="8" t="s">
        <v>87</v>
      </c>
      <c r="O2" s="8" t="s">
        <v>87</v>
      </c>
      <c r="P2" s="8" t="s">
        <v>111</v>
      </c>
      <c r="Q2" s="8" t="s">
        <v>111</v>
      </c>
      <c r="R2" s="8" t="s">
        <v>111</v>
      </c>
      <c r="S2" s="11" t="s">
        <v>133</v>
      </c>
      <c r="T2" s="11" t="s">
        <v>133</v>
      </c>
      <c r="U2" s="11" t="s">
        <v>133</v>
      </c>
      <c r="V2" s="11" t="s">
        <v>164</v>
      </c>
      <c r="W2" s="11" t="s">
        <v>164</v>
      </c>
      <c r="X2" s="11" t="s">
        <v>164</v>
      </c>
      <c r="Y2" s="11" t="s">
        <v>203</v>
      </c>
      <c r="Z2" s="11" t="s">
        <v>203</v>
      </c>
      <c r="AA2" s="11" t="s">
        <v>203</v>
      </c>
      <c r="AB2" s="11" t="s">
        <v>313</v>
      </c>
      <c r="AC2" s="11" t="s">
        <v>313</v>
      </c>
      <c r="AD2" s="11" t="s">
        <v>313</v>
      </c>
      <c r="AE2" s="11" t="s">
        <v>346</v>
      </c>
      <c r="AF2" s="11" t="s">
        <v>346</v>
      </c>
      <c r="AG2" s="11" t="s">
        <v>346</v>
      </c>
      <c r="AH2" s="8" t="s">
        <v>433</v>
      </c>
      <c r="AI2" s="8" t="s">
        <v>433</v>
      </c>
      <c r="AJ2" s="8" t="s">
        <v>433</v>
      </c>
      <c r="AK2" s="8" t="s">
        <v>505</v>
      </c>
      <c r="AL2" s="8" t="s">
        <v>505</v>
      </c>
      <c r="AM2" s="8" t="s">
        <v>505</v>
      </c>
    </row>
    <row r="3" spans="1:39" s="18" customFormat="1">
      <c r="B3" s="42"/>
      <c r="C3" s="30"/>
      <c r="D3" s="15">
        <v>42258</v>
      </c>
      <c r="E3" s="15">
        <v>42258</v>
      </c>
      <c r="F3" s="15">
        <v>42258</v>
      </c>
      <c r="G3" s="15">
        <v>42271</v>
      </c>
      <c r="H3" s="15">
        <v>42271</v>
      </c>
      <c r="I3" s="15">
        <v>42271</v>
      </c>
      <c r="J3" s="15">
        <v>42293</v>
      </c>
      <c r="K3" s="15">
        <v>42293</v>
      </c>
      <c r="L3" s="15">
        <v>42293</v>
      </c>
      <c r="M3" s="15">
        <v>42312</v>
      </c>
      <c r="N3" s="15">
        <v>42312</v>
      </c>
      <c r="O3" s="15">
        <v>42312</v>
      </c>
      <c r="P3" s="15">
        <v>42327</v>
      </c>
      <c r="Q3" s="15">
        <v>42327</v>
      </c>
      <c r="R3" s="15">
        <v>42327</v>
      </c>
      <c r="S3" s="15">
        <v>42346</v>
      </c>
      <c r="T3" s="15">
        <v>42346</v>
      </c>
      <c r="U3" s="15">
        <v>42346</v>
      </c>
      <c r="V3" s="15" t="s">
        <v>80</v>
      </c>
      <c r="W3" s="15" t="s">
        <v>80</v>
      </c>
      <c r="X3" s="15" t="s">
        <v>80</v>
      </c>
      <c r="Y3" s="15">
        <v>42445</v>
      </c>
      <c r="Z3" s="15">
        <v>42445</v>
      </c>
      <c r="AA3" s="15">
        <v>42445</v>
      </c>
      <c r="AB3" s="15">
        <v>42486</v>
      </c>
      <c r="AC3" s="15">
        <v>42486</v>
      </c>
      <c r="AD3" s="15">
        <v>42486</v>
      </c>
      <c r="AE3" s="15">
        <v>42529</v>
      </c>
      <c r="AF3" s="15">
        <v>42529</v>
      </c>
      <c r="AG3" s="15">
        <v>42529</v>
      </c>
      <c r="AH3" s="15">
        <v>42572</v>
      </c>
      <c r="AI3" s="15">
        <v>42572</v>
      </c>
      <c r="AJ3" s="15">
        <v>42572</v>
      </c>
      <c r="AK3" s="15">
        <v>42611</v>
      </c>
      <c r="AL3" s="15">
        <v>42611</v>
      </c>
      <c r="AM3" s="15">
        <v>42611</v>
      </c>
    </row>
    <row r="4" spans="1:39" s="44" customFormat="1" ht="16" thickBot="1">
      <c r="A4" s="19" t="s">
        <v>28</v>
      </c>
      <c r="B4" s="43" t="s">
        <v>0</v>
      </c>
      <c r="C4" s="13" t="s">
        <v>1</v>
      </c>
      <c r="D4" s="14" t="s">
        <v>10</v>
      </c>
      <c r="E4" s="14" t="s">
        <v>27</v>
      </c>
      <c r="F4" s="14" t="s">
        <v>63</v>
      </c>
      <c r="G4" s="14" t="s">
        <v>10</v>
      </c>
      <c r="H4" s="14" t="s">
        <v>27</v>
      </c>
      <c r="I4" s="14" t="s">
        <v>63</v>
      </c>
      <c r="J4" s="14" t="s">
        <v>10</v>
      </c>
      <c r="K4" s="14" t="s">
        <v>27</v>
      </c>
      <c r="L4" s="14" t="s">
        <v>63</v>
      </c>
      <c r="M4" s="14" t="s">
        <v>10</v>
      </c>
      <c r="N4" s="14" t="s">
        <v>27</v>
      </c>
      <c r="O4" s="14" t="s">
        <v>63</v>
      </c>
      <c r="P4" s="14" t="s">
        <v>10</v>
      </c>
      <c r="Q4" s="14" t="s">
        <v>27</v>
      </c>
      <c r="R4" s="14" t="s">
        <v>63</v>
      </c>
      <c r="S4" s="14" t="s">
        <v>10</v>
      </c>
      <c r="T4" s="14" t="s">
        <v>27</v>
      </c>
      <c r="U4" s="14" t="s">
        <v>63</v>
      </c>
      <c r="V4" s="14" t="s">
        <v>10</v>
      </c>
      <c r="W4" s="14" t="s">
        <v>27</v>
      </c>
      <c r="X4" s="14" t="s">
        <v>63</v>
      </c>
      <c r="Y4" s="14" t="s">
        <v>10</v>
      </c>
      <c r="Z4" s="14" t="s">
        <v>27</v>
      </c>
      <c r="AA4" s="14" t="s">
        <v>63</v>
      </c>
      <c r="AB4" s="14" t="s">
        <v>10</v>
      </c>
      <c r="AC4" s="14" t="s">
        <v>27</v>
      </c>
      <c r="AD4" s="14" t="s">
        <v>63</v>
      </c>
      <c r="AE4" s="14" t="s">
        <v>10</v>
      </c>
      <c r="AF4" s="14" t="s">
        <v>27</v>
      </c>
      <c r="AG4" s="14" t="s">
        <v>63</v>
      </c>
      <c r="AH4" s="14" t="s">
        <v>10</v>
      </c>
      <c r="AI4" s="14" t="s">
        <v>27</v>
      </c>
      <c r="AJ4" s="14" t="s">
        <v>63</v>
      </c>
      <c r="AK4" s="14" t="s">
        <v>10</v>
      </c>
      <c r="AL4" s="14" t="s">
        <v>27</v>
      </c>
      <c r="AM4" s="14" t="s">
        <v>63</v>
      </c>
    </row>
    <row r="5" spans="1:39" ht="16" thickTop="1">
      <c r="A5" s="6">
        <v>1</v>
      </c>
      <c r="B5" s="37" t="s">
        <v>52</v>
      </c>
      <c r="C5" s="39">
        <v>791</v>
      </c>
      <c r="D5" s="7">
        <v>2.4</v>
      </c>
      <c r="G5" s="7">
        <v>5.2</v>
      </c>
      <c r="J5" s="8">
        <v>5.6</v>
      </c>
      <c r="M5" s="8">
        <v>7</v>
      </c>
      <c r="P5" s="7">
        <v>7.7</v>
      </c>
      <c r="S5" s="7">
        <v>9.1999999999999993</v>
      </c>
      <c r="Y5" s="7">
        <v>15.2</v>
      </c>
      <c r="AB5" s="7">
        <v>8.8000000000000007</v>
      </c>
      <c r="AE5" s="20" t="s">
        <v>80</v>
      </c>
      <c r="AH5" s="7">
        <v>18.2</v>
      </c>
      <c r="AK5" s="7">
        <v>20.2</v>
      </c>
      <c r="AL5" s="7" t="s">
        <v>480</v>
      </c>
    </row>
    <row r="6" spans="1:39">
      <c r="C6" s="39">
        <v>791</v>
      </c>
      <c r="D6" s="7">
        <v>3</v>
      </c>
      <c r="G6" s="7">
        <v>3.4</v>
      </c>
      <c r="J6" s="8">
        <v>3.8</v>
      </c>
      <c r="M6" s="8">
        <v>4.2</v>
      </c>
      <c r="P6" s="7">
        <v>3.8</v>
      </c>
      <c r="Q6" s="7" t="s">
        <v>68</v>
      </c>
      <c r="S6" s="7">
        <v>8.5</v>
      </c>
      <c r="Y6" s="7">
        <v>12.5</v>
      </c>
      <c r="AB6" s="7">
        <v>14.5</v>
      </c>
      <c r="AE6" s="20">
        <v>12.2</v>
      </c>
      <c r="AH6" s="7">
        <v>19.2</v>
      </c>
      <c r="AK6" s="7">
        <v>20.100000000000001</v>
      </c>
    </row>
    <row r="7" spans="1:39">
      <c r="C7" s="39">
        <v>791</v>
      </c>
      <c r="D7" s="7">
        <v>3.2</v>
      </c>
      <c r="G7" s="7">
        <v>4.4000000000000004</v>
      </c>
      <c r="J7" s="8">
        <v>3.8</v>
      </c>
      <c r="M7" s="8">
        <v>6.3</v>
      </c>
      <c r="P7" s="7">
        <v>6.5</v>
      </c>
      <c r="S7" s="7">
        <v>7.5</v>
      </c>
      <c r="Y7" s="7">
        <v>7.9</v>
      </c>
      <c r="AB7" s="7">
        <v>13.2</v>
      </c>
      <c r="AE7" s="20">
        <v>15.1</v>
      </c>
      <c r="AF7" s="7" t="s">
        <v>414</v>
      </c>
      <c r="AH7" s="7">
        <v>16.3</v>
      </c>
      <c r="AK7" s="7" t="s">
        <v>80</v>
      </c>
    </row>
    <row r="8" spans="1:39">
      <c r="C8" s="39">
        <v>791</v>
      </c>
      <c r="D8" s="7">
        <v>2.8</v>
      </c>
      <c r="G8" s="7">
        <v>3.6</v>
      </c>
      <c r="J8" s="8">
        <v>4.5</v>
      </c>
      <c r="M8" s="8">
        <v>6.2</v>
      </c>
      <c r="P8" s="7">
        <v>5.4</v>
      </c>
      <c r="S8" s="7">
        <v>6.6</v>
      </c>
      <c r="Y8" s="7">
        <v>14.9</v>
      </c>
      <c r="AB8" s="7">
        <v>8.5</v>
      </c>
      <c r="AC8" s="7" t="s">
        <v>68</v>
      </c>
      <c r="AE8" s="20">
        <v>26.5</v>
      </c>
      <c r="AF8" s="7" t="s">
        <v>415</v>
      </c>
      <c r="AH8" s="7" t="s">
        <v>80</v>
      </c>
      <c r="AK8" s="7">
        <v>29</v>
      </c>
      <c r="AL8" s="7" t="s">
        <v>568</v>
      </c>
    </row>
    <row r="9" spans="1:39" s="1" customFormat="1">
      <c r="A9" s="10"/>
      <c r="B9" s="38"/>
      <c r="C9" s="40">
        <v>791</v>
      </c>
      <c r="D9" s="9">
        <v>3.2</v>
      </c>
      <c r="E9" s="9"/>
      <c r="F9" s="9">
        <f>AVERAGE(D5:D9)</f>
        <v>2.9200000000000004</v>
      </c>
      <c r="G9" s="9">
        <v>3</v>
      </c>
      <c r="H9" s="9"/>
      <c r="I9" s="24">
        <f>AVERAGE(G5:G9)</f>
        <v>3.9200000000000004</v>
      </c>
      <c r="J9" s="24">
        <v>4.8</v>
      </c>
      <c r="K9" s="24"/>
      <c r="L9" s="24">
        <f>AVERAGE(J5:J9)</f>
        <v>4.5</v>
      </c>
      <c r="M9" s="24">
        <v>5.5</v>
      </c>
      <c r="N9" s="9"/>
      <c r="O9" s="24">
        <f>AVERAGE(M5:M9)</f>
        <v>5.84</v>
      </c>
      <c r="P9" s="9">
        <v>6.2</v>
      </c>
      <c r="Q9" s="9"/>
      <c r="R9" s="9">
        <f>AVERAGE(P5:P9)</f>
        <v>5.92</v>
      </c>
      <c r="S9" s="9">
        <v>6.2</v>
      </c>
      <c r="T9" s="9"/>
      <c r="U9" s="9">
        <f>AVERAGE(S5:S9)</f>
        <v>7.6</v>
      </c>
      <c r="V9" s="9"/>
      <c r="W9" s="9"/>
      <c r="X9" s="9"/>
      <c r="Y9" s="9">
        <v>14.3</v>
      </c>
      <c r="Z9" s="9"/>
      <c r="AA9" s="9">
        <f>AVERAGE(Y5:Y9)</f>
        <v>12.959999999999999</v>
      </c>
      <c r="AB9" s="9">
        <v>16.5</v>
      </c>
      <c r="AC9" s="9"/>
      <c r="AD9" s="9">
        <f>AVERAGE(AB5:AB9)</f>
        <v>12.3</v>
      </c>
      <c r="AE9" s="21" t="s">
        <v>80</v>
      </c>
      <c r="AF9" s="9"/>
      <c r="AG9" s="9">
        <f>AVERAGE(AE5:AE9)</f>
        <v>17.933333333333334</v>
      </c>
      <c r="AH9" s="9">
        <v>27.5</v>
      </c>
      <c r="AI9" s="9" t="s">
        <v>493</v>
      </c>
      <c r="AJ9" s="9">
        <f>AVERAGE(AH5:AH9)</f>
        <v>20.3</v>
      </c>
      <c r="AK9" s="9">
        <v>18</v>
      </c>
      <c r="AL9" s="9"/>
      <c r="AM9" s="9">
        <f>AVERAGE(AK5:AK9)</f>
        <v>21.824999999999999</v>
      </c>
    </row>
    <row r="10" spans="1:39">
      <c r="A10" s="6">
        <v>2</v>
      </c>
      <c r="B10" s="37" t="s">
        <v>52</v>
      </c>
      <c r="C10" s="39">
        <v>792</v>
      </c>
      <c r="D10" s="16">
        <v>3.2</v>
      </c>
      <c r="G10" s="7">
        <v>4.4000000000000004</v>
      </c>
      <c r="J10" s="8">
        <v>4.2</v>
      </c>
      <c r="M10" s="11">
        <v>5.6</v>
      </c>
      <c r="P10" s="7">
        <v>6</v>
      </c>
      <c r="S10" s="7">
        <v>5.2</v>
      </c>
      <c r="Y10" s="7">
        <v>12</v>
      </c>
      <c r="Z10" s="7" t="s">
        <v>209</v>
      </c>
      <c r="AB10" s="7">
        <v>14.5</v>
      </c>
      <c r="AE10" s="7">
        <v>18.7</v>
      </c>
      <c r="AH10" s="7">
        <v>21</v>
      </c>
      <c r="AI10" s="7" t="s">
        <v>494</v>
      </c>
      <c r="AK10" s="7" t="s">
        <v>80</v>
      </c>
      <c r="AL10" s="7" t="s">
        <v>80</v>
      </c>
      <c r="AM10" s="7" t="s">
        <v>80</v>
      </c>
    </row>
    <row r="11" spans="1:39">
      <c r="C11" s="39">
        <v>792</v>
      </c>
      <c r="D11" s="16">
        <v>2.2000000000000002</v>
      </c>
      <c r="G11" s="7">
        <v>2.8</v>
      </c>
      <c r="J11" s="8">
        <v>4.4000000000000004</v>
      </c>
      <c r="M11" s="11">
        <v>6.1</v>
      </c>
      <c r="P11" s="7">
        <v>5.8</v>
      </c>
      <c r="S11" s="7">
        <v>5.4</v>
      </c>
      <c r="Y11" s="7">
        <v>12</v>
      </c>
      <c r="Z11" s="7" t="s">
        <v>208</v>
      </c>
      <c r="AB11" s="7">
        <v>17.2</v>
      </c>
      <c r="AE11" s="7">
        <v>9.5</v>
      </c>
      <c r="AF11" s="7" t="s">
        <v>416</v>
      </c>
      <c r="AH11" s="7">
        <v>14.2</v>
      </c>
      <c r="AI11" s="7" t="s">
        <v>495</v>
      </c>
      <c r="AK11" s="7" t="s">
        <v>80</v>
      </c>
      <c r="AL11" s="7" t="s">
        <v>80</v>
      </c>
      <c r="AM11" s="7" t="s">
        <v>80</v>
      </c>
    </row>
    <row r="12" spans="1:39">
      <c r="C12" s="39">
        <v>792</v>
      </c>
      <c r="D12" s="16">
        <v>4.2</v>
      </c>
      <c r="G12" s="7">
        <v>4.2</v>
      </c>
      <c r="J12" s="8">
        <v>3.8</v>
      </c>
      <c r="M12" s="11">
        <v>5.9</v>
      </c>
      <c r="P12" s="7">
        <v>2.2000000000000002</v>
      </c>
      <c r="Q12" s="7" t="s">
        <v>68</v>
      </c>
      <c r="S12" s="7">
        <v>6.4</v>
      </c>
      <c r="Y12" s="7">
        <v>5.9</v>
      </c>
      <c r="AB12" s="7">
        <v>17.3</v>
      </c>
      <c r="AC12" s="7" t="s">
        <v>314</v>
      </c>
      <c r="AE12" s="7">
        <v>14.5</v>
      </c>
      <c r="AF12" s="7" t="s">
        <v>99</v>
      </c>
      <c r="AH12" s="7">
        <v>15.4</v>
      </c>
      <c r="AK12" s="7" t="s">
        <v>80</v>
      </c>
      <c r="AL12" s="7" t="s">
        <v>80</v>
      </c>
      <c r="AM12" s="7" t="s">
        <v>80</v>
      </c>
    </row>
    <row r="13" spans="1:39">
      <c r="C13" s="39">
        <v>792</v>
      </c>
      <c r="D13" s="16">
        <v>3.4</v>
      </c>
      <c r="G13" s="7">
        <v>4.8</v>
      </c>
      <c r="J13" s="8">
        <v>4.5</v>
      </c>
      <c r="M13" s="11">
        <v>4.8</v>
      </c>
      <c r="P13" s="7">
        <v>4.9000000000000004</v>
      </c>
      <c r="S13" s="7">
        <v>7.7</v>
      </c>
      <c r="T13" s="7" t="s">
        <v>134</v>
      </c>
      <c r="Y13" s="7">
        <v>8.9</v>
      </c>
      <c r="AB13" s="7" t="s">
        <v>80</v>
      </c>
      <c r="AC13" s="7" t="s">
        <v>237</v>
      </c>
      <c r="AE13" s="7">
        <v>13.9</v>
      </c>
      <c r="AF13" s="7" t="s">
        <v>417</v>
      </c>
      <c r="AH13" s="7">
        <v>11.1</v>
      </c>
      <c r="AK13" s="7" t="s">
        <v>80</v>
      </c>
      <c r="AL13" s="7" t="s">
        <v>80</v>
      </c>
      <c r="AM13" s="7" t="s">
        <v>80</v>
      </c>
    </row>
    <row r="14" spans="1:39" s="1" customFormat="1">
      <c r="A14" s="10"/>
      <c r="B14" s="38"/>
      <c r="C14" s="40">
        <v>792</v>
      </c>
      <c r="D14" s="17">
        <v>3.4</v>
      </c>
      <c r="E14" s="9"/>
      <c r="F14" s="9">
        <f>AVERAGE(D10:D14)</f>
        <v>3.2800000000000002</v>
      </c>
      <c r="G14" s="9">
        <v>3.2</v>
      </c>
      <c r="H14" s="9"/>
      <c r="I14" s="24">
        <f>AVERAGE(G10:G14)</f>
        <v>3.88</v>
      </c>
      <c r="J14" s="24">
        <v>4.5999999999999996</v>
      </c>
      <c r="K14" s="24"/>
      <c r="L14" s="24">
        <f>AVERAGE(J10:J14)</f>
        <v>4.3</v>
      </c>
      <c r="M14" s="24">
        <v>5.0999999999999996</v>
      </c>
      <c r="N14" s="9"/>
      <c r="O14" s="24">
        <f>AVERAGE(M10:M14)</f>
        <v>5.5</v>
      </c>
      <c r="P14" s="9">
        <v>5.5</v>
      </c>
      <c r="Q14" s="9"/>
      <c r="R14" s="9">
        <f>AVERAGE(P10:P14)</f>
        <v>4.88</v>
      </c>
      <c r="S14" s="9">
        <v>2.2000000000000002</v>
      </c>
      <c r="T14" s="9" t="s">
        <v>69</v>
      </c>
      <c r="U14" s="9">
        <f>AVERAGE(S10:S14)</f>
        <v>5.38</v>
      </c>
      <c r="V14" s="9"/>
      <c r="W14" s="9"/>
      <c r="X14" s="9"/>
      <c r="Y14" s="9">
        <v>3.4</v>
      </c>
      <c r="Z14" s="9" t="s">
        <v>69</v>
      </c>
      <c r="AA14" s="9">
        <f>AVERAGE(Y10:Y14)</f>
        <v>8.44</v>
      </c>
      <c r="AB14" s="9">
        <v>18.899999999999999</v>
      </c>
      <c r="AC14" s="9" t="s">
        <v>315</v>
      </c>
      <c r="AD14" s="9">
        <f>AVERAGE(AB10:AB14)</f>
        <v>16.975000000000001</v>
      </c>
      <c r="AE14" s="9">
        <v>22.3</v>
      </c>
      <c r="AF14" s="9"/>
      <c r="AG14" s="9">
        <f>AVERAGE(AE10:AE14)</f>
        <v>15.780000000000001</v>
      </c>
      <c r="AH14" s="9">
        <v>23.4</v>
      </c>
      <c r="AI14" s="9"/>
      <c r="AJ14" s="9">
        <f>AVERAGE(AH10:AH14)</f>
        <v>17.02</v>
      </c>
      <c r="AK14" s="9" t="s">
        <v>80</v>
      </c>
      <c r="AL14" s="9" t="s">
        <v>80</v>
      </c>
      <c r="AM14" s="9" t="s">
        <v>80</v>
      </c>
    </row>
    <row r="15" spans="1:39">
      <c r="A15" s="6">
        <v>3</v>
      </c>
      <c r="B15" s="37" t="s">
        <v>53</v>
      </c>
      <c r="C15" s="39">
        <v>793</v>
      </c>
      <c r="D15" s="16">
        <v>3.4</v>
      </c>
      <c r="G15" s="7">
        <v>4.8</v>
      </c>
      <c r="J15" s="8">
        <v>3.2</v>
      </c>
      <c r="M15" s="11">
        <v>4.2</v>
      </c>
      <c r="P15" s="7">
        <v>4.4000000000000004</v>
      </c>
      <c r="S15" s="7">
        <v>5.2</v>
      </c>
      <c r="Y15" s="7">
        <v>7.5</v>
      </c>
      <c r="AB15" s="7">
        <v>5.6</v>
      </c>
      <c r="AC15" s="7" t="s">
        <v>68</v>
      </c>
      <c r="AE15" s="7">
        <v>12.2</v>
      </c>
      <c r="AH15" s="7" t="s">
        <v>80</v>
      </c>
      <c r="AK15" s="7" t="s">
        <v>80</v>
      </c>
    </row>
    <row r="16" spans="1:39">
      <c r="C16" s="39">
        <v>793</v>
      </c>
      <c r="D16" s="16">
        <v>3.2</v>
      </c>
      <c r="G16" s="7">
        <v>2.6</v>
      </c>
      <c r="H16" s="7" t="s">
        <v>69</v>
      </c>
      <c r="J16" s="8">
        <v>3.6</v>
      </c>
      <c r="M16" s="11">
        <v>6.4</v>
      </c>
      <c r="P16" s="7">
        <v>2.6</v>
      </c>
      <c r="S16" s="7">
        <v>8.8000000000000007</v>
      </c>
      <c r="T16" s="7" t="s">
        <v>135</v>
      </c>
      <c r="Y16" s="7">
        <v>14.9</v>
      </c>
      <c r="Z16" s="7" t="s">
        <v>204</v>
      </c>
      <c r="AB16" s="7">
        <v>9.8000000000000007</v>
      </c>
      <c r="AE16" s="7">
        <v>9.5</v>
      </c>
      <c r="AH16" s="7">
        <v>11.1</v>
      </c>
      <c r="AK16" s="7">
        <v>12.5</v>
      </c>
    </row>
    <row r="17" spans="1:39">
      <c r="C17" s="39">
        <v>793</v>
      </c>
      <c r="D17" s="16">
        <v>5.2</v>
      </c>
      <c r="G17" s="7">
        <v>4.4000000000000004</v>
      </c>
      <c r="J17" s="8">
        <v>5.6</v>
      </c>
      <c r="M17" s="11">
        <v>3.2</v>
      </c>
      <c r="P17" s="7">
        <v>3.9</v>
      </c>
      <c r="S17" s="7">
        <v>4.8</v>
      </c>
      <c r="Y17" s="7">
        <v>7.9</v>
      </c>
      <c r="AB17" s="7">
        <v>9.9</v>
      </c>
      <c r="AC17" s="7" t="s">
        <v>237</v>
      </c>
      <c r="AE17" s="7">
        <v>8.9</v>
      </c>
      <c r="AH17" s="7">
        <v>9.1999999999999993</v>
      </c>
      <c r="AK17" s="7">
        <v>12</v>
      </c>
      <c r="AL17" s="7" t="s">
        <v>569</v>
      </c>
    </row>
    <row r="18" spans="1:39">
      <c r="C18" s="39">
        <v>793</v>
      </c>
      <c r="D18" s="16">
        <v>2.4</v>
      </c>
      <c r="G18" s="7">
        <v>2.2000000000000002</v>
      </c>
      <c r="J18" s="8" t="s">
        <v>80</v>
      </c>
      <c r="K18" s="8" t="s">
        <v>85</v>
      </c>
      <c r="M18" s="11">
        <v>2.6</v>
      </c>
      <c r="P18" s="7">
        <v>7.7</v>
      </c>
      <c r="Q18" s="7" t="s">
        <v>128</v>
      </c>
      <c r="S18" s="7">
        <v>2.4</v>
      </c>
      <c r="T18" s="7" t="s">
        <v>69</v>
      </c>
      <c r="Y18" s="7">
        <v>11.9</v>
      </c>
      <c r="AB18" s="7">
        <v>11.1</v>
      </c>
      <c r="AE18" s="7">
        <v>10.199999999999999</v>
      </c>
      <c r="AH18" s="7">
        <v>8.9</v>
      </c>
      <c r="AK18" s="7">
        <v>15</v>
      </c>
      <c r="AL18" s="7" t="s">
        <v>569</v>
      </c>
    </row>
    <row r="19" spans="1:39" s="1" customFormat="1">
      <c r="A19" s="10"/>
      <c r="B19" s="38"/>
      <c r="C19" s="40">
        <v>793</v>
      </c>
      <c r="D19" s="17">
        <v>5.4</v>
      </c>
      <c r="E19" s="9"/>
      <c r="F19" s="9">
        <f>AVERAGE(D15:D19)</f>
        <v>3.9200000000000004</v>
      </c>
      <c r="G19" s="9">
        <v>3</v>
      </c>
      <c r="H19" s="9"/>
      <c r="I19" s="24">
        <f>AVERAGE(G15:G19)</f>
        <v>3.4</v>
      </c>
      <c r="J19" s="24">
        <v>2.2000000000000002</v>
      </c>
      <c r="K19" s="24"/>
      <c r="L19" s="24">
        <f>AVERAGE(J15:J19)</f>
        <v>3.6500000000000004</v>
      </c>
      <c r="M19" s="24">
        <v>3.8</v>
      </c>
      <c r="N19" s="9"/>
      <c r="O19" s="24">
        <f>AVERAGE(M15:M19)</f>
        <v>4.0400000000000009</v>
      </c>
      <c r="P19" s="9">
        <v>4.4000000000000004</v>
      </c>
      <c r="Q19" s="9"/>
      <c r="R19" s="9">
        <f>AVERAGE(P15:P19)</f>
        <v>4.5999999999999996</v>
      </c>
      <c r="S19" s="9">
        <v>5.5</v>
      </c>
      <c r="T19" s="9"/>
      <c r="U19" s="9">
        <f>AVERAGE(S15:S19)</f>
        <v>5.34</v>
      </c>
      <c r="V19" s="9"/>
      <c r="W19" s="9"/>
      <c r="X19" s="9"/>
      <c r="Y19" s="9">
        <v>4.5</v>
      </c>
      <c r="Z19" s="9" t="s">
        <v>69</v>
      </c>
      <c r="AA19" s="9">
        <f>AVERAGE(Y15:Y19)</f>
        <v>9.34</v>
      </c>
      <c r="AB19" s="9">
        <v>10.5</v>
      </c>
      <c r="AC19" s="9"/>
      <c r="AD19" s="9">
        <f>AVERAGE(AB15:AB19)</f>
        <v>9.379999999999999</v>
      </c>
      <c r="AE19" s="21" t="s">
        <v>80</v>
      </c>
      <c r="AF19" s="9"/>
      <c r="AG19" s="9">
        <f>AVERAGE(AE15:AE19)</f>
        <v>10.199999999999999</v>
      </c>
      <c r="AH19" s="9">
        <v>13.3</v>
      </c>
      <c r="AI19" s="9"/>
      <c r="AJ19" s="9">
        <f>AVERAGE(AH15:AH19)</f>
        <v>10.625</v>
      </c>
      <c r="AK19" s="9">
        <v>9.5</v>
      </c>
      <c r="AL19" s="9"/>
      <c r="AM19" s="9">
        <f>AVERAGE(AK15:AK19)</f>
        <v>12.25</v>
      </c>
    </row>
    <row r="20" spans="1:39">
      <c r="A20" s="6">
        <v>4</v>
      </c>
      <c r="B20" s="37" t="s">
        <v>53</v>
      </c>
      <c r="C20" s="39">
        <v>794</v>
      </c>
      <c r="D20" s="16">
        <v>2.8</v>
      </c>
      <c r="G20" s="7">
        <v>4.2</v>
      </c>
      <c r="J20" s="8">
        <v>4.0999999999999996</v>
      </c>
      <c r="M20" s="11">
        <v>4.4000000000000004</v>
      </c>
      <c r="P20" s="7">
        <v>5</v>
      </c>
      <c r="S20" s="7">
        <v>6.8</v>
      </c>
      <c r="T20" s="7" t="s">
        <v>136</v>
      </c>
      <c r="Y20" s="7">
        <v>14</v>
      </c>
      <c r="Z20" s="7" t="s">
        <v>205</v>
      </c>
      <c r="AB20" s="7">
        <v>10.5</v>
      </c>
      <c r="AE20" s="20" t="s">
        <v>80</v>
      </c>
      <c r="AH20" s="7" t="s">
        <v>80</v>
      </c>
      <c r="AK20" s="7" t="s">
        <v>80</v>
      </c>
    </row>
    <row r="21" spans="1:39">
      <c r="C21" s="39">
        <v>794</v>
      </c>
      <c r="D21" s="16">
        <v>4.8</v>
      </c>
      <c r="G21" s="7">
        <v>5.4</v>
      </c>
      <c r="J21" s="8">
        <v>6</v>
      </c>
      <c r="K21" s="8" t="s">
        <v>68</v>
      </c>
      <c r="M21" s="11">
        <v>5.2</v>
      </c>
      <c r="P21" s="7">
        <v>6.4</v>
      </c>
      <c r="S21" s="7">
        <v>5.6</v>
      </c>
      <c r="Y21" s="7">
        <v>15.8</v>
      </c>
      <c r="Z21" s="7" t="s">
        <v>206</v>
      </c>
      <c r="AB21" s="7">
        <v>12.5</v>
      </c>
      <c r="AE21" s="20">
        <v>16.100000000000001</v>
      </c>
      <c r="AF21" s="7" t="s">
        <v>418</v>
      </c>
      <c r="AH21" s="7">
        <v>23</v>
      </c>
      <c r="AI21" s="7" t="s">
        <v>496</v>
      </c>
      <c r="AK21" s="7">
        <v>18.5</v>
      </c>
      <c r="AL21" s="7" t="s">
        <v>480</v>
      </c>
    </row>
    <row r="22" spans="1:39">
      <c r="C22" s="39">
        <v>794</v>
      </c>
      <c r="D22" s="16">
        <v>5.2</v>
      </c>
      <c r="G22" s="7">
        <v>4</v>
      </c>
      <c r="J22" s="8">
        <v>4.8</v>
      </c>
      <c r="M22" s="11">
        <v>6.6</v>
      </c>
      <c r="P22" s="7">
        <v>5.4</v>
      </c>
      <c r="S22" s="7">
        <v>6.2</v>
      </c>
      <c r="Y22" s="7">
        <v>9.5</v>
      </c>
      <c r="AB22" s="7">
        <v>11.9</v>
      </c>
      <c r="AE22" s="20">
        <v>12.2</v>
      </c>
      <c r="AF22" s="7" t="s">
        <v>99</v>
      </c>
      <c r="AH22" s="7">
        <v>13.2</v>
      </c>
      <c r="AI22" s="7" t="s">
        <v>480</v>
      </c>
      <c r="AK22" s="7">
        <v>25</v>
      </c>
      <c r="AL22" s="7" t="s">
        <v>570</v>
      </c>
    </row>
    <row r="23" spans="1:39">
      <c r="C23" s="39">
        <v>794</v>
      </c>
      <c r="D23" s="16">
        <v>4</v>
      </c>
      <c r="G23" s="7">
        <v>2.6</v>
      </c>
      <c r="J23" s="8">
        <v>3.2</v>
      </c>
      <c r="M23" s="11">
        <v>5.5</v>
      </c>
      <c r="P23" s="7">
        <v>7</v>
      </c>
      <c r="Q23" s="7" t="s">
        <v>129</v>
      </c>
      <c r="S23" s="7">
        <v>5.2</v>
      </c>
      <c r="T23" s="7" t="s">
        <v>69</v>
      </c>
      <c r="Y23" s="7">
        <v>5.9</v>
      </c>
      <c r="AB23" s="7">
        <v>9.9</v>
      </c>
      <c r="AE23" s="20">
        <v>21.2</v>
      </c>
      <c r="AF23" s="7" t="s">
        <v>419</v>
      </c>
      <c r="AH23" s="7" t="s">
        <v>80</v>
      </c>
      <c r="AK23" s="7" t="s">
        <v>80</v>
      </c>
    </row>
    <row r="24" spans="1:39" s="1" customFormat="1">
      <c r="A24" s="10"/>
      <c r="B24" s="38"/>
      <c r="C24" s="40">
        <v>794</v>
      </c>
      <c r="D24" s="17">
        <v>2.2000000000000002</v>
      </c>
      <c r="E24" s="9"/>
      <c r="F24" s="9">
        <f>AVERAGE(D20:D24)</f>
        <v>3.8</v>
      </c>
      <c r="G24" s="9">
        <v>3.2</v>
      </c>
      <c r="H24" s="9"/>
      <c r="I24" s="24">
        <f>AVERAGE(G20:G24)</f>
        <v>3.8800000000000003</v>
      </c>
      <c r="J24" s="24">
        <v>4.4000000000000004</v>
      </c>
      <c r="K24" s="24"/>
      <c r="L24" s="24">
        <f>AVERAGE(J20:J24)</f>
        <v>4.5</v>
      </c>
      <c r="M24" s="24">
        <v>6.7</v>
      </c>
      <c r="N24" s="9"/>
      <c r="O24" s="24">
        <f>AVERAGE(M20:M24)</f>
        <v>5.6800000000000006</v>
      </c>
      <c r="P24" s="9">
        <v>5.9</v>
      </c>
      <c r="Q24" s="9"/>
      <c r="R24" s="9">
        <f>AVERAGE(P20:P24)</f>
        <v>5.94</v>
      </c>
      <c r="S24" s="9">
        <v>7.2</v>
      </c>
      <c r="T24" s="9"/>
      <c r="U24" s="9">
        <f>AVERAGE(S20:S24)</f>
        <v>6.1999999999999993</v>
      </c>
      <c r="V24" s="9"/>
      <c r="W24" s="9"/>
      <c r="X24" s="9"/>
      <c r="Y24" s="9">
        <v>3.4</v>
      </c>
      <c r="Z24" s="9" t="s">
        <v>69</v>
      </c>
      <c r="AA24" s="9">
        <f>AVERAGE(Y20:Y24)</f>
        <v>9.7199999999999989</v>
      </c>
      <c r="AB24" s="9">
        <v>10.7</v>
      </c>
      <c r="AC24" s="9"/>
      <c r="AD24" s="9">
        <f>AVERAGE(AB20:AB24)</f>
        <v>11.1</v>
      </c>
      <c r="AE24" s="21" t="s">
        <v>80</v>
      </c>
      <c r="AF24" s="9"/>
      <c r="AG24" s="9">
        <f>AVERAGE(AE20:AE24)</f>
        <v>16.5</v>
      </c>
      <c r="AH24" s="9">
        <v>16.899999999999999</v>
      </c>
      <c r="AI24" s="9" t="s">
        <v>68</v>
      </c>
      <c r="AJ24" s="9">
        <f>AVERAGE(AH20:AH24)</f>
        <v>17.7</v>
      </c>
      <c r="AK24" s="9">
        <v>15</v>
      </c>
      <c r="AL24" s="9" t="s">
        <v>68</v>
      </c>
      <c r="AM24" s="9">
        <f>AVERAGE(AK20:AK24)</f>
        <v>19.5</v>
      </c>
    </row>
    <row r="25" spans="1:39">
      <c r="A25" s="6">
        <v>5</v>
      </c>
      <c r="B25" s="37" t="s">
        <v>53</v>
      </c>
      <c r="C25" s="39">
        <v>795</v>
      </c>
      <c r="D25" s="16">
        <v>5.2</v>
      </c>
      <c r="G25" s="7">
        <v>6.2</v>
      </c>
      <c r="J25" s="8">
        <v>6.4</v>
      </c>
      <c r="M25" s="11">
        <v>6.7</v>
      </c>
      <c r="P25" s="7">
        <v>7.5</v>
      </c>
      <c r="S25" s="7">
        <v>8.1999999999999993</v>
      </c>
      <c r="Y25" s="7">
        <v>11.7</v>
      </c>
      <c r="Z25" s="7" t="s">
        <v>207</v>
      </c>
      <c r="AB25" s="7">
        <v>12.6</v>
      </c>
      <c r="AE25" s="7">
        <v>11.2</v>
      </c>
      <c r="AH25" s="7">
        <v>10.1</v>
      </c>
      <c r="AI25" s="7" t="s">
        <v>68</v>
      </c>
      <c r="AK25" s="7" t="s">
        <v>80</v>
      </c>
    </row>
    <row r="26" spans="1:39">
      <c r="C26" s="39">
        <v>795</v>
      </c>
      <c r="D26" s="16">
        <v>2.4</v>
      </c>
      <c r="G26" s="7">
        <v>3.2</v>
      </c>
      <c r="J26" s="8">
        <v>5.7</v>
      </c>
      <c r="M26" s="11">
        <v>6.9</v>
      </c>
      <c r="P26" s="7">
        <v>7.2</v>
      </c>
      <c r="S26" s="7">
        <v>7.5</v>
      </c>
      <c r="Y26" s="7">
        <v>11.9</v>
      </c>
      <c r="AB26" s="7">
        <v>10.199999999999999</v>
      </c>
      <c r="AE26" s="7">
        <v>19.3</v>
      </c>
      <c r="AF26" s="7" t="s">
        <v>420</v>
      </c>
      <c r="AH26" s="7">
        <v>20.3</v>
      </c>
      <c r="AI26" s="7" t="s">
        <v>497</v>
      </c>
      <c r="AK26" s="7">
        <v>18.2</v>
      </c>
      <c r="AL26" s="7" t="s">
        <v>571</v>
      </c>
    </row>
    <row r="27" spans="1:39">
      <c r="C27" s="39">
        <v>795</v>
      </c>
      <c r="D27" s="16">
        <v>2.6</v>
      </c>
      <c r="G27" s="7">
        <v>2.6</v>
      </c>
      <c r="J27" s="8">
        <v>4.3</v>
      </c>
      <c r="M27" s="11">
        <v>5.2</v>
      </c>
      <c r="P27" s="7">
        <v>5.4</v>
      </c>
      <c r="S27" s="7">
        <v>7.2</v>
      </c>
      <c r="Y27" s="7">
        <v>10.4</v>
      </c>
      <c r="AB27" s="7">
        <v>12.2</v>
      </c>
      <c r="AE27" s="7">
        <v>14.2</v>
      </c>
      <c r="AF27" s="7" t="s">
        <v>99</v>
      </c>
      <c r="AH27" s="7">
        <v>14.9</v>
      </c>
      <c r="AK27" s="7">
        <v>11.3</v>
      </c>
      <c r="AL27" s="7" t="s">
        <v>68</v>
      </c>
    </row>
    <row r="28" spans="1:39">
      <c r="C28" s="39">
        <v>795</v>
      </c>
      <c r="D28" s="16">
        <v>2.8</v>
      </c>
      <c r="G28" s="7">
        <v>5.2</v>
      </c>
      <c r="J28" s="8">
        <v>3.6</v>
      </c>
      <c r="M28" s="11">
        <v>4.5</v>
      </c>
      <c r="P28" s="7">
        <v>3.6</v>
      </c>
      <c r="Q28" s="7" t="s">
        <v>68</v>
      </c>
      <c r="S28" s="7">
        <v>1.6</v>
      </c>
      <c r="T28" s="7" t="s">
        <v>69</v>
      </c>
      <c r="Y28" s="7">
        <v>12.9</v>
      </c>
      <c r="AB28" s="7" t="s">
        <v>80</v>
      </c>
      <c r="AC28" s="7" t="s">
        <v>237</v>
      </c>
      <c r="AE28" s="7">
        <v>14.2</v>
      </c>
      <c r="AF28" s="7" t="s">
        <v>421</v>
      </c>
      <c r="AH28" s="7">
        <v>15.2</v>
      </c>
      <c r="AI28" s="7" t="s">
        <v>68</v>
      </c>
      <c r="AK28" s="7">
        <v>24.2</v>
      </c>
      <c r="AL28" s="7" t="s">
        <v>572</v>
      </c>
    </row>
    <row r="29" spans="1:39" s="1" customFormat="1">
      <c r="A29" s="10"/>
      <c r="B29" s="38"/>
      <c r="C29" s="40">
        <v>795</v>
      </c>
      <c r="D29" s="17">
        <v>5.2</v>
      </c>
      <c r="E29" s="9"/>
      <c r="F29" s="9">
        <f>AVERAGE(D25:D29)</f>
        <v>3.6399999999999997</v>
      </c>
      <c r="G29" s="9">
        <v>3.2</v>
      </c>
      <c r="H29" s="9"/>
      <c r="I29" s="24">
        <f>AVERAGE(G25:G29)</f>
        <v>4.08</v>
      </c>
      <c r="J29" s="24">
        <v>4.2</v>
      </c>
      <c r="K29" s="24"/>
      <c r="L29" s="24">
        <f>AVERAGE(J25:J29)</f>
        <v>4.8400000000000007</v>
      </c>
      <c r="M29" s="24">
        <v>3.6</v>
      </c>
      <c r="N29" s="9"/>
      <c r="O29" s="24">
        <f>AVERAGE(M25:M29)</f>
        <v>5.3800000000000008</v>
      </c>
      <c r="P29" s="9">
        <v>7</v>
      </c>
      <c r="Q29" s="9"/>
      <c r="R29" s="9">
        <f>AVERAGE(P25:P29)</f>
        <v>6.1400000000000006</v>
      </c>
      <c r="S29" s="9">
        <v>6</v>
      </c>
      <c r="T29" s="9"/>
      <c r="U29" s="9">
        <f>AVERAGE(S25:S29)</f>
        <v>6.1</v>
      </c>
      <c r="V29" s="9"/>
      <c r="W29" s="9"/>
      <c r="X29" s="9"/>
      <c r="Y29" s="9">
        <v>2.6</v>
      </c>
      <c r="Z29" s="9" t="s">
        <v>69</v>
      </c>
      <c r="AA29" s="9">
        <f>AVERAGE(Y25:Y29)</f>
        <v>9.9</v>
      </c>
      <c r="AB29" s="9">
        <v>18.5</v>
      </c>
      <c r="AC29" s="9" t="s">
        <v>316</v>
      </c>
      <c r="AD29" s="9">
        <f>AVERAGE(AB25:AB29)</f>
        <v>13.375</v>
      </c>
      <c r="AE29" s="21" t="s">
        <v>80</v>
      </c>
      <c r="AF29" s="9"/>
      <c r="AG29" s="9">
        <f>AVERAGE(AE25:AE29)</f>
        <v>14.725000000000001</v>
      </c>
      <c r="AH29" s="9" t="s">
        <v>80</v>
      </c>
      <c r="AI29" s="9"/>
      <c r="AJ29" s="9">
        <f>AVERAGE(AH25:AH29)</f>
        <v>15.125</v>
      </c>
      <c r="AK29" s="9">
        <v>11.1</v>
      </c>
      <c r="AL29" s="9"/>
      <c r="AM29" s="9">
        <f>AVERAGE(AK25:AK29)</f>
        <v>16.2</v>
      </c>
    </row>
    <row r="30" spans="1:39">
      <c r="A30" s="6">
        <v>6</v>
      </c>
      <c r="B30" s="37" t="s">
        <v>53</v>
      </c>
      <c r="C30" s="39">
        <v>796</v>
      </c>
      <c r="D30" s="16">
        <v>1.2</v>
      </c>
      <c r="G30" s="7">
        <v>4.4000000000000004</v>
      </c>
      <c r="J30" s="8">
        <v>5</v>
      </c>
      <c r="M30" s="11">
        <v>5.2</v>
      </c>
      <c r="P30" s="7">
        <v>8.9</v>
      </c>
      <c r="Q30" s="7" t="s">
        <v>130</v>
      </c>
      <c r="S30" s="7">
        <v>8.6</v>
      </c>
      <c r="Y30" s="7">
        <v>6.4</v>
      </c>
      <c r="AB30" s="7">
        <v>8.9</v>
      </c>
      <c r="AE30" s="20">
        <v>8.9</v>
      </c>
      <c r="AH30" s="7" t="s">
        <v>80</v>
      </c>
      <c r="AK30" s="7">
        <v>12.5</v>
      </c>
    </row>
    <row r="31" spans="1:39">
      <c r="C31" s="39">
        <v>796</v>
      </c>
      <c r="D31" s="16">
        <v>2.2000000000000002</v>
      </c>
      <c r="G31" s="7">
        <v>2.2000000000000002</v>
      </c>
      <c r="J31" s="8">
        <v>5.6</v>
      </c>
      <c r="M31" s="11">
        <v>7.2</v>
      </c>
      <c r="P31" s="7">
        <v>7.2</v>
      </c>
      <c r="S31" s="7">
        <v>4.5999999999999996</v>
      </c>
      <c r="Y31" s="7">
        <v>7.8</v>
      </c>
      <c r="AB31" s="7" t="s">
        <v>80</v>
      </c>
      <c r="AC31" s="7" t="s">
        <v>237</v>
      </c>
      <c r="AE31" s="20" t="s">
        <v>80</v>
      </c>
      <c r="AH31" s="7">
        <v>9.4</v>
      </c>
      <c r="AK31" s="7">
        <v>13.2</v>
      </c>
    </row>
    <row r="32" spans="1:39">
      <c r="C32" s="39">
        <v>796</v>
      </c>
      <c r="D32" s="16">
        <v>5.4</v>
      </c>
      <c r="G32" s="7">
        <v>2.8</v>
      </c>
      <c r="J32" s="8">
        <v>2.7</v>
      </c>
      <c r="M32" s="11">
        <v>4.4000000000000004</v>
      </c>
      <c r="P32" s="7">
        <v>7.8</v>
      </c>
      <c r="S32" s="7">
        <v>4.5</v>
      </c>
      <c r="T32" s="7" t="s">
        <v>69</v>
      </c>
      <c r="Y32" s="7">
        <v>9.1</v>
      </c>
      <c r="AB32" s="7">
        <v>10.1</v>
      </c>
      <c r="AE32" s="20">
        <v>13.3</v>
      </c>
      <c r="AF32" s="7" t="s">
        <v>422</v>
      </c>
      <c r="AH32" s="7">
        <v>15.3</v>
      </c>
      <c r="AI32" s="7" t="s">
        <v>498</v>
      </c>
      <c r="AK32" s="7">
        <v>20.2</v>
      </c>
      <c r="AL32" s="7" t="s">
        <v>573</v>
      </c>
    </row>
    <row r="33" spans="1:39">
      <c r="C33" s="39">
        <v>796</v>
      </c>
      <c r="D33" s="16">
        <v>5.8</v>
      </c>
      <c r="G33" s="7">
        <v>4.5999999999999996</v>
      </c>
      <c r="J33" s="8">
        <v>6.2</v>
      </c>
      <c r="M33" s="11">
        <v>3.7</v>
      </c>
      <c r="P33" s="7">
        <v>4.2</v>
      </c>
      <c r="S33" s="7">
        <v>5.8</v>
      </c>
      <c r="Y33" s="7">
        <v>10.5</v>
      </c>
      <c r="AB33" s="7">
        <v>17.2</v>
      </c>
      <c r="AC33" s="7" t="s">
        <v>317</v>
      </c>
      <c r="AE33" s="20">
        <f>SUM(11.5+7+7)</f>
        <v>25.5</v>
      </c>
      <c r="AF33" s="7" t="s">
        <v>423</v>
      </c>
      <c r="AH33" s="7">
        <v>27.5</v>
      </c>
      <c r="AI33" s="7" t="s">
        <v>499</v>
      </c>
      <c r="AK33" s="7">
        <v>30</v>
      </c>
      <c r="AL33" s="7" t="s">
        <v>574</v>
      </c>
    </row>
    <row r="34" spans="1:39" s="1" customFormat="1">
      <c r="A34" s="10"/>
      <c r="B34" s="38"/>
      <c r="C34" s="40">
        <v>796</v>
      </c>
      <c r="D34" s="17">
        <v>4.4000000000000004</v>
      </c>
      <c r="E34" s="9"/>
      <c r="F34" s="9">
        <f>AVERAGE(D30:D34)</f>
        <v>3.8</v>
      </c>
      <c r="G34" s="9">
        <v>5</v>
      </c>
      <c r="H34" s="9"/>
      <c r="I34" s="24">
        <f>AVERAGE(G30:G34)</f>
        <v>3.8</v>
      </c>
      <c r="J34" s="24">
        <v>3.2</v>
      </c>
      <c r="K34" s="24"/>
      <c r="L34" s="24">
        <f>AVERAGE(J30:J34)</f>
        <v>4.54</v>
      </c>
      <c r="M34" s="24">
        <v>5.7</v>
      </c>
      <c r="N34" s="9"/>
      <c r="O34" s="24">
        <f>AVERAGE(M30:M34)</f>
        <v>5.24</v>
      </c>
      <c r="P34" s="9">
        <v>4.5</v>
      </c>
      <c r="Q34" s="9" t="s">
        <v>68</v>
      </c>
      <c r="R34" s="9">
        <f>AVERAGE(P30:P34)</f>
        <v>6.5200000000000005</v>
      </c>
      <c r="S34" s="9">
        <v>8.1999999999999993</v>
      </c>
      <c r="T34" s="9"/>
      <c r="U34" s="9">
        <f>AVERAGE(S30:S34)</f>
        <v>6.34</v>
      </c>
      <c r="V34" s="9"/>
      <c r="W34" s="9"/>
      <c r="X34" s="9"/>
      <c r="Y34" s="9">
        <v>4.5999999999999996</v>
      </c>
      <c r="Z34" s="9" t="s">
        <v>69</v>
      </c>
      <c r="AA34" s="9">
        <f>AVERAGE(Y30:Y34)</f>
        <v>7.68</v>
      </c>
      <c r="AB34" s="9">
        <v>16.899999999999999</v>
      </c>
      <c r="AC34" s="9" t="s">
        <v>318</v>
      </c>
      <c r="AD34" s="9">
        <f>AVERAGE(AB30:AB34)</f>
        <v>13.275</v>
      </c>
      <c r="AE34" s="21">
        <v>13.5</v>
      </c>
      <c r="AF34" s="9" t="s">
        <v>424</v>
      </c>
      <c r="AG34" s="9">
        <f>AVERAGE(AE30:AE34)</f>
        <v>15.3</v>
      </c>
      <c r="AH34" s="9">
        <v>14.1</v>
      </c>
      <c r="AI34" s="9"/>
      <c r="AJ34" s="9">
        <f>AVERAGE(AH30:AH34)</f>
        <v>16.574999999999999</v>
      </c>
      <c r="AK34" s="9" t="s">
        <v>80</v>
      </c>
      <c r="AL34" s="9"/>
      <c r="AM34" s="9">
        <f>AVERAGE(AK30:AK34)</f>
        <v>18.975000000000001</v>
      </c>
    </row>
    <row r="35" spans="1:39">
      <c r="A35" s="6">
        <v>7</v>
      </c>
      <c r="B35" s="37" t="s">
        <v>53</v>
      </c>
      <c r="C35" s="39">
        <v>797</v>
      </c>
      <c r="D35" s="16">
        <v>4</v>
      </c>
      <c r="G35" s="7">
        <v>2.8</v>
      </c>
      <c r="J35" s="8">
        <v>4.8</v>
      </c>
      <c r="M35" s="11">
        <v>3.4</v>
      </c>
      <c r="P35" s="7">
        <v>5.5</v>
      </c>
      <c r="S35" s="7">
        <v>3.8</v>
      </c>
      <c r="Y35" s="7">
        <v>8.5</v>
      </c>
      <c r="AB35" s="7">
        <v>9.9</v>
      </c>
      <c r="AC35" s="7" t="s">
        <v>319</v>
      </c>
      <c r="AE35" s="20">
        <v>16.5</v>
      </c>
      <c r="AH35" s="7" t="s">
        <v>80</v>
      </c>
      <c r="AK35" s="7" t="s">
        <v>80</v>
      </c>
    </row>
    <row r="36" spans="1:39">
      <c r="C36" s="39">
        <v>797</v>
      </c>
      <c r="D36" s="16">
        <v>4.2</v>
      </c>
      <c r="G36" s="7">
        <v>3.6</v>
      </c>
      <c r="J36" s="8">
        <v>4.2</v>
      </c>
      <c r="M36" s="11">
        <v>5.3</v>
      </c>
      <c r="P36" s="7">
        <v>3.5</v>
      </c>
      <c r="S36" s="7">
        <v>6.2</v>
      </c>
      <c r="Y36" s="7">
        <v>10.5</v>
      </c>
      <c r="AB36" s="7">
        <v>11.9</v>
      </c>
      <c r="AC36" s="7" t="s">
        <v>321</v>
      </c>
      <c r="AE36" s="20">
        <v>8.1999999999999993</v>
      </c>
      <c r="AF36" s="7" t="s">
        <v>425</v>
      </c>
      <c r="AH36" s="7">
        <v>18.5</v>
      </c>
      <c r="AK36" s="7">
        <v>16.7</v>
      </c>
    </row>
    <row r="37" spans="1:39">
      <c r="C37" s="39">
        <v>797</v>
      </c>
      <c r="D37" s="16">
        <v>3.2</v>
      </c>
      <c r="G37" s="7">
        <v>4.2</v>
      </c>
      <c r="J37" s="8">
        <v>4</v>
      </c>
      <c r="M37" s="11">
        <v>4.7</v>
      </c>
      <c r="P37" s="7">
        <v>6.6</v>
      </c>
      <c r="Q37" s="7" t="s">
        <v>68</v>
      </c>
      <c r="S37" s="7">
        <v>4.5999999999999996</v>
      </c>
      <c r="Y37" s="7">
        <v>11.5</v>
      </c>
      <c r="AB37" s="7" t="s">
        <v>80</v>
      </c>
      <c r="AC37" s="7" t="s">
        <v>237</v>
      </c>
      <c r="AE37" s="20">
        <v>11.1</v>
      </c>
      <c r="AH37" s="7">
        <v>21.1</v>
      </c>
      <c r="AI37" s="7" t="s">
        <v>501</v>
      </c>
      <c r="AK37" s="7">
        <v>10.3</v>
      </c>
      <c r="AL37" s="7" t="s">
        <v>575</v>
      </c>
    </row>
    <row r="38" spans="1:39">
      <c r="C38" s="39">
        <v>797</v>
      </c>
      <c r="D38" s="16">
        <v>3.4</v>
      </c>
      <c r="G38" s="7">
        <v>4.4000000000000004</v>
      </c>
      <c r="J38" s="8">
        <v>6.2</v>
      </c>
      <c r="M38" s="11">
        <v>7.1</v>
      </c>
      <c r="P38" s="7">
        <v>4.8</v>
      </c>
      <c r="S38" s="7">
        <v>6.8</v>
      </c>
      <c r="Y38" s="7">
        <v>5.5</v>
      </c>
      <c r="Z38" s="7" t="s">
        <v>69</v>
      </c>
      <c r="AB38" s="7">
        <v>7.1</v>
      </c>
      <c r="AC38" s="7" t="s">
        <v>68</v>
      </c>
      <c r="AE38" s="20" t="s">
        <v>80</v>
      </c>
      <c r="AH38" s="7">
        <v>12.1</v>
      </c>
      <c r="AI38" s="7" t="s">
        <v>500</v>
      </c>
      <c r="AK38" s="7">
        <v>23</v>
      </c>
      <c r="AL38" s="7" t="s">
        <v>576</v>
      </c>
    </row>
    <row r="39" spans="1:39" s="1" customFormat="1">
      <c r="A39" s="10"/>
      <c r="B39" s="38"/>
      <c r="C39" s="40">
        <v>797</v>
      </c>
      <c r="D39" s="17">
        <v>3.3</v>
      </c>
      <c r="E39" s="9"/>
      <c r="F39" s="9">
        <f>AVERAGE(D35:D39)</f>
        <v>3.6199999999999997</v>
      </c>
      <c r="G39" s="9">
        <v>3.2</v>
      </c>
      <c r="H39" s="9"/>
      <c r="I39" s="24">
        <f>AVERAGE(G35:G39)</f>
        <v>3.6400000000000006</v>
      </c>
      <c r="J39" s="24">
        <v>3.4</v>
      </c>
      <c r="K39" s="24"/>
      <c r="L39" s="24">
        <f>AVERAGE(J35:J39)</f>
        <v>4.5199999999999996</v>
      </c>
      <c r="M39" s="24">
        <v>4.5999999999999996</v>
      </c>
      <c r="N39" s="9"/>
      <c r="O39" s="24">
        <f>AVERAGE(M35:M39)</f>
        <v>5.0200000000000005</v>
      </c>
      <c r="P39" s="9">
        <v>6</v>
      </c>
      <c r="Q39" s="9"/>
      <c r="R39" s="9">
        <f>AVERAGE(P35:P39)</f>
        <v>5.2799999999999994</v>
      </c>
      <c r="S39" s="9">
        <v>6.2</v>
      </c>
      <c r="T39" s="9"/>
      <c r="U39" s="9">
        <f>AVERAGE(S35:S39)</f>
        <v>5.52</v>
      </c>
      <c r="V39" s="9"/>
      <c r="W39" s="9"/>
      <c r="X39" s="9"/>
      <c r="Y39" s="9">
        <v>8.5</v>
      </c>
      <c r="Z39" s="9"/>
      <c r="AA39" s="9">
        <f>AVERAGE(Y35:Y39)</f>
        <v>8.9</v>
      </c>
      <c r="AB39" s="9">
        <v>9.5</v>
      </c>
      <c r="AC39" s="9" t="s">
        <v>320</v>
      </c>
      <c r="AD39" s="9">
        <f>AVERAGE(AB35:AB39)</f>
        <v>9.6</v>
      </c>
      <c r="AE39" s="9">
        <v>19.2</v>
      </c>
      <c r="AF39" s="9" t="s">
        <v>426</v>
      </c>
      <c r="AG39" s="9">
        <f>AVERAGE(AE35:AE39)</f>
        <v>13.75</v>
      </c>
      <c r="AH39" s="9">
        <v>9</v>
      </c>
      <c r="AI39" s="9"/>
      <c r="AJ39" s="9">
        <f>AVERAGE(AH35:AH39)</f>
        <v>15.175000000000001</v>
      </c>
      <c r="AK39" s="9">
        <v>11</v>
      </c>
      <c r="AL39" s="9" t="s">
        <v>480</v>
      </c>
      <c r="AM39" s="9">
        <f>AVERAGE(AK35:AK39)</f>
        <v>15.25</v>
      </c>
    </row>
    <row r="40" spans="1:39">
      <c r="A40" s="6">
        <v>8</v>
      </c>
      <c r="B40" s="37" t="s">
        <v>53</v>
      </c>
      <c r="C40" s="39">
        <v>798</v>
      </c>
      <c r="D40" s="16">
        <v>3.2</v>
      </c>
      <c r="G40" s="7">
        <v>2.8</v>
      </c>
      <c r="J40" s="8">
        <v>3.3</v>
      </c>
      <c r="M40" s="11">
        <v>3.7</v>
      </c>
      <c r="P40" s="7">
        <v>3.5</v>
      </c>
      <c r="S40" s="7">
        <v>4</v>
      </c>
      <c r="Y40" s="7">
        <v>8.9</v>
      </c>
      <c r="AB40" s="7">
        <v>9.5</v>
      </c>
      <c r="AE40" s="7">
        <v>11.1</v>
      </c>
      <c r="AH40" s="7">
        <v>14.5</v>
      </c>
      <c r="AK40" s="7" t="s">
        <v>80</v>
      </c>
    </row>
    <row r="41" spans="1:39">
      <c r="C41" s="39">
        <v>798</v>
      </c>
      <c r="D41" s="16">
        <v>3.2</v>
      </c>
      <c r="G41" s="7">
        <v>2.8</v>
      </c>
      <c r="J41" s="8">
        <v>3.4</v>
      </c>
      <c r="M41" s="11">
        <v>3.8</v>
      </c>
      <c r="P41" s="7">
        <v>4.2</v>
      </c>
      <c r="S41" s="7">
        <v>5</v>
      </c>
      <c r="Y41" s="7">
        <v>3</v>
      </c>
      <c r="Z41" s="7" t="s">
        <v>69</v>
      </c>
      <c r="AB41" s="7">
        <v>7.8</v>
      </c>
      <c r="AE41" s="7">
        <v>11.5</v>
      </c>
      <c r="AF41" s="7" t="s">
        <v>427</v>
      </c>
      <c r="AH41" s="7">
        <v>10.1</v>
      </c>
      <c r="AK41" s="7">
        <v>24</v>
      </c>
      <c r="AL41" s="7" t="s">
        <v>577</v>
      </c>
    </row>
    <row r="42" spans="1:39">
      <c r="C42" s="39">
        <v>798</v>
      </c>
      <c r="D42" s="16">
        <v>3.6</v>
      </c>
      <c r="G42" s="7">
        <v>3.2</v>
      </c>
      <c r="J42" s="8">
        <v>3.8</v>
      </c>
      <c r="M42" s="11">
        <v>4.5999999999999996</v>
      </c>
      <c r="P42" s="7">
        <v>4.4000000000000004</v>
      </c>
      <c r="S42" s="7">
        <v>7.4</v>
      </c>
      <c r="Y42" s="7">
        <v>12</v>
      </c>
      <c r="Z42" s="7" t="s">
        <v>210</v>
      </c>
      <c r="AB42" s="7" t="s">
        <v>80</v>
      </c>
      <c r="AC42" s="7" t="s">
        <v>237</v>
      </c>
      <c r="AE42" s="7">
        <v>2</v>
      </c>
      <c r="AF42" s="7" t="s">
        <v>77</v>
      </c>
      <c r="AH42" s="7" t="s">
        <v>80</v>
      </c>
      <c r="AK42" s="7">
        <v>4</v>
      </c>
      <c r="AL42" s="7" t="s">
        <v>68</v>
      </c>
    </row>
    <row r="43" spans="1:39">
      <c r="C43" s="39">
        <v>798</v>
      </c>
      <c r="D43" s="16">
        <v>2.2000000000000002</v>
      </c>
      <c r="G43" s="7">
        <v>3.4</v>
      </c>
      <c r="J43" s="8">
        <v>2.6</v>
      </c>
      <c r="K43" s="8" t="s">
        <v>68</v>
      </c>
      <c r="M43" s="11">
        <v>2.4</v>
      </c>
      <c r="P43" s="7">
        <v>7.2</v>
      </c>
      <c r="S43" s="7">
        <v>5.2</v>
      </c>
      <c r="Y43" s="7">
        <v>2</v>
      </c>
      <c r="Z43" s="7" t="s">
        <v>69</v>
      </c>
      <c r="AB43" s="7">
        <v>7.9</v>
      </c>
      <c r="AC43" s="7" t="s">
        <v>322</v>
      </c>
      <c r="AE43" s="7">
        <v>21.8</v>
      </c>
      <c r="AF43" s="7" t="s">
        <v>428</v>
      </c>
      <c r="AH43" s="7">
        <v>3</v>
      </c>
      <c r="AI43" s="7" t="s">
        <v>68</v>
      </c>
      <c r="AK43" s="7">
        <v>15.1</v>
      </c>
    </row>
    <row r="44" spans="1:39" s="1" customFormat="1">
      <c r="A44" s="10"/>
      <c r="B44" s="38"/>
      <c r="C44" s="40">
        <v>798</v>
      </c>
      <c r="D44" s="17">
        <v>2.4</v>
      </c>
      <c r="E44" s="9"/>
      <c r="F44" s="9">
        <f>AVERAGE(D40:D44)</f>
        <v>2.92</v>
      </c>
      <c r="G44" s="9">
        <v>3.8</v>
      </c>
      <c r="H44" s="9"/>
      <c r="I44" s="24">
        <f>AVERAGE(G40:G44)</f>
        <v>3.2</v>
      </c>
      <c r="J44" s="24">
        <v>3.4</v>
      </c>
      <c r="K44" s="24"/>
      <c r="L44" s="24">
        <f>AVERAGE(J40:J44)</f>
        <v>3.3</v>
      </c>
      <c r="M44" s="24">
        <v>6</v>
      </c>
      <c r="N44" s="9"/>
      <c r="O44" s="24">
        <f>AVERAGE(M40:M44)</f>
        <v>4.0999999999999996</v>
      </c>
      <c r="P44" s="9">
        <v>2.2999999999999998</v>
      </c>
      <c r="Q44" s="9" t="s">
        <v>68</v>
      </c>
      <c r="R44" s="9">
        <f>AVERAGE(P40:P44)</f>
        <v>4.32</v>
      </c>
      <c r="S44" s="9">
        <v>1.5</v>
      </c>
      <c r="T44" s="9" t="s">
        <v>69</v>
      </c>
      <c r="U44" s="9">
        <f>AVERAGE(S40:S44)</f>
        <v>4.6199999999999992</v>
      </c>
      <c r="V44" s="9"/>
      <c r="W44" s="9"/>
      <c r="X44" s="9"/>
      <c r="Y44" s="9">
        <v>13</v>
      </c>
      <c r="Z44" s="9" t="s">
        <v>211</v>
      </c>
      <c r="AA44" s="9">
        <f>AVERAGE(Y40:Y44)</f>
        <v>7.7799999999999994</v>
      </c>
      <c r="AB44" s="9">
        <v>14.2</v>
      </c>
      <c r="AC44" s="9" t="s">
        <v>323</v>
      </c>
      <c r="AD44" s="9">
        <f>AVERAGE(AB40:AB44)</f>
        <v>9.8500000000000014</v>
      </c>
      <c r="AE44" s="21" t="s">
        <v>80</v>
      </c>
      <c r="AF44" s="9"/>
      <c r="AG44" s="9">
        <f>AVERAGE(AE40:AE44)</f>
        <v>11.600000000000001</v>
      </c>
      <c r="AH44" s="9">
        <v>22.8</v>
      </c>
      <c r="AI44" s="9" t="s">
        <v>502</v>
      </c>
      <c r="AJ44" s="9">
        <f>AVERAGE(AH40:AH44)</f>
        <v>12.600000000000001</v>
      </c>
      <c r="AK44" s="9">
        <v>12.2</v>
      </c>
      <c r="AL44" s="9"/>
      <c r="AM44" s="9">
        <f>AVERAGE(AK40:AK44)</f>
        <v>13.824999999999999</v>
      </c>
    </row>
    <row r="45" spans="1:39">
      <c r="A45" s="6">
        <v>9</v>
      </c>
      <c r="B45" s="37" t="s">
        <v>53</v>
      </c>
      <c r="C45" s="39">
        <v>799</v>
      </c>
      <c r="D45" s="16">
        <v>4.4000000000000004</v>
      </c>
      <c r="G45" s="7">
        <v>3.2</v>
      </c>
      <c r="J45" s="8">
        <v>3.6</v>
      </c>
      <c r="M45" s="11">
        <v>3.7</v>
      </c>
      <c r="P45" s="7">
        <v>4.5</v>
      </c>
      <c r="Q45" s="7" t="s">
        <v>68</v>
      </c>
      <c r="S45" s="7">
        <v>3.4</v>
      </c>
      <c r="T45" s="7" t="s">
        <v>69</v>
      </c>
      <c r="Y45" s="7">
        <v>9.6</v>
      </c>
      <c r="Z45" s="7" t="s">
        <v>212</v>
      </c>
      <c r="AB45" s="7">
        <v>5.5</v>
      </c>
      <c r="AC45" s="7" t="s">
        <v>99</v>
      </c>
      <c r="AE45" s="7">
        <v>5.5</v>
      </c>
      <c r="AF45" s="7" t="s">
        <v>99</v>
      </c>
      <c r="AH45" s="7">
        <v>6.1</v>
      </c>
      <c r="AI45" s="7" t="s">
        <v>480</v>
      </c>
      <c r="AK45" s="7">
        <v>7.9</v>
      </c>
      <c r="AL45" s="7" t="s">
        <v>480</v>
      </c>
    </row>
    <row r="46" spans="1:39">
      <c r="C46" s="39">
        <v>799</v>
      </c>
      <c r="D46" s="16">
        <v>3.4</v>
      </c>
      <c r="G46" s="7">
        <v>3.6</v>
      </c>
      <c r="J46" s="8">
        <v>4</v>
      </c>
      <c r="M46" s="11">
        <v>5.7</v>
      </c>
      <c r="N46" s="7" t="s">
        <v>101</v>
      </c>
      <c r="P46" s="7">
        <v>4.5999999999999996</v>
      </c>
      <c r="S46" s="7">
        <v>5.4</v>
      </c>
      <c r="Y46" s="7">
        <v>8.1999999999999993</v>
      </c>
      <c r="Z46" s="7" t="s">
        <v>99</v>
      </c>
      <c r="AB46" s="7">
        <v>8.1999999999999993</v>
      </c>
      <c r="AC46" s="7" t="s">
        <v>99</v>
      </c>
      <c r="AE46" s="7">
        <v>14.5</v>
      </c>
      <c r="AF46" s="7" t="s">
        <v>99</v>
      </c>
      <c r="AH46" s="7">
        <v>15.2</v>
      </c>
      <c r="AI46" s="7" t="s">
        <v>480</v>
      </c>
      <c r="AK46" s="7">
        <v>16</v>
      </c>
      <c r="AL46" s="7" t="s">
        <v>480</v>
      </c>
    </row>
    <row r="47" spans="1:39">
      <c r="C47" s="39">
        <v>799</v>
      </c>
      <c r="D47" s="16">
        <v>3.6</v>
      </c>
      <c r="G47" s="7">
        <v>4.4000000000000004</v>
      </c>
      <c r="J47" s="8">
        <v>3.6</v>
      </c>
      <c r="K47" s="8" t="s">
        <v>68</v>
      </c>
      <c r="M47" s="11">
        <v>4.7</v>
      </c>
      <c r="N47" s="7" t="s">
        <v>102</v>
      </c>
      <c r="P47" s="7">
        <v>5.6</v>
      </c>
      <c r="Q47" s="7" t="s">
        <v>68</v>
      </c>
      <c r="S47" s="7">
        <v>5.2</v>
      </c>
      <c r="Y47" s="7">
        <v>9.5</v>
      </c>
      <c r="Z47" s="7" t="s">
        <v>99</v>
      </c>
      <c r="AB47" s="7" t="s">
        <v>80</v>
      </c>
      <c r="AC47" s="7" t="s">
        <v>237</v>
      </c>
      <c r="AE47" s="7">
        <v>20.399999999999999</v>
      </c>
      <c r="AF47" s="7" t="s">
        <v>429</v>
      </c>
      <c r="AH47" s="7">
        <v>21.2</v>
      </c>
      <c r="AI47" s="7" t="s">
        <v>503</v>
      </c>
      <c r="AK47" s="7">
        <v>13.9</v>
      </c>
      <c r="AL47" s="7" t="s">
        <v>480</v>
      </c>
    </row>
    <row r="48" spans="1:39">
      <c r="C48" s="39">
        <v>799</v>
      </c>
      <c r="D48" s="16">
        <v>3.8</v>
      </c>
      <c r="G48" s="7">
        <v>3.4</v>
      </c>
      <c r="J48" s="8">
        <v>4.7</v>
      </c>
      <c r="M48" s="11">
        <v>5.6</v>
      </c>
      <c r="P48" s="7">
        <v>6.5</v>
      </c>
      <c r="S48" s="7">
        <v>5.8</v>
      </c>
      <c r="Y48" s="7">
        <v>8.1999999999999993</v>
      </c>
      <c r="Z48" s="7" t="s">
        <v>99</v>
      </c>
      <c r="AB48" s="7">
        <v>8.6</v>
      </c>
      <c r="AC48" s="7" t="s">
        <v>324</v>
      </c>
      <c r="AE48" s="7">
        <v>14.5</v>
      </c>
      <c r="AF48" s="7" t="s">
        <v>99</v>
      </c>
      <c r="AH48" s="7">
        <v>12.9</v>
      </c>
      <c r="AI48" s="7" t="s">
        <v>480</v>
      </c>
      <c r="AK48" s="7">
        <v>16.100000000000001</v>
      </c>
      <c r="AL48" s="7" t="s">
        <v>480</v>
      </c>
    </row>
    <row r="49" spans="1:39" s="1" customFormat="1">
      <c r="A49" s="10"/>
      <c r="B49" s="38"/>
      <c r="C49" s="40">
        <v>799</v>
      </c>
      <c r="D49" s="17">
        <v>3</v>
      </c>
      <c r="E49" s="9"/>
      <c r="F49" s="9">
        <f>AVERAGE(D45:D49)</f>
        <v>3.6399999999999997</v>
      </c>
      <c r="G49" s="9">
        <v>4.5999999999999996</v>
      </c>
      <c r="H49" s="9"/>
      <c r="I49" s="24">
        <f>AVERAGE(G45:G49)</f>
        <v>3.8400000000000007</v>
      </c>
      <c r="J49" s="24">
        <v>4.5999999999999996</v>
      </c>
      <c r="K49" s="24"/>
      <c r="L49" s="24">
        <f>AVERAGE(J45:J49)</f>
        <v>4.0999999999999996</v>
      </c>
      <c r="M49" s="24">
        <v>4.8</v>
      </c>
      <c r="N49" s="9"/>
      <c r="O49" s="24">
        <f>AVERAGE(M45:M49)</f>
        <v>4.9000000000000004</v>
      </c>
      <c r="P49" s="9">
        <v>4.5</v>
      </c>
      <c r="Q49" s="9"/>
      <c r="R49" s="9">
        <f>AVERAGE(P45:P49)</f>
        <v>5.14</v>
      </c>
      <c r="S49" s="9">
        <v>2.5</v>
      </c>
      <c r="T49" s="9" t="s">
        <v>69</v>
      </c>
      <c r="U49" s="9">
        <f>AVERAGE(S45:S49)</f>
        <v>4.46</v>
      </c>
      <c r="V49" s="9"/>
      <c r="W49" s="9"/>
      <c r="X49" s="9"/>
      <c r="Y49" s="9">
        <v>2.6</v>
      </c>
      <c r="Z49" s="9" t="s">
        <v>69</v>
      </c>
      <c r="AA49" s="9">
        <f>AVERAGE(Y45:Y49)</f>
        <v>7.62</v>
      </c>
      <c r="AB49" s="9">
        <v>16.7</v>
      </c>
      <c r="AC49" s="9" t="s">
        <v>325</v>
      </c>
      <c r="AD49" s="9">
        <f>AVERAGE(AB45:AB49)</f>
        <v>9.75</v>
      </c>
      <c r="AE49" s="9">
        <v>12.7</v>
      </c>
      <c r="AF49" s="9" t="s">
        <v>430</v>
      </c>
      <c r="AG49" s="9">
        <f>AVERAGE(AE45:AE49)</f>
        <v>13.52</v>
      </c>
      <c r="AH49" s="9">
        <v>15.2</v>
      </c>
      <c r="AI49" s="9" t="s">
        <v>480</v>
      </c>
      <c r="AJ49" s="9">
        <f>AVERAGE(AH45:AH49)</f>
        <v>14.12</v>
      </c>
      <c r="AK49" s="9">
        <v>23</v>
      </c>
      <c r="AL49" s="9" t="s">
        <v>578</v>
      </c>
      <c r="AM49" s="9">
        <f>AVERAGE(AK45:AK49)</f>
        <v>15.38</v>
      </c>
    </row>
    <row r="50" spans="1:39">
      <c r="A50" s="6">
        <v>10</v>
      </c>
      <c r="B50" s="37" t="s">
        <v>53</v>
      </c>
      <c r="C50" s="39">
        <v>260</v>
      </c>
      <c r="D50" s="16">
        <v>5.4</v>
      </c>
      <c r="G50" s="7">
        <v>5</v>
      </c>
      <c r="J50" s="8">
        <v>6.2</v>
      </c>
      <c r="M50" s="11">
        <v>8.8000000000000007</v>
      </c>
      <c r="N50" s="7" t="s">
        <v>100</v>
      </c>
      <c r="P50" s="7">
        <v>7.9</v>
      </c>
      <c r="S50" s="7">
        <v>12.7</v>
      </c>
      <c r="T50" s="7" t="s">
        <v>137</v>
      </c>
      <c r="Y50" s="7">
        <v>13.2</v>
      </c>
      <c r="AB50" s="7">
        <v>13.5</v>
      </c>
      <c r="AE50" s="7">
        <v>9.1999999999999993</v>
      </c>
      <c r="AH50" s="7">
        <v>17.5</v>
      </c>
      <c r="AI50" s="7" t="s">
        <v>68</v>
      </c>
      <c r="AK50" s="7" t="s">
        <v>80</v>
      </c>
    </row>
    <row r="51" spans="1:39">
      <c r="C51" s="39">
        <v>260</v>
      </c>
      <c r="D51" s="16">
        <v>4.8</v>
      </c>
      <c r="G51" s="7">
        <v>5.2</v>
      </c>
      <c r="J51" s="8">
        <v>6.2</v>
      </c>
      <c r="M51" s="11">
        <v>6.2</v>
      </c>
      <c r="P51" s="7">
        <v>8.1999999999999993</v>
      </c>
      <c r="S51" s="7">
        <v>9.1999999999999993</v>
      </c>
      <c r="T51" s="7" t="s">
        <v>138</v>
      </c>
      <c r="Y51" s="7">
        <v>12</v>
      </c>
      <c r="AB51" s="7">
        <v>9.5</v>
      </c>
      <c r="AE51" s="20" t="s">
        <v>80</v>
      </c>
      <c r="AH51" s="7" t="s">
        <v>80</v>
      </c>
      <c r="AK51" s="7">
        <v>11.8</v>
      </c>
      <c r="AL51" s="7" t="s">
        <v>569</v>
      </c>
    </row>
    <row r="52" spans="1:39">
      <c r="C52" s="39">
        <v>260</v>
      </c>
      <c r="D52" s="16">
        <v>7.4</v>
      </c>
      <c r="G52" s="7">
        <v>6.2</v>
      </c>
      <c r="J52" s="8">
        <v>6.6</v>
      </c>
      <c r="M52" s="11">
        <v>7.5</v>
      </c>
      <c r="P52" s="7">
        <v>9.1999999999999993</v>
      </c>
      <c r="Q52" s="7" t="s">
        <v>131</v>
      </c>
      <c r="S52" s="7">
        <v>7</v>
      </c>
      <c r="Y52" s="7">
        <v>7.9</v>
      </c>
      <c r="AB52" s="7">
        <v>19.2</v>
      </c>
      <c r="AC52" s="7" t="s">
        <v>326</v>
      </c>
      <c r="AE52" s="7">
        <v>8.1999999999999993</v>
      </c>
      <c r="AH52" s="7">
        <v>9.8000000000000007</v>
      </c>
      <c r="AK52" s="7">
        <v>27</v>
      </c>
      <c r="AL52" s="7" t="s">
        <v>579</v>
      </c>
    </row>
    <row r="53" spans="1:39">
      <c r="C53" s="39">
        <v>260</v>
      </c>
      <c r="D53" s="16">
        <v>3.4</v>
      </c>
      <c r="G53" s="7">
        <v>8.8000000000000007</v>
      </c>
      <c r="J53" s="8">
        <v>4.5999999999999996</v>
      </c>
      <c r="M53" s="11">
        <v>6.8</v>
      </c>
      <c r="P53" s="7">
        <v>9.8000000000000007</v>
      </c>
      <c r="S53" s="7">
        <v>6</v>
      </c>
      <c r="Y53" s="7">
        <v>16</v>
      </c>
      <c r="Z53" s="7" t="s">
        <v>213</v>
      </c>
      <c r="AB53" s="7">
        <v>20.5</v>
      </c>
      <c r="AC53" s="7" t="s">
        <v>327</v>
      </c>
      <c r="AE53" s="7">
        <v>20.2</v>
      </c>
      <c r="AF53" s="7" t="s">
        <v>431</v>
      </c>
      <c r="AH53" s="7">
        <v>8.9</v>
      </c>
      <c r="AK53" s="7">
        <v>12</v>
      </c>
      <c r="AL53" s="7" t="s">
        <v>68</v>
      </c>
    </row>
    <row r="54" spans="1:39" s="1" customFormat="1">
      <c r="A54" s="10"/>
      <c r="B54" s="38"/>
      <c r="C54" s="40">
        <v>260</v>
      </c>
      <c r="D54" s="17">
        <v>5</v>
      </c>
      <c r="E54" s="9"/>
      <c r="F54" s="9">
        <f>AVERAGE(D50:D54)</f>
        <v>5.2</v>
      </c>
      <c r="G54" s="9">
        <v>5.2</v>
      </c>
      <c r="H54" s="9" t="s">
        <v>69</v>
      </c>
      <c r="I54" s="24">
        <f>AVERAGE(G50:G54)</f>
        <v>6.08</v>
      </c>
      <c r="J54" s="24">
        <v>10.1</v>
      </c>
      <c r="K54" s="24" t="s">
        <v>86</v>
      </c>
      <c r="L54" s="24">
        <f>AVERAGE(J50:J54)</f>
        <v>6.74</v>
      </c>
      <c r="M54" s="24">
        <v>12.1</v>
      </c>
      <c r="N54" s="9"/>
      <c r="O54" s="24">
        <f>AVERAGE(M50:M54)</f>
        <v>8.2799999999999994</v>
      </c>
      <c r="P54" s="9">
        <v>6.5</v>
      </c>
      <c r="Q54" s="9"/>
      <c r="R54" s="9">
        <f>AVERAGE(P50:P54)</f>
        <v>8.32</v>
      </c>
      <c r="S54" s="9">
        <v>9.1</v>
      </c>
      <c r="T54" s="9"/>
      <c r="U54" s="9">
        <f>AVERAGE(S50:S54)</f>
        <v>8.8000000000000007</v>
      </c>
      <c r="V54" s="9"/>
      <c r="W54" s="9"/>
      <c r="X54" s="9"/>
      <c r="Y54" s="9">
        <v>6.4</v>
      </c>
      <c r="Z54" s="9" t="s">
        <v>69</v>
      </c>
      <c r="AA54" s="9">
        <f>AVERAGE(Y50:Y54)</f>
        <v>11.1</v>
      </c>
      <c r="AB54" s="9" t="s">
        <v>80</v>
      </c>
      <c r="AC54" s="9" t="s">
        <v>237</v>
      </c>
      <c r="AD54" s="9">
        <f>AVERAGE(AB50:AB54)</f>
        <v>15.675000000000001</v>
      </c>
      <c r="AE54" s="9">
        <v>23.1</v>
      </c>
      <c r="AF54" s="9" t="s">
        <v>432</v>
      </c>
      <c r="AG54" s="9">
        <f>AVERAGE(AE50:AE54)</f>
        <v>15.174999999999999</v>
      </c>
      <c r="AH54" s="9">
        <v>24.9</v>
      </c>
      <c r="AI54" s="9" t="s">
        <v>504</v>
      </c>
      <c r="AJ54" s="9">
        <f>AVERAGE(AH50:AH54)</f>
        <v>15.275</v>
      </c>
      <c r="AK54" s="9">
        <v>11.9</v>
      </c>
      <c r="AL54" s="9"/>
      <c r="AM54" s="9">
        <f>AVERAGE(AK50:AK54)</f>
        <v>15.674999999999999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2"/>
  <sheetViews>
    <sheetView workbookViewId="0">
      <selection activeCell="J18" sqref="J18"/>
    </sheetView>
  </sheetViews>
  <sheetFormatPr baseColWidth="10" defaultRowHeight="15" x14ac:dyDescent="0"/>
  <cols>
    <col min="1" max="2" width="10.83203125" style="54"/>
    <col min="3" max="3" width="10.83203125" style="49"/>
    <col min="4" max="4" width="15.83203125" style="49" bestFit="1" customWidth="1"/>
    <col min="5" max="16384" width="10.83203125" style="49"/>
  </cols>
  <sheetData>
    <row r="1" spans="1:4">
      <c r="A1" s="47" t="s">
        <v>582</v>
      </c>
      <c r="B1" s="47" t="s">
        <v>583</v>
      </c>
      <c r="C1" s="47" t="s">
        <v>584</v>
      </c>
      <c r="D1" s="48" t="s">
        <v>585</v>
      </c>
    </row>
    <row r="2" spans="1:4">
      <c r="A2" s="50" t="s">
        <v>586</v>
      </c>
      <c r="B2" s="50">
        <v>42269</v>
      </c>
      <c r="C2" s="51">
        <v>586</v>
      </c>
      <c r="D2" s="52">
        <v>4.833333333333333</v>
      </c>
    </row>
    <row r="3" spans="1:4">
      <c r="A3" s="50" t="s">
        <v>586</v>
      </c>
      <c r="B3" s="50">
        <v>42269</v>
      </c>
      <c r="C3" s="51">
        <v>587</v>
      </c>
      <c r="D3" s="52">
        <v>4.2</v>
      </c>
    </row>
    <row r="4" spans="1:4">
      <c r="A4" s="50" t="s">
        <v>586</v>
      </c>
      <c r="B4" s="50">
        <v>42269</v>
      </c>
      <c r="C4" s="51">
        <v>588</v>
      </c>
      <c r="D4" s="52">
        <v>3.5</v>
      </c>
    </row>
    <row r="5" spans="1:4">
      <c r="A5" s="50" t="s">
        <v>586</v>
      </c>
      <c r="B5" s="50">
        <v>42269</v>
      </c>
      <c r="C5" s="51">
        <v>589</v>
      </c>
      <c r="D5" s="52">
        <v>4.9333333333333336</v>
      </c>
    </row>
    <row r="6" spans="1:4">
      <c r="A6" s="50" t="s">
        <v>586</v>
      </c>
      <c r="B6" s="50">
        <v>42269</v>
      </c>
      <c r="C6" s="51">
        <v>590</v>
      </c>
      <c r="D6" s="52">
        <v>3.3333333333333335</v>
      </c>
    </row>
    <row r="7" spans="1:4">
      <c r="A7" s="50" t="s">
        <v>586</v>
      </c>
      <c r="B7" s="50">
        <v>42269</v>
      </c>
      <c r="C7" s="51">
        <v>591</v>
      </c>
      <c r="D7" s="52">
        <v>2.9</v>
      </c>
    </row>
    <row r="8" spans="1:4">
      <c r="A8" s="50" t="s">
        <v>586</v>
      </c>
      <c r="B8" s="50">
        <v>42269</v>
      </c>
      <c r="C8" s="51">
        <v>592</v>
      </c>
      <c r="D8" s="52">
        <v>3.5</v>
      </c>
    </row>
    <row r="9" spans="1:4">
      <c r="A9" s="50" t="s">
        <v>586</v>
      </c>
      <c r="B9" s="50">
        <v>42269</v>
      </c>
      <c r="C9" s="51">
        <v>593</v>
      </c>
      <c r="D9" s="52">
        <v>7.333333333333333</v>
      </c>
    </row>
    <row r="10" spans="1:4">
      <c r="A10" s="50" t="s">
        <v>586</v>
      </c>
      <c r="B10" s="50">
        <v>42269</v>
      </c>
      <c r="C10" s="51">
        <v>594</v>
      </c>
      <c r="D10" s="52">
        <v>3.6333333333333333</v>
      </c>
    </row>
    <row r="11" spans="1:4">
      <c r="A11" s="53" t="s">
        <v>586</v>
      </c>
      <c r="B11" s="53">
        <v>42269</v>
      </c>
      <c r="C11" s="47">
        <v>595</v>
      </c>
      <c r="D11" s="48">
        <v>3.05</v>
      </c>
    </row>
    <row r="12" spans="1:4">
      <c r="A12" s="50" t="s">
        <v>586</v>
      </c>
      <c r="B12" s="50">
        <v>42290</v>
      </c>
      <c r="C12" s="51">
        <v>586</v>
      </c>
      <c r="D12" s="52">
        <v>4.8</v>
      </c>
    </row>
    <row r="13" spans="1:4">
      <c r="A13" s="50" t="s">
        <v>586</v>
      </c>
      <c r="B13" s="50">
        <v>42290</v>
      </c>
      <c r="C13" s="51">
        <v>587</v>
      </c>
      <c r="D13" s="52">
        <v>3.8333333333333335</v>
      </c>
    </row>
    <row r="14" spans="1:4">
      <c r="A14" s="50" t="s">
        <v>586</v>
      </c>
      <c r="B14" s="50">
        <v>42290</v>
      </c>
      <c r="C14" s="51">
        <v>588</v>
      </c>
      <c r="D14" s="52">
        <v>3.125</v>
      </c>
    </row>
    <row r="15" spans="1:4">
      <c r="A15" s="50" t="s">
        <v>586</v>
      </c>
      <c r="B15" s="50">
        <v>42290</v>
      </c>
      <c r="C15" s="51">
        <v>589</v>
      </c>
      <c r="D15" s="52">
        <v>5.5666666666666664</v>
      </c>
    </row>
    <row r="16" spans="1:4">
      <c r="A16" s="50" t="s">
        <v>586</v>
      </c>
      <c r="B16" s="50">
        <v>42290</v>
      </c>
      <c r="C16" s="51">
        <v>590</v>
      </c>
      <c r="D16" s="52">
        <v>3.3333333333333335</v>
      </c>
    </row>
    <row r="17" spans="1:4">
      <c r="A17" s="50" t="s">
        <v>586</v>
      </c>
      <c r="B17" s="50">
        <v>42290</v>
      </c>
      <c r="C17" s="51">
        <v>591</v>
      </c>
      <c r="D17" s="52">
        <v>5</v>
      </c>
    </row>
    <row r="18" spans="1:4">
      <c r="A18" s="50" t="s">
        <v>586</v>
      </c>
      <c r="B18" s="50">
        <v>42290</v>
      </c>
      <c r="C18" s="51">
        <v>592</v>
      </c>
      <c r="D18" s="52">
        <v>3.3666666666666671</v>
      </c>
    </row>
    <row r="19" spans="1:4">
      <c r="A19" s="50" t="s">
        <v>586</v>
      </c>
      <c r="B19" s="50">
        <v>42290</v>
      </c>
      <c r="C19" s="51">
        <v>593</v>
      </c>
      <c r="D19" s="52">
        <v>8</v>
      </c>
    </row>
    <row r="20" spans="1:4">
      <c r="A20" s="50" t="s">
        <v>586</v>
      </c>
      <c r="B20" s="50">
        <v>42290</v>
      </c>
      <c r="C20" s="51">
        <v>594</v>
      </c>
      <c r="D20" s="52">
        <v>3.7333333333333338</v>
      </c>
    </row>
    <row r="21" spans="1:4">
      <c r="A21" s="53" t="s">
        <v>586</v>
      </c>
      <c r="B21" s="53">
        <v>42290</v>
      </c>
      <c r="C21" s="47">
        <v>595</v>
      </c>
      <c r="D21" s="48">
        <v>3.55</v>
      </c>
    </row>
    <row r="22" spans="1:4">
      <c r="A22" s="50" t="s">
        <v>586</v>
      </c>
      <c r="B22" s="50">
        <v>42311</v>
      </c>
      <c r="C22" s="51">
        <v>586</v>
      </c>
      <c r="D22" s="52">
        <v>4.1000000000000005</v>
      </c>
    </row>
    <row r="23" spans="1:4">
      <c r="A23" s="50" t="s">
        <v>586</v>
      </c>
      <c r="B23" s="50">
        <v>42311</v>
      </c>
      <c r="C23" s="51">
        <v>587</v>
      </c>
      <c r="D23" s="52">
        <v>2.8000000000000003</v>
      </c>
    </row>
    <row r="24" spans="1:4">
      <c r="A24" s="50" t="s">
        <v>586</v>
      </c>
      <c r="B24" s="50">
        <v>42311</v>
      </c>
      <c r="C24" s="51">
        <v>588</v>
      </c>
      <c r="D24" s="52">
        <v>4.9333333333333336</v>
      </c>
    </row>
    <row r="25" spans="1:4">
      <c r="A25" s="50" t="s">
        <v>586</v>
      </c>
      <c r="B25" s="50">
        <v>42311</v>
      </c>
      <c r="C25" s="51">
        <v>589</v>
      </c>
      <c r="D25" s="52">
        <v>4.5666666666666664</v>
      </c>
    </row>
    <row r="26" spans="1:4">
      <c r="A26" s="50" t="s">
        <v>586</v>
      </c>
      <c r="B26" s="50">
        <v>42311</v>
      </c>
      <c r="C26" s="51">
        <v>590</v>
      </c>
      <c r="D26" s="52">
        <v>2.9</v>
      </c>
    </row>
    <row r="27" spans="1:4">
      <c r="A27" s="50" t="s">
        <v>586</v>
      </c>
      <c r="B27" s="50">
        <v>42311</v>
      </c>
      <c r="C27" s="51">
        <v>591</v>
      </c>
      <c r="D27" s="52">
        <v>4.1000000000000005</v>
      </c>
    </row>
    <row r="28" spans="1:4">
      <c r="A28" s="50" t="s">
        <v>586</v>
      </c>
      <c r="B28" s="50">
        <v>42311</v>
      </c>
      <c r="C28" s="51">
        <v>592</v>
      </c>
      <c r="D28" s="52">
        <v>3.5666666666666664</v>
      </c>
    </row>
    <row r="29" spans="1:4">
      <c r="A29" s="50" t="s">
        <v>586</v>
      </c>
      <c r="B29" s="50">
        <v>42311</v>
      </c>
      <c r="C29" s="51">
        <v>593</v>
      </c>
      <c r="D29" s="52">
        <v>5.0666666666666664</v>
      </c>
    </row>
    <row r="30" spans="1:4">
      <c r="A30" s="50" t="s">
        <v>586</v>
      </c>
      <c r="B30" s="50">
        <v>42311</v>
      </c>
      <c r="C30" s="51">
        <v>594</v>
      </c>
      <c r="D30" s="52">
        <v>4.4333333333333336</v>
      </c>
    </row>
    <row r="31" spans="1:4">
      <c r="A31" s="53" t="s">
        <v>586</v>
      </c>
      <c r="B31" s="53">
        <v>42311</v>
      </c>
      <c r="C31" s="47">
        <v>595</v>
      </c>
      <c r="D31" s="48">
        <v>2.1333333333333333</v>
      </c>
    </row>
    <row r="32" spans="1:4">
      <c r="A32" s="50" t="s">
        <v>586</v>
      </c>
      <c r="B32" s="50">
        <v>42327</v>
      </c>
      <c r="C32" s="51">
        <v>586</v>
      </c>
      <c r="D32" s="52">
        <v>4.3999999999999995</v>
      </c>
    </row>
    <row r="33" spans="1:4">
      <c r="A33" s="50" t="s">
        <v>586</v>
      </c>
      <c r="B33" s="50">
        <v>42327</v>
      </c>
      <c r="C33" s="51">
        <v>587</v>
      </c>
      <c r="D33" s="52">
        <v>2.6999999999999997</v>
      </c>
    </row>
    <row r="34" spans="1:4">
      <c r="A34" s="50" t="s">
        <v>586</v>
      </c>
      <c r="B34" s="50">
        <v>42327</v>
      </c>
      <c r="C34" s="51">
        <v>588</v>
      </c>
      <c r="D34" s="52">
        <v>5.1333333333333337</v>
      </c>
    </row>
    <row r="35" spans="1:4">
      <c r="A35" s="50" t="s">
        <v>586</v>
      </c>
      <c r="B35" s="50">
        <v>42327</v>
      </c>
      <c r="C35" s="51">
        <v>589</v>
      </c>
      <c r="D35" s="52">
        <v>4.666666666666667</v>
      </c>
    </row>
    <row r="36" spans="1:4">
      <c r="A36" s="50" t="s">
        <v>586</v>
      </c>
      <c r="B36" s="50">
        <v>42327</v>
      </c>
      <c r="C36" s="51">
        <v>590</v>
      </c>
      <c r="D36" s="52">
        <v>2.9333333333333336</v>
      </c>
    </row>
    <row r="37" spans="1:4">
      <c r="A37" s="50" t="s">
        <v>586</v>
      </c>
      <c r="B37" s="50">
        <v>42327</v>
      </c>
      <c r="C37" s="51">
        <v>591</v>
      </c>
      <c r="D37" s="52">
        <v>3.8333333333333335</v>
      </c>
    </row>
    <row r="38" spans="1:4">
      <c r="A38" s="50" t="s">
        <v>586</v>
      </c>
      <c r="B38" s="50">
        <v>42327</v>
      </c>
      <c r="C38" s="51">
        <v>592</v>
      </c>
      <c r="D38" s="52">
        <v>3.6333333333333333</v>
      </c>
    </row>
    <row r="39" spans="1:4">
      <c r="A39" s="50" t="s">
        <v>586</v>
      </c>
      <c r="B39" s="50">
        <v>42327</v>
      </c>
      <c r="C39" s="51">
        <v>593</v>
      </c>
      <c r="D39" s="52">
        <v>5.6333333333333329</v>
      </c>
    </row>
    <row r="40" spans="1:4">
      <c r="A40" s="50" t="s">
        <v>586</v>
      </c>
      <c r="B40" s="50">
        <v>42327</v>
      </c>
      <c r="C40" s="51">
        <v>594</v>
      </c>
      <c r="D40" s="52">
        <v>4.7</v>
      </c>
    </row>
    <row r="41" spans="1:4">
      <c r="A41" s="53" t="s">
        <v>586</v>
      </c>
      <c r="B41" s="53">
        <v>42327</v>
      </c>
      <c r="C41" s="47">
        <v>595</v>
      </c>
      <c r="D41" s="48">
        <v>2.6</v>
      </c>
    </row>
    <row r="42" spans="1:4">
      <c r="A42" s="50" t="s">
        <v>586</v>
      </c>
      <c r="B42" s="50">
        <v>42348</v>
      </c>
      <c r="C42" s="51">
        <v>586</v>
      </c>
      <c r="D42" s="52">
        <v>3.85</v>
      </c>
    </row>
    <row r="43" spans="1:4">
      <c r="A43" s="50" t="s">
        <v>586</v>
      </c>
      <c r="B43" s="50">
        <v>42348</v>
      </c>
      <c r="C43" s="51">
        <v>587</v>
      </c>
      <c r="D43" s="52">
        <v>2.7333333333333329</v>
      </c>
    </row>
    <row r="44" spans="1:4">
      <c r="A44" s="50" t="s">
        <v>586</v>
      </c>
      <c r="B44" s="50">
        <v>42348</v>
      </c>
      <c r="C44" s="51">
        <v>588</v>
      </c>
      <c r="D44" s="52">
        <v>8.9666666666666668</v>
      </c>
    </row>
    <row r="45" spans="1:4">
      <c r="A45" s="50" t="s">
        <v>586</v>
      </c>
      <c r="B45" s="50">
        <v>42348</v>
      </c>
      <c r="C45" s="51">
        <v>589</v>
      </c>
      <c r="D45" s="52">
        <v>6</v>
      </c>
    </row>
    <row r="46" spans="1:4">
      <c r="A46" s="50" t="s">
        <v>586</v>
      </c>
      <c r="B46" s="50">
        <v>42348</v>
      </c>
      <c r="C46" s="51">
        <v>590</v>
      </c>
      <c r="D46" s="52">
        <v>3.1</v>
      </c>
    </row>
    <row r="47" spans="1:4">
      <c r="A47" s="50" t="s">
        <v>586</v>
      </c>
      <c r="B47" s="50">
        <v>42348</v>
      </c>
      <c r="C47" s="51">
        <v>591</v>
      </c>
      <c r="D47" s="52">
        <v>6.2333333333333334</v>
      </c>
    </row>
    <row r="48" spans="1:4">
      <c r="A48" s="50" t="s">
        <v>586</v>
      </c>
      <c r="B48" s="50">
        <v>42348</v>
      </c>
      <c r="C48" s="51">
        <v>592</v>
      </c>
      <c r="D48" s="52">
        <v>8.9</v>
      </c>
    </row>
    <row r="49" spans="1:4">
      <c r="A49" s="50" t="s">
        <v>586</v>
      </c>
      <c r="B49" s="50">
        <v>42348</v>
      </c>
      <c r="C49" s="51">
        <v>593</v>
      </c>
      <c r="D49" s="52">
        <v>7.1333333333333329</v>
      </c>
    </row>
    <row r="50" spans="1:4">
      <c r="A50" s="50" t="s">
        <v>586</v>
      </c>
      <c r="B50" s="50">
        <v>42348</v>
      </c>
      <c r="C50" s="51">
        <v>594</v>
      </c>
      <c r="D50" s="52">
        <v>3.7333333333333329</v>
      </c>
    </row>
    <row r="51" spans="1:4">
      <c r="A51" s="53" t="s">
        <v>586</v>
      </c>
      <c r="B51" s="53">
        <v>42348</v>
      </c>
      <c r="C51" s="47">
        <v>595</v>
      </c>
      <c r="D51" s="48">
        <v>2.6666666666666665</v>
      </c>
    </row>
    <row r="52" spans="1:4">
      <c r="A52" s="50" t="s">
        <v>586</v>
      </c>
      <c r="B52" s="50">
        <v>42401</v>
      </c>
      <c r="C52" s="51">
        <v>586</v>
      </c>
      <c r="D52" s="52">
        <v>3.8333333333333335</v>
      </c>
    </row>
    <row r="53" spans="1:4">
      <c r="A53" s="50" t="s">
        <v>586</v>
      </c>
      <c r="B53" s="50">
        <v>42401</v>
      </c>
      <c r="C53" s="51">
        <v>587</v>
      </c>
      <c r="D53" s="52">
        <v>2.5</v>
      </c>
    </row>
    <row r="54" spans="1:4">
      <c r="A54" s="50" t="s">
        <v>586</v>
      </c>
      <c r="B54" s="50">
        <v>42401</v>
      </c>
      <c r="C54" s="51">
        <v>588</v>
      </c>
      <c r="D54" s="52">
        <v>4.666666666666667</v>
      </c>
    </row>
    <row r="55" spans="1:4">
      <c r="A55" s="50" t="s">
        <v>586</v>
      </c>
      <c r="B55" s="50">
        <v>42401</v>
      </c>
      <c r="C55" s="51">
        <v>589</v>
      </c>
      <c r="D55" s="52">
        <v>5.7666666666666666</v>
      </c>
    </row>
    <row r="56" spans="1:4">
      <c r="A56" s="50" t="s">
        <v>586</v>
      </c>
      <c r="B56" s="50">
        <v>42401</v>
      </c>
      <c r="C56" s="51">
        <v>590</v>
      </c>
      <c r="D56" s="52">
        <v>4.25</v>
      </c>
    </row>
    <row r="57" spans="1:4">
      <c r="A57" s="50" t="s">
        <v>586</v>
      </c>
      <c r="B57" s="50">
        <v>42401</v>
      </c>
      <c r="C57" s="51">
        <v>591</v>
      </c>
      <c r="D57" s="52">
        <v>4.3499999999999996</v>
      </c>
    </row>
    <row r="58" spans="1:4">
      <c r="A58" s="50" t="s">
        <v>586</v>
      </c>
      <c r="B58" s="50">
        <v>42401</v>
      </c>
      <c r="C58" s="51">
        <v>592</v>
      </c>
      <c r="D58" s="52">
        <v>6.166666666666667</v>
      </c>
    </row>
    <row r="59" spans="1:4">
      <c r="A59" s="50" t="s">
        <v>586</v>
      </c>
      <c r="B59" s="50">
        <v>42401</v>
      </c>
      <c r="C59" s="51">
        <v>593</v>
      </c>
      <c r="D59" s="52">
        <v>8.5</v>
      </c>
    </row>
    <row r="60" spans="1:4">
      <c r="A60" s="50" t="s">
        <v>586</v>
      </c>
      <c r="B60" s="50">
        <v>42401</v>
      </c>
      <c r="C60" s="51">
        <v>594</v>
      </c>
      <c r="D60" s="52">
        <v>5.833333333333333</v>
      </c>
    </row>
    <row r="61" spans="1:4">
      <c r="A61" s="53" t="s">
        <v>586</v>
      </c>
      <c r="B61" s="53">
        <v>42401</v>
      </c>
      <c r="C61" s="47">
        <v>595</v>
      </c>
      <c r="D61" s="48">
        <v>3</v>
      </c>
    </row>
    <row r="62" spans="1:4">
      <c r="A62" s="50" t="s">
        <v>586</v>
      </c>
      <c r="B62" s="50">
        <v>42445</v>
      </c>
      <c r="C62" s="51">
        <v>586</v>
      </c>
      <c r="D62" s="52">
        <v>3.7666666666666671</v>
      </c>
    </row>
    <row r="63" spans="1:4">
      <c r="A63" s="50" t="s">
        <v>586</v>
      </c>
      <c r="B63" s="50">
        <v>42445</v>
      </c>
      <c r="C63" s="51">
        <v>587</v>
      </c>
      <c r="D63" s="52">
        <v>1.9333333333333333</v>
      </c>
    </row>
    <row r="64" spans="1:4">
      <c r="A64" s="50" t="s">
        <v>586</v>
      </c>
      <c r="B64" s="50">
        <v>42445</v>
      </c>
      <c r="C64" s="51">
        <v>588</v>
      </c>
      <c r="D64" s="52">
        <v>5.2666666666666666</v>
      </c>
    </row>
    <row r="65" spans="1:4">
      <c r="A65" s="50" t="s">
        <v>586</v>
      </c>
      <c r="B65" s="50">
        <v>42445</v>
      </c>
      <c r="C65" s="51">
        <v>589</v>
      </c>
      <c r="D65" s="52">
        <v>4.5</v>
      </c>
    </row>
    <row r="66" spans="1:4">
      <c r="A66" s="50" t="s">
        <v>586</v>
      </c>
      <c r="B66" s="50">
        <v>42445</v>
      </c>
      <c r="C66" s="51">
        <v>590</v>
      </c>
      <c r="D66" s="52">
        <v>1.5</v>
      </c>
    </row>
    <row r="67" spans="1:4">
      <c r="A67" s="50" t="s">
        <v>586</v>
      </c>
      <c r="B67" s="50">
        <v>42445</v>
      </c>
      <c r="C67" s="51">
        <v>591</v>
      </c>
      <c r="D67" s="52">
        <v>4.3</v>
      </c>
    </row>
    <row r="68" spans="1:4">
      <c r="A68" s="50" t="s">
        <v>586</v>
      </c>
      <c r="B68" s="50">
        <v>42445</v>
      </c>
      <c r="C68" s="51">
        <v>592</v>
      </c>
      <c r="D68" s="52">
        <v>9.9</v>
      </c>
    </row>
    <row r="69" spans="1:4">
      <c r="A69" s="50" t="s">
        <v>586</v>
      </c>
      <c r="B69" s="50">
        <v>42445</v>
      </c>
      <c r="C69" s="51">
        <v>593</v>
      </c>
      <c r="D69" s="52">
        <v>6.166666666666667</v>
      </c>
    </row>
    <row r="70" spans="1:4">
      <c r="A70" s="50" t="s">
        <v>586</v>
      </c>
      <c r="B70" s="50">
        <v>42445</v>
      </c>
      <c r="C70" s="51">
        <v>594</v>
      </c>
      <c r="D70" s="52">
        <v>5</v>
      </c>
    </row>
    <row r="71" spans="1:4">
      <c r="A71" s="53" t="s">
        <v>586</v>
      </c>
      <c r="B71" s="53">
        <v>42445</v>
      </c>
      <c r="C71" s="47">
        <v>595</v>
      </c>
      <c r="D71" s="48">
        <v>2.3333333333333335</v>
      </c>
    </row>
    <row r="72" spans="1:4">
      <c r="A72" s="50" t="s">
        <v>586</v>
      </c>
      <c r="B72" s="50">
        <v>42486</v>
      </c>
      <c r="C72" s="51">
        <v>586</v>
      </c>
      <c r="D72" s="52">
        <v>4.833333333333333</v>
      </c>
    </row>
    <row r="73" spans="1:4">
      <c r="A73" s="50" t="s">
        <v>586</v>
      </c>
      <c r="B73" s="50">
        <v>42486</v>
      </c>
      <c r="C73" s="51">
        <v>587</v>
      </c>
      <c r="D73" s="52">
        <v>4.5</v>
      </c>
    </row>
    <row r="74" spans="1:4">
      <c r="A74" s="50" t="s">
        <v>586</v>
      </c>
      <c r="B74" s="50">
        <v>42486</v>
      </c>
      <c r="C74" s="51">
        <v>588</v>
      </c>
      <c r="D74" s="52">
        <v>5.2666666666666666</v>
      </c>
    </row>
    <row r="75" spans="1:4">
      <c r="A75" s="50" t="s">
        <v>586</v>
      </c>
      <c r="B75" s="50">
        <v>42486</v>
      </c>
      <c r="C75" s="51">
        <v>589</v>
      </c>
      <c r="D75" s="52">
        <v>6</v>
      </c>
    </row>
    <row r="76" spans="1:4">
      <c r="A76" s="50" t="s">
        <v>586</v>
      </c>
      <c r="B76" s="50">
        <v>42486</v>
      </c>
      <c r="C76" s="51">
        <v>590</v>
      </c>
      <c r="D76" s="52">
        <v>4.5</v>
      </c>
    </row>
    <row r="77" spans="1:4">
      <c r="A77" s="50" t="s">
        <v>586</v>
      </c>
      <c r="B77" s="50">
        <v>42486</v>
      </c>
      <c r="C77" s="51">
        <v>591</v>
      </c>
      <c r="D77" s="52">
        <v>3.5666666666666664</v>
      </c>
    </row>
    <row r="78" spans="1:4">
      <c r="A78" s="50" t="s">
        <v>586</v>
      </c>
      <c r="B78" s="50">
        <v>42486</v>
      </c>
      <c r="C78" s="51">
        <v>592</v>
      </c>
      <c r="D78" s="52">
        <v>9</v>
      </c>
    </row>
    <row r="79" spans="1:4">
      <c r="A79" s="50" t="s">
        <v>586</v>
      </c>
      <c r="B79" s="50">
        <v>42486</v>
      </c>
      <c r="C79" s="51">
        <v>593</v>
      </c>
      <c r="D79" s="52">
        <v>6.0666666666666664</v>
      </c>
    </row>
    <row r="80" spans="1:4">
      <c r="A80" s="50" t="s">
        <v>586</v>
      </c>
      <c r="B80" s="50">
        <v>42486</v>
      </c>
      <c r="C80" s="51">
        <v>594</v>
      </c>
      <c r="D80" s="52">
        <v>4.75</v>
      </c>
    </row>
    <row r="81" spans="1:4">
      <c r="A81" s="53" t="s">
        <v>586</v>
      </c>
      <c r="B81" s="53">
        <v>42486</v>
      </c>
      <c r="C81" s="47">
        <v>595</v>
      </c>
      <c r="D81" s="48">
        <v>1.9</v>
      </c>
    </row>
    <row r="82" spans="1:4">
      <c r="A82" s="50" t="s">
        <v>586</v>
      </c>
      <c r="B82" s="50">
        <v>42529</v>
      </c>
      <c r="C82" s="51">
        <v>586</v>
      </c>
      <c r="D82" s="52">
        <v>4.666666666666667</v>
      </c>
    </row>
    <row r="83" spans="1:4">
      <c r="A83" s="50" t="s">
        <v>586</v>
      </c>
      <c r="B83" s="50">
        <v>42529</v>
      </c>
      <c r="C83" s="51">
        <v>587</v>
      </c>
      <c r="D83" s="52">
        <v>3</v>
      </c>
    </row>
    <row r="84" spans="1:4">
      <c r="A84" s="50" t="s">
        <v>586</v>
      </c>
      <c r="B84" s="50">
        <v>42529</v>
      </c>
      <c r="C84" s="51">
        <v>588</v>
      </c>
      <c r="D84" s="52">
        <v>5.333333333333333</v>
      </c>
    </row>
    <row r="85" spans="1:4">
      <c r="A85" s="50" t="s">
        <v>586</v>
      </c>
      <c r="B85" s="50">
        <v>42529</v>
      </c>
      <c r="C85" s="51">
        <v>589</v>
      </c>
      <c r="D85" s="52">
        <v>7</v>
      </c>
    </row>
    <row r="86" spans="1:4">
      <c r="A86" s="50" t="s">
        <v>586</v>
      </c>
      <c r="B86" s="50">
        <v>42529</v>
      </c>
      <c r="C86" s="51">
        <v>590</v>
      </c>
      <c r="D86" s="52">
        <v>2.5</v>
      </c>
    </row>
    <row r="87" spans="1:4">
      <c r="A87" s="50" t="s">
        <v>586</v>
      </c>
      <c r="B87" s="50">
        <v>42529</v>
      </c>
      <c r="C87" s="51">
        <v>591</v>
      </c>
      <c r="D87" s="52">
        <v>4.5</v>
      </c>
    </row>
    <row r="88" spans="1:4">
      <c r="A88" s="50" t="s">
        <v>586</v>
      </c>
      <c r="B88" s="50">
        <v>42529</v>
      </c>
      <c r="C88" s="51">
        <v>592</v>
      </c>
      <c r="D88" s="52">
        <v>5.333333333333333</v>
      </c>
    </row>
    <row r="89" spans="1:4">
      <c r="A89" s="50" t="s">
        <v>586</v>
      </c>
      <c r="B89" s="50">
        <v>42529</v>
      </c>
      <c r="C89" s="51">
        <v>593</v>
      </c>
      <c r="D89" s="52">
        <v>3</v>
      </c>
    </row>
    <row r="90" spans="1:4">
      <c r="A90" s="50" t="s">
        <v>586</v>
      </c>
      <c r="B90" s="50">
        <v>42529</v>
      </c>
      <c r="C90" s="51">
        <v>594</v>
      </c>
      <c r="D90" s="52">
        <v>4.25</v>
      </c>
    </row>
    <row r="91" spans="1:4">
      <c r="A91" s="53" t="s">
        <v>586</v>
      </c>
      <c r="B91" s="53">
        <v>42529</v>
      </c>
      <c r="C91" s="47">
        <v>595</v>
      </c>
      <c r="D91" s="48">
        <v>2</v>
      </c>
    </row>
    <row r="92" spans="1:4">
      <c r="A92" s="50" t="s">
        <v>586</v>
      </c>
      <c r="B92" s="50">
        <v>42572</v>
      </c>
      <c r="C92" s="51">
        <v>586</v>
      </c>
      <c r="D92" s="52">
        <v>7</v>
      </c>
    </row>
    <row r="93" spans="1:4">
      <c r="A93" s="50" t="s">
        <v>586</v>
      </c>
      <c r="B93" s="50">
        <v>42572</v>
      </c>
      <c r="C93" s="51">
        <v>587</v>
      </c>
      <c r="D93" s="52">
        <v>15</v>
      </c>
    </row>
    <row r="94" spans="1:4">
      <c r="A94" s="50" t="s">
        <v>586</v>
      </c>
      <c r="B94" s="50">
        <v>42572</v>
      </c>
      <c r="C94" s="51">
        <v>588</v>
      </c>
      <c r="D94" s="52">
        <v>4</v>
      </c>
    </row>
    <row r="95" spans="1:4">
      <c r="A95" s="50" t="s">
        <v>586</v>
      </c>
      <c r="B95" s="50">
        <v>42572</v>
      </c>
      <c r="C95" s="51">
        <v>589</v>
      </c>
      <c r="D95" s="52">
        <v>3.75</v>
      </c>
    </row>
    <row r="96" spans="1:4">
      <c r="A96" s="50" t="s">
        <v>586</v>
      </c>
      <c r="B96" s="50">
        <v>42572</v>
      </c>
      <c r="C96" s="51">
        <v>590</v>
      </c>
      <c r="D96" s="52">
        <v>4</v>
      </c>
    </row>
    <row r="97" spans="1:4">
      <c r="A97" s="50" t="s">
        <v>586</v>
      </c>
      <c r="B97" s="50">
        <v>42572</v>
      </c>
      <c r="C97" s="51">
        <v>591</v>
      </c>
      <c r="D97" s="52">
        <v>6.666666666666667</v>
      </c>
    </row>
    <row r="98" spans="1:4">
      <c r="A98" s="50" t="s">
        <v>586</v>
      </c>
      <c r="B98" s="50">
        <v>42572</v>
      </c>
      <c r="C98" s="51">
        <v>592</v>
      </c>
      <c r="D98" s="52">
        <v>5.5</v>
      </c>
    </row>
    <row r="99" spans="1:4">
      <c r="A99" s="50" t="s">
        <v>586</v>
      </c>
      <c r="B99" s="50">
        <v>42572</v>
      </c>
      <c r="C99" s="51">
        <v>593</v>
      </c>
      <c r="D99" s="52">
        <v>6</v>
      </c>
    </row>
    <row r="100" spans="1:4">
      <c r="A100" s="50" t="s">
        <v>586</v>
      </c>
      <c r="B100" s="50">
        <v>42572</v>
      </c>
      <c r="C100" s="51">
        <v>594</v>
      </c>
      <c r="D100" s="52">
        <v>6</v>
      </c>
    </row>
    <row r="101" spans="1:4">
      <c r="A101" s="53" t="s">
        <v>586</v>
      </c>
      <c r="B101" s="53">
        <v>42572</v>
      </c>
      <c r="C101" s="47">
        <v>595</v>
      </c>
      <c r="D101" s="48">
        <v>2</v>
      </c>
    </row>
    <row r="102" spans="1:4">
      <c r="A102" s="50" t="s">
        <v>586</v>
      </c>
      <c r="B102" s="50">
        <v>42611</v>
      </c>
      <c r="C102" s="51">
        <v>586</v>
      </c>
      <c r="D102" s="52">
        <v>7.333333333333333</v>
      </c>
    </row>
    <row r="103" spans="1:4">
      <c r="A103" s="50" t="s">
        <v>586</v>
      </c>
      <c r="B103" s="50">
        <v>42611</v>
      </c>
      <c r="C103" s="51">
        <v>587</v>
      </c>
      <c r="D103" s="52">
        <v>5.5</v>
      </c>
    </row>
    <row r="104" spans="1:4">
      <c r="A104" s="50" t="s">
        <v>586</v>
      </c>
      <c r="B104" s="50">
        <v>42611</v>
      </c>
      <c r="C104" s="51">
        <v>588</v>
      </c>
      <c r="D104" s="52">
        <v>5.75</v>
      </c>
    </row>
    <row r="105" spans="1:4">
      <c r="A105" s="50" t="s">
        <v>586</v>
      </c>
      <c r="B105" s="50">
        <v>42611</v>
      </c>
      <c r="C105" s="51">
        <v>589</v>
      </c>
      <c r="D105" s="52">
        <v>5.666666666666667</v>
      </c>
    </row>
    <row r="106" spans="1:4">
      <c r="A106" s="50" t="s">
        <v>586</v>
      </c>
      <c r="B106" s="50">
        <v>42611</v>
      </c>
      <c r="C106" s="51">
        <v>590</v>
      </c>
      <c r="D106" s="52">
        <v>3</v>
      </c>
    </row>
    <row r="107" spans="1:4">
      <c r="A107" s="50" t="s">
        <v>586</v>
      </c>
      <c r="B107" s="50">
        <v>42611</v>
      </c>
      <c r="C107" s="51">
        <v>591</v>
      </c>
      <c r="D107" s="52">
        <v>6.5</v>
      </c>
    </row>
    <row r="108" spans="1:4">
      <c r="A108" s="50" t="s">
        <v>586</v>
      </c>
      <c r="B108" s="50">
        <v>42611</v>
      </c>
      <c r="C108" s="51">
        <v>592</v>
      </c>
      <c r="D108" s="52">
        <v>5.333333333333333</v>
      </c>
    </row>
    <row r="109" spans="1:4">
      <c r="A109" s="50" t="s">
        <v>586</v>
      </c>
      <c r="B109" s="50">
        <v>42611</v>
      </c>
      <c r="C109" s="51">
        <v>593</v>
      </c>
      <c r="D109" s="52">
        <v>5.5</v>
      </c>
    </row>
    <row r="110" spans="1:4">
      <c r="A110" s="50" t="s">
        <v>586</v>
      </c>
      <c r="B110" s="50">
        <v>42611</v>
      </c>
      <c r="C110" s="51">
        <v>594</v>
      </c>
      <c r="D110" s="52">
        <v>4.5</v>
      </c>
    </row>
    <row r="111" spans="1:4">
      <c r="A111" s="53" t="s">
        <v>586</v>
      </c>
      <c r="B111" s="53">
        <v>42611</v>
      </c>
      <c r="C111" s="47">
        <v>595</v>
      </c>
      <c r="D111" s="48">
        <v>2.5</v>
      </c>
    </row>
    <row r="112" spans="1:4">
      <c r="A112" s="47" t="s">
        <v>582</v>
      </c>
      <c r="B112" s="47" t="s">
        <v>583</v>
      </c>
      <c r="C112" s="47" t="s">
        <v>584</v>
      </c>
      <c r="D112" s="48" t="s">
        <v>585</v>
      </c>
    </row>
    <row r="113" spans="1:4">
      <c r="A113" s="54" t="s">
        <v>587</v>
      </c>
      <c r="B113" s="55">
        <v>42271</v>
      </c>
      <c r="C113" s="49">
        <v>791</v>
      </c>
      <c r="D113" s="52">
        <v>3.7333333333333329</v>
      </c>
    </row>
    <row r="114" spans="1:4">
      <c r="A114" s="54" t="s">
        <v>587</v>
      </c>
      <c r="B114" s="55">
        <v>42271</v>
      </c>
      <c r="C114" s="49">
        <v>792</v>
      </c>
      <c r="D114" s="52">
        <v>5.3666666666666671</v>
      </c>
    </row>
    <row r="115" spans="1:4">
      <c r="A115" s="54" t="s">
        <v>587</v>
      </c>
      <c r="B115" s="55">
        <v>42271</v>
      </c>
      <c r="C115" s="49">
        <v>793</v>
      </c>
      <c r="D115" s="52">
        <v>3.5</v>
      </c>
    </row>
    <row r="116" spans="1:4">
      <c r="A116" s="54" t="s">
        <v>587</v>
      </c>
      <c r="B116" s="55">
        <v>42271</v>
      </c>
      <c r="C116" s="49">
        <v>794</v>
      </c>
      <c r="D116" s="52">
        <v>2.9333333333333331</v>
      </c>
    </row>
    <row r="117" spans="1:4">
      <c r="A117" s="54" t="s">
        <v>587</v>
      </c>
      <c r="B117" s="55">
        <v>42271</v>
      </c>
      <c r="C117" s="49">
        <v>795</v>
      </c>
      <c r="D117" s="52">
        <v>3.1333333333333329</v>
      </c>
    </row>
    <row r="118" spans="1:4">
      <c r="A118" s="54" t="s">
        <v>587</v>
      </c>
      <c r="B118" s="55">
        <v>42271</v>
      </c>
      <c r="C118" s="49">
        <v>796</v>
      </c>
      <c r="D118" s="52">
        <v>2.9</v>
      </c>
    </row>
    <row r="119" spans="1:4">
      <c r="A119" s="54" t="s">
        <v>587</v>
      </c>
      <c r="B119" s="55">
        <v>42271</v>
      </c>
      <c r="C119" s="49">
        <v>797</v>
      </c>
      <c r="D119" s="52">
        <v>1.7666666666666668</v>
      </c>
    </row>
    <row r="120" spans="1:4">
      <c r="A120" s="54" t="s">
        <v>587</v>
      </c>
      <c r="B120" s="55">
        <v>42271</v>
      </c>
      <c r="C120" s="49">
        <v>798</v>
      </c>
      <c r="D120" s="52">
        <v>2.5333333333333332</v>
      </c>
    </row>
    <row r="121" spans="1:4">
      <c r="A121" s="54" t="s">
        <v>587</v>
      </c>
      <c r="B121" s="55">
        <v>42271</v>
      </c>
      <c r="C121" s="49">
        <v>799</v>
      </c>
      <c r="D121" s="52">
        <v>2.6</v>
      </c>
    </row>
    <row r="122" spans="1:4">
      <c r="A122" s="56" t="s">
        <v>587</v>
      </c>
      <c r="B122" s="57">
        <v>42271</v>
      </c>
      <c r="C122" s="56">
        <v>260</v>
      </c>
      <c r="D122" s="48">
        <v>3.9</v>
      </c>
    </row>
    <row r="123" spans="1:4">
      <c r="A123" s="54" t="s">
        <v>587</v>
      </c>
      <c r="B123" s="55">
        <v>42293</v>
      </c>
      <c r="C123" s="49">
        <v>791</v>
      </c>
      <c r="D123" s="52">
        <v>4</v>
      </c>
    </row>
    <row r="124" spans="1:4">
      <c r="A124" s="54" t="s">
        <v>587</v>
      </c>
      <c r="B124" s="55">
        <v>42293</v>
      </c>
      <c r="C124" s="49">
        <v>792</v>
      </c>
      <c r="D124" s="52">
        <v>5.166666666666667</v>
      </c>
    </row>
    <row r="125" spans="1:4">
      <c r="A125" s="54" t="s">
        <v>587</v>
      </c>
      <c r="B125" s="55">
        <v>42293</v>
      </c>
      <c r="C125" s="49">
        <v>793</v>
      </c>
      <c r="D125" s="52">
        <v>4.1000000000000005</v>
      </c>
    </row>
    <row r="126" spans="1:4">
      <c r="A126" s="54" t="s">
        <v>587</v>
      </c>
      <c r="B126" s="55">
        <v>42293</v>
      </c>
      <c r="C126" s="49">
        <v>794</v>
      </c>
      <c r="D126" s="52">
        <v>4.666666666666667</v>
      </c>
    </row>
    <row r="127" spans="1:4">
      <c r="A127" s="54" t="s">
        <v>587</v>
      </c>
      <c r="B127" s="55">
        <v>42293</v>
      </c>
      <c r="C127" s="49">
        <v>795</v>
      </c>
      <c r="D127" s="52">
        <v>3.0333333333333332</v>
      </c>
    </row>
    <row r="128" spans="1:4">
      <c r="A128" s="54" t="s">
        <v>587</v>
      </c>
      <c r="B128" s="55">
        <v>42293</v>
      </c>
      <c r="C128" s="49">
        <v>796</v>
      </c>
      <c r="D128" s="52">
        <v>2.8000000000000003</v>
      </c>
    </row>
    <row r="129" spans="1:4">
      <c r="A129" s="54" t="s">
        <v>587</v>
      </c>
      <c r="B129" s="55">
        <v>42293</v>
      </c>
      <c r="C129" s="49">
        <v>797</v>
      </c>
      <c r="D129" s="52">
        <v>2.7999999999999994</v>
      </c>
    </row>
    <row r="130" spans="1:4">
      <c r="A130" s="54" t="s">
        <v>587</v>
      </c>
      <c r="B130" s="55">
        <v>42293</v>
      </c>
      <c r="C130" s="49">
        <v>798</v>
      </c>
      <c r="D130" s="52">
        <v>2.2666666666666666</v>
      </c>
    </row>
    <row r="131" spans="1:4">
      <c r="A131" s="54" t="s">
        <v>587</v>
      </c>
      <c r="B131" s="55">
        <v>42293</v>
      </c>
      <c r="C131" s="49">
        <v>799</v>
      </c>
      <c r="D131" s="52">
        <v>2.8666666666666667</v>
      </c>
    </row>
    <row r="132" spans="1:4">
      <c r="A132" s="56" t="s">
        <v>587</v>
      </c>
      <c r="B132" s="57">
        <v>42293</v>
      </c>
      <c r="C132" s="56">
        <v>260</v>
      </c>
      <c r="D132" s="48">
        <v>5.0666666666666664</v>
      </c>
    </row>
    <row r="133" spans="1:4">
      <c r="A133" s="54" t="s">
        <v>587</v>
      </c>
      <c r="B133" s="55">
        <v>42312</v>
      </c>
      <c r="C133" s="49">
        <v>791</v>
      </c>
      <c r="D133" s="52">
        <v>3.6</v>
      </c>
    </row>
    <row r="134" spans="1:4">
      <c r="A134" s="54" t="s">
        <v>587</v>
      </c>
      <c r="B134" s="55">
        <v>42312</v>
      </c>
      <c r="C134" s="49">
        <v>792</v>
      </c>
      <c r="D134" s="52">
        <v>5.6000000000000005</v>
      </c>
    </row>
    <row r="135" spans="1:4">
      <c r="A135" s="54" t="s">
        <v>587</v>
      </c>
      <c r="B135" s="55">
        <v>42312</v>
      </c>
      <c r="C135" s="49">
        <v>793</v>
      </c>
      <c r="D135" s="52">
        <v>3.1666666666666665</v>
      </c>
    </row>
    <row r="136" spans="1:4">
      <c r="A136" s="54" t="s">
        <v>587</v>
      </c>
      <c r="B136" s="55">
        <v>42312</v>
      </c>
      <c r="C136" s="49">
        <v>794</v>
      </c>
      <c r="D136" s="52">
        <v>3.8666666666666671</v>
      </c>
    </row>
    <row r="137" spans="1:4">
      <c r="A137" s="54" t="s">
        <v>587</v>
      </c>
      <c r="B137" s="55">
        <v>42312</v>
      </c>
      <c r="C137" s="49">
        <v>795</v>
      </c>
      <c r="D137" s="52">
        <v>2.5</v>
      </c>
    </row>
    <row r="138" spans="1:4">
      <c r="A138" s="54" t="s">
        <v>587</v>
      </c>
      <c r="B138" s="55">
        <v>42312</v>
      </c>
      <c r="C138" s="49">
        <v>796</v>
      </c>
      <c r="D138" s="52">
        <v>3.1333333333333333</v>
      </c>
    </row>
    <row r="139" spans="1:4">
      <c r="A139" s="54" t="s">
        <v>587</v>
      </c>
      <c r="B139" s="55">
        <v>42312</v>
      </c>
      <c r="C139" s="49">
        <v>797</v>
      </c>
      <c r="D139" s="52">
        <v>4.166666666666667</v>
      </c>
    </row>
    <row r="140" spans="1:4">
      <c r="A140" s="54" t="s">
        <v>587</v>
      </c>
      <c r="B140" s="55">
        <v>42312</v>
      </c>
      <c r="C140" s="49">
        <v>798</v>
      </c>
      <c r="D140" s="52">
        <v>2.9333333333333336</v>
      </c>
    </row>
    <row r="141" spans="1:4">
      <c r="A141" s="54" t="s">
        <v>587</v>
      </c>
      <c r="B141" s="55">
        <v>42312</v>
      </c>
      <c r="C141" s="49">
        <v>799</v>
      </c>
      <c r="D141" s="52">
        <v>5.2666666666666666</v>
      </c>
    </row>
    <row r="142" spans="1:4">
      <c r="A142" s="56" t="s">
        <v>587</v>
      </c>
      <c r="B142" s="57">
        <v>42312</v>
      </c>
      <c r="C142" s="56">
        <v>260</v>
      </c>
      <c r="D142" s="48">
        <v>5.333333333333333</v>
      </c>
    </row>
    <row r="143" spans="1:4">
      <c r="A143" s="54" t="s">
        <v>587</v>
      </c>
      <c r="B143" s="55">
        <v>42327</v>
      </c>
      <c r="C143" s="49">
        <v>791</v>
      </c>
      <c r="D143" s="52">
        <v>3.9</v>
      </c>
    </row>
    <row r="144" spans="1:4">
      <c r="A144" s="54" t="s">
        <v>587</v>
      </c>
      <c r="B144" s="55">
        <v>42327</v>
      </c>
      <c r="C144" s="49">
        <v>792</v>
      </c>
      <c r="D144" s="52">
        <v>5.0666666666666664</v>
      </c>
    </row>
    <row r="145" spans="1:4">
      <c r="A145" s="54" t="s">
        <v>587</v>
      </c>
      <c r="B145" s="55">
        <v>42327</v>
      </c>
      <c r="C145" s="49">
        <v>793</v>
      </c>
      <c r="D145" s="52">
        <v>3.2666666666666671</v>
      </c>
    </row>
    <row r="146" spans="1:4">
      <c r="A146" s="54" t="s">
        <v>587</v>
      </c>
      <c r="B146" s="55">
        <v>42327</v>
      </c>
      <c r="C146" s="49">
        <v>794</v>
      </c>
      <c r="D146" s="52">
        <v>3.6</v>
      </c>
    </row>
    <row r="147" spans="1:4">
      <c r="A147" s="54" t="s">
        <v>587</v>
      </c>
      <c r="B147" s="55">
        <v>42327</v>
      </c>
      <c r="C147" s="49">
        <v>795</v>
      </c>
      <c r="D147" s="52">
        <v>2.4</v>
      </c>
    </row>
    <row r="148" spans="1:4">
      <c r="A148" s="54" t="s">
        <v>587</v>
      </c>
      <c r="B148" s="55">
        <v>42327</v>
      </c>
      <c r="C148" s="49">
        <v>796</v>
      </c>
      <c r="D148" s="52">
        <v>2.4333333333333331</v>
      </c>
    </row>
    <row r="149" spans="1:4">
      <c r="A149" s="54" t="s">
        <v>587</v>
      </c>
      <c r="B149" s="55">
        <v>42327</v>
      </c>
      <c r="C149" s="49">
        <v>797</v>
      </c>
      <c r="D149" s="52">
        <v>4</v>
      </c>
    </row>
    <row r="150" spans="1:4">
      <c r="A150" s="54" t="s">
        <v>587</v>
      </c>
      <c r="B150" s="55">
        <v>42327</v>
      </c>
      <c r="C150" s="49">
        <v>798</v>
      </c>
      <c r="D150" s="52">
        <v>3.1</v>
      </c>
    </row>
    <row r="151" spans="1:4">
      <c r="A151" s="54" t="s">
        <v>587</v>
      </c>
      <c r="B151" s="55">
        <v>42327</v>
      </c>
      <c r="C151" s="49">
        <v>799</v>
      </c>
      <c r="D151" s="52">
        <v>5.4333333333333336</v>
      </c>
    </row>
    <row r="152" spans="1:4">
      <c r="A152" s="56" t="s">
        <v>587</v>
      </c>
      <c r="B152" s="57">
        <v>42327</v>
      </c>
      <c r="C152" s="56">
        <v>260</v>
      </c>
      <c r="D152" s="48">
        <v>5.2666666666666666</v>
      </c>
    </row>
    <row r="153" spans="1:4">
      <c r="A153" s="54" t="s">
        <v>587</v>
      </c>
      <c r="B153" s="55">
        <v>42346</v>
      </c>
      <c r="C153" s="49">
        <v>791</v>
      </c>
      <c r="D153" s="52">
        <v>4.9333333333333336</v>
      </c>
    </row>
    <row r="154" spans="1:4">
      <c r="A154" s="54" t="s">
        <v>587</v>
      </c>
      <c r="B154" s="55">
        <v>42346</v>
      </c>
      <c r="C154" s="49">
        <v>792</v>
      </c>
      <c r="D154" s="52">
        <v>5.1333333333333337</v>
      </c>
    </row>
    <row r="155" spans="1:4">
      <c r="A155" s="54" t="s">
        <v>587</v>
      </c>
      <c r="B155" s="55">
        <v>42346</v>
      </c>
      <c r="C155" s="49">
        <v>793</v>
      </c>
      <c r="D155" s="52">
        <v>3.3333333333333335</v>
      </c>
    </row>
    <row r="156" spans="1:4">
      <c r="A156" s="54" t="s">
        <v>587</v>
      </c>
      <c r="B156" s="55">
        <v>42346</v>
      </c>
      <c r="C156" s="49">
        <v>794</v>
      </c>
      <c r="D156" s="52">
        <v>4.0333333333333332</v>
      </c>
    </row>
    <row r="157" spans="1:4">
      <c r="A157" s="54" t="s">
        <v>587</v>
      </c>
      <c r="B157" s="55">
        <v>42346</v>
      </c>
      <c r="C157" s="49">
        <v>795</v>
      </c>
      <c r="D157" s="52">
        <v>4.0666666666666664</v>
      </c>
    </row>
    <row r="158" spans="1:4">
      <c r="A158" s="54" t="s">
        <v>587</v>
      </c>
      <c r="B158" s="55">
        <v>42346</v>
      </c>
      <c r="C158" s="49">
        <v>796</v>
      </c>
      <c r="D158" s="52">
        <v>3.1666666666666665</v>
      </c>
    </row>
    <row r="159" spans="1:4">
      <c r="A159" s="54" t="s">
        <v>587</v>
      </c>
      <c r="B159" s="55">
        <v>42346</v>
      </c>
      <c r="C159" s="49">
        <v>797</v>
      </c>
      <c r="D159" s="52">
        <v>3.9333333333333336</v>
      </c>
    </row>
    <row r="160" spans="1:4">
      <c r="A160" s="54" t="s">
        <v>587</v>
      </c>
      <c r="B160" s="55">
        <v>42346</v>
      </c>
      <c r="C160" s="49">
        <v>798</v>
      </c>
      <c r="D160" s="52">
        <v>3.8333333333333335</v>
      </c>
    </row>
    <row r="161" spans="1:4">
      <c r="A161" s="54" t="s">
        <v>587</v>
      </c>
      <c r="B161" s="55">
        <v>42346</v>
      </c>
      <c r="C161" s="49">
        <v>799</v>
      </c>
      <c r="D161" s="52">
        <v>5.166666666666667</v>
      </c>
    </row>
    <row r="162" spans="1:4">
      <c r="A162" s="56" t="s">
        <v>587</v>
      </c>
      <c r="B162" s="57">
        <v>42346</v>
      </c>
      <c r="C162" s="56">
        <v>260</v>
      </c>
      <c r="D162" s="48">
        <v>5.8666666666666663</v>
      </c>
    </row>
    <row r="163" spans="1:4">
      <c r="A163" s="54" t="s">
        <v>587</v>
      </c>
      <c r="B163" s="55">
        <v>42429</v>
      </c>
      <c r="C163" s="49">
        <v>791</v>
      </c>
      <c r="D163" s="52">
        <v>4.8999999999999995</v>
      </c>
    </row>
    <row r="164" spans="1:4">
      <c r="A164" s="54" t="s">
        <v>587</v>
      </c>
      <c r="B164" s="55">
        <v>42429</v>
      </c>
      <c r="C164" s="49">
        <v>792</v>
      </c>
      <c r="D164" s="52">
        <v>5.2</v>
      </c>
    </row>
    <row r="165" spans="1:4">
      <c r="A165" s="54" t="s">
        <v>587</v>
      </c>
      <c r="B165" s="55">
        <v>42429</v>
      </c>
      <c r="C165" s="49">
        <v>793</v>
      </c>
      <c r="D165" s="52">
        <v>2.2000000000000002</v>
      </c>
    </row>
    <row r="166" spans="1:4">
      <c r="A166" s="54" t="s">
        <v>587</v>
      </c>
      <c r="B166" s="55">
        <v>42429</v>
      </c>
      <c r="C166" s="49">
        <v>794</v>
      </c>
      <c r="D166" s="52">
        <v>5.25</v>
      </c>
    </row>
    <row r="167" spans="1:4">
      <c r="A167" s="54" t="s">
        <v>587</v>
      </c>
      <c r="B167" s="55">
        <v>42429</v>
      </c>
      <c r="C167" s="49">
        <v>795</v>
      </c>
      <c r="D167" s="52">
        <v>3.9</v>
      </c>
    </row>
    <row r="168" spans="1:4">
      <c r="A168" s="54" t="s">
        <v>587</v>
      </c>
      <c r="B168" s="55">
        <v>42429</v>
      </c>
      <c r="C168" s="49">
        <v>796</v>
      </c>
      <c r="D168" s="52">
        <v>2.35</v>
      </c>
    </row>
    <row r="169" spans="1:4">
      <c r="A169" s="54" t="s">
        <v>587</v>
      </c>
      <c r="B169" s="55">
        <v>42429</v>
      </c>
      <c r="C169" s="49">
        <v>797</v>
      </c>
      <c r="D169" s="52">
        <v>4.2</v>
      </c>
    </row>
    <row r="170" spans="1:4">
      <c r="A170" s="54" t="s">
        <v>587</v>
      </c>
      <c r="B170" s="55">
        <v>42429</v>
      </c>
      <c r="C170" s="49">
        <v>798</v>
      </c>
      <c r="D170" s="52">
        <v>2.7666666666666671</v>
      </c>
    </row>
    <row r="171" spans="1:4">
      <c r="A171" s="54" t="s">
        <v>587</v>
      </c>
      <c r="B171" s="55">
        <v>42429</v>
      </c>
      <c r="C171" s="49">
        <v>799</v>
      </c>
      <c r="D171" s="52">
        <v>3.5</v>
      </c>
    </row>
    <row r="172" spans="1:4">
      <c r="A172" s="56" t="s">
        <v>587</v>
      </c>
      <c r="B172" s="57">
        <v>42429</v>
      </c>
      <c r="C172" s="56">
        <v>260</v>
      </c>
      <c r="D172" s="48">
        <v>5.5</v>
      </c>
    </row>
    <row r="173" spans="1:4">
      <c r="A173" s="54" t="s">
        <v>587</v>
      </c>
      <c r="B173" s="55">
        <v>42445</v>
      </c>
      <c r="C173" s="49">
        <v>791</v>
      </c>
      <c r="D173" s="52">
        <v>4.5</v>
      </c>
    </row>
    <row r="174" spans="1:4">
      <c r="A174" s="54" t="s">
        <v>587</v>
      </c>
      <c r="B174" s="55">
        <v>42445</v>
      </c>
      <c r="C174" s="49">
        <v>792</v>
      </c>
      <c r="D174" s="52">
        <v>4.5666666666666664</v>
      </c>
    </row>
    <row r="175" spans="1:4">
      <c r="A175" s="54" t="s">
        <v>587</v>
      </c>
      <c r="B175" s="55">
        <v>42445</v>
      </c>
      <c r="C175" s="49">
        <v>793</v>
      </c>
      <c r="D175" s="52">
        <v>0.66666666666666663</v>
      </c>
    </row>
    <row r="176" spans="1:4">
      <c r="A176" s="54" t="s">
        <v>587</v>
      </c>
      <c r="B176" s="55">
        <v>42445</v>
      </c>
      <c r="C176" s="49">
        <v>794</v>
      </c>
      <c r="D176" s="52">
        <v>4.5</v>
      </c>
    </row>
    <row r="177" spans="1:4">
      <c r="A177" s="54" t="s">
        <v>587</v>
      </c>
      <c r="B177" s="55">
        <v>42445</v>
      </c>
      <c r="C177" s="49">
        <v>795</v>
      </c>
      <c r="D177" s="52">
        <v>1.2666666666666666</v>
      </c>
    </row>
    <row r="178" spans="1:4">
      <c r="A178" s="54" t="s">
        <v>587</v>
      </c>
      <c r="B178" s="55">
        <v>42445</v>
      </c>
      <c r="C178" s="49">
        <v>796</v>
      </c>
      <c r="D178" s="52">
        <v>1.6666666666666667</v>
      </c>
    </row>
    <row r="179" spans="1:4">
      <c r="A179" s="54" t="s">
        <v>587</v>
      </c>
      <c r="B179" s="55">
        <v>42445</v>
      </c>
      <c r="C179" s="49">
        <v>797</v>
      </c>
      <c r="D179" s="52">
        <v>3.2333333333333329</v>
      </c>
    </row>
    <row r="180" spans="1:4">
      <c r="A180" s="54" t="s">
        <v>587</v>
      </c>
      <c r="B180" s="55">
        <v>42445</v>
      </c>
      <c r="C180" s="49">
        <v>798</v>
      </c>
      <c r="D180" s="52">
        <v>3.8333333333333335</v>
      </c>
    </row>
    <row r="181" spans="1:4">
      <c r="A181" s="54" t="s">
        <v>587</v>
      </c>
      <c r="B181" s="55">
        <v>42445</v>
      </c>
      <c r="C181" s="49">
        <v>799</v>
      </c>
      <c r="D181" s="52">
        <v>4.833333333333333</v>
      </c>
    </row>
    <row r="182" spans="1:4">
      <c r="A182" s="56" t="s">
        <v>587</v>
      </c>
      <c r="B182" s="57">
        <v>42445</v>
      </c>
      <c r="C182" s="56">
        <v>260</v>
      </c>
      <c r="D182" s="48">
        <v>5.666666666666667</v>
      </c>
    </row>
    <row r="183" spans="1:4">
      <c r="A183" s="54" t="s">
        <v>587</v>
      </c>
      <c r="B183" s="55">
        <v>42486</v>
      </c>
      <c r="C183" s="49">
        <v>791</v>
      </c>
      <c r="D183" s="52">
        <v>4.25</v>
      </c>
    </row>
    <row r="184" spans="1:4">
      <c r="A184" s="54" t="s">
        <v>587</v>
      </c>
      <c r="B184" s="55">
        <v>42486</v>
      </c>
      <c r="C184" s="49">
        <v>792</v>
      </c>
      <c r="D184" s="52">
        <v>6</v>
      </c>
    </row>
    <row r="185" spans="1:4">
      <c r="A185" s="54" t="s">
        <v>587</v>
      </c>
      <c r="B185" s="55">
        <v>42486</v>
      </c>
      <c r="C185" s="49">
        <v>793</v>
      </c>
      <c r="D185" s="52">
        <v>2</v>
      </c>
    </row>
    <row r="186" spans="1:4">
      <c r="A186" s="54" t="s">
        <v>587</v>
      </c>
      <c r="B186" s="55">
        <v>42486</v>
      </c>
      <c r="C186" s="49">
        <v>794</v>
      </c>
      <c r="D186" s="52">
        <v>6</v>
      </c>
    </row>
    <row r="187" spans="1:4">
      <c r="A187" s="54" t="s">
        <v>587</v>
      </c>
      <c r="B187" s="55">
        <v>42486</v>
      </c>
      <c r="C187" s="49">
        <v>795</v>
      </c>
      <c r="D187" s="52">
        <v>3</v>
      </c>
    </row>
    <row r="188" spans="1:4">
      <c r="A188" s="54" t="s">
        <v>587</v>
      </c>
      <c r="B188" s="55">
        <v>42486</v>
      </c>
      <c r="C188" s="49">
        <v>796</v>
      </c>
      <c r="D188" s="52">
        <v>1.35</v>
      </c>
    </row>
    <row r="189" spans="1:4">
      <c r="A189" s="54" t="s">
        <v>587</v>
      </c>
      <c r="B189" s="55">
        <v>42486</v>
      </c>
      <c r="C189" s="49">
        <v>797</v>
      </c>
      <c r="D189" s="52">
        <v>3.25</v>
      </c>
    </row>
    <row r="190" spans="1:4">
      <c r="A190" s="54" t="s">
        <v>587</v>
      </c>
      <c r="B190" s="55">
        <v>42486</v>
      </c>
      <c r="C190" s="49">
        <v>798</v>
      </c>
      <c r="D190" s="52">
        <v>4.2333333333333334</v>
      </c>
    </row>
    <row r="191" spans="1:4">
      <c r="A191" s="54" t="s">
        <v>587</v>
      </c>
      <c r="B191" s="55">
        <v>42486</v>
      </c>
      <c r="C191" s="49">
        <v>799</v>
      </c>
      <c r="D191" s="52">
        <v>4</v>
      </c>
    </row>
    <row r="192" spans="1:4">
      <c r="A192" s="56" t="s">
        <v>587</v>
      </c>
      <c r="B192" s="57">
        <v>42486</v>
      </c>
      <c r="C192" s="56">
        <v>260</v>
      </c>
      <c r="D192" s="48">
        <v>5</v>
      </c>
    </row>
    <row r="193" spans="1:4">
      <c r="A193" s="54" t="s">
        <v>587</v>
      </c>
      <c r="B193" s="55">
        <v>42529</v>
      </c>
      <c r="C193" s="49">
        <v>792</v>
      </c>
      <c r="D193" s="52">
        <v>6</v>
      </c>
    </row>
    <row r="194" spans="1:4">
      <c r="A194" s="54" t="s">
        <v>587</v>
      </c>
      <c r="B194" s="55">
        <v>42529</v>
      </c>
      <c r="C194" s="49">
        <v>793</v>
      </c>
      <c r="D194" s="52">
        <v>2</v>
      </c>
    </row>
    <row r="195" spans="1:4">
      <c r="A195" s="54" t="s">
        <v>587</v>
      </c>
      <c r="B195" s="55">
        <v>42529</v>
      </c>
      <c r="C195" s="49">
        <v>794</v>
      </c>
      <c r="D195" s="52">
        <v>6.5</v>
      </c>
    </row>
    <row r="196" spans="1:4">
      <c r="A196" s="54" t="s">
        <v>587</v>
      </c>
      <c r="B196" s="55">
        <v>42529</v>
      </c>
      <c r="C196" s="49">
        <v>795</v>
      </c>
      <c r="D196" s="52">
        <v>2.8333333333333335</v>
      </c>
    </row>
    <row r="197" spans="1:4">
      <c r="A197" s="54" t="s">
        <v>587</v>
      </c>
      <c r="B197" s="55">
        <v>42529</v>
      </c>
      <c r="C197" s="49">
        <v>796</v>
      </c>
      <c r="D197" s="52">
        <v>5.333333333333333</v>
      </c>
    </row>
    <row r="198" spans="1:4">
      <c r="A198" s="54" t="s">
        <v>587</v>
      </c>
      <c r="B198" s="55">
        <v>42529</v>
      </c>
      <c r="C198" s="49">
        <v>798</v>
      </c>
      <c r="D198" s="52">
        <v>7</v>
      </c>
    </row>
    <row r="199" spans="1:4">
      <c r="A199" s="54" t="s">
        <v>587</v>
      </c>
      <c r="B199" s="55">
        <v>42529</v>
      </c>
      <c r="C199" s="49">
        <v>799</v>
      </c>
      <c r="D199" s="52">
        <v>5.5</v>
      </c>
    </row>
    <row r="200" spans="1:4">
      <c r="A200" s="56" t="s">
        <v>587</v>
      </c>
      <c r="B200" s="57">
        <v>42529</v>
      </c>
      <c r="C200" s="56">
        <v>260</v>
      </c>
      <c r="D200" s="48">
        <v>5.25</v>
      </c>
    </row>
    <row r="201" spans="1:4">
      <c r="A201" s="47" t="s">
        <v>582</v>
      </c>
      <c r="B201" s="47" t="s">
        <v>583</v>
      </c>
      <c r="C201" s="47" t="s">
        <v>584</v>
      </c>
      <c r="D201" s="48" t="s">
        <v>585</v>
      </c>
    </row>
    <row r="202" spans="1:4">
      <c r="A202" s="54" t="s">
        <v>45</v>
      </c>
      <c r="B202" s="55">
        <v>42270</v>
      </c>
      <c r="C202" s="49">
        <v>983</v>
      </c>
      <c r="D202" s="52">
        <v>7.23</v>
      </c>
    </row>
    <row r="203" spans="1:4">
      <c r="A203" s="54" t="s">
        <v>45</v>
      </c>
      <c r="B203" s="55">
        <v>42270</v>
      </c>
      <c r="C203" s="49">
        <v>984</v>
      </c>
      <c r="D203" s="52">
        <v>4.2300000000000004</v>
      </c>
    </row>
    <row r="204" spans="1:4">
      <c r="A204" s="54" t="s">
        <v>45</v>
      </c>
      <c r="B204" s="55">
        <v>42270</v>
      </c>
      <c r="C204" s="49">
        <v>985</v>
      </c>
      <c r="D204" s="52">
        <v>4.07</v>
      </c>
    </row>
    <row r="205" spans="1:4">
      <c r="A205" s="54" t="s">
        <v>45</v>
      </c>
      <c r="B205" s="55">
        <v>42270</v>
      </c>
      <c r="C205" s="49">
        <v>986</v>
      </c>
      <c r="D205" s="52">
        <v>6.3</v>
      </c>
    </row>
    <row r="206" spans="1:4">
      <c r="A206" s="54" t="s">
        <v>45</v>
      </c>
      <c r="B206" s="55">
        <v>42270</v>
      </c>
      <c r="C206" s="49">
        <v>987</v>
      </c>
      <c r="D206" s="52">
        <v>2.7</v>
      </c>
    </row>
    <row r="207" spans="1:4">
      <c r="A207" s="54" t="s">
        <v>45</v>
      </c>
      <c r="B207" s="55">
        <v>42270</v>
      </c>
      <c r="C207" s="49">
        <v>988</v>
      </c>
      <c r="D207" s="52">
        <v>3.53</v>
      </c>
    </row>
    <row r="208" spans="1:4">
      <c r="A208" s="54" t="s">
        <v>45</v>
      </c>
      <c r="B208" s="55">
        <v>42270</v>
      </c>
      <c r="C208" s="49">
        <v>989</v>
      </c>
      <c r="D208" s="52">
        <v>3.3</v>
      </c>
    </row>
    <row r="209" spans="1:4">
      <c r="A209" s="56" t="s">
        <v>45</v>
      </c>
      <c r="B209" s="57">
        <v>42270</v>
      </c>
      <c r="C209" s="56">
        <v>990</v>
      </c>
      <c r="D209" s="48">
        <v>2.27</v>
      </c>
    </row>
    <row r="210" spans="1:4">
      <c r="A210" s="54" t="s">
        <v>45</v>
      </c>
      <c r="B210" s="55">
        <v>42290</v>
      </c>
      <c r="C210" s="49">
        <v>983</v>
      </c>
      <c r="D210" s="52">
        <v>7.17</v>
      </c>
    </row>
    <row r="211" spans="1:4">
      <c r="A211" s="54" t="s">
        <v>45</v>
      </c>
      <c r="B211" s="55">
        <v>42290</v>
      </c>
      <c r="C211" s="49">
        <v>984</v>
      </c>
      <c r="D211" s="52">
        <v>5.33</v>
      </c>
    </row>
    <row r="212" spans="1:4">
      <c r="A212" s="54" t="s">
        <v>45</v>
      </c>
      <c r="B212" s="55">
        <v>42290</v>
      </c>
      <c r="C212" s="49">
        <v>985</v>
      </c>
      <c r="D212" s="52">
        <v>4.13</v>
      </c>
    </row>
    <row r="213" spans="1:4">
      <c r="A213" s="54" t="s">
        <v>45</v>
      </c>
      <c r="B213" s="55">
        <v>42290</v>
      </c>
      <c r="C213" s="49">
        <v>986</v>
      </c>
      <c r="D213" s="52">
        <v>6.75</v>
      </c>
    </row>
    <row r="214" spans="1:4">
      <c r="A214" s="54" t="s">
        <v>45</v>
      </c>
      <c r="B214" s="55">
        <v>42290</v>
      </c>
      <c r="C214" s="49">
        <v>987</v>
      </c>
      <c r="D214" s="52">
        <v>2.63</v>
      </c>
    </row>
    <row r="215" spans="1:4">
      <c r="A215" s="54" t="s">
        <v>45</v>
      </c>
      <c r="B215" s="55">
        <v>42290</v>
      </c>
      <c r="C215" s="49">
        <v>989</v>
      </c>
      <c r="D215" s="52">
        <v>2.87</v>
      </c>
    </row>
    <row r="216" spans="1:4">
      <c r="A216" s="56" t="s">
        <v>45</v>
      </c>
      <c r="B216" s="57">
        <v>42290</v>
      </c>
      <c r="C216" s="56">
        <v>990</v>
      </c>
      <c r="D216" s="48">
        <v>2.17</v>
      </c>
    </row>
    <row r="217" spans="1:4">
      <c r="A217" s="58" t="s">
        <v>45</v>
      </c>
      <c r="B217" s="55">
        <v>42312</v>
      </c>
      <c r="C217" s="49">
        <v>983</v>
      </c>
      <c r="D217" s="52">
        <v>6.27</v>
      </c>
    </row>
    <row r="218" spans="1:4">
      <c r="A218" s="58" t="s">
        <v>45</v>
      </c>
      <c r="B218" s="55">
        <v>42312</v>
      </c>
      <c r="C218" s="49">
        <v>984</v>
      </c>
      <c r="D218" s="52">
        <v>5.63</v>
      </c>
    </row>
    <row r="219" spans="1:4">
      <c r="A219" s="58" t="s">
        <v>45</v>
      </c>
      <c r="B219" s="55">
        <v>42312</v>
      </c>
      <c r="C219" s="49">
        <v>985</v>
      </c>
      <c r="D219" s="52">
        <v>3.4</v>
      </c>
    </row>
    <row r="220" spans="1:4">
      <c r="A220" s="58" t="s">
        <v>45</v>
      </c>
      <c r="B220" s="55">
        <v>42312</v>
      </c>
      <c r="C220" s="49">
        <v>986</v>
      </c>
      <c r="D220" s="52">
        <v>5.03</v>
      </c>
    </row>
    <row r="221" spans="1:4">
      <c r="A221" s="58" t="s">
        <v>45</v>
      </c>
      <c r="B221" s="55">
        <v>42312</v>
      </c>
      <c r="C221" s="49">
        <v>987</v>
      </c>
      <c r="D221" s="52">
        <v>4.83</v>
      </c>
    </row>
    <row r="222" spans="1:4">
      <c r="A222" s="58" t="s">
        <v>45</v>
      </c>
      <c r="B222" s="55">
        <v>42312</v>
      </c>
      <c r="C222" s="49">
        <v>988</v>
      </c>
      <c r="D222" s="52">
        <v>3.93</v>
      </c>
    </row>
    <row r="223" spans="1:4">
      <c r="A223" s="58" t="s">
        <v>45</v>
      </c>
      <c r="B223" s="55">
        <v>42312</v>
      </c>
      <c r="C223" s="49">
        <v>989</v>
      </c>
      <c r="D223" s="52">
        <v>3.6</v>
      </c>
    </row>
    <row r="224" spans="1:4">
      <c r="A224" s="47" t="s">
        <v>45</v>
      </c>
      <c r="B224" s="57">
        <v>42312</v>
      </c>
      <c r="C224" s="56">
        <v>990</v>
      </c>
      <c r="D224" s="48">
        <v>1.93</v>
      </c>
    </row>
    <row r="225" spans="1:4">
      <c r="A225" s="58" t="s">
        <v>45</v>
      </c>
      <c r="B225" s="55">
        <v>42348</v>
      </c>
      <c r="C225" s="49">
        <v>983</v>
      </c>
      <c r="D225" s="59">
        <v>6.666666666666667</v>
      </c>
    </row>
    <row r="226" spans="1:4">
      <c r="A226" s="58" t="s">
        <v>45</v>
      </c>
      <c r="B226" s="55">
        <v>42348</v>
      </c>
      <c r="C226" s="49">
        <v>984</v>
      </c>
      <c r="D226" s="59">
        <v>5.166666666666667</v>
      </c>
    </row>
    <row r="227" spans="1:4">
      <c r="A227" s="58" t="s">
        <v>45</v>
      </c>
      <c r="B227" s="55">
        <v>42348</v>
      </c>
      <c r="C227" s="49">
        <v>985</v>
      </c>
      <c r="D227" s="59">
        <v>3.1333333333333333</v>
      </c>
    </row>
    <row r="228" spans="1:4">
      <c r="A228" s="58" t="s">
        <v>45</v>
      </c>
      <c r="B228" s="55">
        <v>42348</v>
      </c>
      <c r="C228" s="49">
        <v>986</v>
      </c>
      <c r="D228" s="59">
        <v>4.7</v>
      </c>
    </row>
    <row r="229" spans="1:4">
      <c r="A229" s="58" t="s">
        <v>45</v>
      </c>
      <c r="B229" s="55">
        <v>42348</v>
      </c>
      <c r="C229" s="49">
        <v>987</v>
      </c>
      <c r="D229" s="59">
        <v>4.2333333333333334</v>
      </c>
    </row>
    <row r="230" spans="1:4">
      <c r="A230" s="58" t="s">
        <v>45</v>
      </c>
      <c r="B230" s="55">
        <v>42348</v>
      </c>
      <c r="C230" s="49">
        <v>988</v>
      </c>
      <c r="D230" s="59">
        <v>4.166666666666667</v>
      </c>
    </row>
    <row r="231" spans="1:4">
      <c r="A231" s="47" t="s">
        <v>45</v>
      </c>
      <c r="B231" s="57">
        <v>42348</v>
      </c>
      <c r="C231" s="56">
        <v>990</v>
      </c>
      <c r="D231" s="60">
        <v>1.9000000000000001</v>
      </c>
    </row>
    <row r="232" spans="1:4">
      <c r="A232" s="58" t="s">
        <v>45</v>
      </c>
      <c r="B232" s="55">
        <v>42416</v>
      </c>
      <c r="C232" s="49">
        <v>984</v>
      </c>
      <c r="D232" s="59">
        <v>5.0999999999999996</v>
      </c>
    </row>
    <row r="233" spans="1:4">
      <c r="A233" s="58" t="s">
        <v>45</v>
      </c>
      <c r="B233" s="55">
        <v>42416</v>
      </c>
      <c r="C233" s="49">
        <v>985</v>
      </c>
      <c r="D233" s="59">
        <v>4</v>
      </c>
    </row>
    <row r="234" spans="1:4">
      <c r="A234" s="58" t="s">
        <v>45</v>
      </c>
      <c r="B234" s="55">
        <v>42416</v>
      </c>
      <c r="C234" s="49">
        <v>986</v>
      </c>
      <c r="D234" s="59">
        <v>4.9000000000000004</v>
      </c>
    </row>
    <row r="235" spans="1:4">
      <c r="A235" s="58" t="s">
        <v>45</v>
      </c>
      <c r="B235" s="55">
        <v>42416</v>
      </c>
      <c r="C235" s="49">
        <v>987</v>
      </c>
      <c r="D235" s="59">
        <v>5</v>
      </c>
    </row>
    <row r="236" spans="1:4">
      <c r="A236" s="58" t="s">
        <v>45</v>
      </c>
      <c r="B236" s="55">
        <v>42446</v>
      </c>
      <c r="C236" s="49">
        <v>983</v>
      </c>
      <c r="D236" s="61">
        <v>9</v>
      </c>
    </row>
    <row r="237" spans="1:4">
      <c r="A237" s="58" t="s">
        <v>45</v>
      </c>
      <c r="B237" s="55">
        <v>42446</v>
      </c>
      <c r="C237" s="49">
        <v>984</v>
      </c>
      <c r="D237" s="59">
        <v>2.67</v>
      </c>
    </row>
    <row r="238" spans="1:4">
      <c r="A238" s="58" t="s">
        <v>45</v>
      </c>
      <c r="B238" s="55">
        <v>42446</v>
      </c>
      <c r="C238" s="49">
        <v>985</v>
      </c>
      <c r="D238" s="59">
        <v>5.17</v>
      </c>
    </row>
    <row r="239" spans="1:4">
      <c r="A239" s="58" t="s">
        <v>45</v>
      </c>
      <c r="B239" s="55">
        <v>42446</v>
      </c>
      <c r="C239" s="49">
        <v>986</v>
      </c>
      <c r="D239" s="59">
        <v>4</v>
      </c>
    </row>
    <row r="240" spans="1:4">
      <c r="A240" s="58" t="s">
        <v>45</v>
      </c>
      <c r="B240" s="55">
        <v>42446</v>
      </c>
      <c r="C240" s="49">
        <v>988</v>
      </c>
      <c r="D240" s="59">
        <v>7.33</v>
      </c>
    </row>
    <row r="241" spans="1:4">
      <c r="A241" s="58" t="s">
        <v>45</v>
      </c>
      <c r="B241" s="55">
        <v>42446</v>
      </c>
      <c r="C241" s="49">
        <v>989</v>
      </c>
      <c r="D241" s="59">
        <v>5.13</v>
      </c>
    </row>
    <row r="242" spans="1:4">
      <c r="A242" s="47" t="s">
        <v>45</v>
      </c>
      <c r="B242" s="57">
        <v>42446</v>
      </c>
      <c r="C242" s="56">
        <v>990</v>
      </c>
      <c r="D242" s="60">
        <v>1.83</v>
      </c>
    </row>
    <row r="243" spans="1:4">
      <c r="A243" s="58" t="s">
        <v>45</v>
      </c>
      <c r="B243" s="55">
        <v>42487</v>
      </c>
      <c r="C243" s="49">
        <v>983</v>
      </c>
      <c r="D243" s="61">
        <v>6.25</v>
      </c>
    </row>
    <row r="244" spans="1:4">
      <c r="A244" s="58" t="s">
        <v>45</v>
      </c>
      <c r="B244" s="55">
        <v>42487</v>
      </c>
      <c r="C244" s="49">
        <v>984</v>
      </c>
      <c r="D244" s="59">
        <v>3.5</v>
      </c>
    </row>
    <row r="245" spans="1:4">
      <c r="A245" s="58" t="s">
        <v>45</v>
      </c>
      <c r="B245" s="55">
        <v>42487</v>
      </c>
      <c r="C245" s="49">
        <v>985</v>
      </c>
      <c r="D245" s="59">
        <v>4.33</v>
      </c>
    </row>
    <row r="246" spans="1:4">
      <c r="A246" s="58" t="s">
        <v>45</v>
      </c>
      <c r="B246" s="55">
        <v>42487</v>
      </c>
      <c r="C246" s="49">
        <v>986</v>
      </c>
      <c r="D246" s="59">
        <v>6.25</v>
      </c>
    </row>
    <row r="247" spans="1:4">
      <c r="A247" s="58" t="s">
        <v>45</v>
      </c>
      <c r="B247" s="55">
        <v>42487</v>
      </c>
      <c r="C247" s="49">
        <v>987</v>
      </c>
      <c r="D247" s="59">
        <v>7</v>
      </c>
    </row>
    <row r="248" spans="1:4">
      <c r="A248" s="58" t="s">
        <v>45</v>
      </c>
      <c r="B248" s="55">
        <v>42487</v>
      </c>
      <c r="C248" s="49">
        <v>989</v>
      </c>
      <c r="D248" s="59">
        <v>6</v>
      </c>
    </row>
    <row r="249" spans="1:4">
      <c r="A249" s="47" t="s">
        <v>45</v>
      </c>
      <c r="B249" s="57">
        <v>42487</v>
      </c>
      <c r="C249" s="56">
        <v>990</v>
      </c>
      <c r="D249" s="60">
        <v>2</v>
      </c>
    </row>
    <row r="250" spans="1:4">
      <c r="A250" s="58" t="s">
        <v>45</v>
      </c>
      <c r="B250" s="55">
        <v>42572</v>
      </c>
      <c r="C250" s="49">
        <v>983</v>
      </c>
      <c r="D250" s="61">
        <v>5.5</v>
      </c>
    </row>
    <row r="251" spans="1:4">
      <c r="A251" s="58" t="s">
        <v>45</v>
      </c>
      <c r="B251" s="55">
        <v>42572</v>
      </c>
      <c r="C251" s="49">
        <v>984</v>
      </c>
      <c r="D251" s="59">
        <v>6.5</v>
      </c>
    </row>
    <row r="252" spans="1:4">
      <c r="A252" s="58" t="s">
        <v>45</v>
      </c>
      <c r="B252" s="55">
        <v>42572</v>
      </c>
      <c r="C252" s="49">
        <v>985</v>
      </c>
      <c r="D252" s="59">
        <v>9</v>
      </c>
    </row>
    <row r="253" spans="1:4">
      <c r="A253" s="58" t="s">
        <v>45</v>
      </c>
      <c r="B253" s="55">
        <v>42572</v>
      </c>
      <c r="C253" s="49">
        <v>986</v>
      </c>
      <c r="D253" s="59">
        <v>9</v>
      </c>
    </row>
    <row r="254" spans="1:4">
      <c r="A254" s="58" t="s">
        <v>45</v>
      </c>
      <c r="B254" s="55">
        <v>42572</v>
      </c>
      <c r="C254" s="49">
        <v>987</v>
      </c>
      <c r="D254" s="59">
        <v>5.5</v>
      </c>
    </row>
    <row r="255" spans="1:4">
      <c r="A255" s="47" t="s">
        <v>45</v>
      </c>
      <c r="B255" s="57">
        <v>42572</v>
      </c>
      <c r="C255" s="56">
        <v>990</v>
      </c>
      <c r="D255" s="60">
        <v>6</v>
      </c>
    </row>
    <row r="256" spans="1:4">
      <c r="A256" s="58" t="s">
        <v>45</v>
      </c>
      <c r="B256" s="55">
        <v>42611</v>
      </c>
      <c r="C256" s="49">
        <v>984</v>
      </c>
      <c r="D256" s="52">
        <v>11</v>
      </c>
    </row>
    <row r="257" spans="1:4">
      <c r="A257" s="58" t="s">
        <v>45</v>
      </c>
      <c r="B257" s="55">
        <v>42611</v>
      </c>
      <c r="C257" s="49">
        <v>986</v>
      </c>
      <c r="D257" s="52">
        <v>4.666666666666667</v>
      </c>
    </row>
    <row r="258" spans="1:4">
      <c r="A258" s="58" t="s">
        <v>45</v>
      </c>
      <c r="B258" s="55">
        <v>42611</v>
      </c>
      <c r="C258" s="49">
        <v>987</v>
      </c>
      <c r="D258" s="52">
        <v>9.5</v>
      </c>
    </row>
    <row r="259" spans="1:4">
      <c r="A259" s="58" t="s">
        <v>45</v>
      </c>
      <c r="B259" s="55">
        <v>42611</v>
      </c>
      <c r="C259" s="49">
        <v>988</v>
      </c>
      <c r="D259" s="52">
        <v>4</v>
      </c>
    </row>
    <row r="260" spans="1:4">
      <c r="C260" s="54"/>
      <c r="D260" s="58"/>
    </row>
    <row r="261" spans="1:4">
      <c r="C261" s="54"/>
      <c r="D261" s="51"/>
    </row>
    <row r="262" spans="1:4">
      <c r="C262" s="54"/>
      <c r="D262" s="51"/>
    </row>
    <row r="263" spans="1:4">
      <c r="C263" s="54"/>
      <c r="D263" s="51"/>
    </row>
    <row r="264" spans="1:4">
      <c r="C264" s="54"/>
      <c r="D264" s="51"/>
    </row>
    <row r="265" spans="1:4">
      <c r="C265" s="54"/>
      <c r="D265" s="51"/>
    </row>
    <row r="266" spans="1:4">
      <c r="C266" s="54"/>
      <c r="D266" s="51"/>
    </row>
    <row r="267" spans="1:4">
      <c r="C267" s="54"/>
      <c r="D267" s="51"/>
    </row>
    <row r="268" spans="1:4">
      <c r="C268" s="54"/>
    </row>
    <row r="269" spans="1:4">
      <c r="C269" s="54"/>
    </row>
    <row r="270" spans="1:4">
      <c r="C270" s="54"/>
    </row>
    <row r="271" spans="1:4">
      <c r="A271" s="49"/>
      <c r="B271" s="49"/>
      <c r="C271" s="54"/>
    </row>
    <row r="272" spans="1:4">
      <c r="A272" s="49"/>
      <c r="B272" s="49"/>
      <c r="C272" s="54"/>
    </row>
    <row r="273" spans="1:3">
      <c r="A273" s="49"/>
      <c r="B273" s="49"/>
      <c r="C273" s="54"/>
    </row>
    <row r="274" spans="1:3">
      <c r="A274" s="49"/>
      <c r="B274" s="49"/>
      <c r="C274" s="54"/>
    </row>
    <row r="275" spans="1:3">
      <c r="A275" s="49"/>
      <c r="B275" s="49"/>
      <c r="C275" s="54"/>
    </row>
    <row r="276" spans="1:3">
      <c r="A276" s="49"/>
      <c r="B276" s="49"/>
      <c r="C276" s="54"/>
    </row>
    <row r="277" spans="1:3">
      <c r="A277" s="49"/>
      <c r="B277" s="49"/>
      <c r="C277" s="54"/>
    </row>
    <row r="278" spans="1:3">
      <c r="A278" s="49"/>
      <c r="B278" s="49"/>
      <c r="C278" s="54"/>
    </row>
    <row r="279" spans="1:3">
      <c r="A279" s="49"/>
      <c r="B279" s="49"/>
      <c r="C279" s="54"/>
    </row>
    <row r="280" spans="1:3">
      <c r="A280" s="49"/>
      <c r="B280" s="49"/>
      <c r="C280" s="54"/>
    </row>
    <row r="281" spans="1:3">
      <c r="A281" s="49"/>
      <c r="B281" s="49"/>
      <c r="C281" s="54"/>
    </row>
    <row r="282" spans="1:3">
      <c r="A282" s="49"/>
      <c r="B282" s="49"/>
      <c r="C282" s="54"/>
    </row>
    <row r="283" spans="1:3">
      <c r="A283" s="49"/>
      <c r="B283" s="49"/>
      <c r="C283" s="54"/>
    </row>
    <row r="284" spans="1:3">
      <c r="A284" s="49"/>
      <c r="B284" s="49"/>
      <c r="C284" s="54"/>
    </row>
    <row r="285" spans="1:3">
      <c r="A285" s="49"/>
      <c r="B285" s="49"/>
      <c r="C285" s="54"/>
    </row>
    <row r="286" spans="1:3">
      <c r="A286" s="49"/>
      <c r="B286" s="49"/>
      <c r="C286" s="54"/>
    </row>
    <row r="287" spans="1:3">
      <c r="A287" s="49"/>
      <c r="B287" s="49"/>
      <c r="C287" s="54"/>
    </row>
    <row r="288" spans="1:3">
      <c r="A288" s="49"/>
      <c r="B288" s="49"/>
      <c r="C288" s="54"/>
    </row>
    <row r="289" spans="1:3">
      <c r="A289" s="49"/>
      <c r="B289" s="49"/>
      <c r="C289" s="54"/>
    </row>
    <row r="290" spans="1:3">
      <c r="A290" s="49"/>
      <c r="B290" s="49"/>
      <c r="C290" s="54"/>
    </row>
    <row r="291" spans="1:3">
      <c r="A291" s="49"/>
      <c r="B291" s="49"/>
      <c r="C291" s="54"/>
    </row>
    <row r="292" spans="1:3">
      <c r="A292" s="49"/>
      <c r="B292" s="49"/>
      <c r="C292" s="54"/>
    </row>
    <row r="293" spans="1:3">
      <c r="A293" s="49"/>
      <c r="B293" s="49"/>
      <c r="C293" s="54"/>
    </row>
    <row r="294" spans="1:3">
      <c r="A294" s="49"/>
      <c r="B294" s="49"/>
      <c r="C294" s="54"/>
    </row>
    <row r="295" spans="1:3">
      <c r="A295" s="49"/>
      <c r="B295" s="49"/>
      <c r="C295" s="54"/>
    </row>
    <row r="296" spans="1:3">
      <c r="A296" s="49"/>
      <c r="B296" s="49"/>
      <c r="C296" s="54"/>
    </row>
    <row r="297" spans="1:3">
      <c r="A297" s="49"/>
      <c r="B297" s="49"/>
      <c r="C297" s="54"/>
    </row>
    <row r="298" spans="1:3">
      <c r="A298" s="49"/>
      <c r="B298" s="49"/>
      <c r="C298" s="54"/>
    </row>
    <row r="299" spans="1:3">
      <c r="A299" s="49"/>
      <c r="B299" s="49"/>
      <c r="C299" s="54"/>
    </row>
    <row r="300" spans="1:3">
      <c r="A300" s="49"/>
      <c r="B300" s="49"/>
      <c r="C300" s="54"/>
    </row>
    <row r="301" spans="1:3">
      <c r="A301" s="49"/>
      <c r="B301" s="49"/>
      <c r="C301" s="54"/>
    </row>
    <row r="302" spans="1:3">
      <c r="A302" s="49"/>
      <c r="B302" s="49"/>
      <c r="C302" s="54"/>
    </row>
    <row r="303" spans="1:3">
      <c r="A303" s="49"/>
      <c r="B303" s="49"/>
      <c r="C303" s="54"/>
    </row>
    <row r="304" spans="1:3">
      <c r="A304" s="49"/>
      <c r="B304" s="49"/>
      <c r="C304" s="54"/>
    </row>
    <row r="305" spans="1:3">
      <c r="A305" s="49"/>
      <c r="B305" s="49"/>
      <c r="C305" s="54"/>
    </row>
    <row r="306" spans="1:3">
      <c r="A306" s="49"/>
      <c r="B306" s="49"/>
      <c r="C306" s="54"/>
    </row>
    <row r="307" spans="1:3">
      <c r="A307" s="49"/>
      <c r="B307" s="49"/>
      <c r="C307" s="54"/>
    </row>
    <row r="308" spans="1:3">
      <c r="A308" s="49"/>
      <c r="B308" s="49"/>
      <c r="C308" s="54"/>
    </row>
    <row r="309" spans="1:3">
      <c r="A309" s="49"/>
      <c r="B309" s="49"/>
      <c r="C309" s="54"/>
    </row>
    <row r="310" spans="1:3">
      <c r="A310" s="49"/>
      <c r="B310" s="49"/>
      <c r="C310" s="54"/>
    </row>
    <row r="311" spans="1:3">
      <c r="A311" s="49"/>
      <c r="B311" s="49"/>
      <c r="C311" s="54"/>
    </row>
    <row r="312" spans="1:3">
      <c r="A312" s="49"/>
      <c r="B312" s="49"/>
      <c r="C312" s="54"/>
    </row>
    <row r="313" spans="1:3">
      <c r="A313" s="49"/>
      <c r="B313" s="49"/>
      <c r="C313" s="54"/>
    </row>
    <row r="314" spans="1:3">
      <c r="A314" s="49"/>
      <c r="B314" s="49"/>
      <c r="C314" s="54"/>
    </row>
    <row r="315" spans="1:3">
      <c r="A315" s="49"/>
      <c r="B315" s="49"/>
      <c r="C315" s="54"/>
    </row>
    <row r="316" spans="1:3">
      <c r="A316" s="49"/>
      <c r="B316" s="49"/>
      <c r="C316" s="54"/>
    </row>
    <row r="317" spans="1:3">
      <c r="A317" s="49"/>
      <c r="B317" s="49"/>
      <c r="C317" s="54"/>
    </row>
    <row r="318" spans="1:3">
      <c r="A318" s="49"/>
      <c r="B318" s="49"/>
      <c r="C318" s="54"/>
    </row>
    <row r="319" spans="1:3">
      <c r="A319" s="49"/>
      <c r="B319" s="49"/>
      <c r="C319" s="54"/>
    </row>
    <row r="320" spans="1:3">
      <c r="A320" s="49"/>
      <c r="B320" s="49"/>
      <c r="C320" s="54"/>
    </row>
    <row r="321" spans="1:3">
      <c r="A321" s="49"/>
      <c r="B321" s="49"/>
      <c r="C321" s="54"/>
    </row>
    <row r="322" spans="1:3">
      <c r="A322" s="49"/>
      <c r="B322" s="49"/>
      <c r="C322" s="54"/>
    </row>
    <row r="323" spans="1:3">
      <c r="A323" s="49"/>
      <c r="B323" s="49"/>
      <c r="C323" s="54"/>
    </row>
    <row r="324" spans="1:3">
      <c r="A324" s="49"/>
      <c r="B324" s="49"/>
      <c r="C324" s="54"/>
    </row>
    <row r="325" spans="1:3">
      <c r="A325" s="49"/>
      <c r="B325" s="49"/>
      <c r="C325" s="54"/>
    </row>
    <row r="326" spans="1:3">
      <c r="A326" s="49"/>
      <c r="B326" s="49"/>
      <c r="C326" s="54"/>
    </row>
    <row r="327" spans="1:3">
      <c r="A327" s="49"/>
      <c r="B327" s="49"/>
      <c r="C327" s="54"/>
    </row>
    <row r="328" spans="1:3">
      <c r="A328" s="49"/>
      <c r="B328" s="49"/>
      <c r="C328" s="54"/>
    </row>
    <row r="329" spans="1:3">
      <c r="A329" s="49"/>
      <c r="B329" s="49"/>
      <c r="C329" s="54"/>
    </row>
    <row r="330" spans="1:3">
      <c r="A330" s="49"/>
      <c r="B330" s="49"/>
      <c r="C330" s="54"/>
    </row>
    <row r="331" spans="1:3">
      <c r="A331" s="49"/>
      <c r="B331" s="49"/>
      <c r="C331" s="54"/>
    </row>
    <row r="332" spans="1:3">
      <c r="A332" s="49"/>
      <c r="B332" s="49"/>
      <c r="C332" s="54"/>
    </row>
    <row r="333" spans="1:3">
      <c r="A333" s="49"/>
      <c r="B333" s="49"/>
      <c r="C333" s="54"/>
    </row>
    <row r="334" spans="1:3">
      <c r="A334" s="49"/>
      <c r="B334" s="49"/>
      <c r="C334" s="54"/>
    </row>
    <row r="335" spans="1:3">
      <c r="A335" s="49"/>
      <c r="B335" s="49"/>
      <c r="C335" s="54"/>
    </row>
    <row r="336" spans="1:3">
      <c r="A336" s="49"/>
      <c r="B336" s="49"/>
      <c r="C336" s="54"/>
    </row>
    <row r="337" spans="1:3">
      <c r="A337" s="49"/>
      <c r="B337" s="49"/>
      <c r="C337" s="54"/>
    </row>
    <row r="338" spans="1:3">
      <c r="A338" s="49"/>
      <c r="B338" s="49"/>
      <c r="C338" s="54"/>
    </row>
    <row r="339" spans="1:3">
      <c r="A339" s="49"/>
      <c r="B339" s="49"/>
      <c r="C339" s="54"/>
    </row>
    <row r="340" spans="1:3">
      <c r="A340" s="49"/>
      <c r="B340" s="49"/>
      <c r="C340" s="54"/>
    </row>
    <row r="341" spans="1:3">
      <c r="A341" s="49"/>
      <c r="B341" s="49"/>
      <c r="C341" s="54"/>
    </row>
    <row r="342" spans="1:3">
      <c r="A342" s="49"/>
      <c r="B342" s="49"/>
      <c r="C342" s="54"/>
    </row>
    <row r="343" spans="1:3">
      <c r="A343" s="49"/>
      <c r="B343" s="49"/>
      <c r="C343" s="54"/>
    </row>
    <row r="344" spans="1:3">
      <c r="A344" s="49"/>
      <c r="B344" s="49"/>
      <c r="C344" s="54"/>
    </row>
    <row r="345" spans="1:3">
      <c r="A345" s="49"/>
      <c r="B345" s="49"/>
      <c r="C345" s="54"/>
    </row>
    <row r="346" spans="1:3">
      <c r="A346" s="49"/>
      <c r="B346" s="49"/>
      <c r="C346" s="54"/>
    </row>
    <row r="347" spans="1:3">
      <c r="A347" s="49"/>
      <c r="B347" s="49"/>
      <c r="C347" s="54"/>
    </row>
    <row r="348" spans="1:3">
      <c r="A348" s="49"/>
      <c r="B348" s="49"/>
      <c r="C348" s="54"/>
    </row>
    <row r="349" spans="1:3">
      <c r="A349" s="49"/>
      <c r="B349" s="49"/>
      <c r="C349" s="54"/>
    </row>
    <row r="350" spans="1:3">
      <c r="A350" s="49"/>
      <c r="B350" s="49"/>
      <c r="C350" s="54"/>
    </row>
    <row r="351" spans="1:3">
      <c r="A351" s="49"/>
      <c r="B351" s="49"/>
      <c r="C351" s="54"/>
    </row>
    <row r="352" spans="1:3">
      <c r="A352" s="49"/>
      <c r="B352" s="49"/>
      <c r="C352" s="54"/>
    </row>
    <row r="353" spans="1:3">
      <c r="A353" s="49"/>
      <c r="B353" s="49"/>
      <c r="C353" s="54"/>
    </row>
    <row r="354" spans="1:3">
      <c r="A354" s="49"/>
      <c r="B354" s="49"/>
      <c r="C354" s="54"/>
    </row>
    <row r="355" spans="1:3">
      <c r="A355" s="49"/>
      <c r="B355" s="49"/>
      <c r="C355" s="54"/>
    </row>
    <row r="356" spans="1:3">
      <c r="A356" s="49"/>
      <c r="B356" s="49"/>
      <c r="C356" s="54"/>
    </row>
    <row r="357" spans="1:3">
      <c r="A357" s="49"/>
      <c r="B357" s="49"/>
      <c r="C357" s="54"/>
    </row>
    <row r="358" spans="1:3">
      <c r="A358" s="49"/>
      <c r="B358" s="49"/>
      <c r="C358" s="54"/>
    </row>
    <row r="359" spans="1:3">
      <c r="A359" s="49"/>
      <c r="B359" s="49"/>
      <c r="C359" s="54"/>
    </row>
    <row r="360" spans="1:3">
      <c r="A360" s="49"/>
      <c r="B360" s="49"/>
      <c r="C360" s="54"/>
    </row>
    <row r="361" spans="1:3">
      <c r="A361" s="49"/>
      <c r="B361" s="49"/>
      <c r="C361" s="54"/>
    </row>
    <row r="362" spans="1:3">
      <c r="A362" s="49"/>
      <c r="B362" s="49"/>
      <c r="C362" s="54"/>
    </row>
    <row r="363" spans="1:3">
      <c r="A363" s="49"/>
      <c r="B363" s="49"/>
      <c r="C363" s="54"/>
    </row>
    <row r="364" spans="1:3">
      <c r="A364" s="49"/>
      <c r="B364" s="49"/>
      <c r="C364" s="54"/>
    </row>
    <row r="365" spans="1:3">
      <c r="A365" s="49"/>
      <c r="B365" s="49"/>
      <c r="C365" s="54"/>
    </row>
    <row r="366" spans="1:3">
      <c r="A366" s="49"/>
      <c r="B366" s="49"/>
      <c r="C366" s="54"/>
    </row>
    <row r="367" spans="1:3">
      <c r="A367" s="49"/>
      <c r="B367" s="49"/>
      <c r="C367" s="54"/>
    </row>
    <row r="368" spans="1:3">
      <c r="A368" s="49"/>
      <c r="B368" s="49"/>
      <c r="C368" s="54"/>
    </row>
    <row r="369" spans="1:3">
      <c r="A369" s="49"/>
      <c r="B369" s="49"/>
      <c r="C369" s="54"/>
    </row>
    <row r="370" spans="1:3">
      <c r="A370" s="49"/>
      <c r="B370" s="49"/>
      <c r="C370" s="54"/>
    </row>
    <row r="371" spans="1:3">
      <c r="A371" s="49"/>
      <c r="B371" s="49"/>
      <c r="C371" s="54"/>
    </row>
    <row r="372" spans="1:3">
      <c r="A372" s="49"/>
      <c r="B372" s="49"/>
      <c r="C372" s="54"/>
    </row>
    <row r="373" spans="1:3">
      <c r="A373" s="49"/>
      <c r="B373" s="49"/>
      <c r="C373" s="54"/>
    </row>
    <row r="374" spans="1:3">
      <c r="A374" s="49"/>
      <c r="B374" s="49"/>
      <c r="C374" s="54"/>
    </row>
    <row r="375" spans="1:3">
      <c r="A375" s="49"/>
      <c r="B375" s="49"/>
      <c r="C375" s="54"/>
    </row>
    <row r="376" spans="1:3">
      <c r="A376" s="49"/>
      <c r="B376" s="49"/>
      <c r="C376" s="54"/>
    </row>
    <row r="377" spans="1:3">
      <c r="A377" s="49"/>
      <c r="B377" s="49"/>
      <c r="C377" s="54"/>
    </row>
    <row r="378" spans="1:3">
      <c r="A378" s="49"/>
      <c r="B378" s="49"/>
      <c r="C378" s="54"/>
    </row>
    <row r="379" spans="1:3">
      <c r="A379" s="49"/>
      <c r="B379" s="49"/>
      <c r="C379" s="54"/>
    </row>
    <row r="380" spans="1:3">
      <c r="A380" s="49"/>
      <c r="B380" s="49"/>
      <c r="C380" s="54"/>
    </row>
    <row r="381" spans="1:3">
      <c r="A381" s="49"/>
      <c r="B381" s="49"/>
      <c r="C381" s="54"/>
    </row>
    <row r="382" spans="1:3">
      <c r="A382" s="49"/>
      <c r="B382" s="49"/>
      <c r="C382" s="54"/>
    </row>
    <row r="383" spans="1:3">
      <c r="A383" s="49"/>
      <c r="B383" s="49"/>
      <c r="C383" s="54"/>
    </row>
    <row r="384" spans="1:3">
      <c r="A384" s="49"/>
      <c r="B384" s="49"/>
      <c r="C384" s="54"/>
    </row>
    <row r="385" spans="1:3">
      <c r="A385" s="49"/>
      <c r="B385" s="49"/>
      <c r="C385" s="54"/>
    </row>
    <row r="386" spans="1:3">
      <c r="A386" s="49"/>
      <c r="B386" s="49"/>
      <c r="C386" s="54"/>
    </row>
    <row r="387" spans="1:3">
      <c r="A387" s="49"/>
      <c r="B387" s="49"/>
      <c r="C387" s="54"/>
    </row>
    <row r="388" spans="1:3">
      <c r="A388" s="49"/>
      <c r="B388" s="49"/>
      <c r="C388" s="54"/>
    </row>
    <row r="389" spans="1:3">
      <c r="A389" s="49"/>
      <c r="B389" s="49"/>
      <c r="C389" s="54"/>
    </row>
    <row r="390" spans="1:3">
      <c r="A390" s="49"/>
      <c r="B390" s="49"/>
      <c r="C390" s="54"/>
    </row>
    <row r="391" spans="1:3">
      <c r="A391" s="49"/>
      <c r="B391" s="49"/>
      <c r="C391" s="54"/>
    </row>
    <row r="392" spans="1:3">
      <c r="A392" s="49"/>
      <c r="B392" s="49"/>
      <c r="C392" s="54"/>
    </row>
    <row r="393" spans="1:3">
      <c r="A393" s="49"/>
      <c r="B393" s="49"/>
      <c r="C393" s="54"/>
    </row>
    <row r="394" spans="1:3">
      <c r="A394" s="49"/>
      <c r="B394" s="49"/>
      <c r="C394" s="54"/>
    </row>
    <row r="395" spans="1:3">
      <c r="A395" s="49"/>
      <c r="B395" s="49"/>
      <c r="C395" s="54"/>
    </row>
    <row r="396" spans="1:3">
      <c r="A396" s="49"/>
      <c r="B396" s="49"/>
      <c r="C396" s="54"/>
    </row>
    <row r="397" spans="1:3">
      <c r="A397" s="49"/>
      <c r="B397" s="49"/>
      <c r="C397" s="54"/>
    </row>
    <row r="398" spans="1:3">
      <c r="A398" s="49"/>
      <c r="B398" s="49"/>
      <c r="C398" s="54"/>
    </row>
    <row r="399" spans="1:3">
      <c r="A399" s="49"/>
      <c r="B399" s="49"/>
      <c r="C399" s="54"/>
    </row>
    <row r="400" spans="1:3">
      <c r="A400" s="49"/>
      <c r="B400" s="49"/>
      <c r="C400" s="54"/>
    </row>
    <row r="401" spans="1:3">
      <c r="A401" s="49"/>
      <c r="B401" s="49"/>
      <c r="C401" s="54"/>
    </row>
    <row r="402" spans="1:3">
      <c r="A402" s="49"/>
      <c r="B402" s="49"/>
      <c r="C402" s="54"/>
    </row>
    <row r="403" spans="1:3">
      <c r="A403" s="49"/>
      <c r="B403" s="49"/>
      <c r="C403" s="54"/>
    </row>
    <row r="404" spans="1:3">
      <c r="A404" s="49"/>
      <c r="B404" s="49"/>
      <c r="C404" s="54"/>
    </row>
    <row r="405" spans="1:3">
      <c r="A405" s="49"/>
      <c r="B405" s="49"/>
      <c r="C405" s="54"/>
    </row>
    <row r="406" spans="1:3">
      <c r="A406" s="49"/>
      <c r="B406" s="49"/>
      <c r="C406" s="54"/>
    </row>
    <row r="407" spans="1:3">
      <c r="A407" s="49"/>
      <c r="B407" s="49"/>
      <c r="C407" s="54"/>
    </row>
    <row r="408" spans="1:3">
      <c r="A408" s="49"/>
      <c r="B408" s="49"/>
      <c r="C408" s="54"/>
    </row>
    <row r="409" spans="1:3">
      <c r="A409" s="49"/>
      <c r="B409" s="49"/>
      <c r="C409" s="54"/>
    </row>
    <row r="410" spans="1:3">
      <c r="A410" s="49"/>
      <c r="B410" s="49"/>
      <c r="C410" s="54"/>
    </row>
    <row r="411" spans="1:3">
      <c r="A411" s="49"/>
      <c r="B411" s="49"/>
      <c r="C411" s="54"/>
    </row>
    <row r="412" spans="1:3">
      <c r="A412" s="49"/>
      <c r="B412" s="49"/>
      <c r="C412" s="54"/>
    </row>
    <row r="413" spans="1:3">
      <c r="A413" s="49"/>
      <c r="B413" s="49"/>
      <c r="C413" s="54"/>
    </row>
    <row r="414" spans="1:3">
      <c r="A414" s="49"/>
      <c r="B414" s="49"/>
      <c r="C414" s="54"/>
    </row>
    <row r="415" spans="1:3">
      <c r="A415" s="49"/>
      <c r="B415" s="49"/>
      <c r="C415" s="54"/>
    </row>
    <row r="416" spans="1:3">
      <c r="A416" s="49"/>
      <c r="B416" s="49"/>
      <c r="C416" s="54"/>
    </row>
    <row r="417" spans="1:3">
      <c r="A417" s="49"/>
      <c r="B417" s="49"/>
      <c r="C417" s="54"/>
    </row>
    <row r="418" spans="1:3">
      <c r="A418" s="49"/>
      <c r="B418" s="49"/>
      <c r="C418" s="54"/>
    </row>
    <row r="419" spans="1:3">
      <c r="A419" s="49"/>
      <c r="B419" s="49"/>
      <c r="C419" s="54"/>
    </row>
    <row r="420" spans="1:3">
      <c r="A420" s="49"/>
      <c r="B420" s="49"/>
      <c r="C420" s="54"/>
    </row>
    <row r="421" spans="1:3">
      <c r="A421" s="49"/>
      <c r="B421" s="49"/>
      <c r="C421" s="54"/>
    </row>
    <row r="422" spans="1:3">
      <c r="A422" s="49"/>
      <c r="B422" s="49"/>
      <c r="C422" s="54"/>
    </row>
    <row r="423" spans="1:3">
      <c r="A423" s="49"/>
      <c r="B423" s="49"/>
      <c r="C423" s="54"/>
    </row>
    <row r="424" spans="1:3">
      <c r="A424" s="49"/>
      <c r="B424" s="49"/>
      <c r="C424" s="54"/>
    </row>
    <row r="425" spans="1:3">
      <c r="A425" s="49"/>
      <c r="B425" s="49"/>
      <c r="C425" s="54"/>
    </row>
    <row r="426" spans="1:3">
      <c r="A426" s="49"/>
      <c r="B426" s="49"/>
      <c r="C426" s="54"/>
    </row>
    <row r="427" spans="1:3">
      <c r="A427" s="49"/>
      <c r="B427" s="49"/>
      <c r="C427" s="54"/>
    </row>
    <row r="428" spans="1:3">
      <c r="A428" s="49"/>
      <c r="B428" s="49"/>
      <c r="C428" s="54"/>
    </row>
    <row r="429" spans="1:3">
      <c r="A429" s="49"/>
      <c r="B429" s="49"/>
      <c r="C429" s="54"/>
    </row>
    <row r="430" spans="1:3">
      <c r="A430" s="49"/>
      <c r="B430" s="49"/>
      <c r="C430" s="54"/>
    </row>
    <row r="431" spans="1:3">
      <c r="A431" s="49"/>
      <c r="B431" s="49"/>
      <c r="C431" s="54"/>
    </row>
    <row r="432" spans="1:3">
      <c r="A432" s="49"/>
      <c r="B432" s="49"/>
      <c r="C432" s="54"/>
    </row>
    <row r="433" spans="1:3">
      <c r="A433" s="49"/>
      <c r="B433" s="49"/>
      <c r="C433" s="54"/>
    </row>
    <row r="434" spans="1:3">
      <c r="A434" s="49"/>
      <c r="B434" s="49"/>
      <c r="C434" s="54"/>
    </row>
    <row r="435" spans="1:3">
      <c r="A435" s="49"/>
      <c r="B435" s="49"/>
      <c r="C435" s="54"/>
    </row>
    <row r="436" spans="1:3">
      <c r="A436" s="49"/>
      <c r="B436" s="49"/>
      <c r="C436" s="54"/>
    </row>
    <row r="437" spans="1:3">
      <c r="A437" s="49"/>
      <c r="B437" s="49"/>
      <c r="C437" s="54"/>
    </row>
    <row r="438" spans="1:3">
      <c r="A438" s="49"/>
      <c r="B438" s="49"/>
      <c r="C438" s="54"/>
    </row>
    <row r="439" spans="1:3">
      <c r="A439" s="49"/>
      <c r="B439" s="49"/>
      <c r="C439" s="54"/>
    </row>
    <row r="440" spans="1:3">
      <c r="A440" s="49"/>
      <c r="B440" s="49"/>
      <c r="C440" s="54"/>
    </row>
    <row r="441" spans="1:3">
      <c r="A441" s="49"/>
      <c r="B441" s="49"/>
      <c r="C441" s="54"/>
    </row>
    <row r="442" spans="1:3">
      <c r="A442" s="49"/>
      <c r="B442" s="49"/>
      <c r="C442" s="54"/>
    </row>
    <row r="443" spans="1:3">
      <c r="A443" s="49"/>
      <c r="B443" s="49"/>
      <c r="C443" s="54"/>
    </row>
    <row r="444" spans="1:3">
      <c r="A444" s="49"/>
      <c r="B444" s="49"/>
      <c r="C444" s="54"/>
    </row>
    <row r="445" spans="1:3">
      <c r="A445" s="49"/>
      <c r="B445" s="49"/>
      <c r="C445" s="54"/>
    </row>
    <row r="446" spans="1:3">
      <c r="A446" s="49"/>
      <c r="B446" s="49"/>
      <c r="C446" s="54"/>
    </row>
    <row r="447" spans="1:3">
      <c r="A447" s="49"/>
      <c r="B447" s="49"/>
      <c r="C447" s="54"/>
    </row>
    <row r="448" spans="1:3">
      <c r="A448" s="49"/>
      <c r="B448" s="49"/>
      <c r="C448" s="54"/>
    </row>
    <row r="449" spans="1:3">
      <c r="A449" s="49"/>
      <c r="B449" s="49"/>
      <c r="C449" s="54"/>
    </row>
    <row r="450" spans="1:3">
      <c r="A450" s="49"/>
      <c r="B450" s="49"/>
      <c r="C450" s="54"/>
    </row>
    <row r="451" spans="1:3">
      <c r="A451" s="49"/>
      <c r="B451" s="49"/>
      <c r="C451" s="54"/>
    </row>
    <row r="452" spans="1:3">
      <c r="A452" s="49"/>
      <c r="B452" s="49"/>
      <c r="C452" s="54"/>
    </row>
    <row r="453" spans="1:3">
      <c r="A453" s="49"/>
      <c r="B453" s="49"/>
      <c r="C453" s="54"/>
    </row>
    <row r="454" spans="1:3">
      <c r="A454" s="49"/>
      <c r="B454" s="49"/>
      <c r="C454" s="54"/>
    </row>
    <row r="455" spans="1:3">
      <c r="A455" s="49"/>
      <c r="B455" s="49"/>
      <c r="C455" s="54"/>
    </row>
    <row r="456" spans="1:3">
      <c r="A456" s="49"/>
      <c r="B456" s="49"/>
      <c r="C456" s="54"/>
    </row>
    <row r="457" spans="1:3">
      <c r="A457" s="49"/>
      <c r="B457" s="49"/>
      <c r="C457" s="54"/>
    </row>
    <row r="458" spans="1:3">
      <c r="A458" s="49"/>
      <c r="B458" s="49"/>
      <c r="C458" s="54"/>
    </row>
    <row r="459" spans="1:3">
      <c r="A459" s="49"/>
      <c r="B459" s="49"/>
      <c r="C459" s="54"/>
    </row>
    <row r="460" spans="1:3">
      <c r="A460" s="49"/>
      <c r="B460" s="49"/>
      <c r="C460" s="54"/>
    </row>
    <row r="461" spans="1:3">
      <c r="A461" s="49"/>
      <c r="B461" s="49"/>
      <c r="C461" s="54"/>
    </row>
    <row r="462" spans="1:3">
      <c r="A462" s="49"/>
      <c r="B462" s="49"/>
      <c r="C462" s="54"/>
    </row>
    <row r="463" spans="1:3">
      <c r="A463" s="49"/>
      <c r="B463" s="49"/>
      <c r="C463" s="54"/>
    </row>
    <row r="464" spans="1:3">
      <c r="A464" s="49"/>
      <c r="B464" s="49"/>
      <c r="C464" s="54"/>
    </row>
    <row r="465" spans="1:3">
      <c r="A465" s="49"/>
      <c r="B465" s="49"/>
      <c r="C465" s="54"/>
    </row>
    <row r="466" spans="1:3">
      <c r="A466" s="49"/>
      <c r="B466" s="49"/>
      <c r="C466" s="54"/>
    </row>
    <row r="467" spans="1:3">
      <c r="A467" s="49"/>
      <c r="B467" s="49"/>
      <c r="C467" s="54"/>
    </row>
    <row r="468" spans="1:3">
      <c r="A468" s="49"/>
      <c r="B468" s="49"/>
      <c r="C468" s="54"/>
    </row>
    <row r="469" spans="1:3">
      <c r="A469" s="49"/>
      <c r="B469" s="49"/>
      <c r="C469" s="54"/>
    </row>
    <row r="470" spans="1:3">
      <c r="A470" s="49"/>
      <c r="B470" s="49"/>
      <c r="C470" s="54"/>
    </row>
    <row r="471" spans="1:3">
      <c r="A471" s="49"/>
      <c r="B471" s="49"/>
      <c r="C471" s="54"/>
    </row>
    <row r="472" spans="1:3">
      <c r="A472" s="49"/>
      <c r="B472" s="49"/>
      <c r="C472" s="54"/>
    </row>
    <row r="473" spans="1:3">
      <c r="A473" s="49"/>
      <c r="B473" s="49"/>
      <c r="C473" s="54"/>
    </row>
    <row r="474" spans="1:3">
      <c r="A474" s="49"/>
      <c r="B474" s="49"/>
      <c r="C474" s="54"/>
    </row>
    <row r="475" spans="1:3">
      <c r="A475" s="49"/>
      <c r="B475" s="49"/>
      <c r="C475" s="54"/>
    </row>
    <row r="476" spans="1:3">
      <c r="A476" s="49"/>
      <c r="B476" s="49"/>
      <c r="C476" s="54"/>
    </row>
    <row r="477" spans="1:3">
      <c r="A477" s="49"/>
      <c r="B477" s="49"/>
      <c r="C477" s="54"/>
    </row>
    <row r="478" spans="1:3">
      <c r="A478" s="49"/>
      <c r="B478" s="49"/>
      <c r="C478" s="54"/>
    </row>
    <row r="479" spans="1:3">
      <c r="A479" s="49"/>
      <c r="B479" s="49"/>
      <c r="C479" s="54"/>
    </row>
    <row r="480" spans="1:3">
      <c r="A480" s="49"/>
      <c r="B480" s="49"/>
      <c r="C480" s="54"/>
    </row>
    <row r="481" spans="1:3">
      <c r="A481" s="49"/>
      <c r="B481" s="49"/>
      <c r="C481" s="54"/>
    </row>
    <row r="482" spans="1:3">
      <c r="A482" s="49"/>
      <c r="B482" s="49"/>
      <c r="C482" s="54"/>
    </row>
    <row r="483" spans="1:3">
      <c r="A483" s="49"/>
      <c r="B483" s="49"/>
      <c r="C483" s="54"/>
    </row>
    <row r="484" spans="1:3">
      <c r="A484" s="49"/>
      <c r="B484" s="49"/>
      <c r="C484" s="54"/>
    </row>
    <row r="485" spans="1:3">
      <c r="A485" s="49"/>
      <c r="B485" s="49"/>
      <c r="C485" s="54"/>
    </row>
    <row r="486" spans="1:3">
      <c r="A486" s="49"/>
      <c r="B486" s="49"/>
      <c r="C486" s="54"/>
    </row>
    <row r="487" spans="1:3">
      <c r="A487" s="49"/>
      <c r="B487" s="49"/>
      <c r="C487" s="54"/>
    </row>
    <row r="488" spans="1:3">
      <c r="A488" s="49"/>
      <c r="B488" s="49"/>
      <c r="C488" s="54"/>
    </row>
    <row r="489" spans="1:3">
      <c r="A489" s="49"/>
      <c r="B489" s="49"/>
      <c r="C489" s="54"/>
    </row>
    <row r="490" spans="1:3">
      <c r="A490" s="49"/>
      <c r="B490" s="49"/>
      <c r="C490" s="54"/>
    </row>
    <row r="491" spans="1:3">
      <c r="A491" s="49"/>
      <c r="B491" s="49"/>
      <c r="C491" s="54"/>
    </row>
    <row r="492" spans="1:3">
      <c r="A492" s="49"/>
      <c r="B492" s="49"/>
      <c r="C492" s="5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2"/>
  <sheetViews>
    <sheetView workbookViewId="0">
      <selection activeCell="I14" sqref="I14"/>
    </sheetView>
  </sheetViews>
  <sheetFormatPr baseColWidth="10" defaultRowHeight="15" x14ac:dyDescent="0"/>
  <cols>
    <col min="1" max="1" width="10.83203125" style="18"/>
    <col min="2" max="2" width="10.83203125" style="26"/>
    <col min="3" max="3" width="10.83203125" style="25"/>
    <col min="5" max="5" width="16.33203125" style="100" bestFit="1" customWidth="1"/>
    <col min="6" max="6" width="17.5" style="100" bestFit="1" customWidth="1"/>
    <col min="7" max="7" width="20.1640625" style="100" bestFit="1" customWidth="1"/>
    <col min="8" max="8" width="13.33203125" style="100" bestFit="1" customWidth="1"/>
    <col min="9" max="9" width="19" style="100" bestFit="1" customWidth="1"/>
    <col min="10" max="14" width="10.83203125" style="100"/>
    <col min="15" max="15" width="16.1640625" style="100" bestFit="1" customWidth="1"/>
    <col min="16" max="16" width="17" style="100" bestFit="1" customWidth="1"/>
    <col min="17" max="17" width="15.1640625" style="100" bestFit="1" customWidth="1"/>
    <col min="18" max="18" width="16" style="100" bestFit="1" customWidth="1"/>
    <col min="19" max="19" width="15.83203125" style="100" bestFit="1" customWidth="1"/>
    <col min="20" max="24" width="10.83203125" style="100"/>
  </cols>
  <sheetData>
    <row r="1" spans="1:26">
      <c r="A1" s="79" t="s">
        <v>588</v>
      </c>
      <c r="B1" s="63" t="s">
        <v>582</v>
      </c>
      <c r="C1" s="81" t="s">
        <v>583</v>
      </c>
      <c r="D1" s="63" t="s">
        <v>584</v>
      </c>
      <c r="E1" s="96" t="s">
        <v>589</v>
      </c>
      <c r="F1" s="96" t="s">
        <v>590</v>
      </c>
      <c r="G1" s="96" t="s">
        <v>591</v>
      </c>
      <c r="H1" s="96" t="s">
        <v>592</v>
      </c>
      <c r="I1" s="96" t="s">
        <v>593</v>
      </c>
      <c r="J1" s="96" t="s">
        <v>594</v>
      </c>
      <c r="K1" s="96" t="s">
        <v>595</v>
      </c>
      <c r="L1" s="96" t="s">
        <v>596</v>
      </c>
      <c r="M1" s="96" t="s">
        <v>597</v>
      </c>
      <c r="N1" s="96" t="s">
        <v>598</v>
      </c>
      <c r="O1" s="96" t="s">
        <v>599</v>
      </c>
      <c r="P1" s="96" t="s">
        <v>600</v>
      </c>
      <c r="Q1" s="97" t="s">
        <v>601</v>
      </c>
      <c r="R1" s="98" t="s">
        <v>602</v>
      </c>
      <c r="S1" s="98" t="s">
        <v>585</v>
      </c>
      <c r="T1" s="97" t="s">
        <v>603</v>
      </c>
      <c r="U1" s="97"/>
      <c r="V1" s="97"/>
      <c r="W1" s="97"/>
      <c r="X1" s="97"/>
      <c r="Y1" s="1"/>
      <c r="Z1" s="1"/>
    </row>
    <row r="2" spans="1:26">
      <c r="A2" s="90">
        <v>1</v>
      </c>
      <c r="B2" s="68" t="s">
        <v>586</v>
      </c>
      <c r="C2" s="82">
        <v>42269</v>
      </c>
      <c r="D2" s="62">
        <v>586</v>
      </c>
      <c r="E2" s="99">
        <v>3</v>
      </c>
      <c r="F2" s="99">
        <v>1</v>
      </c>
      <c r="G2" s="99">
        <v>0</v>
      </c>
      <c r="H2" s="99">
        <v>0</v>
      </c>
      <c r="I2" s="99">
        <v>0</v>
      </c>
      <c r="J2" s="99">
        <v>0</v>
      </c>
      <c r="K2" s="99">
        <v>0</v>
      </c>
      <c r="L2" s="99">
        <v>0</v>
      </c>
      <c r="M2" s="99">
        <v>0</v>
      </c>
      <c r="N2" s="99">
        <v>0</v>
      </c>
      <c r="O2" s="99">
        <v>0.82</v>
      </c>
      <c r="P2" s="99">
        <v>0.16</v>
      </c>
      <c r="Q2" s="100">
        <v>0.05</v>
      </c>
      <c r="R2" s="101">
        <v>8.8888888888888889E-3</v>
      </c>
      <c r="S2" s="101">
        <v>4.833333333333333</v>
      </c>
    </row>
    <row r="3" spans="1:26">
      <c r="A3" s="90">
        <v>1</v>
      </c>
      <c r="B3" s="68" t="s">
        <v>586</v>
      </c>
      <c r="C3" s="82">
        <v>42269</v>
      </c>
      <c r="D3" s="62">
        <v>587</v>
      </c>
      <c r="E3" s="99">
        <v>2</v>
      </c>
      <c r="F3" s="99">
        <v>2</v>
      </c>
      <c r="G3" s="99">
        <v>0</v>
      </c>
      <c r="H3" s="99">
        <v>0</v>
      </c>
      <c r="I3" s="99">
        <v>0</v>
      </c>
      <c r="J3" s="99">
        <v>0</v>
      </c>
      <c r="K3" s="99">
        <v>0</v>
      </c>
      <c r="L3" s="99">
        <v>0</v>
      </c>
      <c r="M3" s="99">
        <v>1</v>
      </c>
      <c r="N3" s="99">
        <v>0</v>
      </c>
      <c r="O3" s="99">
        <v>0.08</v>
      </c>
      <c r="P3" s="99">
        <v>0.16</v>
      </c>
      <c r="Q3" s="100">
        <v>0</v>
      </c>
      <c r="R3" s="101">
        <v>8.8888888888888889E-3</v>
      </c>
      <c r="S3" s="101">
        <v>4.2</v>
      </c>
    </row>
    <row r="4" spans="1:26">
      <c r="A4" s="90">
        <v>1</v>
      </c>
      <c r="B4" s="68" t="s">
        <v>586</v>
      </c>
      <c r="C4" s="82">
        <v>42269</v>
      </c>
      <c r="D4" s="62">
        <v>588</v>
      </c>
      <c r="E4" s="99">
        <v>2</v>
      </c>
      <c r="F4" s="99">
        <v>2</v>
      </c>
      <c r="G4" s="99">
        <v>0</v>
      </c>
      <c r="H4" s="99">
        <v>0</v>
      </c>
      <c r="I4" s="99">
        <v>0</v>
      </c>
      <c r="J4" s="99">
        <v>0</v>
      </c>
      <c r="K4" s="99">
        <v>4</v>
      </c>
      <c r="L4" s="99">
        <v>0</v>
      </c>
      <c r="M4" s="99">
        <v>0</v>
      </c>
      <c r="N4" s="99">
        <v>0</v>
      </c>
      <c r="O4" s="99">
        <v>1.26</v>
      </c>
      <c r="P4" s="99">
        <v>0.1</v>
      </c>
      <c r="Q4" s="100">
        <v>7.0000000000000007E-2</v>
      </c>
      <c r="R4" s="101">
        <v>5.5555555555555558E-3</v>
      </c>
      <c r="S4" s="101">
        <v>3.5</v>
      </c>
    </row>
    <row r="5" spans="1:26">
      <c r="A5" s="90">
        <v>1</v>
      </c>
      <c r="B5" s="68" t="s">
        <v>586</v>
      </c>
      <c r="C5" s="82">
        <v>42269</v>
      </c>
      <c r="D5" s="62">
        <v>589</v>
      </c>
      <c r="E5" s="99">
        <v>0</v>
      </c>
      <c r="F5" s="99">
        <v>2</v>
      </c>
      <c r="G5" s="99">
        <v>0</v>
      </c>
      <c r="H5" s="99">
        <v>0</v>
      </c>
      <c r="I5" s="99">
        <v>0</v>
      </c>
      <c r="J5" s="99">
        <v>0</v>
      </c>
      <c r="K5" s="99">
        <v>0</v>
      </c>
      <c r="L5" s="99">
        <v>0</v>
      </c>
      <c r="M5" s="99">
        <v>0</v>
      </c>
      <c r="N5" s="99">
        <v>0</v>
      </c>
      <c r="O5" s="99">
        <v>0.04</v>
      </c>
      <c r="P5" s="99">
        <v>0.38</v>
      </c>
      <c r="Q5" s="100">
        <v>0</v>
      </c>
      <c r="R5" s="101">
        <v>2.1111111111111112E-2</v>
      </c>
      <c r="S5" s="101">
        <v>4.9333333333333336</v>
      </c>
    </row>
    <row r="6" spans="1:26">
      <c r="A6" s="90">
        <v>1</v>
      </c>
      <c r="B6" s="68" t="s">
        <v>586</v>
      </c>
      <c r="C6" s="82">
        <v>42269</v>
      </c>
      <c r="D6" s="62">
        <v>590</v>
      </c>
      <c r="E6" s="99">
        <v>0</v>
      </c>
      <c r="F6" s="99">
        <v>0</v>
      </c>
      <c r="G6" s="99">
        <v>0</v>
      </c>
      <c r="H6" s="99">
        <v>1</v>
      </c>
      <c r="I6" s="99">
        <v>1</v>
      </c>
      <c r="J6" s="99">
        <v>0</v>
      </c>
      <c r="K6" s="99">
        <v>0</v>
      </c>
      <c r="L6" s="99">
        <v>0</v>
      </c>
      <c r="M6" s="99">
        <v>0</v>
      </c>
      <c r="N6" s="99">
        <v>1</v>
      </c>
      <c r="O6" s="99">
        <v>1.62</v>
      </c>
      <c r="P6" s="99">
        <v>0.5</v>
      </c>
      <c r="Q6" s="100">
        <v>0.09</v>
      </c>
      <c r="R6" s="101">
        <v>2.7777777777777776E-2</v>
      </c>
      <c r="S6" s="101">
        <v>3.3333333333333335</v>
      </c>
    </row>
    <row r="7" spans="1:26">
      <c r="A7" s="90">
        <v>1</v>
      </c>
      <c r="B7" s="68" t="s">
        <v>586</v>
      </c>
      <c r="C7" s="82">
        <v>42269</v>
      </c>
      <c r="D7" s="62">
        <v>591</v>
      </c>
      <c r="E7" s="99">
        <v>2</v>
      </c>
      <c r="F7" s="99">
        <v>1</v>
      </c>
      <c r="G7" s="99">
        <v>0</v>
      </c>
      <c r="H7" s="99">
        <v>0</v>
      </c>
      <c r="I7" s="99">
        <v>0</v>
      </c>
      <c r="J7" s="99">
        <v>0</v>
      </c>
      <c r="K7" s="99">
        <v>0</v>
      </c>
      <c r="L7" s="99">
        <v>0</v>
      </c>
      <c r="M7" s="99">
        <v>4</v>
      </c>
      <c r="N7" s="99">
        <v>1</v>
      </c>
      <c r="O7" s="99">
        <v>0.92</v>
      </c>
      <c r="P7" s="99">
        <v>0.57999999999999996</v>
      </c>
      <c r="Q7" s="100">
        <v>0.05</v>
      </c>
      <c r="R7" s="101">
        <v>3.2222222222222222E-2</v>
      </c>
      <c r="S7" s="101">
        <v>2.9</v>
      </c>
    </row>
    <row r="8" spans="1:26">
      <c r="A8" s="90">
        <v>1</v>
      </c>
      <c r="B8" s="68" t="s">
        <v>586</v>
      </c>
      <c r="C8" s="82">
        <v>42269</v>
      </c>
      <c r="D8" s="62">
        <v>592</v>
      </c>
      <c r="E8" s="99">
        <v>1</v>
      </c>
      <c r="F8" s="99">
        <v>1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1.24</v>
      </c>
      <c r="P8" s="99">
        <v>0.6</v>
      </c>
      <c r="Q8" s="100">
        <v>7.0000000000000007E-2</v>
      </c>
      <c r="R8" s="101">
        <v>3.3333333333333333E-2</v>
      </c>
      <c r="S8" s="101">
        <v>3.5</v>
      </c>
    </row>
    <row r="9" spans="1:26">
      <c r="A9" s="90">
        <v>1</v>
      </c>
      <c r="B9" s="68" t="s">
        <v>586</v>
      </c>
      <c r="C9" s="82">
        <v>42269</v>
      </c>
      <c r="D9" s="62">
        <v>593</v>
      </c>
      <c r="E9" s="99">
        <v>1</v>
      </c>
      <c r="F9" s="99">
        <v>1</v>
      </c>
      <c r="G9" s="99">
        <v>0</v>
      </c>
      <c r="H9" s="99">
        <v>2</v>
      </c>
      <c r="I9" s="99">
        <v>0</v>
      </c>
      <c r="J9" s="99">
        <v>0</v>
      </c>
      <c r="K9" s="99">
        <v>0</v>
      </c>
      <c r="L9" s="99">
        <v>0</v>
      </c>
      <c r="M9" s="99">
        <v>4</v>
      </c>
      <c r="N9" s="99">
        <v>0</v>
      </c>
      <c r="O9" s="99">
        <v>0.78</v>
      </c>
      <c r="P9" s="99">
        <v>0.92</v>
      </c>
      <c r="Q9" s="100">
        <v>0.04</v>
      </c>
      <c r="R9" s="101">
        <v>5.1111111111111114E-2</v>
      </c>
      <c r="S9" s="101">
        <v>7.333333333333333</v>
      </c>
    </row>
    <row r="10" spans="1:26">
      <c r="A10" s="90">
        <v>1</v>
      </c>
      <c r="B10" s="68" t="s">
        <v>586</v>
      </c>
      <c r="C10" s="82">
        <v>42269</v>
      </c>
      <c r="D10" s="62">
        <v>594</v>
      </c>
      <c r="E10" s="99">
        <v>1</v>
      </c>
      <c r="F10" s="99">
        <v>1</v>
      </c>
      <c r="G10" s="99">
        <v>0</v>
      </c>
      <c r="H10" s="99">
        <v>3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0.3</v>
      </c>
      <c r="P10" s="99">
        <v>0.66</v>
      </c>
      <c r="Q10" s="100">
        <v>0.02</v>
      </c>
      <c r="R10" s="101">
        <v>3.6666666666666667E-2</v>
      </c>
      <c r="S10" s="101">
        <v>3.6333333333333333</v>
      </c>
    </row>
    <row r="11" spans="1:26">
      <c r="A11" s="79">
        <v>1</v>
      </c>
      <c r="B11" s="69" t="s">
        <v>586</v>
      </c>
      <c r="C11" s="83">
        <v>42269</v>
      </c>
      <c r="D11" s="63">
        <v>595</v>
      </c>
      <c r="E11" s="96">
        <v>2</v>
      </c>
      <c r="F11" s="96">
        <v>1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9.9999999999999645E-2</v>
      </c>
      <c r="P11" s="96">
        <v>1.32</v>
      </c>
      <c r="Q11" s="97">
        <v>0.01</v>
      </c>
      <c r="R11" s="98">
        <v>7.3333333333333306E-2</v>
      </c>
      <c r="S11" s="98">
        <v>3.05</v>
      </c>
      <c r="T11" s="97"/>
      <c r="U11" s="97"/>
      <c r="V11" s="97"/>
      <c r="W11" s="97"/>
      <c r="X11" s="97"/>
      <c r="Y11" s="1"/>
      <c r="Z11" s="1"/>
    </row>
    <row r="12" spans="1:26">
      <c r="A12" s="90">
        <v>2</v>
      </c>
      <c r="B12" s="68" t="s">
        <v>586</v>
      </c>
      <c r="C12" s="82">
        <v>42290</v>
      </c>
      <c r="D12" s="62">
        <v>586</v>
      </c>
      <c r="E12" s="99">
        <v>5</v>
      </c>
      <c r="F12" s="99">
        <v>1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0.64</v>
      </c>
      <c r="P12" s="99">
        <v>0.16</v>
      </c>
      <c r="Q12" s="100">
        <v>0.03</v>
      </c>
      <c r="R12" s="101">
        <v>7.619047619047619E-3</v>
      </c>
      <c r="S12" s="101">
        <v>4.8</v>
      </c>
      <c r="T12" s="101">
        <f>S12-S2</f>
        <v>-3.3333333333333215E-2</v>
      </c>
      <c r="U12" s="101"/>
    </row>
    <row r="13" spans="1:26">
      <c r="A13" s="90">
        <v>2</v>
      </c>
      <c r="B13" s="68" t="s">
        <v>586</v>
      </c>
      <c r="C13" s="82">
        <v>42290</v>
      </c>
      <c r="D13" s="62">
        <v>587</v>
      </c>
      <c r="E13" s="99">
        <v>4</v>
      </c>
      <c r="F13" s="99">
        <v>1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0.5</v>
      </c>
      <c r="P13" s="99">
        <v>0.34</v>
      </c>
      <c r="Q13" s="100">
        <v>0.02</v>
      </c>
      <c r="R13" s="101">
        <v>1.6190476190476193E-2</v>
      </c>
      <c r="S13" s="101">
        <v>3.8333333333333335</v>
      </c>
      <c r="T13" s="101">
        <f t="shared" ref="T13:T76" si="0">S13-S3</f>
        <v>-0.3666666666666667</v>
      </c>
    </row>
    <row r="14" spans="1:26">
      <c r="A14" s="90">
        <v>2</v>
      </c>
      <c r="B14" s="68" t="s">
        <v>586</v>
      </c>
      <c r="C14" s="82">
        <v>42290</v>
      </c>
      <c r="D14" s="62">
        <v>588</v>
      </c>
      <c r="E14" s="99">
        <v>4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0.22</v>
      </c>
      <c r="P14" s="99">
        <v>0.68</v>
      </c>
      <c r="Q14" s="100">
        <v>0.01</v>
      </c>
      <c r="R14" s="101">
        <v>3.2380952380952385E-2</v>
      </c>
      <c r="S14" s="101">
        <v>3.125</v>
      </c>
      <c r="T14" s="101">
        <f t="shared" si="0"/>
        <v>-0.375</v>
      </c>
    </row>
    <row r="15" spans="1:26">
      <c r="A15" s="90">
        <v>2</v>
      </c>
      <c r="B15" s="68" t="s">
        <v>586</v>
      </c>
      <c r="C15" s="82">
        <v>42290</v>
      </c>
      <c r="D15" s="62">
        <v>589</v>
      </c>
      <c r="E15" s="99">
        <v>4</v>
      </c>
      <c r="F15" s="99">
        <v>0</v>
      </c>
      <c r="G15" s="99">
        <v>0</v>
      </c>
      <c r="H15" s="99">
        <v>1</v>
      </c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99">
        <v>1</v>
      </c>
      <c r="O15" s="99">
        <v>1.06</v>
      </c>
      <c r="P15" s="99">
        <v>1.66</v>
      </c>
      <c r="Q15" s="100">
        <v>0.05</v>
      </c>
      <c r="R15" s="101">
        <v>7.9047619047619047E-2</v>
      </c>
      <c r="S15" s="101">
        <v>5.5666666666666664</v>
      </c>
      <c r="T15" s="101">
        <f t="shared" si="0"/>
        <v>0.63333333333333286</v>
      </c>
    </row>
    <row r="16" spans="1:26">
      <c r="A16" s="90">
        <v>2</v>
      </c>
      <c r="B16" s="68" t="s">
        <v>586</v>
      </c>
      <c r="C16" s="82">
        <v>42290</v>
      </c>
      <c r="D16" s="62">
        <v>590</v>
      </c>
      <c r="E16" s="99">
        <v>2</v>
      </c>
      <c r="F16" s="99">
        <v>0</v>
      </c>
      <c r="G16" s="99">
        <v>1</v>
      </c>
      <c r="H16" s="99">
        <v>1</v>
      </c>
      <c r="I16" s="99">
        <v>0</v>
      </c>
      <c r="J16" s="99">
        <v>0</v>
      </c>
      <c r="K16" s="99">
        <v>0</v>
      </c>
      <c r="L16" s="99">
        <v>0</v>
      </c>
      <c r="M16" s="99">
        <v>20</v>
      </c>
      <c r="N16" s="99">
        <v>0</v>
      </c>
      <c r="O16" s="99">
        <v>0.64</v>
      </c>
      <c r="P16" s="99">
        <v>-0.28999999999999998</v>
      </c>
      <c r="Q16" s="100">
        <v>0.03</v>
      </c>
      <c r="R16" s="101">
        <v>-1.3809523809523808E-2</v>
      </c>
      <c r="S16" s="101">
        <v>3.3333333333333335</v>
      </c>
      <c r="T16" s="101">
        <f t="shared" si="0"/>
        <v>0</v>
      </c>
    </row>
    <row r="17" spans="1:26">
      <c r="A17" s="90">
        <v>2</v>
      </c>
      <c r="B17" s="68" t="s">
        <v>586</v>
      </c>
      <c r="C17" s="82">
        <v>42290</v>
      </c>
      <c r="D17" s="62">
        <v>591</v>
      </c>
      <c r="E17" s="99">
        <v>3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20</v>
      </c>
      <c r="N17" s="99">
        <v>0</v>
      </c>
      <c r="O17" s="99">
        <v>1.28</v>
      </c>
      <c r="P17" s="99">
        <v>0.62</v>
      </c>
      <c r="Q17" s="100">
        <v>0.06</v>
      </c>
      <c r="R17" s="101">
        <v>2.9523809523809525E-2</v>
      </c>
      <c r="S17" s="101">
        <v>5</v>
      </c>
      <c r="T17" s="101">
        <f t="shared" si="0"/>
        <v>2.1</v>
      </c>
    </row>
    <row r="18" spans="1:26">
      <c r="A18" s="90">
        <v>2</v>
      </c>
      <c r="B18" s="68" t="s">
        <v>586</v>
      </c>
      <c r="C18" s="82">
        <v>42290</v>
      </c>
      <c r="D18" s="62">
        <v>592</v>
      </c>
      <c r="E18" s="99">
        <v>2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99">
        <v>0</v>
      </c>
      <c r="N18" s="99">
        <v>0</v>
      </c>
      <c r="O18" s="99">
        <v>0.02</v>
      </c>
      <c r="P18" s="99">
        <v>0.7</v>
      </c>
      <c r="Q18" s="100">
        <v>0</v>
      </c>
      <c r="R18" s="101">
        <v>3.3333333333333333E-2</v>
      </c>
      <c r="S18" s="101">
        <v>3.3666666666666671</v>
      </c>
      <c r="T18" s="101">
        <f t="shared" si="0"/>
        <v>-0.13333333333333286</v>
      </c>
    </row>
    <row r="19" spans="1:26">
      <c r="A19" s="91">
        <v>2</v>
      </c>
      <c r="B19" s="70" t="s">
        <v>586</v>
      </c>
      <c r="C19" s="84">
        <v>42290</v>
      </c>
      <c r="D19" s="64">
        <v>593</v>
      </c>
      <c r="E19" s="102">
        <v>7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0.36</v>
      </c>
      <c r="P19" s="102">
        <v>0.3</v>
      </c>
      <c r="Q19" s="103">
        <v>0.02</v>
      </c>
      <c r="R19" s="104">
        <v>1.4285714285714285E-2</v>
      </c>
      <c r="S19" s="104">
        <v>8</v>
      </c>
      <c r="T19" s="101">
        <f t="shared" si="0"/>
        <v>0.66666666666666696</v>
      </c>
      <c r="U19" s="103"/>
      <c r="V19" s="103"/>
      <c r="W19" s="103"/>
      <c r="X19" s="103"/>
      <c r="Y19" s="65"/>
      <c r="Z19" s="65"/>
    </row>
    <row r="20" spans="1:26">
      <c r="A20" s="90">
        <v>2</v>
      </c>
      <c r="B20" s="68" t="s">
        <v>586</v>
      </c>
      <c r="C20" s="82">
        <v>42290</v>
      </c>
      <c r="D20" s="62">
        <v>594</v>
      </c>
      <c r="E20" s="99">
        <v>1</v>
      </c>
      <c r="F20" s="99">
        <v>0</v>
      </c>
      <c r="G20" s="99">
        <v>0</v>
      </c>
      <c r="H20" s="99">
        <v>2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1</v>
      </c>
      <c r="O20" s="99">
        <v>0.46</v>
      </c>
      <c r="P20" s="99">
        <v>1.64</v>
      </c>
      <c r="Q20" s="100">
        <v>0.02</v>
      </c>
      <c r="R20" s="101">
        <v>7.8095238095238093E-2</v>
      </c>
      <c r="S20" s="101">
        <v>3.7333333333333338</v>
      </c>
      <c r="T20" s="101">
        <f t="shared" si="0"/>
        <v>0.10000000000000053</v>
      </c>
    </row>
    <row r="21" spans="1:26">
      <c r="A21" s="79">
        <v>2</v>
      </c>
      <c r="B21" s="69" t="s">
        <v>586</v>
      </c>
      <c r="C21" s="83">
        <v>42290</v>
      </c>
      <c r="D21" s="63">
        <v>595</v>
      </c>
      <c r="E21" s="96">
        <v>2</v>
      </c>
      <c r="F21" s="96">
        <v>1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0.04</v>
      </c>
      <c r="P21" s="96">
        <v>0.08</v>
      </c>
      <c r="Q21" s="97">
        <v>0</v>
      </c>
      <c r="R21" s="98">
        <v>3.8095238095238095E-3</v>
      </c>
      <c r="S21" s="98">
        <v>3.55</v>
      </c>
      <c r="T21" s="101">
        <f t="shared" si="0"/>
        <v>0.5</v>
      </c>
      <c r="U21" s="97"/>
      <c r="V21" s="97"/>
      <c r="W21" s="97"/>
      <c r="X21" s="97"/>
      <c r="Y21" s="1"/>
      <c r="Z21" s="1"/>
    </row>
    <row r="22" spans="1:26">
      <c r="A22" s="90">
        <v>3</v>
      </c>
      <c r="B22" s="68" t="s">
        <v>586</v>
      </c>
      <c r="C22" s="82">
        <v>42311</v>
      </c>
      <c r="D22" s="62">
        <v>586</v>
      </c>
      <c r="E22" s="99">
        <v>2</v>
      </c>
      <c r="F22" s="99">
        <v>0</v>
      </c>
      <c r="G22" s="99">
        <v>1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4</v>
      </c>
      <c r="N22" s="99">
        <v>0</v>
      </c>
      <c r="O22" s="99">
        <v>0.78</v>
      </c>
      <c r="P22" s="99">
        <v>0</v>
      </c>
      <c r="Q22" s="100">
        <v>0.04</v>
      </c>
      <c r="R22" s="101">
        <v>0</v>
      </c>
      <c r="S22" s="101">
        <v>4.1000000000000005</v>
      </c>
      <c r="T22" s="101">
        <f t="shared" si="0"/>
        <v>-0.69999999999999929</v>
      </c>
    </row>
    <row r="23" spans="1:26">
      <c r="A23" s="90">
        <v>3</v>
      </c>
      <c r="B23" s="68" t="s">
        <v>586</v>
      </c>
      <c r="C23" s="82">
        <v>42311</v>
      </c>
      <c r="D23" s="62">
        <v>587</v>
      </c>
      <c r="E23" s="99">
        <v>2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5</v>
      </c>
      <c r="N23" s="99">
        <v>1</v>
      </c>
      <c r="O23" s="99">
        <v>1.34</v>
      </c>
      <c r="P23" s="99">
        <v>0.26</v>
      </c>
      <c r="Q23" s="100">
        <v>0.06</v>
      </c>
      <c r="R23" s="101">
        <v>1.2380952380952381E-2</v>
      </c>
      <c r="S23" s="101">
        <v>2.8000000000000003</v>
      </c>
      <c r="T23" s="101">
        <f t="shared" si="0"/>
        <v>-1.0333333333333332</v>
      </c>
    </row>
    <row r="24" spans="1:26">
      <c r="A24" s="90">
        <v>3</v>
      </c>
      <c r="B24" s="68" t="s">
        <v>586</v>
      </c>
      <c r="C24" s="82">
        <v>42311</v>
      </c>
      <c r="D24" s="62">
        <v>588</v>
      </c>
      <c r="E24" s="99">
        <v>1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>
        <v>0</v>
      </c>
      <c r="M24" s="99">
        <v>5</v>
      </c>
      <c r="N24" s="99">
        <v>0</v>
      </c>
      <c r="O24" s="99">
        <v>0.34</v>
      </c>
      <c r="P24" s="99">
        <v>0.16</v>
      </c>
      <c r="Q24" s="100">
        <v>0.02</v>
      </c>
      <c r="R24" s="101">
        <v>7.619047619047619E-3</v>
      </c>
      <c r="S24" s="101">
        <v>4.9333333333333336</v>
      </c>
      <c r="T24" s="101">
        <f t="shared" si="0"/>
        <v>1.8083333333333336</v>
      </c>
    </row>
    <row r="25" spans="1:26">
      <c r="A25" s="90">
        <v>3</v>
      </c>
      <c r="B25" s="68" t="s">
        <v>586</v>
      </c>
      <c r="C25" s="82">
        <v>42311</v>
      </c>
      <c r="D25" s="62">
        <v>589</v>
      </c>
      <c r="E25" s="99">
        <v>2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1</v>
      </c>
      <c r="O25" s="99">
        <v>0.04</v>
      </c>
      <c r="P25" s="99">
        <v>0.08</v>
      </c>
      <c r="Q25" s="100">
        <v>0</v>
      </c>
      <c r="R25" s="101">
        <v>3.8095238095238095E-3</v>
      </c>
      <c r="S25" s="101">
        <v>4.5666666666666664</v>
      </c>
      <c r="T25" s="101">
        <f t="shared" si="0"/>
        <v>-1</v>
      </c>
    </row>
    <row r="26" spans="1:26">
      <c r="A26" s="90">
        <v>3</v>
      </c>
      <c r="B26" s="68" t="s">
        <v>586</v>
      </c>
      <c r="C26" s="82">
        <v>42311</v>
      </c>
      <c r="D26" s="62">
        <v>590</v>
      </c>
      <c r="E26" s="99">
        <v>0</v>
      </c>
      <c r="F26" s="99">
        <v>0</v>
      </c>
      <c r="G26" s="99">
        <v>1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0.98</v>
      </c>
      <c r="P26" s="99">
        <v>2.79</v>
      </c>
      <c r="Q26" s="100">
        <v>0.05</v>
      </c>
      <c r="R26" s="101">
        <v>0.13285714285714287</v>
      </c>
      <c r="S26" s="101">
        <v>2.9</v>
      </c>
      <c r="T26" s="101">
        <f t="shared" si="0"/>
        <v>-0.43333333333333357</v>
      </c>
    </row>
    <row r="27" spans="1:26">
      <c r="A27" s="90">
        <v>3</v>
      </c>
      <c r="B27" s="68" t="s">
        <v>586</v>
      </c>
      <c r="C27" s="82">
        <v>42311</v>
      </c>
      <c r="D27" s="62">
        <v>591</v>
      </c>
      <c r="E27" s="99">
        <v>2</v>
      </c>
      <c r="F27" s="99">
        <v>1</v>
      </c>
      <c r="G27" s="99">
        <v>1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20</v>
      </c>
      <c r="N27" s="99">
        <v>0</v>
      </c>
      <c r="O27" s="99">
        <v>1.26</v>
      </c>
      <c r="P27" s="99">
        <v>0.08</v>
      </c>
      <c r="Q27" s="100">
        <v>0.06</v>
      </c>
      <c r="R27" s="101">
        <v>3.8095238095238095E-3</v>
      </c>
      <c r="S27" s="101">
        <v>4.1000000000000005</v>
      </c>
      <c r="T27" s="101">
        <f t="shared" si="0"/>
        <v>-0.89999999999999947</v>
      </c>
    </row>
    <row r="28" spans="1:26">
      <c r="A28" s="90">
        <v>3</v>
      </c>
      <c r="B28" s="68" t="s">
        <v>586</v>
      </c>
      <c r="C28" s="82">
        <v>42311</v>
      </c>
      <c r="D28" s="62">
        <v>592</v>
      </c>
      <c r="E28" s="99">
        <v>2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>
        <v>0</v>
      </c>
      <c r="M28" s="99">
        <v>0</v>
      </c>
      <c r="N28" s="99">
        <v>0</v>
      </c>
      <c r="O28" s="99">
        <v>2.16</v>
      </c>
      <c r="P28" s="99">
        <v>0.4</v>
      </c>
      <c r="Q28" s="100">
        <v>0.1</v>
      </c>
      <c r="R28" s="101">
        <v>1.9047619047619049E-2</v>
      </c>
      <c r="S28" s="101">
        <v>3.5666666666666664</v>
      </c>
      <c r="T28" s="101">
        <f t="shared" si="0"/>
        <v>0.19999999999999929</v>
      </c>
    </row>
    <row r="29" spans="1:26">
      <c r="A29" s="90">
        <v>3</v>
      </c>
      <c r="B29" s="68" t="s">
        <v>586</v>
      </c>
      <c r="C29" s="82">
        <v>42311</v>
      </c>
      <c r="D29" s="62">
        <v>593</v>
      </c>
      <c r="E29" s="99">
        <v>5</v>
      </c>
      <c r="F29" s="99">
        <v>0</v>
      </c>
      <c r="G29" s="99">
        <v>0</v>
      </c>
      <c r="H29" s="99">
        <v>1</v>
      </c>
      <c r="I29" s="99">
        <v>0</v>
      </c>
      <c r="J29" s="99">
        <v>0</v>
      </c>
      <c r="K29" s="99">
        <v>0</v>
      </c>
      <c r="L29" s="99">
        <v>0</v>
      </c>
      <c r="M29" s="99">
        <v>1</v>
      </c>
      <c r="N29" s="99">
        <v>0</v>
      </c>
      <c r="O29" s="99">
        <v>0.32</v>
      </c>
      <c r="P29" s="99">
        <v>0.46</v>
      </c>
      <c r="Q29" s="100">
        <v>0.02</v>
      </c>
      <c r="R29" s="101">
        <v>2.1904761904761906E-2</v>
      </c>
      <c r="S29" s="101">
        <v>5.0666666666666664</v>
      </c>
      <c r="T29" s="101">
        <f t="shared" si="0"/>
        <v>-2.9333333333333336</v>
      </c>
    </row>
    <row r="30" spans="1:26">
      <c r="A30" s="90">
        <v>3</v>
      </c>
      <c r="B30" s="68" t="s">
        <v>586</v>
      </c>
      <c r="C30" s="82">
        <v>42311</v>
      </c>
      <c r="D30" s="62">
        <v>594</v>
      </c>
      <c r="E30" s="99">
        <v>2</v>
      </c>
      <c r="F30" s="99">
        <v>0</v>
      </c>
      <c r="G30" s="99">
        <v>0</v>
      </c>
      <c r="H30" s="99">
        <v>0</v>
      </c>
      <c r="I30" s="99">
        <v>0</v>
      </c>
      <c r="J30" s="99">
        <v>1</v>
      </c>
      <c r="K30" s="99">
        <v>0</v>
      </c>
      <c r="L30" s="99">
        <v>0</v>
      </c>
      <c r="M30" s="99">
        <v>0</v>
      </c>
      <c r="N30" s="99">
        <v>0</v>
      </c>
      <c r="O30" s="99">
        <v>0.1</v>
      </c>
      <c r="P30" s="99">
        <v>0.04</v>
      </c>
      <c r="Q30" s="100">
        <v>0</v>
      </c>
      <c r="R30" s="101">
        <v>1.9047619047619048E-3</v>
      </c>
      <c r="S30" s="101">
        <v>4.4333333333333336</v>
      </c>
      <c r="T30" s="101">
        <f t="shared" si="0"/>
        <v>0.69999999999999973</v>
      </c>
    </row>
    <row r="31" spans="1:26">
      <c r="A31" s="79">
        <v>3</v>
      </c>
      <c r="B31" s="69" t="s">
        <v>586</v>
      </c>
      <c r="C31" s="83">
        <v>42311</v>
      </c>
      <c r="D31" s="63">
        <v>595</v>
      </c>
      <c r="E31" s="96">
        <v>2</v>
      </c>
      <c r="F31" s="96">
        <v>1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0.7</v>
      </c>
      <c r="P31" s="96">
        <v>0.52</v>
      </c>
      <c r="Q31" s="97">
        <v>0.03</v>
      </c>
      <c r="R31" s="98">
        <v>2.4761904761904763E-2</v>
      </c>
      <c r="S31" s="98">
        <v>2.1333333333333333</v>
      </c>
      <c r="T31" s="101">
        <f t="shared" si="0"/>
        <v>-1.4166666666666665</v>
      </c>
      <c r="U31" s="97"/>
      <c r="V31" s="97"/>
      <c r="W31" s="97"/>
      <c r="X31" s="97"/>
      <c r="Y31" s="1"/>
      <c r="Z31" s="1"/>
    </row>
    <row r="32" spans="1:26">
      <c r="A32" s="90">
        <v>4</v>
      </c>
      <c r="B32" s="68" t="s">
        <v>586</v>
      </c>
      <c r="C32" s="82">
        <v>42327</v>
      </c>
      <c r="D32" s="62">
        <v>586</v>
      </c>
      <c r="E32" s="99">
        <v>2</v>
      </c>
      <c r="F32" s="99">
        <v>1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1</v>
      </c>
      <c r="M32" s="99">
        <v>0</v>
      </c>
      <c r="N32" s="99">
        <v>0</v>
      </c>
      <c r="O32" s="99">
        <v>0.4</v>
      </c>
      <c r="P32" s="99">
        <v>-0.06</v>
      </c>
      <c r="Q32" s="100">
        <v>0.03</v>
      </c>
      <c r="R32" s="101">
        <v>-3.7499999999999999E-3</v>
      </c>
      <c r="S32" s="101">
        <v>4.3999999999999995</v>
      </c>
      <c r="T32" s="101">
        <f t="shared" si="0"/>
        <v>0.29999999999999893</v>
      </c>
    </row>
    <row r="33" spans="1:26">
      <c r="A33" s="90">
        <v>4</v>
      </c>
      <c r="B33" s="68" t="s">
        <v>586</v>
      </c>
      <c r="C33" s="82">
        <v>42327</v>
      </c>
      <c r="D33" s="62">
        <v>587</v>
      </c>
      <c r="E33" s="99">
        <v>5</v>
      </c>
      <c r="F33" s="99">
        <v>2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0</v>
      </c>
      <c r="M33" s="99">
        <v>0</v>
      </c>
      <c r="N33" s="99">
        <v>1</v>
      </c>
      <c r="O33" s="99">
        <v>0.04</v>
      </c>
      <c r="P33" s="99">
        <v>0.2</v>
      </c>
      <c r="Q33" s="100">
        <v>0</v>
      </c>
      <c r="R33" s="101">
        <v>1.2500000000000001E-2</v>
      </c>
      <c r="S33" s="101">
        <v>2.6999999999999997</v>
      </c>
      <c r="T33" s="101">
        <f t="shared" si="0"/>
        <v>-0.10000000000000053</v>
      </c>
    </row>
    <row r="34" spans="1:26">
      <c r="A34" s="90">
        <v>4</v>
      </c>
      <c r="B34" s="68" t="s">
        <v>586</v>
      </c>
      <c r="C34" s="82">
        <v>42327</v>
      </c>
      <c r="D34" s="62">
        <v>588</v>
      </c>
      <c r="E34" s="99">
        <v>1</v>
      </c>
      <c r="F34" s="99">
        <v>1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1</v>
      </c>
      <c r="O34" s="99">
        <v>0.72</v>
      </c>
      <c r="P34" s="99">
        <v>2.44</v>
      </c>
      <c r="Q34" s="100">
        <v>0.05</v>
      </c>
      <c r="R34" s="101">
        <v>0.1525</v>
      </c>
      <c r="S34" s="101">
        <v>5.1333333333333337</v>
      </c>
      <c r="T34" s="101">
        <f t="shared" si="0"/>
        <v>0.20000000000000018</v>
      </c>
    </row>
    <row r="35" spans="1:26">
      <c r="A35" s="90">
        <v>4</v>
      </c>
      <c r="B35" s="68" t="s">
        <v>586</v>
      </c>
      <c r="C35" s="82">
        <v>42327</v>
      </c>
      <c r="D35" s="62">
        <v>589</v>
      </c>
      <c r="E35" s="99">
        <v>5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>
        <v>1</v>
      </c>
      <c r="M35" s="99">
        <v>0</v>
      </c>
      <c r="N35" s="99">
        <v>1</v>
      </c>
      <c r="O35" s="99">
        <v>1.6</v>
      </c>
      <c r="P35" s="99">
        <v>0.8</v>
      </c>
      <c r="Q35" s="100">
        <v>0.1</v>
      </c>
      <c r="R35" s="101">
        <v>0.05</v>
      </c>
      <c r="S35" s="101">
        <v>4.666666666666667</v>
      </c>
      <c r="T35" s="101">
        <f t="shared" si="0"/>
        <v>0.10000000000000053</v>
      </c>
    </row>
    <row r="36" spans="1:26">
      <c r="A36" s="90">
        <v>4</v>
      </c>
      <c r="B36" s="68" t="s">
        <v>586</v>
      </c>
      <c r="C36" s="82">
        <v>42327</v>
      </c>
      <c r="D36" s="62">
        <v>590</v>
      </c>
      <c r="E36" s="99">
        <v>0</v>
      </c>
      <c r="F36" s="99">
        <v>1</v>
      </c>
      <c r="G36" s="99">
        <v>0</v>
      </c>
      <c r="H36" s="99">
        <v>2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0.06</v>
      </c>
      <c r="P36" s="99">
        <v>0.28000000000000003</v>
      </c>
      <c r="Q36" s="100">
        <v>0</v>
      </c>
      <c r="R36" s="101">
        <v>1.7500000000000002E-2</v>
      </c>
      <c r="S36" s="101">
        <v>2.9333333333333336</v>
      </c>
      <c r="T36" s="101">
        <f t="shared" si="0"/>
        <v>3.3333333333333659E-2</v>
      </c>
    </row>
    <row r="37" spans="1:26">
      <c r="A37" s="90">
        <v>4</v>
      </c>
      <c r="B37" s="68" t="s">
        <v>586</v>
      </c>
      <c r="C37" s="82">
        <v>42327</v>
      </c>
      <c r="D37" s="62">
        <v>591</v>
      </c>
      <c r="E37" s="99">
        <v>2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>
        <v>0</v>
      </c>
      <c r="M37" s="99">
        <v>10</v>
      </c>
      <c r="N37" s="99">
        <v>0</v>
      </c>
      <c r="O37" s="99">
        <v>0.16</v>
      </c>
      <c r="P37" s="99">
        <v>0.18</v>
      </c>
      <c r="Q37" s="100">
        <v>0.01</v>
      </c>
      <c r="R37" s="101">
        <v>1.125E-2</v>
      </c>
      <c r="S37" s="101">
        <v>3.8333333333333335</v>
      </c>
      <c r="T37" s="101">
        <f t="shared" si="0"/>
        <v>-0.26666666666666705</v>
      </c>
    </row>
    <row r="38" spans="1:26">
      <c r="A38" s="90">
        <v>4</v>
      </c>
      <c r="B38" s="68" t="s">
        <v>586</v>
      </c>
      <c r="C38" s="82">
        <v>42327</v>
      </c>
      <c r="D38" s="62">
        <v>592</v>
      </c>
      <c r="E38" s="99">
        <v>1</v>
      </c>
      <c r="F38" s="99">
        <v>3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1.38</v>
      </c>
      <c r="P38" s="99">
        <v>0</v>
      </c>
      <c r="Q38" s="100">
        <v>0.09</v>
      </c>
      <c r="R38" s="101">
        <v>0</v>
      </c>
      <c r="S38" s="101">
        <v>3.6333333333333333</v>
      </c>
      <c r="T38" s="101">
        <f t="shared" si="0"/>
        <v>6.6666666666666874E-2</v>
      </c>
    </row>
    <row r="39" spans="1:26">
      <c r="A39" s="90">
        <v>4</v>
      </c>
      <c r="B39" s="68" t="s">
        <v>586</v>
      </c>
      <c r="C39" s="82">
        <v>42327</v>
      </c>
      <c r="D39" s="62">
        <v>593</v>
      </c>
      <c r="E39" s="99">
        <v>5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0</v>
      </c>
      <c r="M39" s="99">
        <v>0</v>
      </c>
      <c r="N39" s="99">
        <v>1</v>
      </c>
      <c r="O39" s="99">
        <v>0.42</v>
      </c>
      <c r="P39" s="99">
        <v>0.68</v>
      </c>
      <c r="Q39" s="100">
        <v>0.03</v>
      </c>
      <c r="R39" s="101">
        <v>4.2500000000000003E-2</v>
      </c>
      <c r="S39" s="101">
        <v>5.6333333333333329</v>
      </c>
      <c r="T39" s="101">
        <f t="shared" si="0"/>
        <v>0.56666666666666643</v>
      </c>
    </row>
    <row r="40" spans="1:26">
      <c r="A40" s="90">
        <v>4</v>
      </c>
      <c r="B40" s="68" t="s">
        <v>586</v>
      </c>
      <c r="C40" s="82">
        <v>42327</v>
      </c>
      <c r="D40" s="62">
        <v>594</v>
      </c>
      <c r="E40" s="99">
        <v>1</v>
      </c>
      <c r="F40" s="99">
        <v>2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1.02</v>
      </c>
      <c r="P40" s="99">
        <v>1.2</v>
      </c>
      <c r="Q40" s="100">
        <v>0.06</v>
      </c>
      <c r="R40" s="101">
        <v>7.4999999999999997E-2</v>
      </c>
      <c r="S40" s="101">
        <v>4.7</v>
      </c>
      <c r="T40" s="101">
        <f t="shared" si="0"/>
        <v>0.26666666666666661</v>
      </c>
    </row>
    <row r="41" spans="1:26">
      <c r="A41" s="79">
        <v>4</v>
      </c>
      <c r="B41" s="69" t="s">
        <v>586</v>
      </c>
      <c r="C41" s="83">
        <v>42327</v>
      </c>
      <c r="D41" s="63">
        <v>595</v>
      </c>
      <c r="E41" s="96">
        <v>3</v>
      </c>
      <c r="F41" s="96">
        <v>2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  <c r="N41" s="96">
        <v>1</v>
      </c>
      <c r="O41" s="96">
        <v>-0.02</v>
      </c>
      <c r="P41" s="96">
        <v>1.2</v>
      </c>
      <c r="Q41" s="97">
        <v>0</v>
      </c>
      <c r="R41" s="98">
        <v>7.4999999999999997E-2</v>
      </c>
      <c r="S41" s="98">
        <v>2.6</v>
      </c>
      <c r="T41" s="101">
        <f t="shared" si="0"/>
        <v>0.46666666666666679</v>
      </c>
      <c r="U41" s="97"/>
      <c r="V41" s="97"/>
      <c r="W41" s="97"/>
      <c r="X41" s="97"/>
      <c r="Y41" s="1"/>
      <c r="Z41" s="1"/>
    </row>
    <row r="42" spans="1:26">
      <c r="A42" s="90">
        <v>5</v>
      </c>
      <c r="B42" s="68" t="s">
        <v>586</v>
      </c>
      <c r="C42" s="82">
        <v>42348</v>
      </c>
      <c r="D42" s="62">
        <v>586</v>
      </c>
      <c r="E42" s="99">
        <v>1</v>
      </c>
      <c r="F42" s="99">
        <v>0</v>
      </c>
      <c r="G42" s="99">
        <v>1</v>
      </c>
      <c r="H42" s="99">
        <v>0</v>
      </c>
      <c r="I42" s="99">
        <v>0</v>
      </c>
      <c r="J42" s="99">
        <v>0</v>
      </c>
      <c r="K42" s="99">
        <v>0</v>
      </c>
      <c r="L42" s="99">
        <v>1</v>
      </c>
      <c r="M42" s="99">
        <v>0</v>
      </c>
      <c r="N42" s="99">
        <v>0</v>
      </c>
      <c r="O42" s="99">
        <v>-0.03</v>
      </c>
      <c r="P42" s="99">
        <v>0.2</v>
      </c>
      <c r="Q42" s="100">
        <v>0</v>
      </c>
      <c r="R42" s="101">
        <v>9.5238095238095247E-3</v>
      </c>
      <c r="S42" s="101">
        <v>3.85</v>
      </c>
      <c r="T42" s="101">
        <f t="shared" si="0"/>
        <v>-0.54999999999999938</v>
      </c>
    </row>
    <row r="43" spans="1:26">
      <c r="A43" s="90">
        <v>5</v>
      </c>
      <c r="B43" s="68" t="s">
        <v>586</v>
      </c>
      <c r="C43" s="82">
        <v>42348</v>
      </c>
      <c r="D43" s="62">
        <v>587</v>
      </c>
      <c r="E43" s="99">
        <v>4</v>
      </c>
      <c r="F43" s="99">
        <v>1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2.84</v>
      </c>
      <c r="P43" s="99">
        <v>1.44</v>
      </c>
      <c r="Q43" s="100">
        <v>0.14000000000000001</v>
      </c>
      <c r="R43" s="101">
        <v>6.8571428571428575E-2</v>
      </c>
      <c r="S43" s="101">
        <v>2.7333333333333329</v>
      </c>
      <c r="T43" s="101">
        <f t="shared" si="0"/>
        <v>3.3333333333333215E-2</v>
      </c>
    </row>
    <row r="44" spans="1:26">
      <c r="A44" s="90">
        <v>5</v>
      </c>
      <c r="B44" s="68" t="s">
        <v>586</v>
      </c>
      <c r="C44" s="82">
        <v>42348</v>
      </c>
      <c r="D44" s="62">
        <v>588</v>
      </c>
      <c r="E44" s="99">
        <v>3</v>
      </c>
      <c r="F44" s="99">
        <v>1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0.46</v>
      </c>
      <c r="P44" s="99">
        <v>1.06</v>
      </c>
      <c r="Q44" s="100">
        <v>0.02</v>
      </c>
      <c r="R44" s="101">
        <v>5.047619047619048E-2</v>
      </c>
      <c r="S44" s="101">
        <v>8.9666666666666668</v>
      </c>
      <c r="T44" s="101">
        <f t="shared" si="0"/>
        <v>3.833333333333333</v>
      </c>
    </row>
    <row r="45" spans="1:26">
      <c r="A45" s="90">
        <v>5</v>
      </c>
      <c r="B45" s="68" t="s">
        <v>586</v>
      </c>
      <c r="C45" s="82">
        <v>42348</v>
      </c>
      <c r="D45" s="62">
        <v>589</v>
      </c>
      <c r="E45" s="99">
        <v>7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>
        <v>0</v>
      </c>
      <c r="M45" s="99">
        <v>0</v>
      </c>
      <c r="N45" s="99">
        <v>0</v>
      </c>
      <c r="O45" s="99">
        <v>3.58</v>
      </c>
      <c r="P45" s="99">
        <v>1.46</v>
      </c>
      <c r="Q45" s="100">
        <v>0.17</v>
      </c>
      <c r="R45" s="101">
        <v>6.9523809523809516E-2</v>
      </c>
      <c r="S45" s="101">
        <v>6</v>
      </c>
      <c r="T45" s="101">
        <f t="shared" si="0"/>
        <v>1.333333333333333</v>
      </c>
    </row>
    <row r="46" spans="1:26">
      <c r="A46" s="90">
        <v>5</v>
      </c>
      <c r="B46" s="68" t="s">
        <v>586</v>
      </c>
      <c r="C46" s="82">
        <v>42348</v>
      </c>
      <c r="D46" s="62">
        <v>590</v>
      </c>
      <c r="E46" s="99">
        <v>1</v>
      </c>
      <c r="F46" s="99">
        <v>1</v>
      </c>
      <c r="G46" s="99">
        <v>0</v>
      </c>
      <c r="H46" s="99">
        <v>1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99">
        <v>0</v>
      </c>
      <c r="O46" s="99">
        <v>1.62</v>
      </c>
      <c r="P46" s="99">
        <v>-1.1399999999999999</v>
      </c>
      <c r="Q46" s="100">
        <v>0.08</v>
      </c>
      <c r="R46" s="101">
        <v>-5.4285714285714284E-2</v>
      </c>
      <c r="S46" s="101">
        <v>3.1</v>
      </c>
      <c r="T46" s="101">
        <f t="shared" si="0"/>
        <v>0.16666666666666652</v>
      </c>
    </row>
    <row r="47" spans="1:26">
      <c r="A47" s="90">
        <v>5</v>
      </c>
      <c r="B47" s="68" t="s">
        <v>586</v>
      </c>
      <c r="C47" s="82">
        <v>42348</v>
      </c>
      <c r="D47" s="62">
        <v>591</v>
      </c>
      <c r="E47" s="99">
        <v>2</v>
      </c>
      <c r="F47" s="99">
        <v>3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>
        <v>0</v>
      </c>
      <c r="M47" s="99">
        <v>0</v>
      </c>
      <c r="N47" s="99">
        <v>0</v>
      </c>
      <c r="O47" s="99">
        <v>0.82</v>
      </c>
      <c r="P47" s="99">
        <v>0.02</v>
      </c>
      <c r="Q47" s="100">
        <v>0.04</v>
      </c>
      <c r="R47" s="101">
        <v>9.5238095238095238E-4</v>
      </c>
      <c r="S47" s="101">
        <v>6.2333333333333334</v>
      </c>
      <c r="T47" s="101">
        <f t="shared" si="0"/>
        <v>2.4</v>
      </c>
    </row>
    <row r="48" spans="1:26">
      <c r="A48" s="90">
        <v>5</v>
      </c>
      <c r="B48" s="68" t="s">
        <v>586</v>
      </c>
      <c r="C48" s="82">
        <v>42348</v>
      </c>
      <c r="D48" s="62">
        <v>592</v>
      </c>
      <c r="E48" s="99">
        <v>1</v>
      </c>
      <c r="F48" s="99">
        <v>1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0</v>
      </c>
      <c r="O48" s="99">
        <v>-1.38</v>
      </c>
      <c r="P48" s="99">
        <v>1</v>
      </c>
      <c r="Q48" s="100">
        <v>-7.0000000000000007E-2</v>
      </c>
      <c r="R48" s="101">
        <v>4.7619047619047616E-2</v>
      </c>
      <c r="S48" s="101">
        <v>8.9</v>
      </c>
      <c r="T48" s="101">
        <f t="shared" si="0"/>
        <v>5.2666666666666675</v>
      </c>
    </row>
    <row r="49" spans="1:26">
      <c r="A49" s="90">
        <v>5</v>
      </c>
      <c r="B49" s="68" t="s">
        <v>586</v>
      </c>
      <c r="C49" s="82">
        <v>42348</v>
      </c>
      <c r="D49" s="62">
        <v>593</v>
      </c>
      <c r="E49" s="99">
        <v>5</v>
      </c>
      <c r="F49" s="99">
        <v>0</v>
      </c>
      <c r="G49" s="99">
        <v>0</v>
      </c>
      <c r="H49" s="99">
        <v>1</v>
      </c>
      <c r="I49" s="99">
        <v>0</v>
      </c>
      <c r="J49" s="99">
        <v>0</v>
      </c>
      <c r="K49" s="99">
        <v>0</v>
      </c>
      <c r="L49" s="99">
        <v>0</v>
      </c>
      <c r="M49" s="99">
        <v>0</v>
      </c>
      <c r="N49" s="99">
        <v>0</v>
      </c>
      <c r="O49" s="99">
        <v>0.12</v>
      </c>
      <c r="P49" s="99">
        <v>0.16</v>
      </c>
      <c r="Q49" s="100">
        <v>0.01</v>
      </c>
      <c r="R49" s="101">
        <v>7.619047619047619E-3</v>
      </c>
      <c r="S49" s="101">
        <v>7.1333333333333329</v>
      </c>
      <c r="T49" s="101">
        <f t="shared" si="0"/>
        <v>1.5</v>
      </c>
    </row>
    <row r="50" spans="1:26">
      <c r="A50" s="90">
        <v>5</v>
      </c>
      <c r="B50" s="68" t="s">
        <v>586</v>
      </c>
      <c r="C50" s="82">
        <v>42348</v>
      </c>
      <c r="D50" s="62">
        <v>594</v>
      </c>
      <c r="E50" s="99">
        <v>1</v>
      </c>
      <c r="F50" s="99">
        <v>2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1.02</v>
      </c>
      <c r="P50" s="99">
        <v>-0.02</v>
      </c>
      <c r="Q50" s="100">
        <v>0.05</v>
      </c>
      <c r="R50" s="101">
        <v>-9.5238095238095238E-4</v>
      </c>
      <c r="S50" s="101">
        <v>3.7333333333333329</v>
      </c>
      <c r="T50" s="101">
        <f t="shared" si="0"/>
        <v>-0.96666666666666723</v>
      </c>
    </row>
    <row r="51" spans="1:26">
      <c r="A51" s="79">
        <v>5</v>
      </c>
      <c r="B51" s="69" t="s">
        <v>586</v>
      </c>
      <c r="C51" s="83">
        <v>42348</v>
      </c>
      <c r="D51" s="63">
        <v>595</v>
      </c>
      <c r="E51" s="96">
        <v>1</v>
      </c>
      <c r="F51" s="96">
        <v>2</v>
      </c>
      <c r="G51" s="96">
        <v>0</v>
      </c>
      <c r="H51" s="96">
        <v>0</v>
      </c>
      <c r="I51" s="96">
        <v>0</v>
      </c>
      <c r="J51" s="96">
        <v>0</v>
      </c>
      <c r="K51" s="96">
        <v>0</v>
      </c>
      <c r="L51" s="96">
        <v>0</v>
      </c>
      <c r="M51" s="96">
        <v>0</v>
      </c>
      <c r="N51" s="96">
        <v>0</v>
      </c>
      <c r="O51" s="96">
        <v>0.92</v>
      </c>
      <c r="P51" s="96">
        <v>0.62</v>
      </c>
      <c r="Q51" s="97">
        <v>0.04</v>
      </c>
      <c r="R51" s="98">
        <v>2.9523809523809525E-2</v>
      </c>
      <c r="S51" s="98">
        <v>2.6666666666666665</v>
      </c>
      <c r="T51" s="101">
        <f t="shared" si="0"/>
        <v>6.666666666666643E-2</v>
      </c>
      <c r="U51" s="97"/>
      <c r="V51" s="97"/>
      <c r="W51" s="97"/>
      <c r="X51" s="97"/>
      <c r="Y51" s="1"/>
      <c r="Z51" s="1"/>
    </row>
    <row r="52" spans="1:26">
      <c r="A52" s="90">
        <v>6</v>
      </c>
      <c r="B52" s="68" t="s">
        <v>586</v>
      </c>
      <c r="C52" s="82">
        <v>42401</v>
      </c>
      <c r="D52" s="62">
        <v>586</v>
      </c>
      <c r="E52" s="99">
        <v>3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3</v>
      </c>
      <c r="L52" s="99">
        <v>0</v>
      </c>
      <c r="M52" s="99">
        <v>0</v>
      </c>
      <c r="N52" s="99">
        <v>0</v>
      </c>
      <c r="O52" s="99">
        <v>1.54</v>
      </c>
      <c r="P52" s="99">
        <v>0.44</v>
      </c>
      <c r="Q52" s="100">
        <v>0.03</v>
      </c>
      <c r="R52" s="101">
        <v>8.3018867924528304E-3</v>
      </c>
      <c r="S52" s="101">
        <v>3.8333333333333335</v>
      </c>
      <c r="T52" s="101">
        <f t="shared" si="0"/>
        <v>-1.6666666666666607E-2</v>
      </c>
    </row>
    <row r="53" spans="1:26">
      <c r="A53" s="90">
        <v>6</v>
      </c>
      <c r="B53" s="68" t="s">
        <v>586</v>
      </c>
      <c r="C53" s="82">
        <v>42401</v>
      </c>
      <c r="D53" s="62">
        <v>587</v>
      </c>
      <c r="E53" s="99">
        <v>3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>
        <v>0</v>
      </c>
      <c r="M53" s="99">
        <v>0</v>
      </c>
      <c r="N53" s="99">
        <v>0</v>
      </c>
      <c r="O53" s="99">
        <v>1.26</v>
      </c>
      <c r="P53" s="99">
        <v>2.9</v>
      </c>
      <c r="Q53" s="100">
        <v>0.02</v>
      </c>
      <c r="R53" s="101">
        <v>5.4716981132075473E-2</v>
      </c>
      <c r="S53" s="101">
        <v>2.5</v>
      </c>
      <c r="T53" s="101">
        <f t="shared" si="0"/>
        <v>-0.23333333333333295</v>
      </c>
    </row>
    <row r="54" spans="1:26">
      <c r="A54" s="90">
        <v>6</v>
      </c>
      <c r="B54" s="68" t="s">
        <v>586</v>
      </c>
      <c r="C54" s="82">
        <v>42401</v>
      </c>
      <c r="D54" s="62">
        <v>588</v>
      </c>
      <c r="E54" s="99">
        <v>1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5.915</v>
      </c>
      <c r="P54" s="99">
        <v>0.22</v>
      </c>
      <c r="Q54" s="100">
        <v>0.11</v>
      </c>
      <c r="R54" s="101">
        <v>4.1509433962264152E-3</v>
      </c>
      <c r="S54" s="101">
        <v>4.666666666666667</v>
      </c>
      <c r="T54" s="101">
        <f t="shared" si="0"/>
        <v>-4.3</v>
      </c>
    </row>
    <row r="55" spans="1:26">
      <c r="A55" s="90">
        <v>6</v>
      </c>
      <c r="B55" s="68" t="s">
        <v>586</v>
      </c>
      <c r="C55" s="82">
        <v>42401</v>
      </c>
      <c r="D55" s="62">
        <v>589</v>
      </c>
      <c r="E55" s="99">
        <v>3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1</v>
      </c>
      <c r="N55" s="99">
        <v>0</v>
      </c>
      <c r="O55" s="99">
        <v>-0.22</v>
      </c>
      <c r="P55" s="99">
        <v>1.96</v>
      </c>
      <c r="Q55" s="100">
        <v>0</v>
      </c>
      <c r="R55" s="101">
        <v>3.6981132075471698E-2</v>
      </c>
      <c r="S55" s="101">
        <v>5.7666666666666666</v>
      </c>
      <c r="T55" s="101">
        <f t="shared" si="0"/>
        <v>-0.23333333333333339</v>
      </c>
    </row>
    <row r="56" spans="1:26">
      <c r="A56" s="90">
        <v>6</v>
      </c>
      <c r="B56" s="68" t="s">
        <v>586</v>
      </c>
      <c r="C56" s="82">
        <v>42401</v>
      </c>
      <c r="D56" s="62">
        <v>590</v>
      </c>
      <c r="E56" s="99">
        <v>3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1</v>
      </c>
      <c r="P56" s="99">
        <v>4.72</v>
      </c>
      <c r="Q56" s="100">
        <v>0.02</v>
      </c>
      <c r="R56" s="101">
        <v>8.9056603773584903E-2</v>
      </c>
      <c r="S56" s="101">
        <v>4.25</v>
      </c>
      <c r="T56" s="101">
        <f t="shared" si="0"/>
        <v>1.1499999999999999</v>
      </c>
    </row>
    <row r="57" spans="1:26">
      <c r="A57" s="90">
        <v>6</v>
      </c>
      <c r="B57" s="68" t="s">
        <v>586</v>
      </c>
      <c r="C57" s="82">
        <v>42401</v>
      </c>
      <c r="D57" s="62">
        <v>591</v>
      </c>
      <c r="E57" s="99">
        <v>6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0</v>
      </c>
      <c r="N57" s="99">
        <v>0</v>
      </c>
      <c r="O57" s="99">
        <v>3.5</v>
      </c>
      <c r="P57" s="99">
        <v>5.22</v>
      </c>
      <c r="Q57" s="100">
        <v>7.0000000000000007E-2</v>
      </c>
      <c r="R57" s="101">
        <v>9.8490566037735844E-2</v>
      </c>
      <c r="S57" s="101">
        <v>4.3499999999999996</v>
      </c>
      <c r="T57" s="101">
        <f t="shared" si="0"/>
        <v>-1.8833333333333337</v>
      </c>
    </row>
    <row r="58" spans="1:26">
      <c r="A58" s="90">
        <v>6</v>
      </c>
      <c r="B58" s="68" t="s">
        <v>586</v>
      </c>
      <c r="C58" s="82">
        <v>42401</v>
      </c>
      <c r="D58" s="62">
        <v>592</v>
      </c>
      <c r="E58" s="99">
        <v>1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>
        <v>0</v>
      </c>
      <c r="M58" s="99">
        <v>0</v>
      </c>
      <c r="N58" s="99">
        <v>0</v>
      </c>
      <c r="O58" s="99">
        <v>6.3</v>
      </c>
      <c r="P58" s="99">
        <v>0.72</v>
      </c>
      <c r="Q58" s="100">
        <v>0.12</v>
      </c>
      <c r="R58" s="101">
        <v>1.3584905660377358E-2</v>
      </c>
      <c r="S58" s="101">
        <v>6.166666666666667</v>
      </c>
      <c r="T58" s="101">
        <f t="shared" si="0"/>
        <v>-2.7333333333333334</v>
      </c>
    </row>
    <row r="59" spans="1:26">
      <c r="A59" s="90">
        <v>6</v>
      </c>
      <c r="B59" s="68" t="s">
        <v>586</v>
      </c>
      <c r="C59" s="82">
        <v>42401</v>
      </c>
      <c r="D59" s="62">
        <v>593</v>
      </c>
      <c r="E59" s="99">
        <v>6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2.06</v>
      </c>
      <c r="P59" s="99">
        <v>1.56</v>
      </c>
      <c r="Q59" s="100">
        <v>0.04</v>
      </c>
      <c r="R59" s="101">
        <v>2.9433962264150945E-2</v>
      </c>
      <c r="S59" s="101">
        <v>8.5</v>
      </c>
      <c r="T59" s="101">
        <f t="shared" si="0"/>
        <v>1.3666666666666671</v>
      </c>
    </row>
    <row r="60" spans="1:26">
      <c r="A60" s="90">
        <v>6</v>
      </c>
      <c r="B60" s="68" t="s">
        <v>586</v>
      </c>
      <c r="C60" s="82">
        <v>42401</v>
      </c>
      <c r="D60" s="62">
        <v>594</v>
      </c>
      <c r="E60" s="99">
        <v>3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>
        <v>0</v>
      </c>
      <c r="M60" s="99">
        <v>0</v>
      </c>
      <c r="N60" s="99">
        <v>0</v>
      </c>
      <c r="O60" s="99">
        <v>0.5</v>
      </c>
      <c r="P60" s="99">
        <v>1.02</v>
      </c>
      <c r="Q60" s="100">
        <v>0.01</v>
      </c>
      <c r="R60" s="101">
        <v>1.9245283018867926E-2</v>
      </c>
      <c r="S60" s="101">
        <v>5.833333333333333</v>
      </c>
      <c r="T60" s="101">
        <f t="shared" si="0"/>
        <v>2.1</v>
      </c>
    </row>
    <row r="61" spans="1:26">
      <c r="A61" s="79">
        <v>6</v>
      </c>
      <c r="B61" s="69" t="s">
        <v>586</v>
      </c>
      <c r="C61" s="83">
        <v>42401</v>
      </c>
      <c r="D61" s="63">
        <v>595</v>
      </c>
      <c r="E61" s="96">
        <v>2</v>
      </c>
      <c r="F61" s="96">
        <v>0</v>
      </c>
      <c r="G61" s="96">
        <v>0</v>
      </c>
      <c r="H61" s="96">
        <v>0</v>
      </c>
      <c r="I61" s="96">
        <v>0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v>1.98</v>
      </c>
      <c r="P61" s="96">
        <v>3.82</v>
      </c>
      <c r="Q61" s="97">
        <v>0.04</v>
      </c>
      <c r="R61" s="98">
        <v>7.2075471698113208E-2</v>
      </c>
      <c r="S61" s="98">
        <v>3</v>
      </c>
      <c r="T61" s="101">
        <f t="shared" si="0"/>
        <v>0.33333333333333348</v>
      </c>
      <c r="U61" s="97"/>
      <c r="V61" s="97"/>
      <c r="W61" s="97"/>
      <c r="X61" s="97"/>
      <c r="Y61" s="1"/>
      <c r="Z61" s="1"/>
    </row>
    <row r="62" spans="1:26">
      <c r="A62" s="90">
        <v>7</v>
      </c>
      <c r="B62" s="68" t="s">
        <v>586</v>
      </c>
      <c r="C62" s="82">
        <v>42445</v>
      </c>
      <c r="D62" s="62">
        <v>586</v>
      </c>
      <c r="E62" s="99">
        <v>1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1</v>
      </c>
      <c r="L62" s="99">
        <v>0</v>
      </c>
      <c r="M62" s="99">
        <v>0</v>
      </c>
      <c r="N62" s="99">
        <v>0</v>
      </c>
      <c r="O62" s="99">
        <v>4.8600000000000003</v>
      </c>
      <c r="P62" s="99">
        <v>1.3</v>
      </c>
      <c r="Q62" s="100">
        <v>0.11</v>
      </c>
      <c r="R62" s="101">
        <v>3.0232558139534883E-2</v>
      </c>
      <c r="S62" s="101">
        <v>3.7666666666666671</v>
      </c>
      <c r="T62" s="101">
        <f t="shared" si="0"/>
        <v>-6.666666666666643E-2</v>
      </c>
    </row>
    <row r="63" spans="1:26">
      <c r="A63" s="90">
        <v>7</v>
      </c>
      <c r="B63" s="68" t="s">
        <v>586</v>
      </c>
      <c r="C63" s="82">
        <v>42445</v>
      </c>
      <c r="D63" s="62">
        <v>587</v>
      </c>
      <c r="E63" s="99">
        <v>4</v>
      </c>
      <c r="F63" s="99">
        <v>1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99">
        <v>0</v>
      </c>
      <c r="M63" s="99">
        <v>0</v>
      </c>
      <c r="N63" s="99">
        <v>1</v>
      </c>
      <c r="O63" s="99">
        <v>0.3</v>
      </c>
      <c r="P63" s="99">
        <v>1.53</v>
      </c>
      <c r="Q63" s="100">
        <v>0.01</v>
      </c>
      <c r="R63" s="101">
        <v>3.5581395348837211E-2</v>
      </c>
      <c r="S63" s="101">
        <v>1.9333333333333333</v>
      </c>
      <c r="T63" s="101">
        <f t="shared" si="0"/>
        <v>-0.56666666666666665</v>
      </c>
    </row>
    <row r="64" spans="1:26">
      <c r="A64" s="90">
        <v>7</v>
      </c>
      <c r="B64" s="68" t="s">
        <v>586</v>
      </c>
      <c r="C64" s="82">
        <v>42445</v>
      </c>
      <c r="D64" s="62">
        <v>588</v>
      </c>
      <c r="E64" s="99">
        <v>1</v>
      </c>
      <c r="F64" s="99">
        <v>2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4.8049999999999997</v>
      </c>
      <c r="P64" s="99">
        <v>6.78</v>
      </c>
      <c r="Q64" s="100">
        <v>0.11</v>
      </c>
      <c r="R64" s="101">
        <v>0.15767441860465117</v>
      </c>
      <c r="S64" s="101">
        <v>5.2666666666666666</v>
      </c>
      <c r="T64" s="101">
        <f t="shared" si="0"/>
        <v>0.59999999999999964</v>
      </c>
    </row>
    <row r="65" spans="1:26">
      <c r="A65" s="91">
        <v>7</v>
      </c>
      <c r="B65" s="70" t="s">
        <v>586</v>
      </c>
      <c r="C65" s="84">
        <v>42445</v>
      </c>
      <c r="D65" s="64">
        <v>589</v>
      </c>
      <c r="E65" s="102">
        <v>2</v>
      </c>
      <c r="F65" s="102">
        <v>1</v>
      </c>
      <c r="G65" s="102">
        <v>0</v>
      </c>
      <c r="H65" s="102">
        <v>0</v>
      </c>
      <c r="I65" s="102">
        <v>0</v>
      </c>
      <c r="J65" s="102">
        <v>0</v>
      </c>
      <c r="K65" s="102">
        <v>1</v>
      </c>
      <c r="L65" s="102">
        <v>0</v>
      </c>
      <c r="M65" s="102">
        <v>0</v>
      </c>
      <c r="N65" s="102">
        <v>1</v>
      </c>
      <c r="O65" s="102">
        <v>3.18</v>
      </c>
      <c r="P65" s="102">
        <v>-1.26</v>
      </c>
      <c r="Q65" s="103">
        <v>7.0000000000000007E-2</v>
      </c>
      <c r="R65" s="104">
        <v>-2.9302325581395349E-2</v>
      </c>
      <c r="S65" s="104">
        <v>4.5</v>
      </c>
      <c r="T65" s="101">
        <f t="shared" si="0"/>
        <v>-1.2666666666666666</v>
      </c>
      <c r="U65" s="103"/>
      <c r="V65" s="103"/>
      <c r="W65" s="103"/>
      <c r="X65" s="103"/>
      <c r="Y65" s="65"/>
      <c r="Z65" s="65"/>
    </row>
    <row r="66" spans="1:26">
      <c r="A66" s="91">
        <v>7</v>
      </c>
      <c r="B66" s="70" t="s">
        <v>586</v>
      </c>
      <c r="C66" s="84">
        <v>42445</v>
      </c>
      <c r="D66" s="64">
        <v>590</v>
      </c>
      <c r="E66" s="102">
        <v>1</v>
      </c>
      <c r="F66" s="102">
        <v>4</v>
      </c>
      <c r="G66" s="102">
        <v>0</v>
      </c>
      <c r="H66" s="102">
        <v>0</v>
      </c>
      <c r="I66" s="102">
        <v>0</v>
      </c>
      <c r="J66" s="102">
        <v>0</v>
      </c>
      <c r="K66" s="102">
        <v>0</v>
      </c>
      <c r="L66" s="102">
        <v>0</v>
      </c>
      <c r="M66" s="102">
        <v>0</v>
      </c>
      <c r="N66" s="102">
        <v>0</v>
      </c>
      <c r="O66" s="102">
        <v>3.78</v>
      </c>
      <c r="P66" s="102">
        <v>0.56659999999999999</v>
      </c>
      <c r="Q66" s="103">
        <v>0.09</v>
      </c>
      <c r="R66" s="104">
        <v>1.3176744186046512E-2</v>
      </c>
      <c r="S66" s="104">
        <v>1.5</v>
      </c>
      <c r="T66" s="101">
        <f t="shared" si="0"/>
        <v>-2.75</v>
      </c>
      <c r="U66" s="103"/>
      <c r="V66" s="103"/>
      <c r="W66" s="103"/>
      <c r="X66" s="103"/>
      <c r="Y66" s="65"/>
      <c r="Z66" s="65"/>
    </row>
    <row r="67" spans="1:26">
      <c r="A67" s="91">
        <v>7</v>
      </c>
      <c r="B67" s="70" t="s">
        <v>586</v>
      </c>
      <c r="C67" s="84">
        <v>42445</v>
      </c>
      <c r="D67" s="64">
        <v>591</v>
      </c>
      <c r="E67" s="102">
        <v>3</v>
      </c>
      <c r="F67" s="102">
        <v>1</v>
      </c>
      <c r="G67" s="102">
        <v>0</v>
      </c>
      <c r="H67" s="102">
        <v>0</v>
      </c>
      <c r="I67" s="102">
        <v>0</v>
      </c>
      <c r="J67" s="102">
        <v>0</v>
      </c>
      <c r="K67" s="102">
        <v>0</v>
      </c>
      <c r="L67" s="102">
        <v>0</v>
      </c>
      <c r="M67" s="102">
        <v>0</v>
      </c>
      <c r="N67" s="102">
        <v>0</v>
      </c>
      <c r="O67" s="102">
        <v>1.78</v>
      </c>
      <c r="P67" s="102">
        <v>0.74</v>
      </c>
      <c r="Q67" s="103">
        <v>0.04</v>
      </c>
      <c r="R67" s="104">
        <v>1.7209302325581394E-2</v>
      </c>
      <c r="S67" s="104">
        <v>4.3</v>
      </c>
      <c r="T67" s="101">
        <f t="shared" si="0"/>
        <v>-4.9999999999999822E-2</v>
      </c>
      <c r="U67" s="103"/>
      <c r="V67" s="103"/>
      <c r="W67" s="103"/>
      <c r="X67" s="103"/>
      <c r="Y67" s="65"/>
      <c r="Z67" s="65"/>
    </row>
    <row r="68" spans="1:26">
      <c r="A68" s="90">
        <v>7</v>
      </c>
      <c r="B68" s="68" t="s">
        <v>586</v>
      </c>
      <c r="C68" s="82">
        <v>42445</v>
      </c>
      <c r="D68" s="62">
        <v>592</v>
      </c>
      <c r="E68" s="99">
        <v>1</v>
      </c>
      <c r="F68" s="99">
        <v>1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>
        <v>1</v>
      </c>
      <c r="O68" s="99">
        <v>2.9</v>
      </c>
      <c r="P68" s="99">
        <v>2.88</v>
      </c>
      <c r="Q68" s="100">
        <v>7.0000000000000007E-2</v>
      </c>
      <c r="R68" s="101">
        <v>6.6976744186046502E-2</v>
      </c>
      <c r="S68" s="101">
        <v>9.9</v>
      </c>
      <c r="T68" s="101">
        <f t="shared" si="0"/>
        <v>3.7333333333333334</v>
      </c>
    </row>
    <row r="69" spans="1:26">
      <c r="A69" s="90">
        <v>7</v>
      </c>
      <c r="B69" s="68" t="s">
        <v>586</v>
      </c>
      <c r="C69" s="82">
        <v>42445</v>
      </c>
      <c r="D69" s="62">
        <v>593</v>
      </c>
      <c r="E69" s="99">
        <v>3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0</v>
      </c>
      <c r="N69" s="99">
        <v>0</v>
      </c>
      <c r="O69" s="99">
        <v>0.22</v>
      </c>
      <c r="P69" s="99">
        <v>4.3</v>
      </c>
      <c r="Q69" s="100">
        <v>0.01</v>
      </c>
      <c r="R69" s="101">
        <v>9.9999999999999992E-2</v>
      </c>
      <c r="S69" s="101">
        <v>6.166666666666667</v>
      </c>
      <c r="T69" s="101">
        <f t="shared" si="0"/>
        <v>-2.333333333333333</v>
      </c>
    </row>
    <row r="70" spans="1:26">
      <c r="A70" s="90">
        <v>7</v>
      </c>
      <c r="B70" s="68" t="s">
        <v>586</v>
      </c>
      <c r="C70" s="82">
        <v>42445</v>
      </c>
      <c r="D70" s="62">
        <v>594</v>
      </c>
      <c r="E70" s="99">
        <v>1</v>
      </c>
      <c r="F70" s="99">
        <v>2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99">
        <v>0</v>
      </c>
      <c r="M70" s="99">
        <v>0</v>
      </c>
      <c r="N70" s="99">
        <v>0</v>
      </c>
      <c r="O70" s="99">
        <v>5.14</v>
      </c>
      <c r="P70" s="99">
        <v>2.62</v>
      </c>
      <c r="Q70" s="100">
        <v>0.12</v>
      </c>
      <c r="R70" s="101">
        <v>6.0930232558139535E-2</v>
      </c>
      <c r="S70" s="101">
        <v>5</v>
      </c>
      <c r="T70" s="101">
        <f t="shared" si="0"/>
        <v>-0.83333333333333304</v>
      </c>
    </row>
    <row r="71" spans="1:26">
      <c r="A71" s="79">
        <v>7</v>
      </c>
      <c r="B71" s="69" t="s">
        <v>586</v>
      </c>
      <c r="C71" s="83">
        <v>42445</v>
      </c>
      <c r="D71" s="63">
        <v>595</v>
      </c>
      <c r="E71" s="96">
        <v>1</v>
      </c>
      <c r="F71" s="96">
        <v>2</v>
      </c>
      <c r="G71" s="96">
        <v>0</v>
      </c>
      <c r="H71" s="96">
        <v>0</v>
      </c>
      <c r="I71" s="96">
        <v>0</v>
      </c>
      <c r="J71" s="96">
        <v>0</v>
      </c>
      <c r="K71" s="96">
        <v>0</v>
      </c>
      <c r="L71" s="96">
        <v>0</v>
      </c>
      <c r="M71" s="96">
        <v>0</v>
      </c>
      <c r="N71" s="96">
        <v>1</v>
      </c>
      <c r="O71" s="96">
        <v>0.82</v>
      </c>
      <c r="P71" s="96">
        <v>0.28000000000000003</v>
      </c>
      <c r="Q71" s="97">
        <v>0.02</v>
      </c>
      <c r="R71" s="98">
        <v>6.5116279069767444E-3</v>
      </c>
      <c r="S71" s="98">
        <v>2.3333333333333335</v>
      </c>
      <c r="T71" s="101">
        <f t="shared" si="0"/>
        <v>-0.66666666666666652</v>
      </c>
      <c r="U71" s="97"/>
      <c r="V71" s="97"/>
      <c r="W71" s="97"/>
      <c r="X71" s="97"/>
      <c r="Y71" s="1"/>
      <c r="Z71" s="1"/>
    </row>
    <row r="72" spans="1:26">
      <c r="A72" s="90">
        <v>8</v>
      </c>
      <c r="B72" s="68" t="s">
        <v>586</v>
      </c>
      <c r="C72" s="82">
        <v>42486</v>
      </c>
      <c r="D72" s="62">
        <v>586</v>
      </c>
      <c r="E72" s="99">
        <v>3</v>
      </c>
      <c r="F72" s="99">
        <v>0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0</v>
      </c>
      <c r="M72" s="99">
        <v>0</v>
      </c>
      <c r="N72" s="99">
        <v>0</v>
      </c>
      <c r="O72" s="99">
        <v>1.95</v>
      </c>
      <c r="P72" s="99">
        <v>1.46</v>
      </c>
      <c r="Q72" s="100">
        <v>0.05</v>
      </c>
      <c r="R72" s="101">
        <v>3.5609756097560973E-2</v>
      </c>
      <c r="S72" s="101">
        <v>4.833333333333333</v>
      </c>
      <c r="T72" s="101">
        <f t="shared" si="0"/>
        <v>1.066666666666666</v>
      </c>
    </row>
    <row r="73" spans="1:26">
      <c r="A73" s="90">
        <v>8</v>
      </c>
      <c r="B73" s="68" t="s">
        <v>586</v>
      </c>
      <c r="C73" s="82">
        <v>42486</v>
      </c>
      <c r="D73" s="62">
        <v>587</v>
      </c>
      <c r="E73" s="99">
        <v>1</v>
      </c>
      <c r="F73" s="99">
        <v>2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99">
        <v>0</v>
      </c>
      <c r="M73" s="99">
        <v>0</v>
      </c>
      <c r="N73" s="99">
        <v>0</v>
      </c>
      <c r="O73" s="99">
        <v>3.875</v>
      </c>
      <c r="P73" s="99">
        <v>1.5</v>
      </c>
      <c r="Q73" s="100">
        <v>0.09</v>
      </c>
      <c r="R73" s="101">
        <v>3.6585365853658534E-2</v>
      </c>
      <c r="S73" s="101">
        <v>4.5</v>
      </c>
      <c r="T73" s="101">
        <f t="shared" si="0"/>
        <v>2.5666666666666664</v>
      </c>
    </row>
    <row r="74" spans="1:26">
      <c r="A74" s="90">
        <v>8</v>
      </c>
      <c r="B74" s="68" t="s">
        <v>586</v>
      </c>
      <c r="C74" s="82">
        <v>42486</v>
      </c>
      <c r="D74" s="62">
        <v>588</v>
      </c>
      <c r="E74" s="99">
        <v>0</v>
      </c>
      <c r="F74" s="99">
        <v>2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99">
        <v>0</v>
      </c>
      <c r="M74" s="99">
        <v>0</v>
      </c>
      <c r="N74" s="99">
        <v>0</v>
      </c>
      <c r="O74" s="99">
        <v>2.9950000000000001</v>
      </c>
      <c r="P74" s="99">
        <v>0.08</v>
      </c>
      <c r="Q74" s="100">
        <v>7.0000000000000007E-2</v>
      </c>
      <c r="R74" s="101">
        <v>1.9512195121951219E-3</v>
      </c>
      <c r="S74" s="101">
        <v>5.2666666666666666</v>
      </c>
      <c r="T74" s="101">
        <f t="shared" si="0"/>
        <v>0</v>
      </c>
    </row>
    <row r="75" spans="1:26">
      <c r="A75" s="90">
        <v>8</v>
      </c>
      <c r="B75" s="68" t="s">
        <v>586</v>
      </c>
      <c r="C75" s="82">
        <v>42486</v>
      </c>
      <c r="D75" s="62">
        <v>589</v>
      </c>
      <c r="E75" s="99">
        <v>3</v>
      </c>
      <c r="F75" s="99">
        <v>1</v>
      </c>
      <c r="G75" s="99">
        <v>0</v>
      </c>
      <c r="H75" s="99">
        <v>0</v>
      </c>
      <c r="I75" s="99">
        <v>0</v>
      </c>
      <c r="J75" s="99">
        <v>0</v>
      </c>
      <c r="K75" s="99">
        <v>1</v>
      </c>
      <c r="L75" s="99">
        <v>0</v>
      </c>
      <c r="M75" s="99">
        <v>0</v>
      </c>
      <c r="N75" s="99">
        <v>0</v>
      </c>
      <c r="O75" s="99">
        <v>2.88</v>
      </c>
      <c r="P75" s="99">
        <v>3.66</v>
      </c>
      <c r="Q75" s="100">
        <v>7.0000000000000007E-2</v>
      </c>
      <c r="R75" s="101">
        <v>8.9268292682926839E-2</v>
      </c>
      <c r="S75" s="101">
        <v>6</v>
      </c>
      <c r="T75" s="101">
        <f t="shared" si="0"/>
        <v>1.5</v>
      </c>
    </row>
    <row r="76" spans="1:26">
      <c r="A76" s="90">
        <v>8</v>
      </c>
      <c r="B76" s="68" t="s">
        <v>586</v>
      </c>
      <c r="C76" s="82">
        <v>42486</v>
      </c>
      <c r="D76" s="62">
        <v>590</v>
      </c>
      <c r="E76" s="99">
        <v>2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99">
        <v>0</v>
      </c>
      <c r="M76" s="99">
        <v>0</v>
      </c>
      <c r="N76" s="99">
        <v>0</v>
      </c>
      <c r="O76" s="99">
        <v>2.11</v>
      </c>
      <c r="P76" s="99">
        <v>0.159</v>
      </c>
      <c r="Q76" s="100">
        <v>0.05</v>
      </c>
      <c r="R76" s="101">
        <v>3.8780487804878049E-3</v>
      </c>
      <c r="S76" s="101">
        <v>4.5</v>
      </c>
      <c r="T76" s="101">
        <f t="shared" si="0"/>
        <v>3</v>
      </c>
    </row>
    <row r="77" spans="1:26">
      <c r="A77" s="90">
        <v>8</v>
      </c>
      <c r="B77" s="68" t="s">
        <v>586</v>
      </c>
      <c r="C77" s="82">
        <v>42486</v>
      </c>
      <c r="D77" s="62">
        <v>591</v>
      </c>
      <c r="E77" s="99">
        <v>2</v>
      </c>
      <c r="F77" s="99">
        <v>1</v>
      </c>
      <c r="G77" s="99">
        <v>0</v>
      </c>
      <c r="H77" s="99">
        <v>1</v>
      </c>
      <c r="I77" s="99">
        <v>0</v>
      </c>
      <c r="J77" s="99">
        <v>1</v>
      </c>
      <c r="K77" s="99">
        <v>0</v>
      </c>
      <c r="L77" s="99">
        <v>0</v>
      </c>
      <c r="M77" s="99">
        <v>0</v>
      </c>
      <c r="N77" s="99">
        <v>0</v>
      </c>
      <c r="O77" s="99">
        <v>1.76</v>
      </c>
      <c r="P77" s="99">
        <v>0.26</v>
      </c>
      <c r="Q77" s="100">
        <v>0.04</v>
      </c>
      <c r="R77" s="101">
        <v>6.3414634146341468E-3</v>
      </c>
      <c r="S77" s="101">
        <v>3.5666666666666664</v>
      </c>
      <c r="T77" s="101">
        <f t="shared" ref="T77:T140" si="1">S77-S67</f>
        <v>-0.73333333333333339</v>
      </c>
    </row>
    <row r="78" spans="1:26">
      <c r="A78" s="90">
        <v>8</v>
      </c>
      <c r="B78" s="68" t="s">
        <v>586</v>
      </c>
      <c r="C78" s="82">
        <v>42486</v>
      </c>
      <c r="D78" s="62">
        <v>592</v>
      </c>
      <c r="E78" s="99">
        <v>2</v>
      </c>
      <c r="F78" s="99">
        <v>2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99">
        <v>0</v>
      </c>
      <c r="M78" s="99">
        <v>0</v>
      </c>
      <c r="N78" s="99">
        <v>0</v>
      </c>
      <c r="O78" s="99">
        <v>4.96</v>
      </c>
      <c r="P78" s="99">
        <v>1.86</v>
      </c>
      <c r="Q78" s="100">
        <v>0.12</v>
      </c>
      <c r="R78" s="101">
        <v>4.5365853658536591E-2</v>
      </c>
      <c r="S78" s="101">
        <v>9</v>
      </c>
      <c r="T78" s="101">
        <f t="shared" si="1"/>
        <v>-0.90000000000000036</v>
      </c>
    </row>
    <row r="79" spans="1:26">
      <c r="A79" s="90">
        <v>8</v>
      </c>
      <c r="B79" s="68" t="s">
        <v>586</v>
      </c>
      <c r="C79" s="82">
        <v>42486</v>
      </c>
      <c r="D79" s="62">
        <v>593</v>
      </c>
      <c r="E79" s="99">
        <v>4</v>
      </c>
      <c r="F79" s="99">
        <v>0</v>
      </c>
      <c r="G79" s="99">
        <v>0</v>
      </c>
      <c r="H79" s="99">
        <v>0</v>
      </c>
      <c r="I79" s="99">
        <v>0</v>
      </c>
      <c r="J79" s="99">
        <v>0</v>
      </c>
      <c r="K79" s="99">
        <v>0</v>
      </c>
      <c r="L79" s="99">
        <v>0</v>
      </c>
      <c r="M79" s="99">
        <v>0</v>
      </c>
      <c r="N79" s="99">
        <v>1</v>
      </c>
      <c r="O79" s="99">
        <v>2.6</v>
      </c>
      <c r="P79" s="99">
        <v>2.2799999999999998</v>
      </c>
      <c r="Q79" s="100">
        <v>0.06</v>
      </c>
      <c r="R79" s="101">
        <v>5.5609756097560969E-2</v>
      </c>
      <c r="S79" s="101">
        <v>6.0666666666666664</v>
      </c>
      <c r="T79" s="101">
        <f t="shared" si="1"/>
        <v>-0.10000000000000053</v>
      </c>
    </row>
    <row r="80" spans="1:26">
      <c r="A80" s="90">
        <v>8</v>
      </c>
      <c r="B80" s="68" t="s">
        <v>586</v>
      </c>
      <c r="C80" s="82">
        <v>42486</v>
      </c>
      <c r="D80" s="62">
        <v>594</v>
      </c>
      <c r="E80" s="99">
        <v>1</v>
      </c>
      <c r="F80" s="99">
        <v>1</v>
      </c>
      <c r="G80" s="99">
        <v>0</v>
      </c>
      <c r="H80" s="99">
        <v>0</v>
      </c>
      <c r="I80" s="99">
        <v>0</v>
      </c>
      <c r="J80" s="99">
        <v>1</v>
      </c>
      <c r="K80" s="99">
        <v>0</v>
      </c>
      <c r="L80" s="99">
        <v>0</v>
      </c>
      <c r="M80" s="99">
        <v>0</v>
      </c>
      <c r="N80" s="99">
        <v>0</v>
      </c>
      <c r="O80" s="99">
        <v>1.1599999999999999</v>
      </c>
      <c r="P80" s="99">
        <v>-0.52</v>
      </c>
      <c r="Q80" s="100">
        <v>0.03</v>
      </c>
      <c r="R80" s="101">
        <v>-1.2682926829268294E-2</v>
      </c>
      <c r="S80" s="101">
        <v>4.75</v>
      </c>
      <c r="T80" s="101">
        <f t="shared" si="1"/>
        <v>-0.25</v>
      </c>
    </row>
    <row r="81" spans="1:26">
      <c r="A81" s="79">
        <v>8</v>
      </c>
      <c r="B81" s="69" t="s">
        <v>586</v>
      </c>
      <c r="C81" s="83">
        <v>42486</v>
      </c>
      <c r="D81" s="63">
        <v>595</v>
      </c>
      <c r="E81" s="96">
        <v>2</v>
      </c>
      <c r="F81" s="96">
        <v>2</v>
      </c>
      <c r="G81" s="96">
        <v>0</v>
      </c>
      <c r="H81" s="96">
        <v>2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1</v>
      </c>
      <c r="O81" s="96">
        <v>1.74</v>
      </c>
      <c r="P81" s="96">
        <v>2.52</v>
      </c>
      <c r="Q81" s="97">
        <v>0.04</v>
      </c>
      <c r="R81" s="98">
        <v>6.1463414634146341E-2</v>
      </c>
      <c r="S81" s="98">
        <v>1.9</v>
      </c>
      <c r="T81" s="101">
        <f t="shared" si="1"/>
        <v>-0.43333333333333357</v>
      </c>
      <c r="U81" s="97"/>
      <c r="V81" s="97"/>
      <c r="W81" s="97"/>
      <c r="X81" s="97"/>
      <c r="Y81" s="1"/>
      <c r="Z81" s="1"/>
    </row>
    <row r="82" spans="1:26">
      <c r="A82" s="90">
        <v>9</v>
      </c>
      <c r="B82" s="68" t="s">
        <v>586</v>
      </c>
      <c r="C82" s="82">
        <v>42529</v>
      </c>
      <c r="D82" s="62">
        <v>586</v>
      </c>
      <c r="E82" s="99">
        <v>2</v>
      </c>
      <c r="F82" s="99">
        <v>0</v>
      </c>
      <c r="G82" s="99">
        <v>0</v>
      </c>
      <c r="H82" s="99">
        <v>0</v>
      </c>
      <c r="I82" s="99">
        <v>0</v>
      </c>
      <c r="J82" s="99">
        <v>0</v>
      </c>
      <c r="K82" s="99">
        <v>3</v>
      </c>
      <c r="L82" s="99">
        <v>0</v>
      </c>
      <c r="M82" s="99">
        <v>2</v>
      </c>
      <c r="N82" s="99">
        <v>0</v>
      </c>
      <c r="O82" s="99">
        <v>1.7</v>
      </c>
      <c r="P82" s="99">
        <v>-0.28000000000000003</v>
      </c>
      <c r="Q82" s="100">
        <v>0.04</v>
      </c>
      <c r="R82" s="101">
        <v>-6.5116279069767444E-3</v>
      </c>
      <c r="S82" s="101">
        <v>4.666666666666667</v>
      </c>
      <c r="T82" s="101">
        <f t="shared" si="1"/>
        <v>-0.16666666666666607</v>
      </c>
    </row>
    <row r="83" spans="1:26">
      <c r="A83" s="90">
        <v>9</v>
      </c>
      <c r="B83" s="68" t="s">
        <v>586</v>
      </c>
      <c r="C83" s="82">
        <v>42529</v>
      </c>
      <c r="D83" s="62">
        <v>587</v>
      </c>
      <c r="E83" s="99">
        <v>3</v>
      </c>
      <c r="F83" s="99">
        <v>2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6.875</v>
      </c>
      <c r="P83" s="99">
        <v>2.15</v>
      </c>
      <c r="Q83" s="100">
        <v>0.16</v>
      </c>
      <c r="R83" s="101">
        <v>4.9999999999999996E-2</v>
      </c>
      <c r="S83" s="101">
        <v>3</v>
      </c>
      <c r="T83" s="101">
        <f t="shared" si="1"/>
        <v>-1.5</v>
      </c>
    </row>
    <row r="84" spans="1:26">
      <c r="A84" s="90">
        <v>9</v>
      </c>
      <c r="B84" s="68" t="s">
        <v>586</v>
      </c>
      <c r="C84" s="82">
        <v>42529</v>
      </c>
      <c r="D84" s="62">
        <v>588</v>
      </c>
      <c r="E84" s="99">
        <v>0</v>
      </c>
      <c r="F84" s="99">
        <v>1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99">
        <v>0</v>
      </c>
      <c r="M84" s="99">
        <v>0</v>
      </c>
      <c r="N84" s="99">
        <v>0</v>
      </c>
      <c r="O84" s="99">
        <v>0.05</v>
      </c>
      <c r="P84" s="99">
        <v>3.46</v>
      </c>
      <c r="Q84" s="100">
        <v>0</v>
      </c>
      <c r="R84" s="101">
        <v>8.046511627906977E-2</v>
      </c>
      <c r="S84" s="101">
        <v>5.333333333333333</v>
      </c>
      <c r="T84" s="101">
        <f t="shared" si="1"/>
        <v>6.666666666666643E-2</v>
      </c>
    </row>
    <row r="85" spans="1:26">
      <c r="A85" s="90">
        <v>9</v>
      </c>
      <c r="B85" s="68" t="s">
        <v>586</v>
      </c>
      <c r="C85" s="82">
        <v>42529</v>
      </c>
      <c r="D85" s="62">
        <v>589</v>
      </c>
      <c r="E85" s="99">
        <v>4</v>
      </c>
      <c r="F85" s="99">
        <v>0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99">
        <v>0</v>
      </c>
      <c r="M85" s="99">
        <v>0</v>
      </c>
      <c r="N85" s="99">
        <v>1</v>
      </c>
      <c r="O85" s="99">
        <v>1.7</v>
      </c>
      <c r="P85" s="99">
        <v>4.9000000000000004</v>
      </c>
      <c r="Q85" s="100">
        <v>0.04</v>
      </c>
      <c r="R85" s="101">
        <v>0.11395348837209303</v>
      </c>
      <c r="S85" s="101">
        <v>7</v>
      </c>
      <c r="T85" s="101">
        <f t="shared" si="1"/>
        <v>1</v>
      </c>
    </row>
    <row r="86" spans="1:26">
      <c r="A86" s="90">
        <v>9</v>
      </c>
      <c r="B86" s="68" t="s">
        <v>586</v>
      </c>
      <c r="C86" s="82">
        <v>42529</v>
      </c>
      <c r="D86" s="62">
        <v>590</v>
      </c>
      <c r="E86" s="99">
        <v>1</v>
      </c>
      <c r="F86" s="99">
        <v>1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99">
        <v>0</v>
      </c>
      <c r="M86" s="99">
        <v>0</v>
      </c>
      <c r="N86" s="99">
        <v>0</v>
      </c>
      <c r="O86" s="99">
        <v>9.9499999999999993</v>
      </c>
      <c r="P86" s="99">
        <v>0.57499999999999996</v>
      </c>
      <c r="Q86" s="100">
        <v>0.23</v>
      </c>
      <c r="R86" s="101">
        <v>1.3372093023255814E-2</v>
      </c>
      <c r="S86" s="101">
        <v>2.5</v>
      </c>
      <c r="T86" s="101">
        <f t="shared" si="1"/>
        <v>-2</v>
      </c>
    </row>
    <row r="87" spans="1:26">
      <c r="A87" s="90">
        <v>9</v>
      </c>
      <c r="B87" s="68" t="s">
        <v>586</v>
      </c>
      <c r="C87" s="82">
        <v>42529</v>
      </c>
      <c r="D87" s="62">
        <v>591</v>
      </c>
      <c r="E87" s="99">
        <v>5</v>
      </c>
      <c r="F87" s="99">
        <v>3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99">
        <v>0</v>
      </c>
      <c r="M87" s="99">
        <v>0</v>
      </c>
      <c r="N87" s="99">
        <v>1</v>
      </c>
      <c r="O87" s="99">
        <v>6.24</v>
      </c>
      <c r="P87" s="99">
        <v>4.76</v>
      </c>
      <c r="Q87" s="100">
        <v>0.15</v>
      </c>
      <c r="R87" s="101">
        <v>0.11069767441860465</v>
      </c>
      <c r="S87" s="101">
        <v>4.5</v>
      </c>
      <c r="T87" s="101">
        <f t="shared" si="1"/>
        <v>0.93333333333333357</v>
      </c>
    </row>
    <row r="88" spans="1:26">
      <c r="A88" s="90">
        <v>9</v>
      </c>
      <c r="B88" s="68" t="s">
        <v>586</v>
      </c>
      <c r="C88" s="82">
        <v>42529</v>
      </c>
      <c r="D88" s="62">
        <v>592</v>
      </c>
      <c r="E88" s="99">
        <v>2</v>
      </c>
      <c r="F88" s="99">
        <v>1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99">
        <v>0</v>
      </c>
      <c r="M88" s="99">
        <v>0</v>
      </c>
      <c r="N88" s="99">
        <v>0</v>
      </c>
      <c r="O88" s="99">
        <v>1.88</v>
      </c>
      <c r="P88" s="99">
        <v>3.74</v>
      </c>
      <c r="Q88" s="100">
        <v>0.04</v>
      </c>
      <c r="R88" s="101">
        <v>8.697674418604652E-2</v>
      </c>
      <c r="S88" s="101">
        <v>5.333333333333333</v>
      </c>
      <c r="T88" s="101">
        <f t="shared" si="1"/>
        <v>-3.666666666666667</v>
      </c>
    </row>
    <row r="89" spans="1:26">
      <c r="A89" s="90">
        <v>9</v>
      </c>
      <c r="B89" s="68" t="s">
        <v>586</v>
      </c>
      <c r="C89" s="82">
        <v>42529</v>
      </c>
      <c r="D89" s="62">
        <v>593</v>
      </c>
      <c r="E89" s="99">
        <v>3</v>
      </c>
      <c r="F89" s="99">
        <v>0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0</v>
      </c>
      <c r="N89" s="99">
        <v>1</v>
      </c>
      <c r="O89" s="99">
        <v>-1.5</v>
      </c>
      <c r="P89" s="99">
        <v>3.375</v>
      </c>
      <c r="Q89" s="100">
        <v>-0.03</v>
      </c>
      <c r="R89" s="101">
        <v>7.8488372093023256E-2</v>
      </c>
      <c r="S89" s="101">
        <v>3</v>
      </c>
      <c r="T89" s="101">
        <f t="shared" si="1"/>
        <v>-3.0666666666666664</v>
      </c>
    </row>
    <row r="90" spans="1:26">
      <c r="A90" s="90">
        <v>9</v>
      </c>
      <c r="B90" s="68" t="s">
        <v>586</v>
      </c>
      <c r="C90" s="82">
        <v>42529</v>
      </c>
      <c r="D90" s="62">
        <v>594</v>
      </c>
      <c r="E90" s="99">
        <v>3</v>
      </c>
      <c r="F90" s="99">
        <v>1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99">
        <v>0</v>
      </c>
      <c r="M90" s="99">
        <v>0</v>
      </c>
      <c r="N90" s="99">
        <v>0</v>
      </c>
      <c r="O90" s="99">
        <v>6.2</v>
      </c>
      <c r="P90" s="99">
        <v>0.76</v>
      </c>
      <c r="Q90" s="100">
        <v>0.14000000000000001</v>
      </c>
      <c r="R90" s="101">
        <v>1.7674418604651163E-2</v>
      </c>
      <c r="S90" s="101">
        <v>4.25</v>
      </c>
      <c r="T90" s="101">
        <f t="shared" si="1"/>
        <v>-0.5</v>
      </c>
    </row>
    <row r="91" spans="1:26">
      <c r="A91" s="79">
        <v>9</v>
      </c>
      <c r="B91" s="69" t="s">
        <v>586</v>
      </c>
      <c r="C91" s="83">
        <v>42529</v>
      </c>
      <c r="D91" s="63">
        <v>595</v>
      </c>
      <c r="E91" s="96">
        <v>2</v>
      </c>
      <c r="F91" s="96">
        <v>2</v>
      </c>
      <c r="G91" s="96">
        <v>0</v>
      </c>
      <c r="H91" s="96">
        <v>0</v>
      </c>
      <c r="I91" s="96">
        <v>0</v>
      </c>
      <c r="J91" s="96">
        <v>0</v>
      </c>
      <c r="K91" s="96">
        <v>0</v>
      </c>
      <c r="L91" s="96">
        <v>0</v>
      </c>
      <c r="M91" s="96">
        <v>2</v>
      </c>
      <c r="N91" s="96">
        <v>0</v>
      </c>
      <c r="O91" s="96">
        <v>1.56</v>
      </c>
      <c r="P91" s="96">
        <v>8.06</v>
      </c>
      <c r="Q91" s="97">
        <v>0.04</v>
      </c>
      <c r="R91" s="98">
        <v>0.18744186046511629</v>
      </c>
      <c r="S91" s="98">
        <v>2</v>
      </c>
      <c r="T91" s="101">
        <f t="shared" si="1"/>
        <v>0.10000000000000009</v>
      </c>
      <c r="U91" s="97"/>
      <c r="V91" s="97"/>
      <c r="W91" s="97"/>
      <c r="X91" s="97"/>
      <c r="Y91" s="1"/>
      <c r="Z91" s="1"/>
    </row>
    <row r="92" spans="1:26">
      <c r="A92" s="90">
        <v>10</v>
      </c>
      <c r="B92" s="68" t="s">
        <v>586</v>
      </c>
      <c r="C92" s="82">
        <v>42572</v>
      </c>
      <c r="D92" s="62">
        <v>586</v>
      </c>
      <c r="E92" s="99">
        <v>3</v>
      </c>
      <c r="F92" s="99">
        <v>1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>
        <v>1.35</v>
      </c>
      <c r="P92" s="99">
        <v>1.04</v>
      </c>
      <c r="Q92" s="100">
        <v>0.03</v>
      </c>
      <c r="R92" s="101">
        <v>2.4186046511627909E-2</v>
      </c>
      <c r="S92" s="101">
        <v>7</v>
      </c>
      <c r="T92" s="101">
        <f t="shared" si="1"/>
        <v>2.333333333333333</v>
      </c>
    </row>
    <row r="93" spans="1:26">
      <c r="A93" s="90">
        <v>10</v>
      </c>
      <c r="B93" s="68" t="s">
        <v>586</v>
      </c>
      <c r="C93" s="82">
        <v>42572</v>
      </c>
      <c r="D93" s="62">
        <v>587</v>
      </c>
      <c r="E93" s="99">
        <v>3</v>
      </c>
      <c r="F93" s="99">
        <v>1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99">
        <v>0</v>
      </c>
      <c r="M93" s="99">
        <v>0</v>
      </c>
      <c r="N93" s="99">
        <v>0</v>
      </c>
      <c r="O93" s="99">
        <v>3.875</v>
      </c>
      <c r="P93" s="99">
        <v>2.65</v>
      </c>
      <c r="Q93" s="100">
        <v>0.09</v>
      </c>
      <c r="R93" s="101">
        <v>6.1627906976744182E-2</v>
      </c>
      <c r="S93" s="101">
        <v>15</v>
      </c>
      <c r="T93" s="101">
        <f t="shared" si="1"/>
        <v>12</v>
      </c>
    </row>
    <row r="94" spans="1:26">
      <c r="A94" s="90">
        <v>10</v>
      </c>
      <c r="B94" s="68" t="s">
        <v>586</v>
      </c>
      <c r="C94" s="82">
        <v>42572</v>
      </c>
      <c r="D94" s="62">
        <v>588</v>
      </c>
      <c r="E94" s="99">
        <v>3</v>
      </c>
      <c r="F94" s="99">
        <v>2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99">
        <v>0</v>
      </c>
      <c r="M94" s="99">
        <v>0</v>
      </c>
      <c r="N94" s="99">
        <v>0</v>
      </c>
      <c r="O94" s="99">
        <v>2.1749999999999998</v>
      </c>
      <c r="P94" s="99">
        <v>1.7649999999999999</v>
      </c>
      <c r="Q94" s="100">
        <v>0.05</v>
      </c>
      <c r="R94" s="101">
        <v>4.1046511627906977E-2</v>
      </c>
      <c r="S94" s="101">
        <v>4</v>
      </c>
      <c r="T94" s="101">
        <f t="shared" si="1"/>
        <v>-1.333333333333333</v>
      </c>
    </row>
    <row r="95" spans="1:26">
      <c r="A95" s="90">
        <v>10</v>
      </c>
      <c r="B95" s="68" t="s">
        <v>586</v>
      </c>
      <c r="C95" s="82">
        <v>42572</v>
      </c>
      <c r="D95" s="62">
        <v>589</v>
      </c>
      <c r="E95" s="99">
        <v>3</v>
      </c>
      <c r="F95" s="99">
        <v>3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2.625</v>
      </c>
      <c r="P95" s="99">
        <v>0.8</v>
      </c>
      <c r="Q95" s="100">
        <v>0.06</v>
      </c>
      <c r="R95" s="101">
        <v>1.8604651162790697E-2</v>
      </c>
      <c r="S95" s="101">
        <v>3.75</v>
      </c>
      <c r="T95" s="101">
        <f t="shared" si="1"/>
        <v>-3.25</v>
      </c>
    </row>
    <row r="96" spans="1:26">
      <c r="A96" s="90">
        <v>10</v>
      </c>
      <c r="B96" s="68" t="s">
        <v>586</v>
      </c>
      <c r="C96" s="82">
        <v>42572</v>
      </c>
      <c r="D96" s="62">
        <v>590</v>
      </c>
      <c r="E96" s="99">
        <v>3</v>
      </c>
      <c r="F96" s="99">
        <v>1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0</v>
      </c>
      <c r="M96" s="99">
        <v>0</v>
      </c>
      <c r="N96" s="99">
        <v>0</v>
      </c>
      <c r="O96" s="99">
        <v>0.5</v>
      </c>
      <c r="P96" s="99">
        <v>0.4</v>
      </c>
      <c r="Q96" s="100">
        <v>0.01</v>
      </c>
      <c r="R96" s="101">
        <v>9.3023255813953487E-3</v>
      </c>
      <c r="S96" s="101">
        <v>4</v>
      </c>
      <c r="T96" s="101">
        <f t="shared" si="1"/>
        <v>1.5</v>
      </c>
    </row>
    <row r="97" spans="1:26">
      <c r="A97" s="90">
        <v>10</v>
      </c>
      <c r="B97" s="68" t="s">
        <v>586</v>
      </c>
      <c r="C97" s="82">
        <v>42572</v>
      </c>
      <c r="D97" s="62">
        <v>591</v>
      </c>
      <c r="E97" s="99">
        <v>3</v>
      </c>
      <c r="F97" s="99">
        <v>1</v>
      </c>
      <c r="G97" s="99">
        <v>0</v>
      </c>
      <c r="H97" s="99">
        <v>3</v>
      </c>
      <c r="I97" s="99">
        <v>1</v>
      </c>
      <c r="J97" s="99">
        <v>0</v>
      </c>
      <c r="K97" s="99">
        <v>0</v>
      </c>
      <c r="L97" s="99">
        <v>0</v>
      </c>
      <c r="M97" s="99">
        <v>0</v>
      </c>
      <c r="N97" s="99">
        <v>0</v>
      </c>
      <c r="O97" s="99">
        <v>2.4</v>
      </c>
      <c r="P97" s="99">
        <v>1.02</v>
      </c>
      <c r="Q97" s="100">
        <v>0.06</v>
      </c>
      <c r="R97" s="101">
        <v>2.3720930232558141E-2</v>
      </c>
      <c r="S97" s="101">
        <v>6.666666666666667</v>
      </c>
      <c r="T97" s="101">
        <f t="shared" si="1"/>
        <v>2.166666666666667</v>
      </c>
    </row>
    <row r="98" spans="1:26">
      <c r="A98" s="90">
        <v>10</v>
      </c>
      <c r="B98" s="68" t="s">
        <v>586</v>
      </c>
      <c r="C98" s="82">
        <v>42572</v>
      </c>
      <c r="D98" s="62">
        <v>592</v>
      </c>
      <c r="E98" s="99">
        <v>0</v>
      </c>
      <c r="F98" s="99">
        <v>1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1.1399999999999999</v>
      </c>
      <c r="P98" s="99">
        <v>2.2799999999999998</v>
      </c>
      <c r="Q98" s="100">
        <v>0.03</v>
      </c>
      <c r="R98" s="101">
        <v>5.3023255813953486E-2</v>
      </c>
      <c r="S98" s="101">
        <v>5.5</v>
      </c>
      <c r="T98" s="101">
        <f t="shared" si="1"/>
        <v>0.16666666666666696</v>
      </c>
    </row>
    <row r="99" spans="1:26">
      <c r="A99" s="90">
        <v>10</v>
      </c>
      <c r="B99" s="68" t="s">
        <v>586</v>
      </c>
      <c r="C99" s="82">
        <v>42572</v>
      </c>
      <c r="D99" s="62">
        <v>593</v>
      </c>
      <c r="E99" s="99">
        <v>4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  <c r="N99" s="99">
        <v>0</v>
      </c>
      <c r="O99" s="99">
        <v>0.25</v>
      </c>
      <c r="P99" s="99">
        <v>2.1</v>
      </c>
      <c r="Q99" s="100">
        <v>0.01</v>
      </c>
      <c r="R99" s="101">
        <v>4.8837209302325581E-2</v>
      </c>
      <c r="S99" s="101">
        <v>6</v>
      </c>
      <c r="T99" s="101">
        <f t="shared" si="1"/>
        <v>3</v>
      </c>
    </row>
    <row r="100" spans="1:26">
      <c r="A100" s="90">
        <v>10</v>
      </c>
      <c r="B100" s="68" t="s">
        <v>586</v>
      </c>
      <c r="C100" s="82">
        <v>42572</v>
      </c>
      <c r="D100" s="62">
        <v>594</v>
      </c>
      <c r="E100" s="99">
        <v>4</v>
      </c>
      <c r="F100" s="99">
        <v>3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>
        <v>0</v>
      </c>
      <c r="O100" s="99">
        <v>1.86</v>
      </c>
      <c r="P100" s="99">
        <v>1.835</v>
      </c>
      <c r="Q100" s="100">
        <v>0.04</v>
      </c>
      <c r="R100" s="101">
        <v>4.2674418604651161E-2</v>
      </c>
      <c r="S100" s="101">
        <v>6</v>
      </c>
      <c r="T100" s="101">
        <f t="shared" si="1"/>
        <v>1.75</v>
      </c>
    </row>
    <row r="101" spans="1:26">
      <c r="A101" s="79">
        <v>10</v>
      </c>
      <c r="B101" s="69" t="s">
        <v>586</v>
      </c>
      <c r="C101" s="83">
        <v>42572</v>
      </c>
      <c r="D101" s="63">
        <v>595</v>
      </c>
      <c r="E101" s="96">
        <v>2</v>
      </c>
      <c r="F101" s="96">
        <v>1</v>
      </c>
      <c r="G101" s="96">
        <v>0</v>
      </c>
      <c r="H101" s="96">
        <v>1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96">
        <v>1.72</v>
      </c>
      <c r="P101" s="96">
        <v>-0.6</v>
      </c>
      <c r="Q101" s="97">
        <v>0.04</v>
      </c>
      <c r="R101" s="98">
        <v>-1.3953488372093023E-2</v>
      </c>
      <c r="S101" s="98">
        <v>2</v>
      </c>
      <c r="T101" s="101">
        <f t="shared" si="1"/>
        <v>0</v>
      </c>
      <c r="U101" s="97"/>
      <c r="V101" s="97"/>
      <c r="W101" s="97"/>
      <c r="X101" s="97"/>
      <c r="Y101" s="1"/>
      <c r="Z101" s="1"/>
    </row>
    <row r="102" spans="1:26">
      <c r="A102" s="90">
        <v>11</v>
      </c>
      <c r="B102" s="68" t="s">
        <v>586</v>
      </c>
      <c r="C102" s="82">
        <v>42611</v>
      </c>
      <c r="D102" s="62">
        <v>586</v>
      </c>
      <c r="E102" s="99">
        <v>2</v>
      </c>
      <c r="F102" s="99">
        <v>2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99">
        <v>0</v>
      </c>
      <c r="M102" s="99">
        <v>0</v>
      </c>
      <c r="N102" s="99">
        <v>0</v>
      </c>
      <c r="O102" s="99">
        <v>2.85</v>
      </c>
      <c r="P102" s="99">
        <v>0.36</v>
      </c>
      <c r="Q102" s="100">
        <v>0.08</v>
      </c>
      <c r="R102" s="101">
        <v>9.4736842105263147E-3</v>
      </c>
      <c r="S102" s="101">
        <v>7.333333333333333</v>
      </c>
      <c r="T102" s="101">
        <f t="shared" si="1"/>
        <v>0.33333333333333304</v>
      </c>
    </row>
    <row r="103" spans="1:26">
      <c r="A103" s="90">
        <v>11</v>
      </c>
      <c r="B103" s="68" t="s">
        <v>586</v>
      </c>
      <c r="C103" s="82">
        <v>42611</v>
      </c>
      <c r="D103" s="62">
        <v>587</v>
      </c>
      <c r="E103" s="99">
        <v>4</v>
      </c>
      <c r="F103" s="99">
        <v>2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  <c r="M103" s="99">
        <v>0</v>
      </c>
      <c r="N103" s="99">
        <v>0</v>
      </c>
      <c r="O103" s="99">
        <v>0.15</v>
      </c>
      <c r="P103" s="99">
        <v>0.75</v>
      </c>
      <c r="Q103" s="100">
        <v>0</v>
      </c>
      <c r="R103" s="101">
        <v>1.9736842105263157E-2</v>
      </c>
      <c r="S103" s="101">
        <v>5.5</v>
      </c>
      <c r="T103" s="101">
        <f t="shared" si="1"/>
        <v>-9.5</v>
      </c>
    </row>
    <row r="104" spans="1:26">
      <c r="A104" s="90">
        <v>11</v>
      </c>
      <c r="B104" s="68" t="s">
        <v>586</v>
      </c>
      <c r="C104" s="82">
        <v>42611</v>
      </c>
      <c r="D104" s="62">
        <v>588</v>
      </c>
      <c r="E104" s="99">
        <v>2</v>
      </c>
      <c r="F104" s="99">
        <v>1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>
        <v>1.4750000000000001</v>
      </c>
      <c r="P104" s="99">
        <v>5.5</v>
      </c>
      <c r="Q104" s="100">
        <v>0.04</v>
      </c>
      <c r="R104" s="101">
        <v>0.14473684210526316</v>
      </c>
      <c r="S104" s="101">
        <v>5.75</v>
      </c>
      <c r="T104" s="101">
        <f t="shared" si="1"/>
        <v>1.75</v>
      </c>
    </row>
    <row r="105" spans="1:26">
      <c r="A105" s="90">
        <v>11</v>
      </c>
      <c r="B105" s="68" t="s">
        <v>586</v>
      </c>
      <c r="C105" s="82">
        <v>42611</v>
      </c>
      <c r="D105" s="62">
        <v>589</v>
      </c>
      <c r="E105" s="99">
        <v>4</v>
      </c>
      <c r="F105" s="99">
        <v>0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v>-0.32500000000000001</v>
      </c>
      <c r="P105" s="99">
        <v>1.4650000000000001</v>
      </c>
      <c r="Q105" s="100">
        <v>-0.01</v>
      </c>
      <c r="R105" s="101">
        <v>3.8552631578947373E-2</v>
      </c>
      <c r="S105" s="101">
        <v>5.666666666666667</v>
      </c>
      <c r="T105" s="101">
        <f t="shared" si="1"/>
        <v>1.916666666666667</v>
      </c>
    </row>
    <row r="106" spans="1:26">
      <c r="A106" s="90">
        <v>11</v>
      </c>
      <c r="B106" s="68" t="s">
        <v>586</v>
      </c>
      <c r="C106" s="82">
        <v>42611</v>
      </c>
      <c r="D106" s="62">
        <v>590</v>
      </c>
      <c r="E106" s="99">
        <v>3</v>
      </c>
      <c r="F106" s="99">
        <v>1</v>
      </c>
      <c r="G106" s="99">
        <v>0</v>
      </c>
      <c r="H106" s="99">
        <v>0</v>
      </c>
      <c r="I106" s="99">
        <v>0</v>
      </c>
      <c r="J106" s="99">
        <v>0</v>
      </c>
      <c r="K106" s="99">
        <v>2</v>
      </c>
      <c r="L106" s="99">
        <v>0</v>
      </c>
      <c r="M106" s="99">
        <v>0</v>
      </c>
      <c r="N106" s="99">
        <v>0</v>
      </c>
      <c r="O106" s="99">
        <v>1.0249999999999999</v>
      </c>
      <c r="P106" s="99">
        <v>3.0659999999999998</v>
      </c>
      <c r="Q106" s="100">
        <v>0.03</v>
      </c>
      <c r="R106" s="101">
        <v>8.0684210526315789E-2</v>
      </c>
      <c r="S106" s="101">
        <v>3</v>
      </c>
      <c r="T106" s="101">
        <f t="shared" si="1"/>
        <v>-1</v>
      </c>
    </row>
    <row r="107" spans="1:26">
      <c r="A107" s="90">
        <v>11</v>
      </c>
      <c r="B107" s="68" t="s">
        <v>586</v>
      </c>
      <c r="C107" s="82">
        <v>42611</v>
      </c>
      <c r="D107" s="62">
        <v>591</v>
      </c>
      <c r="E107" s="99">
        <v>3</v>
      </c>
      <c r="F107" s="99">
        <v>1</v>
      </c>
      <c r="G107" s="99">
        <v>0</v>
      </c>
      <c r="H107" s="99">
        <v>2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>
        <v>1</v>
      </c>
      <c r="O107" s="99">
        <v>2.2749999999999999</v>
      </c>
      <c r="P107" s="99">
        <v>0.26</v>
      </c>
      <c r="Q107" s="100">
        <v>0.06</v>
      </c>
      <c r="R107" s="101">
        <v>6.842105263157895E-3</v>
      </c>
      <c r="S107" s="101">
        <v>6.5</v>
      </c>
      <c r="T107" s="101">
        <f t="shared" si="1"/>
        <v>-0.16666666666666696</v>
      </c>
    </row>
    <row r="108" spans="1:26">
      <c r="A108" s="90">
        <v>11</v>
      </c>
      <c r="B108" s="68" t="s">
        <v>586</v>
      </c>
      <c r="C108" s="82">
        <v>42611</v>
      </c>
      <c r="D108" s="62">
        <v>592</v>
      </c>
      <c r="E108" s="99">
        <v>3</v>
      </c>
      <c r="F108" s="99">
        <v>1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>
        <v>0</v>
      </c>
      <c r="O108" s="99">
        <v>2.5649999999999999</v>
      </c>
      <c r="P108" s="99">
        <v>-0.02</v>
      </c>
      <c r="Q108" s="100">
        <v>7.0000000000000007E-2</v>
      </c>
      <c r="R108" s="101">
        <v>-5.263157894736842E-4</v>
      </c>
      <c r="S108" s="101">
        <v>5.333333333333333</v>
      </c>
      <c r="T108" s="101">
        <f t="shared" si="1"/>
        <v>-0.16666666666666696</v>
      </c>
    </row>
    <row r="109" spans="1:26">
      <c r="A109" s="90">
        <v>11</v>
      </c>
      <c r="B109" s="68" t="s">
        <v>586</v>
      </c>
      <c r="C109" s="82">
        <v>42611</v>
      </c>
      <c r="D109" s="62">
        <v>593</v>
      </c>
      <c r="E109" s="99">
        <v>5</v>
      </c>
      <c r="F109" s="99">
        <v>0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v>2.25</v>
      </c>
      <c r="P109" s="99">
        <v>1.0229999999999999</v>
      </c>
      <c r="Q109" s="100">
        <v>0.06</v>
      </c>
      <c r="R109" s="101">
        <v>2.6921052631578946E-2</v>
      </c>
      <c r="S109" s="101">
        <v>5.5</v>
      </c>
      <c r="T109" s="101">
        <f t="shared" si="1"/>
        <v>-0.5</v>
      </c>
    </row>
    <row r="110" spans="1:26">
      <c r="A110" s="90">
        <v>11</v>
      </c>
      <c r="B110" s="68" t="s">
        <v>586</v>
      </c>
      <c r="C110" s="82">
        <v>42611</v>
      </c>
      <c r="D110" s="62">
        <v>594</v>
      </c>
      <c r="E110" s="99">
        <v>5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1.41</v>
      </c>
      <c r="P110" s="99">
        <v>-0.32500000000000001</v>
      </c>
      <c r="Q110" s="100">
        <v>0.04</v>
      </c>
      <c r="R110" s="101">
        <v>-8.552631578947369E-3</v>
      </c>
      <c r="S110" s="101">
        <v>4.5</v>
      </c>
      <c r="T110" s="101">
        <f t="shared" si="1"/>
        <v>-1.5</v>
      </c>
    </row>
    <row r="111" spans="1:26">
      <c r="A111" s="79">
        <v>11</v>
      </c>
      <c r="B111" s="69" t="s">
        <v>586</v>
      </c>
      <c r="C111" s="83">
        <v>42611</v>
      </c>
      <c r="D111" s="63">
        <v>595</v>
      </c>
      <c r="E111" s="96">
        <v>1</v>
      </c>
      <c r="F111" s="96">
        <v>1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  <c r="N111" s="96">
        <v>0</v>
      </c>
      <c r="O111" s="96">
        <v>1.96</v>
      </c>
      <c r="P111" s="96">
        <v>-0.86</v>
      </c>
      <c r="Q111" s="97">
        <v>0.05</v>
      </c>
      <c r="R111" s="98">
        <v>-2.2631578947368419E-2</v>
      </c>
      <c r="S111" s="98">
        <v>2.5</v>
      </c>
      <c r="T111" s="101">
        <f t="shared" si="1"/>
        <v>0.5</v>
      </c>
      <c r="U111" s="97"/>
      <c r="V111" s="97"/>
      <c r="W111" s="97"/>
      <c r="X111" s="97"/>
      <c r="Y111" s="1"/>
      <c r="Z111" s="1"/>
    </row>
    <row r="112" spans="1:26">
      <c r="A112" s="92">
        <v>1</v>
      </c>
      <c r="B112" s="71" t="s">
        <v>587</v>
      </c>
      <c r="C112" s="85">
        <v>42271</v>
      </c>
      <c r="D112" s="72">
        <v>791</v>
      </c>
      <c r="E112" s="105">
        <v>0</v>
      </c>
      <c r="F112" s="105">
        <v>0</v>
      </c>
      <c r="G112" s="105">
        <v>1</v>
      </c>
      <c r="H112" s="105">
        <v>0</v>
      </c>
      <c r="I112" s="105">
        <v>0</v>
      </c>
      <c r="J112" s="105">
        <v>0</v>
      </c>
      <c r="K112" s="105">
        <v>4</v>
      </c>
      <c r="L112" s="105">
        <v>0</v>
      </c>
      <c r="M112" s="105">
        <v>0</v>
      </c>
      <c r="N112" s="105">
        <v>0</v>
      </c>
      <c r="O112" s="100">
        <v>1</v>
      </c>
      <c r="Q112" s="100">
        <v>7.6923076923076927E-2</v>
      </c>
      <c r="S112" s="101">
        <v>3.7333333333333329</v>
      </c>
      <c r="T112" s="101"/>
    </row>
    <row r="113" spans="1:26">
      <c r="A113" s="93">
        <v>1</v>
      </c>
      <c r="B113" s="71" t="s">
        <v>587</v>
      </c>
      <c r="C113" s="85">
        <v>42271</v>
      </c>
      <c r="D113" s="72">
        <v>792</v>
      </c>
      <c r="E113" s="105">
        <v>2</v>
      </c>
      <c r="F113" s="105">
        <v>2</v>
      </c>
      <c r="G113" s="105">
        <v>0</v>
      </c>
      <c r="H113" s="105">
        <v>0</v>
      </c>
      <c r="I113" s="105">
        <v>0</v>
      </c>
      <c r="J113" s="105">
        <v>0</v>
      </c>
      <c r="K113" s="105">
        <v>18</v>
      </c>
      <c r="L113" s="105">
        <v>2</v>
      </c>
      <c r="M113" s="105">
        <v>0</v>
      </c>
      <c r="N113" s="105">
        <v>0</v>
      </c>
      <c r="O113" s="100">
        <v>0.6</v>
      </c>
      <c r="Q113" s="100">
        <v>4.6153846153846149E-2</v>
      </c>
      <c r="S113" s="101">
        <v>5.3666666666666671</v>
      </c>
      <c r="T113" s="101"/>
    </row>
    <row r="114" spans="1:26">
      <c r="A114" s="93">
        <v>1</v>
      </c>
      <c r="B114" s="71" t="s">
        <v>587</v>
      </c>
      <c r="C114" s="85">
        <v>42271</v>
      </c>
      <c r="D114" s="72">
        <v>793</v>
      </c>
      <c r="E114" s="105">
        <v>2</v>
      </c>
      <c r="F114" s="105">
        <v>0</v>
      </c>
      <c r="G114" s="105">
        <v>0</v>
      </c>
      <c r="H114" s="105">
        <v>0</v>
      </c>
      <c r="I114" s="105">
        <v>0</v>
      </c>
      <c r="J114" s="105">
        <v>1</v>
      </c>
      <c r="K114" s="105">
        <v>0</v>
      </c>
      <c r="L114" s="105">
        <v>0</v>
      </c>
      <c r="M114" s="105">
        <v>0</v>
      </c>
      <c r="N114" s="105">
        <v>0</v>
      </c>
      <c r="O114" s="100">
        <v>-0.52</v>
      </c>
      <c r="Q114" s="100">
        <v>-0.04</v>
      </c>
      <c r="S114" s="101">
        <v>3.5</v>
      </c>
      <c r="T114" s="101"/>
    </row>
    <row r="115" spans="1:26">
      <c r="A115" s="93">
        <v>1</v>
      </c>
      <c r="B115" s="71" t="s">
        <v>587</v>
      </c>
      <c r="C115" s="85">
        <v>42271</v>
      </c>
      <c r="D115" s="72">
        <v>794</v>
      </c>
      <c r="E115" s="105">
        <v>3</v>
      </c>
      <c r="F115" s="105">
        <v>0</v>
      </c>
      <c r="G115" s="105">
        <v>0</v>
      </c>
      <c r="H115" s="105">
        <v>0</v>
      </c>
      <c r="I115" s="105">
        <v>0</v>
      </c>
      <c r="J115" s="105">
        <v>0</v>
      </c>
      <c r="K115" s="105">
        <v>1</v>
      </c>
      <c r="L115" s="105">
        <v>0</v>
      </c>
      <c r="M115" s="105">
        <v>0</v>
      </c>
      <c r="N115" s="105">
        <v>1</v>
      </c>
      <c r="O115" s="100">
        <v>0.08</v>
      </c>
      <c r="Q115" s="100">
        <v>6.1538461538461538E-3</v>
      </c>
      <c r="S115" s="101">
        <v>2.9333333333333331</v>
      </c>
      <c r="T115" s="101"/>
    </row>
    <row r="116" spans="1:26">
      <c r="A116" s="93">
        <v>1</v>
      </c>
      <c r="B116" s="71" t="s">
        <v>587</v>
      </c>
      <c r="C116" s="85">
        <v>42271</v>
      </c>
      <c r="D116" s="72">
        <v>795</v>
      </c>
      <c r="E116" s="105">
        <v>0</v>
      </c>
      <c r="F116" s="105">
        <v>0</v>
      </c>
      <c r="G116" s="105">
        <v>0</v>
      </c>
      <c r="H116" s="105">
        <v>0</v>
      </c>
      <c r="I116" s="105">
        <v>0</v>
      </c>
      <c r="J116" s="105">
        <v>0</v>
      </c>
      <c r="K116" s="105">
        <v>2</v>
      </c>
      <c r="L116" s="105">
        <v>0</v>
      </c>
      <c r="M116" s="105">
        <v>0</v>
      </c>
      <c r="N116" s="105">
        <v>1</v>
      </c>
      <c r="O116" s="100">
        <v>0.44</v>
      </c>
      <c r="Q116" s="100">
        <v>3.3846153846153845E-2</v>
      </c>
      <c r="S116" s="101">
        <v>3.1333333333333329</v>
      </c>
      <c r="T116" s="101"/>
    </row>
    <row r="117" spans="1:26">
      <c r="A117" s="93">
        <v>1</v>
      </c>
      <c r="B117" s="71" t="s">
        <v>587</v>
      </c>
      <c r="C117" s="85">
        <v>42271</v>
      </c>
      <c r="D117" s="72">
        <v>796</v>
      </c>
      <c r="E117" s="105">
        <v>1</v>
      </c>
      <c r="F117" s="105">
        <v>0</v>
      </c>
      <c r="G117" s="105">
        <v>1</v>
      </c>
      <c r="H117" s="105">
        <v>0</v>
      </c>
      <c r="I117" s="105">
        <v>0</v>
      </c>
      <c r="J117" s="105">
        <v>0</v>
      </c>
      <c r="K117" s="105">
        <v>2</v>
      </c>
      <c r="L117" s="105">
        <v>0</v>
      </c>
      <c r="M117" s="105">
        <v>0</v>
      </c>
      <c r="N117" s="105">
        <v>1</v>
      </c>
      <c r="O117" s="100">
        <v>0</v>
      </c>
      <c r="Q117" s="100">
        <v>0</v>
      </c>
      <c r="S117" s="101">
        <v>2.9</v>
      </c>
      <c r="T117" s="101"/>
    </row>
    <row r="118" spans="1:26">
      <c r="A118" s="93">
        <v>1</v>
      </c>
      <c r="B118" s="71" t="s">
        <v>587</v>
      </c>
      <c r="C118" s="85">
        <v>42271</v>
      </c>
      <c r="D118" s="72">
        <v>797</v>
      </c>
      <c r="E118" s="105">
        <v>1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0">
        <v>0.02</v>
      </c>
      <c r="Q118" s="100">
        <v>1.5384615384615385E-3</v>
      </c>
      <c r="S118" s="101">
        <v>1.7666666666666668</v>
      </c>
      <c r="T118" s="101"/>
    </row>
    <row r="119" spans="1:26">
      <c r="A119" s="93">
        <v>1</v>
      </c>
      <c r="B119" s="71" t="s">
        <v>587</v>
      </c>
      <c r="C119" s="85">
        <v>42271</v>
      </c>
      <c r="D119" s="72">
        <v>798</v>
      </c>
      <c r="E119" s="105">
        <v>0</v>
      </c>
      <c r="F119" s="105">
        <v>2</v>
      </c>
      <c r="G119" s="105">
        <v>0</v>
      </c>
      <c r="H119" s="105">
        <v>1</v>
      </c>
      <c r="I119" s="105">
        <v>0</v>
      </c>
      <c r="J119" s="105">
        <v>0</v>
      </c>
      <c r="K119" s="105">
        <v>0</v>
      </c>
      <c r="L119" s="105">
        <v>0</v>
      </c>
      <c r="M119" s="105">
        <v>0</v>
      </c>
      <c r="N119" s="105">
        <v>0</v>
      </c>
      <c r="O119" s="100">
        <v>0.28000000000000003</v>
      </c>
      <c r="Q119" s="100">
        <v>2.1538461538461541E-2</v>
      </c>
      <c r="S119" s="101">
        <v>2.5333333333333332</v>
      </c>
      <c r="T119" s="101"/>
    </row>
    <row r="120" spans="1:26">
      <c r="A120" s="93">
        <v>1</v>
      </c>
      <c r="B120" s="71" t="s">
        <v>587</v>
      </c>
      <c r="C120" s="85">
        <v>42271</v>
      </c>
      <c r="D120" s="72">
        <v>799</v>
      </c>
      <c r="E120" s="105">
        <v>1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105">
        <v>0</v>
      </c>
      <c r="M120" s="105">
        <v>0</v>
      </c>
      <c r="N120" s="105">
        <v>0</v>
      </c>
      <c r="O120" s="100">
        <v>0.2</v>
      </c>
      <c r="Q120" s="100">
        <v>1.5384615384615385E-2</v>
      </c>
      <c r="S120" s="101">
        <v>2.6</v>
      </c>
      <c r="T120" s="101"/>
    </row>
    <row r="121" spans="1:26">
      <c r="A121" s="94">
        <v>1</v>
      </c>
      <c r="B121" s="73" t="s">
        <v>587</v>
      </c>
      <c r="C121" s="86">
        <v>42271</v>
      </c>
      <c r="D121" s="74">
        <v>260</v>
      </c>
      <c r="E121" s="97">
        <v>0</v>
      </c>
      <c r="F121" s="97">
        <v>1</v>
      </c>
      <c r="G121" s="97">
        <v>0</v>
      </c>
      <c r="H121" s="97">
        <v>0</v>
      </c>
      <c r="I121" s="97">
        <v>0</v>
      </c>
      <c r="J121" s="97">
        <v>0</v>
      </c>
      <c r="K121" s="97">
        <v>0</v>
      </c>
      <c r="L121" s="97">
        <v>0</v>
      </c>
      <c r="M121" s="97">
        <v>0</v>
      </c>
      <c r="N121" s="97">
        <v>0</v>
      </c>
      <c r="O121" s="97">
        <v>0.88</v>
      </c>
      <c r="P121" s="97"/>
      <c r="Q121" s="97">
        <v>6.7692307692307691E-2</v>
      </c>
      <c r="R121" s="97"/>
      <c r="S121" s="98">
        <v>3.9</v>
      </c>
      <c r="T121" s="101"/>
      <c r="U121" s="97"/>
      <c r="V121" s="97"/>
      <c r="W121" s="97"/>
      <c r="X121" s="97"/>
      <c r="Y121" s="1"/>
      <c r="Z121" s="1"/>
    </row>
    <row r="122" spans="1:26">
      <c r="A122" s="92">
        <v>2</v>
      </c>
      <c r="B122" s="71" t="s">
        <v>587</v>
      </c>
      <c r="C122" s="85">
        <v>42293</v>
      </c>
      <c r="D122" s="72">
        <v>791</v>
      </c>
      <c r="E122" s="105">
        <v>0</v>
      </c>
      <c r="F122" s="105">
        <v>0</v>
      </c>
      <c r="G122" s="105">
        <v>1</v>
      </c>
      <c r="H122" s="105">
        <v>0</v>
      </c>
      <c r="I122" s="105">
        <v>0</v>
      </c>
      <c r="J122" s="105">
        <v>0</v>
      </c>
      <c r="K122" s="105">
        <v>3</v>
      </c>
      <c r="L122" s="105">
        <v>0</v>
      </c>
      <c r="M122" s="105">
        <v>0</v>
      </c>
      <c r="N122" s="105">
        <v>0</v>
      </c>
      <c r="O122" s="100">
        <v>0.57999999999999996</v>
      </c>
      <c r="Q122" s="100">
        <v>2.6363636363636363E-2</v>
      </c>
      <c r="S122" s="101">
        <v>4</v>
      </c>
      <c r="T122" s="101">
        <f t="shared" si="1"/>
        <v>0.26666666666666705</v>
      </c>
    </row>
    <row r="123" spans="1:26">
      <c r="A123" s="93">
        <v>2</v>
      </c>
      <c r="B123" s="71" t="s">
        <v>587</v>
      </c>
      <c r="C123" s="85">
        <v>42293</v>
      </c>
      <c r="D123" s="72">
        <v>792</v>
      </c>
      <c r="E123" s="105">
        <v>1</v>
      </c>
      <c r="F123" s="105">
        <v>0</v>
      </c>
      <c r="G123" s="105">
        <v>0</v>
      </c>
      <c r="H123" s="105">
        <v>0</v>
      </c>
      <c r="I123" s="105">
        <v>0</v>
      </c>
      <c r="J123" s="105">
        <v>0</v>
      </c>
      <c r="K123" s="105">
        <v>2</v>
      </c>
      <c r="L123" s="105">
        <v>0</v>
      </c>
      <c r="M123" s="105">
        <v>0</v>
      </c>
      <c r="N123" s="105">
        <v>0</v>
      </c>
      <c r="O123" s="100">
        <v>0.42</v>
      </c>
      <c r="Q123" s="100">
        <v>1.9090909090909089E-2</v>
      </c>
      <c r="S123" s="101">
        <v>5.166666666666667</v>
      </c>
      <c r="T123" s="101">
        <f t="shared" si="1"/>
        <v>-0.20000000000000018</v>
      </c>
    </row>
    <row r="124" spans="1:26">
      <c r="A124" s="93">
        <v>2</v>
      </c>
      <c r="B124" s="71" t="s">
        <v>587</v>
      </c>
      <c r="C124" s="85">
        <v>42293</v>
      </c>
      <c r="D124" s="72">
        <v>793</v>
      </c>
      <c r="E124" s="105">
        <v>2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0</v>
      </c>
      <c r="M124" s="105">
        <v>0</v>
      </c>
      <c r="N124" s="105">
        <v>0</v>
      </c>
      <c r="O124" s="100">
        <v>0.25</v>
      </c>
      <c r="Q124" s="100">
        <v>1.1363636363636364E-2</v>
      </c>
      <c r="S124" s="101">
        <v>4.1000000000000005</v>
      </c>
      <c r="T124" s="101">
        <f t="shared" si="1"/>
        <v>0.60000000000000053</v>
      </c>
    </row>
    <row r="125" spans="1:26">
      <c r="A125" s="93">
        <v>2</v>
      </c>
      <c r="B125" s="71" t="s">
        <v>587</v>
      </c>
      <c r="C125" s="85">
        <v>42293</v>
      </c>
      <c r="D125" s="72">
        <v>794</v>
      </c>
      <c r="E125" s="105">
        <v>2</v>
      </c>
      <c r="F125" s="105">
        <v>0</v>
      </c>
      <c r="G125" s="105">
        <v>0</v>
      </c>
      <c r="H125" s="105">
        <v>0</v>
      </c>
      <c r="I125" s="105">
        <v>0</v>
      </c>
      <c r="J125" s="105">
        <v>1</v>
      </c>
      <c r="K125" s="105">
        <v>0</v>
      </c>
      <c r="L125" s="105">
        <v>0</v>
      </c>
      <c r="M125" s="105">
        <v>0</v>
      </c>
      <c r="N125" s="105">
        <v>0</v>
      </c>
      <c r="O125" s="100">
        <v>0.62</v>
      </c>
      <c r="Q125" s="100">
        <v>2.8181818181818183E-2</v>
      </c>
      <c r="S125" s="101">
        <v>4.666666666666667</v>
      </c>
      <c r="T125" s="101">
        <f t="shared" si="1"/>
        <v>1.7333333333333338</v>
      </c>
    </row>
    <row r="126" spans="1:26">
      <c r="A126" s="93">
        <v>2</v>
      </c>
      <c r="B126" s="71" t="s">
        <v>587</v>
      </c>
      <c r="C126" s="85">
        <v>42293</v>
      </c>
      <c r="D126" s="72">
        <v>795</v>
      </c>
      <c r="E126" s="105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>
        <v>1</v>
      </c>
      <c r="L126" s="105">
        <v>0</v>
      </c>
      <c r="M126" s="105">
        <v>1</v>
      </c>
      <c r="N126" s="105">
        <v>1</v>
      </c>
      <c r="O126" s="100">
        <v>0.76</v>
      </c>
      <c r="Q126" s="100">
        <v>3.4545454545454546E-2</v>
      </c>
      <c r="S126" s="101">
        <v>3.0333333333333332</v>
      </c>
      <c r="T126" s="101">
        <f t="shared" si="1"/>
        <v>-9.9999999999999645E-2</v>
      </c>
    </row>
    <row r="127" spans="1:26">
      <c r="A127" s="93">
        <v>2</v>
      </c>
      <c r="B127" s="71" t="s">
        <v>587</v>
      </c>
      <c r="C127" s="85">
        <v>42293</v>
      </c>
      <c r="D127" s="72">
        <v>796</v>
      </c>
      <c r="E127" s="105">
        <v>1</v>
      </c>
      <c r="F127" s="105">
        <v>0</v>
      </c>
      <c r="G127" s="105">
        <v>0</v>
      </c>
      <c r="H127" s="105">
        <v>0</v>
      </c>
      <c r="I127" s="105">
        <v>0</v>
      </c>
      <c r="J127" s="105">
        <v>0</v>
      </c>
      <c r="K127" s="105">
        <v>2</v>
      </c>
      <c r="L127" s="105">
        <v>0</v>
      </c>
      <c r="M127" s="105">
        <v>2</v>
      </c>
      <c r="N127" s="105">
        <v>0</v>
      </c>
      <c r="O127" s="100">
        <v>0.74</v>
      </c>
      <c r="Q127" s="100">
        <v>3.3636363636363638E-2</v>
      </c>
      <c r="S127" s="101">
        <v>2.8000000000000003</v>
      </c>
      <c r="T127" s="101">
        <f t="shared" si="1"/>
        <v>-9.9999999999999645E-2</v>
      </c>
    </row>
    <row r="128" spans="1:26">
      <c r="A128" s="75">
        <v>2</v>
      </c>
      <c r="B128" s="75" t="s">
        <v>587</v>
      </c>
      <c r="C128" s="87">
        <v>42293</v>
      </c>
      <c r="D128" s="76">
        <v>797</v>
      </c>
      <c r="E128" s="106">
        <v>4</v>
      </c>
      <c r="F128" s="106">
        <v>0</v>
      </c>
      <c r="G128" s="106">
        <v>0</v>
      </c>
      <c r="H128" s="106">
        <v>1</v>
      </c>
      <c r="I128" s="106">
        <v>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3">
        <v>0.88</v>
      </c>
      <c r="P128" s="103"/>
      <c r="Q128" s="103">
        <v>0.04</v>
      </c>
      <c r="R128" s="103"/>
      <c r="S128" s="104">
        <v>2.7999999999999994</v>
      </c>
      <c r="T128" s="101">
        <f t="shared" si="1"/>
        <v>1.0333333333333325</v>
      </c>
      <c r="U128" s="103"/>
      <c r="V128" s="103"/>
      <c r="W128" s="103"/>
      <c r="X128" s="103"/>
      <c r="Y128" s="65"/>
      <c r="Z128" s="65"/>
    </row>
    <row r="129" spans="1:26">
      <c r="A129" s="75">
        <v>2</v>
      </c>
      <c r="B129" s="75" t="s">
        <v>587</v>
      </c>
      <c r="C129" s="87">
        <v>42293</v>
      </c>
      <c r="D129" s="76">
        <v>798</v>
      </c>
      <c r="E129" s="106">
        <v>0</v>
      </c>
      <c r="F129" s="106">
        <v>1</v>
      </c>
      <c r="G129" s="106">
        <v>0</v>
      </c>
      <c r="H129" s="106">
        <v>1</v>
      </c>
      <c r="I129" s="106">
        <v>0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3">
        <v>0.1</v>
      </c>
      <c r="P129" s="103"/>
      <c r="Q129" s="103">
        <v>4.5454545454545461E-3</v>
      </c>
      <c r="R129" s="103"/>
      <c r="S129" s="104">
        <v>2.2666666666666666</v>
      </c>
      <c r="T129" s="101">
        <f t="shared" si="1"/>
        <v>-0.26666666666666661</v>
      </c>
      <c r="U129" s="103"/>
      <c r="V129" s="103"/>
      <c r="W129" s="103"/>
      <c r="X129" s="103"/>
      <c r="Y129" s="65"/>
      <c r="Z129" s="65"/>
    </row>
    <row r="130" spans="1:26">
      <c r="A130" s="93">
        <v>2</v>
      </c>
      <c r="B130" s="71" t="s">
        <v>587</v>
      </c>
      <c r="C130" s="85">
        <v>42293</v>
      </c>
      <c r="D130" s="72">
        <v>799</v>
      </c>
      <c r="E130" s="105">
        <v>1</v>
      </c>
      <c r="F130" s="105">
        <v>0</v>
      </c>
      <c r="G130" s="105">
        <v>0</v>
      </c>
      <c r="H130" s="105">
        <v>0</v>
      </c>
      <c r="I130" s="105">
        <v>0</v>
      </c>
      <c r="J130" s="105">
        <v>1</v>
      </c>
      <c r="K130" s="105">
        <v>0</v>
      </c>
      <c r="L130" s="105">
        <v>0</v>
      </c>
      <c r="M130" s="105">
        <v>0</v>
      </c>
      <c r="N130" s="105">
        <v>0</v>
      </c>
      <c r="O130" s="100">
        <v>0.26</v>
      </c>
      <c r="Q130" s="100">
        <v>1.1818181818181818E-2</v>
      </c>
      <c r="S130" s="101">
        <v>2.8666666666666667</v>
      </c>
      <c r="T130" s="101">
        <f t="shared" si="1"/>
        <v>0.26666666666666661</v>
      </c>
    </row>
    <row r="131" spans="1:26">
      <c r="A131" s="94">
        <v>2</v>
      </c>
      <c r="B131" s="73" t="s">
        <v>587</v>
      </c>
      <c r="C131" s="86">
        <v>42293</v>
      </c>
      <c r="D131" s="74">
        <v>260</v>
      </c>
      <c r="E131" s="97">
        <v>0</v>
      </c>
      <c r="F131" s="97">
        <v>1</v>
      </c>
      <c r="G131" s="97">
        <v>0</v>
      </c>
      <c r="H131" s="97">
        <v>0</v>
      </c>
      <c r="I131" s="97">
        <v>0</v>
      </c>
      <c r="J131" s="97">
        <v>0</v>
      </c>
      <c r="K131" s="97">
        <v>0</v>
      </c>
      <c r="L131" s="97">
        <v>0</v>
      </c>
      <c r="M131" s="97">
        <v>0</v>
      </c>
      <c r="N131" s="97">
        <v>0</v>
      </c>
      <c r="O131" s="97">
        <v>0.66</v>
      </c>
      <c r="P131" s="97"/>
      <c r="Q131" s="97">
        <v>3.0000000000000002E-2</v>
      </c>
      <c r="R131" s="97"/>
      <c r="S131" s="98">
        <v>5.0666666666666664</v>
      </c>
      <c r="T131" s="101">
        <f t="shared" si="1"/>
        <v>1.1666666666666665</v>
      </c>
      <c r="U131" s="97"/>
      <c r="V131" s="97"/>
      <c r="W131" s="97"/>
      <c r="X131" s="97"/>
      <c r="Y131" s="1"/>
      <c r="Z131" s="1"/>
    </row>
    <row r="132" spans="1:26">
      <c r="A132" s="92">
        <v>3</v>
      </c>
      <c r="B132" s="71" t="s">
        <v>587</v>
      </c>
      <c r="C132" s="85">
        <v>42312</v>
      </c>
      <c r="D132" s="72">
        <v>791</v>
      </c>
      <c r="E132" s="105">
        <v>2</v>
      </c>
      <c r="F132" s="105">
        <v>0</v>
      </c>
      <c r="G132" s="105">
        <v>0</v>
      </c>
      <c r="H132" s="105">
        <v>0</v>
      </c>
      <c r="I132" s="105">
        <v>0</v>
      </c>
      <c r="J132" s="105">
        <v>0</v>
      </c>
      <c r="K132" s="105">
        <v>0</v>
      </c>
      <c r="L132" s="105">
        <v>0</v>
      </c>
      <c r="M132" s="105">
        <v>0</v>
      </c>
      <c r="N132" s="105">
        <v>1</v>
      </c>
      <c r="O132" s="100">
        <v>1.34</v>
      </c>
      <c r="Q132" s="100">
        <v>7.0526315789473687E-2</v>
      </c>
      <c r="S132" s="101">
        <v>3.6</v>
      </c>
      <c r="T132" s="101">
        <f t="shared" si="1"/>
        <v>-0.39999999999999991</v>
      </c>
    </row>
    <row r="133" spans="1:26">
      <c r="A133" s="93">
        <v>3</v>
      </c>
      <c r="B133" s="71" t="s">
        <v>587</v>
      </c>
      <c r="C133" s="85">
        <v>42312</v>
      </c>
      <c r="D133" s="72">
        <v>792</v>
      </c>
      <c r="E133" s="105">
        <v>1</v>
      </c>
      <c r="F133" s="105">
        <v>0</v>
      </c>
      <c r="G133" s="105">
        <v>0</v>
      </c>
      <c r="H133" s="105">
        <v>0</v>
      </c>
      <c r="I133" s="105">
        <v>1</v>
      </c>
      <c r="J133" s="105">
        <v>0</v>
      </c>
      <c r="K133" s="105">
        <v>4</v>
      </c>
      <c r="L133" s="105">
        <v>0</v>
      </c>
      <c r="M133" s="105">
        <v>0</v>
      </c>
      <c r="N133" s="105">
        <v>0</v>
      </c>
      <c r="O133" s="100">
        <v>1.2</v>
      </c>
      <c r="Q133" s="100">
        <v>6.3157894736842107E-2</v>
      </c>
      <c r="S133" s="101">
        <v>5.6000000000000005</v>
      </c>
      <c r="T133" s="101">
        <f t="shared" si="1"/>
        <v>0.43333333333333357</v>
      </c>
    </row>
    <row r="134" spans="1:26">
      <c r="A134" s="93">
        <v>3</v>
      </c>
      <c r="B134" s="71" t="s">
        <v>587</v>
      </c>
      <c r="C134" s="85">
        <v>42312</v>
      </c>
      <c r="D134" s="72">
        <v>793</v>
      </c>
      <c r="E134" s="105">
        <v>1</v>
      </c>
      <c r="F134" s="105">
        <v>0</v>
      </c>
      <c r="G134" s="105">
        <v>0</v>
      </c>
      <c r="H134" s="105">
        <v>0</v>
      </c>
      <c r="I134" s="105">
        <v>0</v>
      </c>
      <c r="J134" s="105">
        <v>1</v>
      </c>
      <c r="K134" s="105">
        <v>0</v>
      </c>
      <c r="L134" s="105">
        <v>0</v>
      </c>
      <c r="M134" s="105">
        <v>0</v>
      </c>
      <c r="N134" s="105">
        <v>0</v>
      </c>
      <c r="O134" s="100">
        <v>0.39</v>
      </c>
      <c r="Q134" s="100">
        <v>2.0526315789473684E-2</v>
      </c>
      <c r="S134" s="101">
        <v>3.1666666666666665</v>
      </c>
      <c r="T134" s="101">
        <f t="shared" si="1"/>
        <v>-0.93333333333333401</v>
      </c>
    </row>
    <row r="135" spans="1:26">
      <c r="A135" s="93">
        <v>3</v>
      </c>
      <c r="B135" s="71" t="s">
        <v>587</v>
      </c>
      <c r="C135" s="85">
        <v>42312</v>
      </c>
      <c r="D135" s="72">
        <v>794</v>
      </c>
      <c r="E135" s="105">
        <v>1</v>
      </c>
      <c r="F135" s="105">
        <v>0</v>
      </c>
      <c r="G135" s="105">
        <v>0</v>
      </c>
      <c r="H135" s="105">
        <v>0</v>
      </c>
      <c r="I135" s="105">
        <v>0</v>
      </c>
      <c r="J135" s="105">
        <v>0</v>
      </c>
      <c r="K135" s="105">
        <v>0</v>
      </c>
      <c r="L135" s="105">
        <v>0</v>
      </c>
      <c r="M135" s="105">
        <v>10</v>
      </c>
      <c r="N135" s="105">
        <v>0</v>
      </c>
      <c r="O135" s="100">
        <v>1.18</v>
      </c>
      <c r="Q135" s="100">
        <v>6.2105263157894733E-2</v>
      </c>
      <c r="S135" s="101">
        <v>3.8666666666666671</v>
      </c>
      <c r="T135" s="101">
        <f t="shared" si="1"/>
        <v>-0.79999999999999982</v>
      </c>
    </row>
    <row r="136" spans="1:26">
      <c r="A136" s="93">
        <v>3</v>
      </c>
      <c r="B136" s="71" t="s">
        <v>587</v>
      </c>
      <c r="C136" s="85">
        <v>42312</v>
      </c>
      <c r="D136" s="72">
        <v>795</v>
      </c>
      <c r="E136" s="105">
        <v>0</v>
      </c>
      <c r="F136" s="105">
        <v>0</v>
      </c>
      <c r="G136" s="105">
        <v>1</v>
      </c>
      <c r="H136" s="105">
        <v>0</v>
      </c>
      <c r="I136" s="105">
        <v>0</v>
      </c>
      <c r="J136" s="105">
        <v>0</v>
      </c>
      <c r="K136" s="105">
        <v>0</v>
      </c>
      <c r="L136" s="105">
        <v>0</v>
      </c>
      <c r="M136" s="105">
        <v>0</v>
      </c>
      <c r="N136" s="105">
        <v>0</v>
      </c>
      <c r="O136" s="100">
        <v>0.54</v>
      </c>
      <c r="Q136" s="100">
        <v>2.8421052631578948E-2</v>
      </c>
      <c r="S136" s="101">
        <v>2.5</v>
      </c>
      <c r="T136" s="101">
        <f t="shared" si="1"/>
        <v>-0.53333333333333321</v>
      </c>
    </row>
    <row r="137" spans="1:26">
      <c r="A137" s="93">
        <v>3</v>
      </c>
      <c r="B137" s="71" t="s">
        <v>587</v>
      </c>
      <c r="C137" s="85">
        <v>42312</v>
      </c>
      <c r="D137" s="72">
        <v>796</v>
      </c>
      <c r="E137" s="105">
        <v>0</v>
      </c>
      <c r="F137" s="105">
        <v>0</v>
      </c>
      <c r="G137" s="105">
        <v>1</v>
      </c>
      <c r="H137" s="105">
        <v>0</v>
      </c>
      <c r="I137" s="105">
        <v>1</v>
      </c>
      <c r="J137" s="105">
        <v>0</v>
      </c>
      <c r="K137" s="105">
        <v>2</v>
      </c>
      <c r="L137" s="105">
        <v>0</v>
      </c>
      <c r="M137" s="105">
        <v>0</v>
      </c>
      <c r="N137" s="105">
        <v>0</v>
      </c>
      <c r="O137" s="100">
        <v>0.7</v>
      </c>
      <c r="Q137" s="100">
        <v>3.6842105263157891E-2</v>
      </c>
      <c r="S137" s="101">
        <v>3.1333333333333333</v>
      </c>
      <c r="T137" s="101">
        <f t="shared" si="1"/>
        <v>0.33333333333333304</v>
      </c>
    </row>
    <row r="138" spans="1:26">
      <c r="A138" s="93">
        <v>3</v>
      </c>
      <c r="B138" s="71" t="s">
        <v>587</v>
      </c>
      <c r="C138" s="85">
        <v>42312</v>
      </c>
      <c r="D138" s="72">
        <v>797</v>
      </c>
      <c r="E138" s="105">
        <v>1</v>
      </c>
      <c r="F138" s="105">
        <v>0</v>
      </c>
      <c r="G138" s="105">
        <v>1</v>
      </c>
      <c r="H138" s="105">
        <v>1</v>
      </c>
      <c r="I138" s="105">
        <v>0</v>
      </c>
      <c r="J138" s="105">
        <v>0</v>
      </c>
      <c r="K138" s="105">
        <v>0</v>
      </c>
      <c r="L138" s="105">
        <v>0</v>
      </c>
      <c r="M138" s="105">
        <v>0</v>
      </c>
      <c r="N138" s="105">
        <v>0</v>
      </c>
      <c r="O138" s="100">
        <v>0.5</v>
      </c>
      <c r="Q138" s="100">
        <v>2.6315789473684209E-2</v>
      </c>
      <c r="S138" s="101">
        <v>4.166666666666667</v>
      </c>
      <c r="T138" s="101">
        <f t="shared" si="1"/>
        <v>1.3666666666666676</v>
      </c>
    </row>
    <row r="139" spans="1:26">
      <c r="A139" s="93">
        <v>3</v>
      </c>
      <c r="B139" s="71" t="s">
        <v>587</v>
      </c>
      <c r="C139" s="85">
        <v>42312</v>
      </c>
      <c r="D139" s="72">
        <v>798</v>
      </c>
      <c r="E139" s="105">
        <v>3</v>
      </c>
      <c r="F139" s="105">
        <v>0</v>
      </c>
      <c r="G139" s="105">
        <v>0</v>
      </c>
      <c r="H139" s="105">
        <v>0</v>
      </c>
      <c r="I139" s="105">
        <v>1</v>
      </c>
      <c r="J139" s="105">
        <v>0</v>
      </c>
      <c r="K139" s="105">
        <v>2</v>
      </c>
      <c r="L139" s="105">
        <v>0</v>
      </c>
      <c r="M139" s="105">
        <v>10</v>
      </c>
      <c r="N139" s="105">
        <v>0</v>
      </c>
      <c r="O139" s="100">
        <v>0.8</v>
      </c>
      <c r="Q139" s="100">
        <v>4.2105263157894736E-2</v>
      </c>
      <c r="S139" s="101">
        <v>2.9333333333333336</v>
      </c>
      <c r="T139" s="101">
        <f t="shared" si="1"/>
        <v>0.66666666666666696</v>
      </c>
    </row>
    <row r="140" spans="1:26">
      <c r="A140" s="93">
        <v>3</v>
      </c>
      <c r="B140" s="71" t="s">
        <v>587</v>
      </c>
      <c r="C140" s="85">
        <v>42312</v>
      </c>
      <c r="D140" s="72">
        <v>799</v>
      </c>
      <c r="E140" s="105">
        <v>1</v>
      </c>
      <c r="F140" s="105">
        <v>0</v>
      </c>
      <c r="G140" s="105">
        <v>0</v>
      </c>
      <c r="H140" s="105">
        <v>0</v>
      </c>
      <c r="I140" s="105">
        <v>0</v>
      </c>
      <c r="J140" s="105">
        <v>0</v>
      </c>
      <c r="K140" s="105">
        <v>0</v>
      </c>
      <c r="L140" s="105">
        <v>0</v>
      </c>
      <c r="M140" s="105">
        <v>0</v>
      </c>
      <c r="N140" s="105">
        <v>0</v>
      </c>
      <c r="O140" s="100">
        <v>0.8</v>
      </c>
      <c r="Q140" s="100">
        <v>4.2105263157894736E-2</v>
      </c>
      <c r="S140" s="101">
        <v>5.2666666666666666</v>
      </c>
      <c r="T140" s="101">
        <f t="shared" si="1"/>
        <v>2.4</v>
      </c>
    </row>
    <row r="141" spans="1:26">
      <c r="A141" s="94">
        <v>3</v>
      </c>
      <c r="B141" s="73" t="s">
        <v>587</v>
      </c>
      <c r="C141" s="86">
        <v>42312</v>
      </c>
      <c r="D141" s="74">
        <v>260</v>
      </c>
      <c r="E141" s="97">
        <v>0</v>
      </c>
      <c r="F141" s="97">
        <v>1</v>
      </c>
      <c r="G141" s="97">
        <v>0</v>
      </c>
      <c r="H141" s="97">
        <v>0</v>
      </c>
      <c r="I141" s="97">
        <v>0</v>
      </c>
      <c r="J141" s="97">
        <v>0</v>
      </c>
      <c r="K141" s="97">
        <v>0</v>
      </c>
      <c r="L141" s="97">
        <v>0</v>
      </c>
      <c r="M141" s="97">
        <v>0</v>
      </c>
      <c r="N141" s="97">
        <v>0</v>
      </c>
      <c r="O141" s="97">
        <v>1.54</v>
      </c>
      <c r="P141" s="97"/>
      <c r="Q141" s="97">
        <v>8.1052631578947376E-2</v>
      </c>
      <c r="R141" s="97"/>
      <c r="S141" s="98">
        <v>5.333333333333333</v>
      </c>
      <c r="T141" s="101">
        <f t="shared" ref="T141:T201" si="2">S141-S131</f>
        <v>0.26666666666666661</v>
      </c>
      <c r="U141" s="97"/>
      <c r="V141" s="97"/>
      <c r="W141" s="97"/>
      <c r="X141" s="97"/>
      <c r="Y141" s="1"/>
      <c r="Z141" s="1"/>
    </row>
    <row r="142" spans="1:26">
      <c r="A142" s="92">
        <v>4</v>
      </c>
      <c r="B142" s="71" t="s">
        <v>587</v>
      </c>
      <c r="C142" s="85">
        <v>42327</v>
      </c>
      <c r="D142" s="72">
        <v>791</v>
      </c>
      <c r="E142" s="105">
        <v>0</v>
      </c>
      <c r="F142" s="105">
        <v>0</v>
      </c>
      <c r="G142" s="105">
        <v>1</v>
      </c>
      <c r="H142" s="105">
        <v>0</v>
      </c>
      <c r="I142" s="105">
        <v>1</v>
      </c>
      <c r="J142" s="105">
        <v>0</v>
      </c>
      <c r="K142" s="105">
        <v>0</v>
      </c>
      <c r="L142" s="105">
        <v>0</v>
      </c>
      <c r="M142" s="105">
        <v>0</v>
      </c>
      <c r="N142" s="105">
        <v>0</v>
      </c>
      <c r="O142" s="100">
        <v>0.08</v>
      </c>
      <c r="Q142" s="100">
        <v>5.3333333333333332E-3</v>
      </c>
      <c r="S142" s="101">
        <v>3.9</v>
      </c>
      <c r="T142" s="101">
        <f t="shared" si="2"/>
        <v>0.29999999999999982</v>
      </c>
    </row>
    <row r="143" spans="1:26">
      <c r="A143" s="93">
        <v>4</v>
      </c>
      <c r="B143" s="71" t="s">
        <v>587</v>
      </c>
      <c r="C143" s="85">
        <v>42327</v>
      </c>
      <c r="D143" s="72">
        <v>792</v>
      </c>
      <c r="E143" s="105">
        <v>2</v>
      </c>
      <c r="F143" s="105">
        <v>1</v>
      </c>
      <c r="G143" s="105">
        <v>0</v>
      </c>
      <c r="H143" s="105">
        <v>0</v>
      </c>
      <c r="I143" s="105">
        <v>0</v>
      </c>
      <c r="J143" s="105">
        <v>0</v>
      </c>
      <c r="K143" s="105">
        <v>14</v>
      </c>
      <c r="L143" s="105">
        <v>0</v>
      </c>
      <c r="M143" s="105">
        <v>1</v>
      </c>
      <c r="N143" s="105">
        <v>0</v>
      </c>
      <c r="O143" s="100">
        <v>-0.62</v>
      </c>
      <c r="Q143" s="100">
        <v>-4.1333333333333333E-2</v>
      </c>
      <c r="S143" s="101">
        <v>5.0666666666666664</v>
      </c>
      <c r="T143" s="101">
        <f t="shared" si="2"/>
        <v>-0.5333333333333341</v>
      </c>
    </row>
    <row r="144" spans="1:26">
      <c r="A144" s="93">
        <v>4</v>
      </c>
      <c r="B144" s="71" t="s">
        <v>587</v>
      </c>
      <c r="C144" s="85">
        <v>42327</v>
      </c>
      <c r="D144" s="72">
        <v>793</v>
      </c>
      <c r="E144" s="105">
        <v>3</v>
      </c>
      <c r="F144" s="105">
        <v>0</v>
      </c>
      <c r="G144" s="105">
        <v>0</v>
      </c>
      <c r="H144" s="105">
        <v>1</v>
      </c>
      <c r="I144" s="105">
        <v>0</v>
      </c>
      <c r="J144" s="105">
        <v>0</v>
      </c>
      <c r="K144" s="105">
        <v>0</v>
      </c>
      <c r="L144" s="105">
        <v>0</v>
      </c>
      <c r="M144" s="105">
        <v>0</v>
      </c>
      <c r="N144" s="105">
        <v>0</v>
      </c>
      <c r="O144" s="100">
        <v>0.56000000000000005</v>
      </c>
      <c r="Q144" s="100">
        <v>3.7333333333333336E-2</v>
      </c>
      <c r="S144" s="101">
        <v>3.2666666666666671</v>
      </c>
      <c r="T144" s="101">
        <f t="shared" si="2"/>
        <v>0.10000000000000053</v>
      </c>
    </row>
    <row r="145" spans="1:26">
      <c r="A145" s="93">
        <v>4</v>
      </c>
      <c r="B145" s="71" t="s">
        <v>587</v>
      </c>
      <c r="C145" s="85">
        <v>42327</v>
      </c>
      <c r="D145" s="72">
        <v>794</v>
      </c>
      <c r="E145" s="105">
        <v>3</v>
      </c>
      <c r="F145" s="105">
        <v>0</v>
      </c>
      <c r="G145" s="105">
        <v>0</v>
      </c>
      <c r="H145" s="105">
        <v>0</v>
      </c>
      <c r="I145" s="105">
        <v>0</v>
      </c>
      <c r="J145" s="105">
        <v>1</v>
      </c>
      <c r="K145" s="105">
        <v>0</v>
      </c>
      <c r="L145" s="105">
        <v>0</v>
      </c>
      <c r="M145" s="105">
        <v>0</v>
      </c>
      <c r="N145" s="105">
        <v>0</v>
      </c>
      <c r="O145" s="100">
        <v>0.26</v>
      </c>
      <c r="Q145" s="100">
        <v>1.7333333333333333E-2</v>
      </c>
      <c r="S145" s="101">
        <v>3.6</v>
      </c>
      <c r="T145" s="101">
        <f t="shared" si="2"/>
        <v>-0.26666666666666705</v>
      </c>
    </row>
    <row r="146" spans="1:26">
      <c r="A146" s="93">
        <v>4</v>
      </c>
      <c r="B146" s="71" t="s">
        <v>587</v>
      </c>
      <c r="C146" s="85">
        <v>42327</v>
      </c>
      <c r="D146" s="72">
        <v>795</v>
      </c>
      <c r="E146" s="105">
        <v>0</v>
      </c>
      <c r="F146" s="105">
        <v>0</v>
      </c>
      <c r="G146" s="105">
        <v>0</v>
      </c>
      <c r="H146" s="105">
        <v>0</v>
      </c>
      <c r="I146" s="105">
        <v>0</v>
      </c>
      <c r="J146" s="105">
        <v>0</v>
      </c>
      <c r="K146" s="105">
        <v>3</v>
      </c>
      <c r="L146" s="105">
        <v>0</v>
      </c>
      <c r="M146" s="105">
        <v>0</v>
      </c>
      <c r="N146" s="105">
        <v>1</v>
      </c>
      <c r="O146" s="100">
        <v>0.76</v>
      </c>
      <c r="Q146" s="100">
        <v>5.0666666666666665E-2</v>
      </c>
      <c r="S146" s="101">
        <v>2.4</v>
      </c>
      <c r="T146" s="101">
        <f t="shared" si="2"/>
        <v>-0.10000000000000009</v>
      </c>
    </row>
    <row r="147" spans="1:26">
      <c r="A147" s="93">
        <v>4</v>
      </c>
      <c r="B147" s="71" t="s">
        <v>587</v>
      </c>
      <c r="C147" s="85">
        <v>42327</v>
      </c>
      <c r="D147" s="72">
        <v>796</v>
      </c>
      <c r="E147" s="105">
        <v>2</v>
      </c>
      <c r="F147" s="105">
        <v>0</v>
      </c>
      <c r="G147" s="105">
        <v>1</v>
      </c>
      <c r="H147" s="105">
        <v>0</v>
      </c>
      <c r="I147" s="105">
        <v>0</v>
      </c>
      <c r="J147" s="105">
        <v>0</v>
      </c>
      <c r="K147" s="105">
        <v>2</v>
      </c>
      <c r="L147" s="105">
        <v>0</v>
      </c>
      <c r="M147" s="105">
        <v>0</v>
      </c>
      <c r="N147" s="105">
        <v>2</v>
      </c>
      <c r="O147" s="100">
        <v>1.28</v>
      </c>
      <c r="Q147" s="100">
        <v>8.533333333333333E-2</v>
      </c>
      <c r="S147" s="101">
        <v>2.4333333333333331</v>
      </c>
      <c r="T147" s="101">
        <f t="shared" si="2"/>
        <v>-0.70000000000000018</v>
      </c>
    </row>
    <row r="148" spans="1:26">
      <c r="A148" s="93">
        <v>4</v>
      </c>
      <c r="B148" s="71" t="s">
        <v>587</v>
      </c>
      <c r="C148" s="85">
        <v>42327</v>
      </c>
      <c r="D148" s="72">
        <v>797</v>
      </c>
      <c r="E148" s="105">
        <v>3</v>
      </c>
      <c r="F148" s="105">
        <v>0</v>
      </c>
      <c r="G148" s="105">
        <v>0</v>
      </c>
      <c r="H148" s="105">
        <v>0</v>
      </c>
      <c r="I148" s="105">
        <v>0</v>
      </c>
      <c r="J148" s="105">
        <v>0</v>
      </c>
      <c r="K148" s="105">
        <v>0</v>
      </c>
      <c r="L148" s="105">
        <v>0</v>
      </c>
      <c r="M148" s="105">
        <v>0</v>
      </c>
      <c r="N148" s="105">
        <v>1</v>
      </c>
      <c r="O148" s="100">
        <v>0.26</v>
      </c>
      <c r="Q148" s="100">
        <v>1.7333333333333333E-2</v>
      </c>
      <c r="S148" s="101">
        <v>4</v>
      </c>
      <c r="T148" s="101">
        <f t="shared" si="2"/>
        <v>-0.16666666666666696</v>
      </c>
    </row>
    <row r="149" spans="1:26">
      <c r="A149" s="93">
        <v>4</v>
      </c>
      <c r="B149" s="71" t="s">
        <v>587</v>
      </c>
      <c r="C149" s="85">
        <v>42327</v>
      </c>
      <c r="D149" s="72">
        <v>798</v>
      </c>
      <c r="E149" s="105">
        <v>2</v>
      </c>
      <c r="F149" s="105">
        <v>1</v>
      </c>
      <c r="G149" s="105">
        <v>0</v>
      </c>
      <c r="H149" s="105">
        <v>0</v>
      </c>
      <c r="I149" s="105">
        <v>1</v>
      </c>
      <c r="J149" s="105">
        <v>0</v>
      </c>
      <c r="K149" s="105">
        <v>2</v>
      </c>
      <c r="L149" s="105">
        <v>0</v>
      </c>
      <c r="M149" s="105">
        <v>0</v>
      </c>
      <c r="N149" s="105">
        <v>0</v>
      </c>
      <c r="O149" s="100">
        <v>0.22</v>
      </c>
      <c r="Q149" s="100">
        <v>1.4666666666666666E-2</v>
      </c>
      <c r="S149" s="101">
        <v>3.1</v>
      </c>
      <c r="T149" s="101">
        <f t="shared" si="2"/>
        <v>0.16666666666666652</v>
      </c>
    </row>
    <row r="150" spans="1:26">
      <c r="A150" s="93">
        <v>4</v>
      </c>
      <c r="B150" s="71" t="s">
        <v>587</v>
      </c>
      <c r="C150" s="85">
        <v>42327</v>
      </c>
      <c r="D150" s="72">
        <v>799</v>
      </c>
      <c r="E150" s="105">
        <v>1</v>
      </c>
      <c r="F150" s="105">
        <v>0</v>
      </c>
      <c r="G150" s="105">
        <v>0</v>
      </c>
      <c r="H150" s="105">
        <v>0</v>
      </c>
      <c r="I150" s="105">
        <v>0</v>
      </c>
      <c r="J150" s="105">
        <v>0</v>
      </c>
      <c r="K150" s="105">
        <v>0</v>
      </c>
      <c r="L150" s="105">
        <v>0</v>
      </c>
      <c r="M150" s="105">
        <v>0</v>
      </c>
      <c r="N150" s="105">
        <v>0</v>
      </c>
      <c r="O150" s="100">
        <v>0.24</v>
      </c>
      <c r="Q150" s="100">
        <v>1.6E-2</v>
      </c>
      <c r="S150" s="101">
        <v>5.4333333333333336</v>
      </c>
      <c r="T150" s="101">
        <f t="shared" si="2"/>
        <v>0.16666666666666696</v>
      </c>
    </row>
    <row r="151" spans="1:26">
      <c r="A151" s="94">
        <v>4</v>
      </c>
      <c r="B151" s="73" t="s">
        <v>587</v>
      </c>
      <c r="C151" s="86">
        <v>42327</v>
      </c>
      <c r="D151" s="74">
        <v>260</v>
      </c>
      <c r="E151" s="97">
        <v>0</v>
      </c>
      <c r="F151" s="97">
        <v>1</v>
      </c>
      <c r="G151" s="97">
        <v>0</v>
      </c>
      <c r="H151" s="97">
        <v>0</v>
      </c>
      <c r="I151" s="97">
        <v>0</v>
      </c>
      <c r="J151" s="97">
        <v>0</v>
      </c>
      <c r="K151" s="97">
        <v>0</v>
      </c>
      <c r="L151" s="97">
        <v>0</v>
      </c>
      <c r="M151" s="97">
        <v>0</v>
      </c>
      <c r="N151" s="97">
        <v>0</v>
      </c>
      <c r="O151" s="97">
        <v>0.04</v>
      </c>
      <c r="P151" s="97"/>
      <c r="Q151" s="97">
        <v>2.6666666666666666E-3</v>
      </c>
      <c r="R151" s="97"/>
      <c r="S151" s="98">
        <v>5.2666666666666666</v>
      </c>
      <c r="T151" s="101">
        <f t="shared" si="2"/>
        <v>-6.666666666666643E-2</v>
      </c>
      <c r="U151" s="97"/>
      <c r="V151" s="97"/>
      <c r="W151" s="97"/>
      <c r="X151" s="97"/>
      <c r="Y151" s="1"/>
      <c r="Z151" s="1"/>
    </row>
    <row r="152" spans="1:26">
      <c r="A152" s="92">
        <v>5</v>
      </c>
      <c r="B152" s="71" t="s">
        <v>587</v>
      </c>
      <c r="C152" s="85">
        <v>42346</v>
      </c>
      <c r="D152" s="72">
        <v>791</v>
      </c>
      <c r="E152" s="105">
        <v>0</v>
      </c>
      <c r="F152" s="105">
        <v>0</v>
      </c>
      <c r="G152" s="105">
        <v>1</v>
      </c>
      <c r="H152" s="105">
        <v>0</v>
      </c>
      <c r="I152" s="105">
        <v>0</v>
      </c>
      <c r="J152" s="105">
        <v>0</v>
      </c>
      <c r="K152" s="105">
        <v>2</v>
      </c>
      <c r="L152" s="105">
        <v>0</v>
      </c>
      <c r="M152" s="105">
        <v>0</v>
      </c>
      <c r="N152" s="105">
        <v>1</v>
      </c>
      <c r="O152" s="100">
        <v>0.68</v>
      </c>
      <c r="Q152" s="100">
        <v>3.5789473684210531E-2</v>
      </c>
      <c r="S152" s="101">
        <v>4.9333333333333336</v>
      </c>
      <c r="T152" s="101">
        <f t="shared" si="2"/>
        <v>1.0333333333333337</v>
      </c>
    </row>
    <row r="153" spans="1:26">
      <c r="A153" s="93">
        <v>5</v>
      </c>
      <c r="B153" s="71" t="s">
        <v>587</v>
      </c>
      <c r="C153" s="85">
        <v>42346</v>
      </c>
      <c r="D153" s="72">
        <v>792</v>
      </c>
      <c r="E153" s="105">
        <v>3</v>
      </c>
      <c r="F153" s="105">
        <v>0</v>
      </c>
      <c r="G153" s="105">
        <v>0</v>
      </c>
      <c r="H153" s="105">
        <v>0</v>
      </c>
      <c r="I153" s="105">
        <v>0</v>
      </c>
      <c r="J153" s="105">
        <v>0</v>
      </c>
      <c r="K153" s="105">
        <v>3</v>
      </c>
      <c r="L153" s="105">
        <v>0</v>
      </c>
      <c r="M153" s="105">
        <v>1</v>
      </c>
      <c r="N153" s="105">
        <v>1</v>
      </c>
      <c r="O153" s="100">
        <v>0.5</v>
      </c>
      <c r="Q153" s="100">
        <v>2.6315789473684209E-2</v>
      </c>
      <c r="S153" s="101">
        <v>5.1333333333333337</v>
      </c>
      <c r="T153" s="101">
        <f t="shared" si="2"/>
        <v>6.6666666666667318E-2</v>
      </c>
    </row>
    <row r="154" spans="1:26">
      <c r="A154" s="93">
        <v>5</v>
      </c>
      <c r="B154" s="71" t="s">
        <v>587</v>
      </c>
      <c r="C154" s="85">
        <v>42346</v>
      </c>
      <c r="D154" s="72">
        <v>793</v>
      </c>
      <c r="E154" s="105">
        <v>1</v>
      </c>
      <c r="F154" s="105">
        <v>0</v>
      </c>
      <c r="G154" s="105">
        <v>0</v>
      </c>
      <c r="H154" s="105">
        <v>1</v>
      </c>
      <c r="I154" s="105">
        <v>0</v>
      </c>
      <c r="J154" s="105">
        <v>0</v>
      </c>
      <c r="K154" s="105">
        <v>0</v>
      </c>
      <c r="L154" s="105">
        <v>0</v>
      </c>
      <c r="M154" s="105">
        <v>1</v>
      </c>
      <c r="N154" s="105">
        <v>0</v>
      </c>
      <c r="O154" s="100">
        <v>0.74</v>
      </c>
      <c r="Q154" s="100">
        <v>3.8947368421052633E-2</v>
      </c>
      <c r="S154" s="101">
        <v>3.3333333333333335</v>
      </c>
      <c r="T154" s="101">
        <f t="shared" si="2"/>
        <v>6.666666666666643E-2</v>
      </c>
    </row>
    <row r="155" spans="1:26">
      <c r="A155" s="93">
        <v>5</v>
      </c>
      <c r="B155" s="71" t="s">
        <v>587</v>
      </c>
      <c r="C155" s="85">
        <v>42346</v>
      </c>
      <c r="D155" s="72">
        <v>794</v>
      </c>
      <c r="E155" s="105">
        <v>4</v>
      </c>
      <c r="F155" s="105">
        <v>0</v>
      </c>
      <c r="G155" s="105">
        <v>0</v>
      </c>
      <c r="H155" s="105">
        <v>0</v>
      </c>
      <c r="I155" s="105">
        <v>0</v>
      </c>
      <c r="J155" s="105">
        <v>0</v>
      </c>
      <c r="K155" s="105">
        <v>2</v>
      </c>
      <c r="L155" s="105">
        <v>0</v>
      </c>
      <c r="M155" s="105">
        <v>0</v>
      </c>
      <c r="N155" s="105">
        <v>0</v>
      </c>
      <c r="O155" s="100">
        <v>0.26</v>
      </c>
      <c r="Q155" s="100">
        <v>1.368421052631579E-2</v>
      </c>
      <c r="S155" s="101">
        <v>4.0333333333333332</v>
      </c>
      <c r="T155" s="101">
        <f t="shared" si="2"/>
        <v>0.43333333333333313</v>
      </c>
    </row>
    <row r="156" spans="1:26">
      <c r="A156" s="93">
        <v>5</v>
      </c>
      <c r="B156" s="71" t="s">
        <v>587</v>
      </c>
      <c r="C156" s="85">
        <v>42346</v>
      </c>
      <c r="D156" s="72">
        <v>795</v>
      </c>
      <c r="E156" s="105">
        <v>0</v>
      </c>
      <c r="F156" s="105">
        <v>0</v>
      </c>
      <c r="G156" s="105">
        <v>0</v>
      </c>
      <c r="H156" s="105">
        <v>0</v>
      </c>
      <c r="I156" s="105">
        <v>1</v>
      </c>
      <c r="J156" s="105">
        <v>0</v>
      </c>
      <c r="K156" s="105">
        <v>2</v>
      </c>
      <c r="L156" s="105">
        <v>1</v>
      </c>
      <c r="M156" s="105">
        <v>0</v>
      </c>
      <c r="N156" s="105">
        <v>0</v>
      </c>
      <c r="O156" s="100">
        <v>-0.04</v>
      </c>
      <c r="Q156" s="100">
        <v>-2.1052631578947368E-3</v>
      </c>
      <c r="S156" s="101">
        <v>4.0666666666666664</v>
      </c>
      <c r="T156" s="101">
        <f t="shared" si="2"/>
        <v>1.6666666666666665</v>
      </c>
    </row>
    <row r="157" spans="1:26">
      <c r="A157" s="93">
        <v>5</v>
      </c>
      <c r="B157" s="71" t="s">
        <v>587</v>
      </c>
      <c r="C157" s="85">
        <v>42346</v>
      </c>
      <c r="D157" s="72">
        <v>796</v>
      </c>
      <c r="E157" s="105">
        <v>2</v>
      </c>
      <c r="F157" s="105">
        <v>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2</v>
      </c>
      <c r="O157" s="100">
        <v>-0.18</v>
      </c>
      <c r="Q157" s="100">
        <v>-9.4736842105263147E-3</v>
      </c>
      <c r="S157" s="101">
        <v>3.1666666666666665</v>
      </c>
      <c r="T157" s="101">
        <f t="shared" si="2"/>
        <v>0.73333333333333339</v>
      </c>
    </row>
    <row r="158" spans="1:26">
      <c r="A158" s="93">
        <v>5</v>
      </c>
      <c r="B158" s="71" t="s">
        <v>587</v>
      </c>
      <c r="C158" s="85">
        <v>42346</v>
      </c>
      <c r="D158" s="72">
        <v>797</v>
      </c>
      <c r="E158" s="105">
        <v>2</v>
      </c>
      <c r="F158" s="105">
        <v>0</v>
      </c>
      <c r="G158" s="105">
        <v>0</v>
      </c>
      <c r="H158" s="105">
        <v>0</v>
      </c>
      <c r="I158" s="105">
        <v>0</v>
      </c>
      <c r="J158" s="105">
        <v>0</v>
      </c>
      <c r="K158" s="105">
        <v>0</v>
      </c>
      <c r="L158" s="105">
        <v>0</v>
      </c>
      <c r="M158" s="105">
        <v>0</v>
      </c>
      <c r="N158" s="105">
        <v>0</v>
      </c>
      <c r="O158" s="100">
        <v>0.24</v>
      </c>
      <c r="Q158" s="100">
        <v>1.2631578947368421E-2</v>
      </c>
      <c r="S158" s="101">
        <v>3.9333333333333336</v>
      </c>
      <c r="T158" s="101">
        <f t="shared" si="2"/>
        <v>-6.666666666666643E-2</v>
      </c>
    </row>
    <row r="159" spans="1:26">
      <c r="A159" s="93">
        <v>5</v>
      </c>
      <c r="B159" s="71" t="s">
        <v>587</v>
      </c>
      <c r="C159" s="85">
        <v>42346</v>
      </c>
      <c r="D159" s="72">
        <v>798</v>
      </c>
      <c r="E159" s="105">
        <v>2</v>
      </c>
      <c r="F159" s="105">
        <v>0</v>
      </c>
      <c r="G159" s="105">
        <v>0</v>
      </c>
      <c r="H159" s="105">
        <v>0</v>
      </c>
      <c r="I159" s="105">
        <v>0</v>
      </c>
      <c r="J159" s="105">
        <v>0</v>
      </c>
      <c r="K159" s="105">
        <v>3</v>
      </c>
      <c r="L159" s="105">
        <v>0</v>
      </c>
      <c r="M159" s="105">
        <v>0</v>
      </c>
      <c r="N159" s="105">
        <v>1</v>
      </c>
      <c r="O159" s="100">
        <v>0.3</v>
      </c>
      <c r="Q159" s="100">
        <v>1.5789473684210527E-2</v>
      </c>
      <c r="S159" s="101">
        <v>3.8333333333333335</v>
      </c>
      <c r="T159" s="101">
        <f t="shared" si="2"/>
        <v>0.73333333333333339</v>
      </c>
    </row>
    <row r="160" spans="1:26">
      <c r="A160" s="93">
        <v>5</v>
      </c>
      <c r="B160" s="71" t="s">
        <v>587</v>
      </c>
      <c r="C160" s="85">
        <v>42346</v>
      </c>
      <c r="D160" s="72">
        <v>799</v>
      </c>
      <c r="E160" s="105">
        <v>1</v>
      </c>
      <c r="F160" s="105">
        <v>0</v>
      </c>
      <c r="G160" s="105">
        <v>0</v>
      </c>
      <c r="H160" s="105">
        <v>0</v>
      </c>
      <c r="I160" s="105">
        <v>0</v>
      </c>
      <c r="J160" s="105">
        <v>0</v>
      </c>
      <c r="K160" s="105">
        <v>0</v>
      </c>
      <c r="L160" s="105">
        <v>0</v>
      </c>
      <c r="M160" s="105">
        <v>0</v>
      </c>
      <c r="N160" s="105">
        <v>0</v>
      </c>
      <c r="O160" s="100">
        <v>0.28000000000000003</v>
      </c>
      <c r="Q160" s="100">
        <v>1.4736842105263159E-2</v>
      </c>
      <c r="S160" s="101">
        <v>5.166666666666667</v>
      </c>
      <c r="T160" s="101">
        <f t="shared" si="2"/>
        <v>-0.26666666666666661</v>
      </c>
    </row>
    <row r="161" spans="1:26">
      <c r="A161" s="94">
        <v>5</v>
      </c>
      <c r="B161" s="73" t="s">
        <v>587</v>
      </c>
      <c r="C161" s="86">
        <v>42346</v>
      </c>
      <c r="D161" s="74">
        <v>260</v>
      </c>
      <c r="E161" s="97">
        <v>1</v>
      </c>
      <c r="F161" s="97">
        <v>0</v>
      </c>
      <c r="G161" s="97">
        <v>0</v>
      </c>
      <c r="H161" s="97">
        <v>0</v>
      </c>
      <c r="I161" s="97">
        <v>0</v>
      </c>
      <c r="J161" s="97">
        <v>0</v>
      </c>
      <c r="K161" s="97">
        <v>0</v>
      </c>
      <c r="L161" s="97">
        <v>0</v>
      </c>
      <c r="M161" s="97">
        <v>0</v>
      </c>
      <c r="N161" s="97">
        <v>0</v>
      </c>
      <c r="O161" s="97">
        <v>0.48</v>
      </c>
      <c r="P161" s="97"/>
      <c r="Q161" s="97">
        <v>2.5263157894736842E-2</v>
      </c>
      <c r="R161" s="97"/>
      <c r="S161" s="98">
        <v>5.8666666666666663</v>
      </c>
      <c r="T161" s="101">
        <f t="shared" si="2"/>
        <v>0.59999999999999964</v>
      </c>
      <c r="U161" s="97"/>
      <c r="V161" s="97"/>
      <c r="W161" s="97"/>
      <c r="X161" s="97"/>
      <c r="Y161" s="1"/>
      <c r="Z161" s="1"/>
    </row>
    <row r="162" spans="1:26">
      <c r="A162" s="92">
        <v>6</v>
      </c>
      <c r="B162" s="71" t="s">
        <v>587</v>
      </c>
      <c r="C162" s="85">
        <v>42429</v>
      </c>
      <c r="D162" s="72">
        <v>791</v>
      </c>
      <c r="E162" s="105">
        <v>2</v>
      </c>
      <c r="F162" s="105">
        <v>0</v>
      </c>
      <c r="G162" s="105">
        <v>0</v>
      </c>
      <c r="H162" s="105">
        <v>0</v>
      </c>
      <c r="I162" s="105">
        <v>0</v>
      </c>
      <c r="J162" s="105">
        <v>0</v>
      </c>
      <c r="K162" s="105">
        <v>0</v>
      </c>
      <c r="L162" s="105">
        <v>0</v>
      </c>
      <c r="M162" s="105">
        <v>0</v>
      </c>
      <c r="N162" s="105">
        <v>1</v>
      </c>
      <c r="S162" s="101">
        <v>4.8999999999999995</v>
      </c>
      <c r="T162" s="101">
        <f t="shared" si="2"/>
        <v>-3.3333333333334103E-2</v>
      </c>
    </row>
    <row r="163" spans="1:26">
      <c r="A163" s="93">
        <v>6</v>
      </c>
      <c r="B163" s="71" t="s">
        <v>587</v>
      </c>
      <c r="C163" s="85">
        <v>42429</v>
      </c>
      <c r="D163" s="72">
        <v>792</v>
      </c>
      <c r="E163" s="105">
        <v>1</v>
      </c>
      <c r="F163" s="105">
        <v>0</v>
      </c>
      <c r="G163" s="105">
        <v>0</v>
      </c>
      <c r="H163" s="105">
        <v>0</v>
      </c>
      <c r="I163" s="105">
        <v>0</v>
      </c>
      <c r="J163" s="105">
        <v>0</v>
      </c>
      <c r="K163" s="105">
        <v>3</v>
      </c>
      <c r="L163" s="105">
        <v>0</v>
      </c>
      <c r="M163" s="105">
        <v>0</v>
      </c>
      <c r="N163" s="105">
        <v>0</v>
      </c>
      <c r="S163" s="101">
        <v>5.2</v>
      </c>
      <c r="T163" s="101">
        <f t="shared" si="2"/>
        <v>6.666666666666643E-2</v>
      </c>
    </row>
    <row r="164" spans="1:26">
      <c r="A164" s="93">
        <v>6</v>
      </c>
      <c r="B164" s="71" t="s">
        <v>587</v>
      </c>
      <c r="C164" s="85">
        <v>42429</v>
      </c>
      <c r="D164" s="72">
        <v>793</v>
      </c>
      <c r="E164" s="105">
        <v>2</v>
      </c>
      <c r="F164" s="105">
        <v>1</v>
      </c>
      <c r="G164" s="105">
        <v>0</v>
      </c>
      <c r="H164" s="105">
        <v>1</v>
      </c>
      <c r="I164" s="105">
        <v>0</v>
      </c>
      <c r="J164" s="105">
        <v>0</v>
      </c>
      <c r="K164" s="105">
        <v>0</v>
      </c>
      <c r="L164" s="105">
        <v>0</v>
      </c>
      <c r="M164" s="105">
        <v>1</v>
      </c>
      <c r="N164" s="105">
        <v>0</v>
      </c>
      <c r="S164" s="101">
        <v>2.2000000000000002</v>
      </c>
      <c r="T164" s="101">
        <f t="shared" si="2"/>
        <v>-1.1333333333333333</v>
      </c>
    </row>
    <row r="165" spans="1:26">
      <c r="A165" s="93">
        <v>6</v>
      </c>
      <c r="B165" s="71" t="s">
        <v>587</v>
      </c>
      <c r="C165" s="85">
        <v>42429</v>
      </c>
      <c r="D165" s="72">
        <v>794</v>
      </c>
      <c r="E165" s="105">
        <v>3</v>
      </c>
      <c r="F165" s="105">
        <v>0</v>
      </c>
      <c r="G165" s="105">
        <v>0</v>
      </c>
      <c r="H165" s="105">
        <v>0</v>
      </c>
      <c r="I165" s="105">
        <v>0</v>
      </c>
      <c r="J165" s="105">
        <v>1</v>
      </c>
      <c r="K165" s="105">
        <v>2</v>
      </c>
      <c r="L165" s="105">
        <v>0</v>
      </c>
      <c r="M165" s="105">
        <v>0</v>
      </c>
      <c r="N165" s="105">
        <v>0</v>
      </c>
      <c r="S165" s="101">
        <v>5.25</v>
      </c>
      <c r="T165" s="101">
        <f t="shared" si="2"/>
        <v>1.2166666666666668</v>
      </c>
    </row>
    <row r="166" spans="1:26">
      <c r="A166" s="93">
        <v>6</v>
      </c>
      <c r="B166" s="71" t="s">
        <v>587</v>
      </c>
      <c r="C166" s="85">
        <v>42429</v>
      </c>
      <c r="D166" s="72">
        <v>795</v>
      </c>
      <c r="E166" s="105">
        <v>1</v>
      </c>
      <c r="F166" s="105">
        <v>0</v>
      </c>
      <c r="G166" s="105">
        <v>0</v>
      </c>
      <c r="H166" s="105">
        <v>0</v>
      </c>
      <c r="I166" s="105">
        <v>0</v>
      </c>
      <c r="J166" s="105">
        <v>0</v>
      </c>
      <c r="K166" s="105">
        <v>0</v>
      </c>
      <c r="L166" s="105">
        <v>0</v>
      </c>
      <c r="M166" s="105">
        <v>0</v>
      </c>
      <c r="N166" s="105">
        <v>1</v>
      </c>
      <c r="S166" s="101">
        <v>3.9</v>
      </c>
      <c r="T166" s="101">
        <f t="shared" si="2"/>
        <v>-0.16666666666666652</v>
      </c>
    </row>
    <row r="167" spans="1:26">
      <c r="A167" s="93">
        <v>6</v>
      </c>
      <c r="B167" s="71" t="s">
        <v>587</v>
      </c>
      <c r="C167" s="85">
        <v>42429</v>
      </c>
      <c r="D167" s="72">
        <v>796</v>
      </c>
      <c r="E167" s="105">
        <v>2</v>
      </c>
      <c r="F167" s="105">
        <v>1</v>
      </c>
      <c r="G167" s="105">
        <v>0</v>
      </c>
      <c r="H167" s="105">
        <v>0</v>
      </c>
      <c r="I167" s="105">
        <v>0</v>
      </c>
      <c r="J167" s="105">
        <v>0</v>
      </c>
      <c r="K167" s="105">
        <v>3</v>
      </c>
      <c r="L167" s="105">
        <v>0</v>
      </c>
      <c r="M167" s="105">
        <v>0</v>
      </c>
      <c r="N167" s="105">
        <v>1</v>
      </c>
      <c r="S167" s="101">
        <v>2.35</v>
      </c>
      <c r="T167" s="101">
        <f t="shared" si="2"/>
        <v>-0.81666666666666643</v>
      </c>
    </row>
    <row r="168" spans="1:26">
      <c r="A168" s="93">
        <v>6</v>
      </c>
      <c r="B168" s="71" t="s">
        <v>587</v>
      </c>
      <c r="C168" s="85">
        <v>42429</v>
      </c>
      <c r="D168" s="72">
        <v>797</v>
      </c>
      <c r="E168" s="105">
        <v>1</v>
      </c>
      <c r="F168" s="105">
        <v>0</v>
      </c>
      <c r="G168" s="105">
        <v>0</v>
      </c>
      <c r="H168" s="105">
        <v>0</v>
      </c>
      <c r="I168" s="105">
        <v>0</v>
      </c>
      <c r="J168" s="105">
        <v>0</v>
      </c>
      <c r="K168" s="105">
        <v>2</v>
      </c>
      <c r="L168" s="105">
        <v>0</v>
      </c>
      <c r="M168" s="105">
        <v>0</v>
      </c>
      <c r="N168" s="105">
        <v>0</v>
      </c>
      <c r="S168" s="101">
        <v>4.2</v>
      </c>
      <c r="T168" s="101">
        <f t="shared" si="2"/>
        <v>0.26666666666666661</v>
      </c>
    </row>
    <row r="169" spans="1:26">
      <c r="A169" s="93">
        <v>6</v>
      </c>
      <c r="B169" s="71" t="s">
        <v>587</v>
      </c>
      <c r="C169" s="85">
        <v>42429</v>
      </c>
      <c r="D169" s="72">
        <v>798</v>
      </c>
      <c r="E169" s="105">
        <v>1</v>
      </c>
      <c r="F169" s="105">
        <v>1</v>
      </c>
      <c r="G169" s="105">
        <v>0</v>
      </c>
      <c r="H169" s="105">
        <v>0</v>
      </c>
      <c r="I169" s="105">
        <v>0</v>
      </c>
      <c r="J169" s="105">
        <v>0</v>
      </c>
      <c r="K169" s="105">
        <v>2</v>
      </c>
      <c r="L169" s="105">
        <v>0</v>
      </c>
      <c r="M169" s="105">
        <v>0</v>
      </c>
      <c r="N169" s="105">
        <v>0</v>
      </c>
      <c r="S169" s="101">
        <v>2.7666666666666671</v>
      </c>
      <c r="T169" s="101">
        <f t="shared" si="2"/>
        <v>-1.0666666666666664</v>
      </c>
    </row>
    <row r="170" spans="1:26">
      <c r="A170" s="93">
        <v>6</v>
      </c>
      <c r="B170" s="71" t="s">
        <v>587</v>
      </c>
      <c r="C170" s="85">
        <v>42429</v>
      </c>
      <c r="D170" s="72">
        <v>799</v>
      </c>
      <c r="E170" s="105">
        <v>1</v>
      </c>
      <c r="F170" s="105">
        <v>0</v>
      </c>
      <c r="G170" s="105">
        <v>0</v>
      </c>
      <c r="H170" s="105">
        <v>0</v>
      </c>
      <c r="I170" s="105">
        <v>0</v>
      </c>
      <c r="J170" s="105">
        <v>0</v>
      </c>
      <c r="K170" s="105">
        <v>1</v>
      </c>
      <c r="L170" s="105">
        <v>0</v>
      </c>
      <c r="M170" s="105">
        <v>0</v>
      </c>
      <c r="N170" s="105">
        <v>0</v>
      </c>
      <c r="S170" s="101">
        <v>3.5</v>
      </c>
      <c r="T170" s="101">
        <f t="shared" si="2"/>
        <v>-1.666666666666667</v>
      </c>
    </row>
    <row r="171" spans="1:26">
      <c r="A171" s="94">
        <v>6</v>
      </c>
      <c r="B171" s="73" t="s">
        <v>587</v>
      </c>
      <c r="C171" s="86">
        <v>42429</v>
      </c>
      <c r="D171" s="74">
        <v>260</v>
      </c>
      <c r="E171" s="97">
        <v>0</v>
      </c>
      <c r="F171" s="97">
        <v>0</v>
      </c>
      <c r="G171" s="97">
        <v>0</v>
      </c>
      <c r="H171" s="97">
        <v>0</v>
      </c>
      <c r="I171" s="97">
        <v>0</v>
      </c>
      <c r="J171" s="97">
        <v>0</v>
      </c>
      <c r="K171" s="97">
        <v>0</v>
      </c>
      <c r="L171" s="97">
        <v>0</v>
      </c>
      <c r="M171" s="97">
        <v>0</v>
      </c>
      <c r="N171" s="97">
        <v>0</v>
      </c>
      <c r="O171" s="97"/>
      <c r="P171" s="97"/>
      <c r="Q171" s="97"/>
      <c r="R171" s="97"/>
      <c r="S171" s="98">
        <v>5.5</v>
      </c>
      <c r="T171" s="101">
        <f t="shared" si="2"/>
        <v>-0.36666666666666625</v>
      </c>
      <c r="U171" s="97"/>
      <c r="V171" s="97"/>
      <c r="W171" s="97"/>
      <c r="X171" s="97"/>
      <c r="Y171" s="1"/>
      <c r="Z171" s="1"/>
    </row>
    <row r="172" spans="1:26">
      <c r="A172" s="92">
        <v>7</v>
      </c>
      <c r="B172" s="71" t="s">
        <v>587</v>
      </c>
      <c r="C172" s="85">
        <v>42445</v>
      </c>
      <c r="D172" s="72">
        <v>791</v>
      </c>
      <c r="E172" s="105">
        <v>0</v>
      </c>
      <c r="F172" s="105">
        <v>0</v>
      </c>
      <c r="G172" s="105">
        <v>0</v>
      </c>
      <c r="H172" s="105">
        <v>0</v>
      </c>
      <c r="I172" s="105">
        <v>0</v>
      </c>
      <c r="J172" s="105">
        <v>0</v>
      </c>
      <c r="K172" s="105">
        <v>2</v>
      </c>
      <c r="L172" s="105">
        <v>0</v>
      </c>
      <c r="M172" s="105">
        <v>0</v>
      </c>
      <c r="N172" s="105">
        <v>1</v>
      </c>
      <c r="O172" s="100">
        <v>5.36</v>
      </c>
      <c r="Q172" s="100">
        <v>5.5833333333333339E-2</v>
      </c>
      <c r="S172" s="101">
        <v>4.5</v>
      </c>
      <c r="T172" s="101">
        <f t="shared" si="2"/>
        <v>-0.39999999999999947</v>
      </c>
    </row>
    <row r="173" spans="1:26">
      <c r="A173" s="93">
        <v>7</v>
      </c>
      <c r="B173" s="71" t="s">
        <v>587</v>
      </c>
      <c r="C173" s="85">
        <v>42445</v>
      </c>
      <c r="D173" s="72">
        <v>792</v>
      </c>
      <c r="E173" s="105">
        <v>1</v>
      </c>
      <c r="F173" s="105">
        <v>0</v>
      </c>
      <c r="G173" s="105">
        <v>1</v>
      </c>
      <c r="H173" s="105">
        <v>0</v>
      </c>
      <c r="I173" s="105">
        <v>0</v>
      </c>
      <c r="J173" s="105">
        <v>0</v>
      </c>
      <c r="K173" s="105">
        <v>10</v>
      </c>
      <c r="L173" s="105">
        <v>0</v>
      </c>
      <c r="M173" s="105">
        <v>0</v>
      </c>
      <c r="N173" s="105">
        <v>1</v>
      </c>
      <c r="O173" s="100">
        <v>3.06</v>
      </c>
      <c r="Q173" s="100">
        <v>3.1875000000000001E-2</v>
      </c>
      <c r="S173" s="101">
        <v>4.5666666666666664</v>
      </c>
      <c r="T173" s="101">
        <f t="shared" si="2"/>
        <v>-0.63333333333333375</v>
      </c>
    </row>
    <row r="174" spans="1:26">
      <c r="A174" s="93">
        <v>7</v>
      </c>
      <c r="B174" s="71" t="s">
        <v>587</v>
      </c>
      <c r="C174" s="85">
        <v>42445</v>
      </c>
      <c r="D174" s="72">
        <v>793</v>
      </c>
      <c r="E174" s="105">
        <v>2</v>
      </c>
      <c r="F174" s="105">
        <v>1</v>
      </c>
      <c r="G174" s="105">
        <v>0</v>
      </c>
      <c r="H174" s="105">
        <v>0</v>
      </c>
      <c r="I174" s="105">
        <v>0</v>
      </c>
      <c r="J174" s="105">
        <v>0</v>
      </c>
      <c r="K174" s="105">
        <v>1</v>
      </c>
      <c r="L174" s="105">
        <v>0</v>
      </c>
      <c r="M174" s="105">
        <v>0</v>
      </c>
      <c r="N174" s="105">
        <v>0</v>
      </c>
      <c r="O174" s="100">
        <v>4</v>
      </c>
      <c r="Q174" s="100">
        <v>4.1666666666666664E-2</v>
      </c>
      <c r="S174" s="101">
        <v>0.66666666666666663</v>
      </c>
      <c r="T174" s="101">
        <f t="shared" si="2"/>
        <v>-1.5333333333333337</v>
      </c>
    </row>
    <row r="175" spans="1:26">
      <c r="A175" s="93">
        <v>7</v>
      </c>
      <c r="B175" s="71" t="s">
        <v>587</v>
      </c>
      <c r="C175" s="85">
        <v>42445</v>
      </c>
      <c r="D175" s="72">
        <v>794</v>
      </c>
      <c r="E175" s="105">
        <v>4</v>
      </c>
      <c r="F175" s="105">
        <v>0</v>
      </c>
      <c r="G175" s="105">
        <v>0</v>
      </c>
      <c r="H175" s="105">
        <v>0</v>
      </c>
      <c r="I175" s="105">
        <v>1</v>
      </c>
      <c r="J175" s="105">
        <v>1</v>
      </c>
      <c r="K175" s="105">
        <v>0</v>
      </c>
      <c r="L175" s="105">
        <v>0</v>
      </c>
      <c r="M175" s="105">
        <v>0</v>
      </c>
      <c r="N175" s="105">
        <v>1</v>
      </c>
      <c r="O175" s="100">
        <v>3.52</v>
      </c>
      <c r="Q175" s="100">
        <v>3.6666666666666667E-2</v>
      </c>
      <c r="S175" s="101">
        <v>4.5</v>
      </c>
      <c r="T175" s="101">
        <f t="shared" si="2"/>
        <v>-0.75</v>
      </c>
    </row>
    <row r="176" spans="1:26">
      <c r="A176" s="93">
        <v>7</v>
      </c>
      <c r="B176" s="71" t="s">
        <v>587</v>
      </c>
      <c r="C176" s="85">
        <v>42445</v>
      </c>
      <c r="D176" s="72">
        <v>795</v>
      </c>
      <c r="E176" s="105">
        <v>0</v>
      </c>
      <c r="F176" s="105">
        <v>0</v>
      </c>
      <c r="G176" s="105">
        <v>0</v>
      </c>
      <c r="H176" s="105">
        <v>0</v>
      </c>
      <c r="I176" s="105">
        <v>1</v>
      </c>
      <c r="J176" s="105">
        <v>0</v>
      </c>
      <c r="K176" s="105">
        <v>3</v>
      </c>
      <c r="L176" s="105">
        <v>0</v>
      </c>
      <c r="M176" s="105">
        <v>0</v>
      </c>
      <c r="N176" s="105">
        <v>1</v>
      </c>
      <c r="O176" s="100">
        <v>3.8</v>
      </c>
      <c r="Q176" s="100">
        <v>3.9583333333333331E-2</v>
      </c>
      <c r="S176" s="101">
        <v>1.2666666666666666</v>
      </c>
      <c r="T176" s="101">
        <f t="shared" si="2"/>
        <v>-2.6333333333333333</v>
      </c>
    </row>
    <row r="177" spans="1:26">
      <c r="A177" s="93">
        <v>7</v>
      </c>
      <c r="B177" s="71" t="s">
        <v>587</v>
      </c>
      <c r="C177" s="85">
        <v>42445</v>
      </c>
      <c r="D177" s="72">
        <v>796</v>
      </c>
      <c r="E177" s="105">
        <v>4</v>
      </c>
      <c r="F177" s="105">
        <v>0</v>
      </c>
      <c r="G177" s="105">
        <v>0</v>
      </c>
      <c r="H177" s="105">
        <v>0</v>
      </c>
      <c r="I177" s="105">
        <v>0</v>
      </c>
      <c r="J177" s="105">
        <v>0</v>
      </c>
      <c r="K177" s="105">
        <v>2</v>
      </c>
      <c r="L177" s="105">
        <v>0</v>
      </c>
      <c r="M177" s="105">
        <v>0</v>
      </c>
      <c r="N177" s="105">
        <v>1</v>
      </c>
      <c r="O177" s="100">
        <v>1.34</v>
      </c>
      <c r="Q177" s="100">
        <v>1.3958333333333335E-2</v>
      </c>
      <c r="S177" s="101">
        <v>1.6666666666666667</v>
      </c>
      <c r="T177" s="101">
        <f t="shared" si="2"/>
        <v>-0.68333333333333335</v>
      </c>
    </row>
    <row r="178" spans="1:26">
      <c r="A178" s="93">
        <v>7</v>
      </c>
      <c r="B178" s="71" t="s">
        <v>587</v>
      </c>
      <c r="C178" s="85">
        <v>42445</v>
      </c>
      <c r="D178" s="72">
        <v>797</v>
      </c>
      <c r="E178" s="105">
        <v>1</v>
      </c>
      <c r="F178" s="105">
        <v>0</v>
      </c>
      <c r="G178" s="105">
        <v>0</v>
      </c>
      <c r="H178" s="105">
        <v>0</v>
      </c>
      <c r="I178" s="105">
        <v>0</v>
      </c>
      <c r="J178" s="105">
        <v>0</v>
      </c>
      <c r="K178" s="105">
        <v>0</v>
      </c>
      <c r="L178" s="105">
        <v>0</v>
      </c>
      <c r="M178" s="105">
        <v>0</v>
      </c>
      <c r="N178" s="105">
        <v>1</v>
      </c>
      <c r="O178" s="100">
        <v>3.38</v>
      </c>
      <c r="Q178" s="100">
        <v>3.5208333333333335E-2</v>
      </c>
      <c r="S178" s="101">
        <v>3.2333333333333329</v>
      </c>
      <c r="T178" s="101">
        <f t="shared" si="2"/>
        <v>-0.96666666666666723</v>
      </c>
    </row>
    <row r="179" spans="1:26">
      <c r="A179" s="93">
        <v>7</v>
      </c>
      <c r="B179" s="71" t="s">
        <v>587</v>
      </c>
      <c r="C179" s="85">
        <v>42445</v>
      </c>
      <c r="D179" s="72">
        <v>798</v>
      </c>
      <c r="E179" s="105">
        <v>2</v>
      </c>
      <c r="F179" s="105">
        <v>2</v>
      </c>
      <c r="G179" s="105">
        <v>0</v>
      </c>
      <c r="H179" s="105">
        <v>0</v>
      </c>
      <c r="I179" s="105">
        <v>0</v>
      </c>
      <c r="J179" s="105">
        <v>0</v>
      </c>
      <c r="K179" s="105">
        <v>0</v>
      </c>
      <c r="L179" s="105">
        <v>0</v>
      </c>
      <c r="M179" s="105">
        <v>0</v>
      </c>
      <c r="N179" s="105">
        <v>0</v>
      </c>
      <c r="O179" s="100">
        <v>3.16</v>
      </c>
      <c r="Q179" s="100">
        <v>3.291666666666667E-2</v>
      </c>
      <c r="S179" s="101">
        <v>3.8333333333333335</v>
      </c>
      <c r="T179" s="101">
        <f t="shared" si="2"/>
        <v>1.0666666666666664</v>
      </c>
    </row>
    <row r="180" spans="1:26">
      <c r="A180" s="93">
        <v>7</v>
      </c>
      <c r="B180" s="71" t="s">
        <v>587</v>
      </c>
      <c r="C180" s="85">
        <v>42445</v>
      </c>
      <c r="D180" s="72">
        <v>799</v>
      </c>
      <c r="E180" s="105">
        <v>1</v>
      </c>
      <c r="F180" s="105">
        <v>0</v>
      </c>
      <c r="G180" s="105">
        <v>0</v>
      </c>
      <c r="H180" s="105">
        <v>0</v>
      </c>
      <c r="I180" s="105">
        <v>0</v>
      </c>
      <c r="J180" s="105">
        <v>0</v>
      </c>
      <c r="K180" s="105">
        <v>0</v>
      </c>
      <c r="L180" s="105">
        <v>0</v>
      </c>
      <c r="M180" s="105">
        <v>0</v>
      </c>
      <c r="N180" s="105">
        <v>0</v>
      </c>
      <c r="O180" s="100">
        <v>3.16</v>
      </c>
      <c r="Q180" s="100">
        <v>3.291666666666667E-2</v>
      </c>
      <c r="S180" s="101">
        <v>4.833333333333333</v>
      </c>
      <c r="T180" s="101">
        <f t="shared" si="2"/>
        <v>1.333333333333333</v>
      </c>
    </row>
    <row r="181" spans="1:26">
      <c r="A181" s="94">
        <v>7</v>
      </c>
      <c r="B181" s="73" t="s">
        <v>587</v>
      </c>
      <c r="C181" s="86">
        <v>42445</v>
      </c>
      <c r="D181" s="74">
        <v>260</v>
      </c>
      <c r="E181" s="97">
        <v>1</v>
      </c>
      <c r="F181" s="97">
        <v>0</v>
      </c>
      <c r="G181" s="97">
        <v>0</v>
      </c>
      <c r="H181" s="97">
        <v>0</v>
      </c>
      <c r="I181" s="97">
        <v>2</v>
      </c>
      <c r="J181" s="97">
        <v>0</v>
      </c>
      <c r="K181" s="97">
        <v>0</v>
      </c>
      <c r="L181" s="97">
        <v>0</v>
      </c>
      <c r="M181" s="97">
        <v>0</v>
      </c>
      <c r="N181" s="97">
        <v>0</v>
      </c>
      <c r="O181" s="97">
        <v>2.2999999999999998</v>
      </c>
      <c r="P181" s="97"/>
      <c r="Q181" s="97">
        <v>2.3958333333333331E-2</v>
      </c>
      <c r="R181" s="97"/>
      <c r="S181" s="98">
        <v>5.666666666666667</v>
      </c>
      <c r="T181" s="101">
        <f t="shared" si="2"/>
        <v>0.16666666666666696</v>
      </c>
      <c r="U181" s="97"/>
      <c r="V181" s="97"/>
      <c r="W181" s="97"/>
      <c r="X181" s="97"/>
      <c r="Y181" s="1"/>
      <c r="Z181" s="1"/>
    </row>
    <row r="182" spans="1:26">
      <c r="A182" s="92">
        <v>8</v>
      </c>
      <c r="B182" s="71" t="s">
        <v>587</v>
      </c>
      <c r="C182" s="85">
        <v>42486</v>
      </c>
      <c r="D182" s="72">
        <v>791</v>
      </c>
      <c r="E182" s="105">
        <v>0</v>
      </c>
      <c r="F182" s="105">
        <v>0</v>
      </c>
      <c r="G182" s="105">
        <v>2</v>
      </c>
      <c r="H182" s="105">
        <v>0</v>
      </c>
      <c r="I182" s="105">
        <v>0</v>
      </c>
      <c r="J182" s="105">
        <v>0</v>
      </c>
      <c r="K182" s="105">
        <v>0</v>
      </c>
      <c r="L182" s="105">
        <v>0</v>
      </c>
      <c r="M182" s="105">
        <v>0</v>
      </c>
      <c r="N182" s="105">
        <v>0</v>
      </c>
      <c r="O182" s="100">
        <v>-0.66</v>
      </c>
      <c r="Q182" s="100">
        <v>-1.6097560975609757E-2</v>
      </c>
      <c r="S182" s="101">
        <v>4.25</v>
      </c>
      <c r="T182" s="101">
        <f t="shared" si="2"/>
        <v>-0.25</v>
      </c>
    </row>
    <row r="183" spans="1:26">
      <c r="A183" s="93">
        <v>8</v>
      </c>
      <c r="B183" s="71" t="s">
        <v>587</v>
      </c>
      <c r="C183" s="85">
        <v>42486</v>
      </c>
      <c r="D183" s="72">
        <v>792</v>
      </c>
      <c r="E183" s="105">
        <v>2</v>
      </c>
      <c r="F183" s="105">
        <v>0</v>
      </c>
      <c r="G183" s="105">
        <v>1</v>
      </c>
      <c r="H183" s="105">
        <v>0</v>
      </c>
      <c r="I183" s="105">
        <v>0</v>
      </c>
      <c r="J183" s="105">
        <v>0</v>
      </c>
      <c r="K183" s="105">
        <v>5</v>
      </c>
      <c r="L183" s="105">
        <v>0</v>
      </c>
      <c r="M183" s="105">
        <v>0</v>
      </c>
      <c r="N183" s="105">
        <v>0</v>
      </c>
      <c r="O183" s="100">
        <v>8.5749999999999993</v>
      </c>
      <c r="Q183" s="100">
        <v>0.20914634146341463</v>
      </c>
      <c r="S183" s="101">
        <v>6</v>
      </c>
      <c r="T183" s="101">
        <f t="shared" si="2"/>
        <v>1.4333333333333336</v>
      </c>
    </row>
    <row r="184" spans="1:26">
      <c r="A184" s="93">
        <v>8</v>
      </c>
      <c r="B184" s="71" t="s">
        <v>587</v>
      </c>
      <c r="C184" s="85">
        <v>42486</v>
      </c>
      <c r="D184" s="72">
        <v>793</v>
      </c>
      <c r="E184" s="105">
        <v>1</v>
      </c>
      <c r="F184" s="105">
        <v>0</v>
      </c>
      <c r="G184" s="105">
        <v>0</v>
      </c>
      <c r="H184" s="105">
        <v>0</v>
      </c>
      <c r="I184" s="105">
        <v>0</v>
      </c>
      <c r="J184" s="105">
        <v>0</v>
      </c>
      <c r="K184" s="105">
        <v>0</v>
      </c>
      <c r="L184" s="105">
        <v>0</v>
      </c>
      <c r="M184" s="105">
        <v>0</v>
      </c>
      <c r="N184" s="105">
        <v>0</v>
      </c>
      <c r="O184" s="100">
        <v>0.04</v>
      </c>
      <c r="Q184" s="100">
        <v>9.7560975609756097E-4</v>
      </c>
      <c r="S184" s="101">
        <v>2</v>
      </c>
      <c r="T184" s="101">
        <f t="shared" si="2"/>
        <v>1.3333333333333335</v>
      </c>
    </row>
    <row r="185" spans="1:26">
      <c r="A185" s="93">
        <v>8</v>
      </c>
      <c r="B185" s="71" t="s">
        <v>587</v>
      </c>
      <c r="C185" s="85">
        <v>42486</v>
      </c>
      <c r="D185" s="72">
        <v>794</v>
      </c>
      <c r="E185" s="105">
        <v>2</v>
      </c>
      <c r="F185" s="105">
        <v>0</v>
      </c>
      <c r="G185" s="105">
        <v>0</v>
      </c>
      <c r="H185" s="105">
        <v>0</v>
      </c>
      <c r="I185" s="105">
        <v>1</v>
      </c>
      <c r="J185" s="105">
        <v>0</v>
      </c>
      <c r="K185" s="105">
        <v>4</v>
      </c>
      <c r="L185" s="105">
        <v>0</v>
      </c>
      <c r="M185" s="105">
        <v>0</v>
      </c>
      <c r="N185" s="105">
        <v>0</v>
      </c>
      <c r="O185" s="100">
        <v>1.38</v>
      </c>
      <c r="Q185" s="100">
        <v>3.3658536585365849E-2</v>
      </c>
      <c r="S185" s="101">
        <v>6</v>
      </c>
      <c r="T185" s="101">
        <f t="shared" si="2"/>
        <v>1.5</v>
      </c>
    </row>
    <row r="186" spans="1:26">
      <c r="A186" s="93">
        <v>8</v>
      </c>
      <c r="B186" s="71" t="s">
        <v>587</v>
      </c>
      <c r="C186" s="85">
        <v>42486</v>
      </c>
      <c r="D186" s="72">
        <v>795</v>
      </c>
      <c r="E186" s="105">
        <v>0</v>
      </c>
      <c r="F186" s="105">
        <v>0</v>
      </c>
      <c r="G186" s="105">
        <v>0</v>
      </c>
      <c r="H186" s="105">
        <v>0</v>
      </c>
      <c r="I186" s="105">
        <v>1</v>
      </c>
      <c r="J186" s="105">
        <v>0</v>
      </c>
      <c r="K186" s="105">
        <v>3</v>
      </c>
      <c r="L186" s="105">
        <v>0</v>
      </c>
      <c r="M186" s="105">
        <v>0</v>
      </c>
      <c r="N186" s="105">
        <v>1</v>
      </c>
      <c r="O186" s="100">
        <v>3.4750000000000001</v>
      </c>
      <c r="Q186" s="100">
        <v>8.4756097560975616E-2</v>
      </c>
      <c r="S186" s="101">
        <v>3</v>
      </c>
      <c r="T186" s="101">
        <f t="shared" si="2"/>
        <v>1.7333333333333334</v>
      </c>
    </row>
    <row r="187" spans="1:26">
      <c r="A187" s="93">
        <v>8</v>
      </c>
      <c r="B187" s="71" t="s">
        <v>587</v>
      </c>
      <c r="C187" s="85">
        <v>42486</v>
      </c>
      <c r="D187" s="72">
        <v>796</v>
      </c>
      <c r="E187" s="105">
        <v>3</v>
      </c>
      <c r="F187" s="105">
        <v>1</v>
      </c>
      <c r="G187" s="105">
        <v>0</v>
      </c>
      <c r="H187" s="105">
        <v>0</v>
      </c>
      <c r="I187" s="105">
        <v>0</v>
      </c>
      <c r="J187" s="105">
        <v>0</v>
      </c>
      <c r="K187" s="105">
        <v>3</v>
      </c>
      <c r="L187" s="105">
        <v>0</v>
      </c>
      <c r="M187" s="105">
        <v>0</v>
      </c>
      <c r="N187" s="105">
        <v>1</v>
      </c>
      <c r="O187" s="100">
        <v>5.5949999999999998</v>
      </c>
      <c r="Q187" s="100">
        <v>0.13646341463414632</v>
      </c>
      <c r="S187" s="101">
        <v>1.35</v>
      </c>
      <c r="T187" s="101">
        <f t="shared" si="2"/>
        <v>-0.31666666666666665</v>
      </c>
    </row>
    <row r="188" spans="1:26">
      <c r="A188" s="93">
        <v>8</v>
      </c>
      <c r="B188" s="71" t="s">
        <v>587</v>
      </c>
      <c r="C188" s="85">
        <v>42486</v>
      </c>
      <c r="D188" s="72">
        <v>797</v>
      </c>
      <c r="E188" s="105">
        <v>1</v>
      </c>
      <c r="F188" s="105">
        <v>2</v>
      </c>
      <c r="G188" s="105">
        <v>0</v>
      </c>
      <c r="H188" s="105">
        <v>0</v>
      </c>
      <c r="I188" s="105">
        <v>0</v>
      </c>
      <c r="J188" s="105">
        <v>0</v>
      </c>
      <c r="K188" s="105">
        <v>0</v>
      </c>
      <c r="L188" s="105">
        <v>0</v>
      </c>
      <c r="M188" s="105">
        <v>0</v>
      </c>
      <c r="N188" s="105">
        <v>2</v>
      </c>
      <c r="O188" s="100">
        <v>0.7</v>
      </c>
      <c r="Q188" s="100">
        <v>1.7073170731707315E-2</v>
      </c>
      <c r="S188" s="101">
        <v>3.25</v>
      </c>
      <c r="T188" s="101">
        <f t="shared" si="2"/>
        <v>1.6666666666667052E-2</v>
      </c>
    </row>
    <row r="189" spans="1:26">
      <c r="A189" s="93">
        <v>8</v>
      </c>
      <c r="B189" s="71" t="s">
        <v>587</v>
      </c>
      <c r="C189" s="85">
        <v>42486</v>
      </c>
      <c r="D189" s="72">
        <v>798</v>
      </c>
      <c r="E189" s="105">
        <v>2</v>
      </c>
      <c r="F189" s="105">
        <v>0</v>
      </c>
      <c r="G189" s="105">
        <v>0</v>
      </c>
      <c r="H189" s="105">
        <v>0</v>
      </c>
      <c r="I189" s="105">
        <v>0</v>
      </c>
      <c r="J189" s="105">
        <v>0</v>
      </c>
      <c r="K189" s="105">
        <v>0</v>
      </c>
      <c r="L189" s="105">
        <v>0</v>
      </c>
      <c r="M189" s="105">
        <v>0</v>
      </c>
      <c r="N189" s="105">
        <v>0</v>
      </c>
      <c r="O189" s="100">
        <v>2.0699999999999998</v>
      </c>
      <c r="Q189" s="100">
        <v>5.0487804878048777E-2</v>
      </c>
      <c r="S189" s="101">
        <v>4.2333333333333334</v>
      </c>
      <c r="T189" s="101">
        <f t="shared" si="2"/>
        <v>0.39999999999999991</v>
      </c>
    </row>
    <row r="190" spans="1:26">
      <c r="A190" s="93">
        <v>8</v>
      </c>
      <c r="B190" s="71" t="s">
        <v>587</v>
      </c>
      <c r="C190" s="85">
        <v>42486</v>
      </c>
      <c r="D190" s="72">
        <v>799</v>
      </c>
      <c r="E190" s="105">
        <v>2</v>
      </c>
      <c r="F190" s="105">
        <v>0</v>
      </c>
      <c r="G190" s="105">
        <v>0</v>
      </c>
      <c r="H190" s="105">
        <v>0</v>
      </c>
      <c r="I190" s="105">
        <v>0</v>
      </c>
      <c r="J190" s="105">
        <v>0</v>
      </c>
      <c r="K190" s="105">
        <v>0</v>
      </c>
      <c r="L190" s="105">
        <v>0</v>
      </c>
      <c r="M190" s="105">
        <v>0</v>
      </c>
      <c r="N190" s="105">
        <v>0</v>
      </c>
      <c r="O190" s="105">
        <v>2.13</v>
      </c>
      <c r="P190" s="105"/>
      <c r="Q190" s="100">
        <v>5.195121951219512E-2</v>
      </c>
      <c r="S190" s="101">
        <v>4</v>
      </c>
      <c r="T190" s="101">
        <f t="shared" si="2"/>
        <v>-0.83333333333333304</v>
      </c>
    </row>
    <row r="191" spans="1:26">
      <c r="A191" s="94">
        <v>8</v>
      </c>
      <c r="B191" s="73" t="s">
        <v>587</v>
      </c>
      <c r="C191" s="86">
        <v>42486</v>
      </c>
      <c r="D191" s="74">
        <v>260</v>
      </c>
      <c r="E191" s="97">
        <v>0</v>
      </c>
      <c r="F191" s="97">
        <v>1</v>
      </c>
      <c r="G191" s="97">
        <v>0</v>
      </c>
      <c r="H191" s="97">
        <v>0</v>
      </c>
      <c r="I191" s="97">
        <v>1</v>
      </c>
      <c r="J191" s="97">
        <v>0</v>
      </c>
      <c r="K191" s="97">
        <v>0</v>
      </c>
      <c r="L191" s="97">
        <v>0</v>
      </c>
      <c r="M191" s="97">
        <v>0</v>
      </c>
      <c r="N191" s="97">
        <v>0</v>
      </c>
      <c r="O191" s="97">
        <v>4.5750000000000002</v>
      </c>
      <c r="P191" s="97"/>
      <c r="Q191" s="97">
        <v>0.11158536585365854</v>
      </c>
      <c r="R191" s="97"/>
      <c r="S191" s="98">
        <v>5</v>
      </c>
      <c r="T191" s="101">
        <f t="shared" si="2"/>
        <v>-0.66666666666666696</v>
      </c>
      <c r="U191" s="97"/>
      <c r="V191" s="97"/>
      <c r="W191" s="97"/>
      <c r="X191" s="97"/>
      <c r="Y191" s="1"/>
      <c r="Z191" s="1"/>
    </row>
    <row r="192" spans="1:26">
      <c r="A192" s="92">
        <v>9</v>
      </c>
      <c r="B192" s="71" t="s">
        <v>587</v>
      </c>
      <c r="C192" s="85">
        <v>42529</v>
      </c>
      <c r="D192" s="72">
        <v>791</v>
      </c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0">
        <v>5.633</v>
      </c>
      <c r="Q192" s="100">
        <v>0.13100000000000001</v>
      </c>
      <c r="S192" s="101"/>
      <c r="T192" s="101">
        <v>0</v>
      </c>
    </row>
    <row r="193" spans="1:26">
      <c r="A193" s="93">
        <v>9</v>
      </c>
      <c r="B193" s="71" t="s">
        <v>587</v>
      </c>
      <c r="C193" s="85">
        <v>42529</v>
      </c>
      <c r="D193" s="72">
        <v>792</v>
      </c>
      <c r="E193" s="105">
        <v>3</v>
      </c>
      <c r="F193" s="105">
        <v>1</v>
      </c>
      <c r="G193" s="105">
        <v>0</v>
      </c>
      <c r="H193" s="105">
        <v>0</v>
      </c>
      <c r="I193" s="105">
        <v>0</v>
      </c>
      <c r="J193" s="105">
        <v>0</v>
      </c>
      <c r="K193" s="105">
        <v>1</v>
      </c>
      <c r="L193" s="105">
        <v>0</v>
      </c>
      <c r="M193" s="105">
        <v>0</v>
      </c>
      <c r="N193" s="105">
        <v>0</v>
      </c>
      <c r="O193" s="100">
        <v>-1.1950000000000001</v>
      </c>
      <c r="Q193" s="100">
        <v>-2.7790697674418607E-2</v>
      </c>
      <c r="S193" s="101">
        <v>6</v>
      </c>
      <c r="T193" s="101">
        <f t="shared" si="2"/>
        <v>0</v>
      </c>
    </row>
    <row r="194" spans="1:26">
      <c r="A194" s="93">
        <v>9</v>
      </c>
      <c r="B194" s="71" t="s">
        <v>587</v>
      </c>
      <c r="C194" s="85">
        <v>42529</v>
      </c>
      <c r="D194" s="72">
        <v>793</v>
      </c>
      <c r="E194" s="105">
        <v>1</v>
      </c>
      <c r="F194" s="105">
        <v>0</v>
      </c>
      <c r="G194" s="105">
        <v>1</v>
      </c>
      <c r="H194" s="105">
        <v>0</v>
      </c>
      <c r="I194" s="105">
        <v>0</v>
      </c>
      <c r="J194" s="105">
        <v>0</v>
      </c>
      <c r="K194" s="105">
        <v>0</v>
      </c>
      <c r="L194" s="105">
        <v>0</v>
      </c>
      <c r="M194" s="105">
        <v>0</v>
      </c>
      <c r="N194" s="105">
        <v>1</v>
      </c>
      <c r="O194" s="100">
        <v>0.82</v>
      </c>
      <c r="Q194" s="100">
        <v>1.9069767441860463E-2</v>
      </c>
      <c r="S194" s="101">
        <v>2</v>
      </c>
      <c r="T194" s="101">
        <f t="shared" si="2"/>
        <v>0</v>
      </c>
    </row>
    <row r="195" spans="1:26">
      <c r="A195" s="93">
        <v>9</v>
      </c>
      <c r="B195" s="71" t="s">
        <v>587</v>
      </c>
      <c r="C195" s="85">
        <v>42529</v>
      </c>
      <c r="D195" s="72">
        <v>794</v>
      </c>
      <c r="E195" s="105">
        <v>4</v>
      </c>
      <c r="F195" s="105">
        <v>0</v>
      </c>
      <c r="G195" s="105">
        <v>0</v>
      </c>
      <c r="H195" s="105">
        <v>0</v>
      </c>
      <c r="I195" s="105">
        <v>1</v>
      </c>
      <c r="J195" s="105">
        <v>0</v>
      </c>
      <c r="K195" s="105">
        <v>3</v>
      </c>
      <c r="L195" s="105">
        <v>0</v>
      </c>
      <c r="M195" s="105">
        <v>0</v>
      </c>
      <c r="N195" s="105">
        <v>0</v>
      </c>
      <c r="O195" s="100">
        <v>5.4</v>
      </c>
      <c r="Q195" s="100">
        <v>0.12558139534883722</v>
      </c>
      <c r="S195" s="101">
        <v>6.5</v>
      </c>
      <c r="T195" s="101">
        <f t="shared" si="2"/>
        <v>0.5</v>
      </c>
    </row>
    <row r="196" spans="1:26">
      <c r="A196" s="93">
        <v>9</v>
      </c>
      <c r="B196" s="71" t="s">
        <v>587</v>
      </c>
      <c r="C196" s="85">
        <v>42529</v>
      </c>
      <c r="D196" s="72">
        <v>795</v>
      </c>
      <c r="E196" s="105">
        <v>0</v>
      </c>
      <c r="F196" s="105">
        <v>0</v>
      </c>
      <c r="G196" s="105">
        <v>0</v>
      </c>
      <c r="H196" s="105">
        <v>0</v>
      </c>
      <c r="I196" s="105">
        <v>0</v>
      </c>
      <c r="J196" s="105">
        <v>0</v>
      </c>
      <c r="K196" s="105">
        <v>0</v>
      </c>
      <c r="L196" s="105">
        <v>0</v>
      </c>
      <c r="M196" s="105">
        <v>0</v>
      </c>
      <c r="N196" s="105">
        <v>1</v>
      </c>
      <c r="O196" s="100">
        <v>1.35</v>
      </c>
      <c r="Q196" s="100">
        <v>3.1395348837209305E-2</v>
      </c>
      <c r="S196" s="101">
        <v>2.8333333333333335</v>
      </c>
      <c r="T196" s="101">
        <f t="shared" si="2"/>
        <v>-0.16666666666666652</v>
      </c>
    </row>
    <row r="197" spans="1:26">
      <c r="A197" s="93">
        <v>9</v>
      </c>
      <c r="B197" s="71" t="s">
        <v>587</v>
      </c>
      <c r="C197" s="85">
        <v>42529</v>
      </c>
      <c r="D197" s="72">
        <v>796</v>
      </c>
      <c r="E197" s="105">
        <v>2</v>
      </c>
      <c r="F197" s="105">
        <v>0</v>
      </c>
      <c r="G197" s="105">
        <v>0</v>
      </c>
      <c r="H197" s="105">
        <v>0</v>
      </c>
      <c r="I197" s="105">
        <v>1</v>
      </c>
      <c r="J197" s="105">
        <v>0</v>
      </c>
      <c r="K197" s="105">
        <v>3</v>
      </c>
      <c r="L197" s="105">
        <v>0</v>
      </c>
      <c r="M197" s="105">
        <v>0</v>
      </c>
      <c r="N197" s="105">
        <v>0</v>
      </c>
      <c r="O197" s="100">
        <v>2.0249999999999999</v>
      </c>
      <c r="Q197" s="100">
        <v>4.7093023255813951E-2</v>
      </c>
      <c r="S197" s="101">
        <v>5.333333333333333</v>
      </c>
      <c r="T197" s="101">
        <f t="shared" si="2"/>
        <v>3.9833333333333329</v>
      </c>
    </row>
    <row r="198" spans="1:26">
      <c r="A198" s="93">
        <v>9</v>
      </c>
      <c r="B198" s="71" t="s">
        <v>587</v>
      </c>
      <c r="C198" s="85">
        <v>42529</v>
      </c>
      <c r="D198" s="72">
        <v>797</v>
      </c>
      <c r="E198" s="105">
        <v>4</v>
      </c>
      <c r="F198" s="105">
        <v>1</v>
      </c>
      <c r="G198" s="105">
        <v>0</v>
      </c>
      <c r="H198" s="105">
        <v>0</v>
      </c>
      <c r="I198" s="105">
        <v>0</v>
      </c>
      <c r="J198" s="105">
        <v>0</v>
      </c>
      <c r="K198" s="105">
        <v>0</v>
      </c>
      <c r="L198" s="105">
        <v>0</v>
      </c>
      <c r="M198" s="105">
        <v>0</v>
      </c>
      <c r="N198" s="105">
        <v>0</v>
      </c>
      <c r="O198" s="100">
        <v>4.1500000000000004</v>
      </c>
      <c r="Q198" s="100">
        <v>9.6511627906976746E-2</v>
      </c>
      <c r="S198" s="101"/>
      <c r="T198" s="101">
        <v>0</v>
      </c>
    </row>
    <row r="199" spans="1:26">
      <c r="A199" s="93">
        <v>9</v>
      </c>
      <c r="B199" s="71" t="s">
        <v>587</v>
      </c>
      <c r="C199" s="85">
        <v>42529</v>
      </c>
      <c r="D199" s="72">
        <v>798</v>
      </c>
      <c r="E199" s="105">
        <v>1</v>
      </c>
      <c r="F199" s="105">
        <v>2</v>
      </c>
      <c r="G199" s="105">
        <v>0</v>
      </c>
      <c r="H199" s="105">
        <v>0</v>
      </c>
      <c r="I199" s="105">
        <v>0</v>
      </c>
      <c r="J199" s="105">
        <v>0</v>
      </c>
      <c r="K199" s="105">
        <v>0</v>
      </c>
      <c r="L199" s="105">
        <v>0</v>
      </c>
      <c r="M199" s="105">
        <v>0</v>
      </c>
      <c r="N199" s="105">
        <v>0</v>
      </c>
      <c r="O199" s="100">
        <v>1.75</v>
      </c>
      <c r="Q199" s="100">
        <v>4.0697674418604654E-2</v>
      </c>
      <c r="S199" s="101">
        <v>7</v>
      </c>
      <c r="T199" s="101">
        <f t="shared" si="2"/>
        <v>2.7666666666666666</v>
      </c>
    </row>
    <row r="200" spans="1:26">
      <c r="A200" s="93">
        <v>9</v>
      </c>
      <c r="B200" s="71" t="s">
        <v>587</v>
      </c>
      <c r="C200" s="85">
        <v>42529</v>
      </c>
      <c r="D200" s="72">
        <v>799</v>
      </c>
      <c r="E200" s="105">
        <v>2</v>
      </c>
      <c r="F200" s="105">
        <v>0</v>
      </c>
      <c r="G200" s="105">
        <v>0</v>
      </c>
      <c r="H200" s="105">
        <v>0</v>
      </c>
      <c r="I200" s="105">
        <v>0</v>
      </c>
      <c r="J200" s="105">
        <v>2</v>
      </c>
      <c r="K200" s="105">
        <v>0</v>
      </c>
      <c r="L200" s="105">
        <v>0</v>
      </c>
      <c r="M200" s="105">
        <v>0</v>
      </c>
      <c r="N200" s="105">
        <v>0</v>
      </c>
      <c r="O200" s="100">
        <v>3.77</v>
      </c>
      <c r="Q200" s="100">
        <v>8.7674418604651166E-2</v>
      </c>
      <c r="S200" s="101">
        <v>5.5</v>
      </c>
      <c r="T200" s="101">
        <f t="shared" si="2"/>
        <v>1.5</v>
      </c>
    </row>
    <row r="201" spans="1:26">
      <c r="A201" s="94">
        <v>9</v>
      </c>
      <c r="B201" s="73" t="s">
        <v>587</v>
      </c>
      <c r="C201" s="86">
        <v>42529</v>
      </c>
      <c r="D201" s="74">
        <v>260</v>
      </c>
      <c r="E201" s="97">
        <v>0</v>
      </c>
      <c r="F201" s="97">
        <v>0</v>
      </c>
      <c r="G201" s="97">
        <v>0</v>
      </c>
      <c r="H201" s="97">
        <v>0</v>
      </c>
      <c r="I201" s="97">
        <v>1</v>
      </c>
      <c r="J201" s="97">
        <v>0</v>
      </c>
      <c r="K201" s="97">
        <v>0</v>
      </c>
      <c r="L201" s="97">
        <v>0</v>
      </c>
      <c r="M201" s="97">
        <v>0</v>
      </c>
      <c r="N201" s="97">
        <v>0</v>
      </c>
      <c r="O201" s="97">
        <v>-0.5</v>
      </c>
      <c r="P201" s="97"/>
      <c r="Q201" s="97">
        <v>-1.1627906976744186E-2</v>
      </c>
      <c r="R201" s="97"/>
      <c r="S201" s="98">
        <v>5.25</v>
      </c>
      <c r="T201" s="101">
        <f t="shared" si="2"/>
        <v>0.25</v>
      </c>
      <c r="U201" s="97"/>
      <c r="V201" s="97"/>
      <c r="W201" s="97"/>
      <c r="X201" s="97"/>
      <c r="Y201" s="1"/>
      <c r="Z201" s="1"/>
    </row>
    <row r="202" spans="1:26">
      <c r="A202" s="92">
        <v>10</v>
      </c>
      <c r="B202" s="71" t="s">
        <v>587</v>
      </c>
      <c r="C202" s="85">
        <v>42572</v>
      </c>
      <c r="D202" s="72">
        <v>791</v>
      </c>
      <c r="E202" s="105">
        <v>0</v>
      </c>
      <c r="F202" s="105">
        <v>2</v>
      </c>
      <c r="G202" s="105">
        <v>0</v>
      </c>
      <c r="H202" s="105">
        <v>0</v>
      </c>
      <c r="I202" s="105">
        <v>0</v>
      </c>
      <c r="J202" s="105">
        <v>0</v>
      </c>
      <c r="K202" s="105">
        <v>3</v>
      </c>
      <c r="L202" s="105">
        <v>0</v>
      </c>
      <c r="M202" s="105">
        <v>0</v>
      </c>
      <c r="N202" s="105">
        <v>0</v>
      </c>
      <c r="O202" s="100">
        <v>2.367</v>
      </c>
      <c r="Q202" s="100">
        <v>5.5046511627906976E-2</v>
      </c>
      <c r="S202" s="101"/>
      <c r="T202" s="101">
        <v>0</v>
      </c>
    </row>
    <row r="203" spans="1:26">
      <c r="A203" s="93">
        <v>10</v>
      </c>
      <c r="B203" s="71" t="s">
        <v>587</v>
      </c>
      <c r="C203" s="85">
        <v>42572</v>
      </c>
      <c r="D203" s="72">
        <v>792</v>
      </c>
      <c r="E203" s="105">
        <v>1</v>
      </c>
      <c r="F203" s="105">
        <v>0</v>
      </c>
      <c r="G203" s="105">
        <v>0</v>
      </c>
      <c r="H203" s="105">
        <v>0</v>
      </c>
      <c r="I203" s="105">
        <v>0</v>
      </c>
      <c r="J203" s="105">
        <v>0</v>
      </c>
      <c r="K203" s="105">
        <v>2</v>
      </c>
      <c r="L203" s="105">
        <v>0</v>
      </c>
      <c r="M203" s="105">
        <v>0</v>
      </c>
      <c r="N203" s="105">
        <v>0</v>
      </c>
      <c r="O203" s="100">
        <v>1.2250000000000001</v>
      </c>
      <c r="Q203" s="100">
        <v>2.8488372093023257E-2</v>
      </c>
      <c r="S203" s="101"/>
      <c r="T203" s="101">
        <v>0</v>
      </c>
    </row>
    <row r="204" spans="1:26">
      <c r="A204" s="93">
        <v>10</v>
      </c>
      <c r="B204" s="71" t="s">
        <v>587</v>
      </c>
      <c r="C204" s="85">
        <v>42572</v>
      </c>
      <c r="D204" s="72">
        <v>793</v>
      </c>
      <c r="E204" s="105">
        <v>2</v>
      </c>
      <c r="F204" s="105">
        <v>0</v>
      </c>
      <c r="G204" s="105">
        <v>0</v>
      </c>
      <c r="H204" s="105">
        <v>0</v>
      </c>
      <c r="I204" s="105">
        <v>0</v>
      </c>
      <c r="J204" s="105">
        <v>0</v>
      </c>
      <c r="K204" s="105">
        <v>3</v>
      </c>
      <c r="L204" s="105">
        <v>0</v>
      </c>
      <c r="M204" s="105">
        <v>0</v>
      </c>
      <c r="N204" s="105">
        <v>1</v>
      </c>
      <c r="O204" s="100">
        <v>0.42499999999999999</v>
      </c>
      <c r="Q204" s="100">
        <v>9.883720930232558E-3</v>
      </c>
      <c r="S204" s="101"/>
      <c r="T204" s="101">
        <v>0</v>
      </c>
    </row>
    <row r="205" spans="1:26">
      <c r="A205" s="93">
        <v>10</v>
      </c>
      <c r="B205" s="71" t="s">
        <v>587</v>
      </c>
      <c r="C205" s="85">
        <v>42572</v>
      </c>
      <c r="D205" s="72">
        <v>794</v>
      </c>
      <c r="E205" s="105">
        <v>3</v>
      </c>
      <c r="F205" s="105">
        <v>0</v>
      </c>
      <c r="G205" s="105">
        <v>0</v>
      </c>
      <c r="H205" s="105">
        <v>0</v>
      </c>
      <c r="I205" s="105">
        <v>0</v>
      </c>
      <c r="J205" s="105">
        <v>0</v>
      </c>
      <c r="K205" s="105">
        <v>5</v>
      </c>
      <c r="L205" s="105">
        <v>0</v>
      </c>
      <c r="M205" s="105">
        <v>0</v>
      </c>
      <c r="N205" s="105">
        <v>0</v>
      </c>
      <c r="O205" s="100">
        <v>1.2</v>
      </c>
      <c r="Q205" s="100">
        <v>2.7906976744186046E-2</v>
      </c>
      <c r="S205" s="101"/>
      <c r="T205" s="101">
        <v>0</v>
      </c>
    </row>
    <row r="206" spans="1:26">
      <c r="A206" s="93">
        <v>10</v>
      </c>
      <c r="B206" s="71" t="s">
        <v>587</v>
      </c>
      <c r="C206" s="85">
        <v>42572</v>
      </c>
      <c r="D206" s="72">
        <v>795</v>
      </c>
      <c r="E206" s="105">
        <v>0</v>
      </c>
      <c r="F206" s="105">
        <v>0</v>
      </c>
      <c r="G206" s="105">
        <v>0</v>
      </c>
      <c r="H206" s="105">
        <v>0</v>
      </c>
      <c r="I206" s="105">
        <v>0</v>
      </c>
      <c r="J206" s="105">
        <v>0</v>
      </c>
      <c r="K206" s="105">
        <v>3</v>
      </c>
      <c r="L206" s="105">
        <v>0</v>
      </c>
      <c r="M206" s="105">
        <v>0</v>
      </c>
      <c r="N206" s="105">
        <v>0</v>
      </c>
      <c r="O206" s="100">
        <v>0.4</v>
      </c>
      <c r="Q206" s="100">
        <v>9.3023255813953487E-3</v>
      </c>
      <c r="S206" s="101"/>
      <c r="T206" s="101">
        <v>0</v>
      </c>
    </row>
    <row r="207" spans="1:26">
      <c r="A207" s="93">
        <v>10</v>
      </c>
      <c r="B207" s="71" t="s">
        <v>587</v>
      </c>
      <c r="C207" s="85">
        <v>42572</v>
      </c>
      <c r="D207" s="72">
        <v>796</v>
      </c>
      <c r="E207" s="105">
        <v>1</v>
      </c>
      <c r="F207" s="105">
        <v>2</v>
      </c>
      <c r="G207" s="105">
        <v>0</v>
      </c>
      <c r="H207" s="105">
        <v>0</v>
      </c>
      <c r="I207" s="105">
        <v>0</v>
      </c>
      <c r="J207" s="105">
        <v>0</v>
      </c>
      <c r="K207" s="105">
        <v>5</v>
      </c>
      <c r="L207" s="105">
        <v>0</v>
      </c>
      <c r="M207" s="105">
        <v>0</v>
      </c>
      <c r="N207" s="105">
        <v>1</v>
      </c>
      <c r="O207" s="100">
        <v>1.2749999999999999</v>
      </c>
      <c r="Q207" s="100">
        <v>2.9651162790697672E-2</v>
      </c>
      <c r="S207" s="101"/>
      <c r="T207" s="101">
        <v>0</v>
      </c>
    </row>
    <row r="208" spans="1:26">
      <c r="A208" s="93">
        <v>10</v>
      </c>
      <c r="B208" s="71" t="s">
        <v>587</v>
      </c>
      <c r="C208" s="85">
        <v>42572</v>
      </c>
      <c r="D208" s="72">
        <v>797</v>
      </c>
      <c r="E208" s="105">
        <v>3</v>
      </c>
      <c r="F208" s="105">
        <v>0</v>
      </c>
      <c r="G208" s="105">
        <v>0</v>
      </c>
      <c r="H208" s="105">
        <v>0</v>
      </c>
      <c r="I208" s="105">
        <v>0</v>
      </c>
      <c r="J208" s="105">
        <v>0</v>
      </c>
      <c r="K208" s="105">
        <v>3</v>
      </c>
      <c r="L208" s="105">
        <v>0</v>
      </c>
      <c r="M208" s="105">
        <v>0</v>
      </c>
      <c r="N208" s="105">
        <v>2</v>
      </c>
      <c r="O208" s="100">
        <v>1.425</v>
      </c>
      <c r="Q208" s="100">
        <v>3.3139534883720928E-2</v>
      </c>
      <c r="S208" s="101"/>
      <c r="T208" s="101">
        <v>0</v>
      </c>
    </row>
    <row r="209" spans="1:26">
      <c r="A209" s="93">
        <v>10</v>
      </c>
      <c r="B209" s="71" t="s">
        <v>587</v>
      </c>
      <c r="C209" s="85">
        <v>42572</v>
      </c>
      <c r="D209" s="72">
        <v>798</v>
      </c>
      <c r="E209" s="105">
        <v>1</v>
      </c>
      <c r="F209" s="105">
        <v>1</v>
      </c>
      <c r="G209" s="105">
        <v>0</v>
      </c>
      <c r="H209" s="105">
        <v>0</v>
      </c>
      <c r="I209" s="105">
        <v>0</v>
      </c>
      <c r="J209" s="105">
        <v>0</v>
      </c>
      <c r="K209" s="105">
        <v>5</v>
      </c>
      <c r="L209" s="105">
        <v>0</v>
      </c>
      <c r="M209" s="105">
        <v>0</v>
      </c>
      <c r="N209" s="105">
        <v>0</v>
      </c>
      <c r="O209" s="100">
        <v>1</v>
      </c>
      <c r="Q209" s="100">
        <v>2.3255813953488372E-2</v>
      </c>
      <c r="S209" s="101"/>
      <c r="T209" s="101">
        <v>0</v>
      </c>
    </row>
    <row r="210" spans="1:26">
      <c r="A210" s="93">
        <v>10</v>
      </c>
      <c r="B210" s="71" t="s">
        <v>587</v>
      </c>
      <c r="C210" s="85">
        <v>42572</v>
      </c>
      <c r="D210" s="72">
        <v>799</v>
      </c>
      <c r="E210" s="105">
        <v>4</v>
      </c>
      <c r="F210" s="105">
        <v>0</v>
      </c>
      <c r="G210" s="105">
        <v>0</v>
      </c>
      <c r="H210" s="105">
        <v>0</v>
      </c>
      <c r="I210" s="105">
        <v>0</v>
      </c>
      <c r="J210" s="105">
        <v>0</v>
      </c>
      <c r="K210" s="105">
        <v>2</v>
      </c>
      <c r="L210" s="105">
        <v>0</v>
      </c>
      <c r="M210" s="105">
        <v>0</v>
      </c>
      <c r="N210" s="105">
        <v>0</v>
      </c>
      <c r="O210" s="100">
        <v>0.6</v>
      </c>
      <c r="Q210" s="100">
        <v>1.3953488372093023E-2</v>
      </c>
      <c r="S210" s="101"/>
      <c r="T210" s="101">
        <v>0</v>
      </c>
    </row>
    <row r="211" spans="1:26">
      <c r="A211" s="94">
        <v>10</v>
      </c>
      <c r="B211" s="73" t="s">
        <v>587</v>
      </c>
      <c r="C211" s="86">
        <v>42572</v>
      </c>
      <c r="D211" s="74">
        <v>260</v>
      </c>
      <c r="E211" s="97">
        <v>0</v>
      </c>
      <c r="F211" s="97">
        <v>0</v>
      </c>
      <c r="G211" s="97">
        <v>0</v>
      </c>
      <c r="H211" s="97">
        <v>0</v>
      </c>
      <c r="I211" s="97">
        <v>1</v>
      </c>
      <c r="J211" s="97">
        <v>0</v>
      </c>
      <c r="K211" s="97">
        <v>0</v>
      </c>
      <c r="L211" s="97">
        <v>0</v>
      </c>
      <c r="M211" s="97">
        <v>0</v>
      </c>
      <c r="N211" s="97">
        <v>0</v>
      </c>
      <c r="O211" s="97">
        <v>0.1</v>
      </c>
      <c r="P211" s="97"/>
      <c r="Q211" s="97">
        <v>2.3255813953488372E-3</v>
      </c>
      <c r="R211" s="97"/>
      <c r="S211" s="98"/>
      <c r="T211" s="101">
        <v>0</v>
      </c>
      <c r="U211" s="97"/>
      <c r="V211" s="97"/>
      <c r="W211" s="97"/>
      <c r="X211" s="97"/>
      <c r="Y211" s="1"/>
      <c r="Z211" s="1"/>
    </row>
    <row r="212" spans="1:26">
      <c r="A212" s="18">
        <v>11</v>
      </c>
      <c r="B212" s="71" t="s">
        <v>587</v>
      </c>
      <c r="C212" s="85">
        <v>42611</v>
      </c>
      <c r="D212" s="72">
        <v>791</v>
      </c>
      <c r="E212" s="105">
        <v>0</v>
      </c>
      <c r="F212" s="105">
        <v>0</v>
      </c>
      <c r="G212" s="105">
        <v>0</v>
      </c>
      <c r="H212" s="105">
        <v>0</v>
      </c>
      <c r="I212" s="105">
        <v>1</v>
      </c>
      <c r="J212" s="105">
        <v>0</v>
      </c>
      <c r="K212" s="105">
        <v>5</v>
      </c>
      <c r="L212" s="105">
        <v>0</v>
      </c>
      <c r="M212" s="105">
        <v>0</v>
      </c>
      <c r="N212" s="105">
        <v>0</v>
      </c>
      <c r="O212" s="100">
        <v>1.5249999999999999</v>
      </c>
      <c r="Q212" s="100">
        <v>3.9102564102564102E-2</v>
      </c>
      <c r="S212" s="101"/>
      <c r="T212" s="101">
        <v>0</v>
      </c>
    </row>
    <row r="213" spans="1:26">
      <c r="A213" s="18">
        <v>11</v>
      </c>
      <c r="B213" s="71" t="s">
        <v>587</v>
      </c>
      <c r="C213" s="85">
        <v>42611</v>
      </c>
      <c r="D213" s="72">
        <v>792</v>
      </c>
      <c r="S213" s="101"/>
      <c r="T213" s="101">
        <v>0</v>
      </c>
    </row>
    <row r="214" spans="1:26">
      <c r="A214" s="18">
        <v>11</v>
      </c>
      <c r="B214" s="71" t="s">
        <v>587</v>
      </c>
      <c r="C214" s="85">
        <v>42611</v>
      </c>
      <c r="D214" s="72">
        <v>793</v>
      </c>
      <c r="E214" s="100">
        <v>1</v>
      </c>
      <c r="F214" s="100">
        <v>0</v>
      </c>
      <c r="G214" s="100">
        <v>1</v>
      </c>
      <c r="H214" s="100">
        <v>0</v>
      </c>
      <c r="I214" s="100">
        <v>0</v>
      </c>
      <c r="J214" s="100">
        <v>0</v>
      </c>
      <c r="K214" s="100">
        <v>0</v>
      </c>
      <c r="L214" s="100">
        <v>0</v>
      </c>
      <c r="M214" s="100">
        <v>0</v>
      </c>
      <c r="N214" s="100">
        <v>0</v>
      </c>
      <c r="O214" s="100">
        <v>1.625</v>
      </c>
      <c r="Q214" s="100">
        <v>4.1666666666666664E-2</v>
      </c>
      <c r="S214" s="101"/>
      <c r="T214" s="101">
        <v>0</v>
      </c>
    </row>
    <row r="215" spans="1:26">
      <c r="A215" s="18">
        <v>11</v>
      </c>
      <c r="B215" s="71" t="s">
        <v>587</v>
      </c>
      <c r="C215" s="85">
        <v>42611</v>
      </c>
      <c r="D215" s="72">
        <v>794</v>
      </c>
      <c r="E215" s="100">
        <v>4</v>
      </c>
      <c r="F215" s="100">
        <v>0</v>
      </c>
      <c r="G215" s="100">
        <v>0</v>
      </c>
      <c r="H215" s="100">
        <v>0</v>
      </c>
      <c r="I215" s="100">
        <v>0</v>
      </c>
      <c r="J215" s="100">
        <v>0</v>
      </c>
      <c r="K215" s="100">
        <v>4</v>
      </c>
      <c r="L215" s="100">
        <v>0</v>
      </c>
      <c r="M215" s="100">
        <v>0</v>
      </c>
      <c r="N215" s="100">
        <v>0</v>
      </c>
      <c r="O215" s="100">
        <v>1.8</v>
      </c>
      <c r="Q215" s="100">
        <v>4.6153846153846156E-2</v>
      </c>
      <c r="S215" s="101"/>
      <c r="T215" s="101">
        <v>0</v>
      </c>
    </row>
    <row r="216" spans="1:26">
      <c r="A216" s="18">
        <v>11</v>
      </c>
      <c r="B216" s="71" t="s">
        <v>587</v>
      </c>
      <c r="C216" s="85">
        <v>42611</v>
      </c>
      <c r="D216" s="72">
        <v>795</v>
      </c>
      <c r="E216" s="100">
        <v>0</v>
      </c>
      <c r="F216" s="100">
        <v>0</v>
      </c>
      <c r="G216" s="100">
        <v>0</v>
      </c>
      <c r="H216" s="100">
        <v>0</v>
      </c>
      <c r="I216" s="100">
        <v>1</v>
      </c>
      <c r="J216" s="100">
        <v>0</v>
      </c>
      <c r="K216" s="100">
        <v>3</v>
      </c>
      <c r="L216" s="100">
        <v>0</v>
      </c>
      <c r="M216" s="100">
        <v>0</v>
      </c>
      <c r="N216" s="100">
        <v>1</v>
      </c>
      <c r="O216" s="100">
        <v>1.075</v>
      </c>
      <c r="Q216" s="100">
        <v>2.7564102564102563E-2</v>
      </c>
      <c r="S216" s="101"/>
      <c r="T216" s="101">
        <v>0</v>
      </c>
    </row>
    <row r="217" spans="1:26">
      <c r="A217" s="18">
        <v>11</v>
      </c>
      <c r="B217" s="71" t="s">
        <v>587</v>
      </c>
      <c r="C217" s="85">
        <v>42611</v>
      </c>
      <c r="D217" s="72">
        <v>796</v>
      </c>
      <c r="E217" s="100">
        <v>2</v>
      </c>
      <c r="F217" s="100">
        <v>1</v>
      </c>
      <c r="G217" s="100">
        <v>0</v>
      </c>
      <c r="H217" s="100">
        <v>0</v>
      </c>
      <c r="I217" s="100">
        <v>0</v>
      </c>
      <c r="J217" s="100">
        <v>0</v>
      </c>
      <c r="K217" s="100">
        <v>4</v>
      </c>
      <c r="L217" s="100">
        <v>0</v>
      </c>
      <c r="M217" s="100">
        <v>0</v>
      </c>
      <c r="N217" s="100">
        <v>1</v>
      </c>
      <c r="O217" s="100">
        <v>2.4</v>
      </c>
      <c r="Q217" s="100">
        <v>6.1538461538461535E-2</v>
      </c>
      <c r="S217" s="101"/>
      <c r="T217" s="101">
        <v>0</v>
      </c>
    </row>
    <row r="218" spans="1:26">
      <c r="A218" s="18">
        <v>11</v>
      </c>
      <c r="B218" s="71" t="s">
        <v>587</v>
      </c>
      <c r="C218" s="85">
        <v>42611</v>
      </c>
      <c r="D218" s="72">
        <v>797</v>
      </c>
      <c r="E218" s="100">
        <v>1</v>
      </c>
      <c r="F218" s="100">
        <v>0</v>
      </c>
      <c r="G218" s="100">
        <v>0</v>
      </c>
      <c r="H218" s="100">
        <v>0</v>
      </c>
      <c r="I218" s="100">
        <v>0</v>
      </c>
      <c r="J218" s="100">
        <v>0</v>
      </c>
      <c r="K218" s="100">
        <v>1</v>
      </c>
      <c r="L218" s="100">
        <v>0</v>
      </c>
      <c r="M218" s="100">
        <v>0</v>
      </c>
      <c r="N218" s="100">
        <v>0</v>
      </c>
      <c r="O218" s="100">
        <v>7.4999999999999997E-2</v>
      </c>
      <c r="Q218" s="100">
        <v>1.923076923076923E-3</v>
      </c>
      <c r="S218" s="101"/>
      <c r="T218" s="101">
        <v>0</v>
      </c>
    </row>
    <row r="219" spans="1:26">
      <c r="A219" s="18">
        <v>11</v>
      </c>
      <c r="B219" s="71" t="s">
        <v>587</v>
      </c>
      <c r="C219" s="85">
        <v>42611</v>
      </c>
      <c r="D219" s="72">
        <v>798</v>
      </c>
      <c r="E219" s="100">
        <v>2</v>
      </c>
      <c r="F219" s="100">
        <v>0</v>
      </c>
      <c r="G219" s="100">
        <v>0</v>
      </c>
      <c r="H219" s="100">
        <v>0</v>
      </c>
      <c r="I219" s="100">
        <v>0</v>
      </c>
      <c r="J219" s="100">
        <v>0</v>
      </c>
      <c r="K219" s="100">
        <v>4</v>
      </c>
      <c r="L219" s="100">
        <v>0</v>
      </c>
      <c r="M219" s="100">
        <v>0</v>
      </c>
      <c r="N219" s="100">
        <v>0</v>
      </c>
      <c r="O219" s="100">
        <v>1.2250000000000001</v>
      </c>
      <c r="Q219" s="100">
        <v>3.141025641025641E-2</v>
      </c>
      <c r="S219" s="101"/>
      <c r="T219" s="101">
        <v>0</v>
      </c>
    </row>
    <row r="220" spans="1:26">
      <c r="A220" s="18">
        <v>11</v>
      </c>
      <c r="B220" s="71" t="s">
        <v>587</v>
      </c>
      <c r="C220" s="85">
        <v>42611</v>
      </c>
      <c r="D220" s="72">
        <v>799</v>
      </c>
      <c r="E220" s="100">
        <v>1</v>
      </c>
      <c r="F220" s="100">
        <v>0</v>
      </c>
      <c r="G220" s="100">
        <v>1</v>
      </c>
      <c r="H220" s="100">
        <v>0</v>
      </c>
      <c r="I220" s="100">
        <v>0</v>
      </c>
      <c r="J220" s="100">
        <v>0</v>
      </c>
      <c r="K220" s="100">
        <v>2</v>
      </c>
      <c r="L220" s="100">
        <v>0</v>
      </c>
      <c r="M220" s="100">
        <v>0</v>
      </c>
      <c r="N220" s="100">
        <v>0</v>
      </c>
      <c r="O220" s="100">
        <v>1.26</v>
      </c>
      <c r="Q220" s="100">
        <v>3.2307692307692308E-2</v>
      </c>
      <c r="S220" s="101"/>
      <c r="T220" s="101">
        <v>0</v>
      </c>
    </row>
    <row r="221" spans="1:26">
      <c r="A221" s="94">
        <v>11</v>
      </c>
      <c r="B221" s="73" t="s">
        <v>587</v>
      </c>
      <c r="C221" s="86">
        <v>42611</v>
      </c>
      <c r="D221" s="74">
        <v>260</v>
      </c>
      <c r="E221" s="97">
        <v>0</v>
      </c>
      <c r="F221" s="97">
        <v>0</v>
      </c>
      <c r="G221" s="97">
        <v>0</v>
      </c>
      <c r="H221" s="97">
        <v>0</v>
      </c>
      <c r="I221" s="97">
        <v>1</v>
      </c>
      <c r="J221" s="97">
        <v>0</v>
      </c>
      <c r="K221" s="97">
        <v>2</v>
      </c>
      <c r="L221" s="97">
        <v>0</v>
      </c>
      <c r="M221" s="97">
        <v>0</v>
      </c>
      <c r="N221" s="97">
        <v>0</v>
      </c>
      <c r="O221" s="97">
        <v>0.4</v>
      </c>
      <c r="P221" s="97"/>
      <c r="Q221" s="97">
        <v>1.0256410256410256E-2</v>
      </c>
      <c r="R221" s="97"/>
      <c r="S221" s="98"/>
      <c r="T221" s="101">
        <f t="shared" ref="T221" si="3">S221-S211</f>
        <v>0</v>
      </c>
      <c r="U221" s="97"/>
      <c r="V221" s="97"/>
      <c r="W221" s="97"/>
      <c r="X221" s="97"/>
      <c r="Y221" s="1"/>
      <c r="Z221" s="1"/>
    </row>
    <row r="222" spans="1:26">
      <c r="A222" s="95">
        <v>1</v>
      </c>
      <c r="B222" s="77" t="s">
        <v>45</v>
      </c>
      <c r="C222" s="88">
        <v>42270</v>
      </c>
      <c r="D222" s="66">
        <v>983</v>
      </c>
      <c r="E222" s="107">
        <v>4</v>
      </c>
      <c r="F222" s="107">
        <v>1</v>
      </c>
      <c r="G222" s="107">
        <v>0</v>
      </c>
      <c r="H222" s="107">
        <v>0</v>
      </c>
      <c r="I222" s="107">
        <v>0</v>
      </c>
      <c r="J222" s="107">
        <v>0</v>
      </c>
      <c r="K222" s="107">
        <v>1</v>
      </c>
      <c r="L222" s="107">
        <v>0</v>
      </c>
      <c r="M222" s="107">
        <v>5</v>
      </c>
      <c r="N222" s="107">
        <v>0</v>
      </c>
      <c r="O222" s="108">
        <v>0.94</v>
      </c>
      <c r="P222" s="108">
        <v>0.46</v>
      </c>
      <c r="Q222" s="109">
        <v>4.9473684210526316E-2</v>
      </c>
      <c r="R222" s="109">
        <v>2.4210526315789474E-2</v>
      </c>
      <c r="S222" s="110">
        <v>7.23</v>
      </c>
      <c r="T222" s="101"/>
      <c r="U222" s="109"/>
      <c r="V222" s="109"/>
      <c r="W222" s="109"/>
      <c r="X222" s="109"/>
      <c r="Y222" s="66"/>
      <c r="Z222" s="66"/>
    </row>
    <row r="223" spans="1:26">
      <c r="A223" s="90">
        <v>1</v>
      </c>
      <c r="B223" s="71" t="s">
        <v>45</v>
      </c>
      <c r="C223" s="85">
        <v>42270</v>
      </c>
      <c r="D223">
        <v>984</v>
      </c>
      <c r="E223" s="105">
        <v>4</v>
      </c>
      <c r="F223" s="105">
        <v>0</v>
      </c>
      <c r="G223" s="105">
        <v>1</v>
      </c>
      <c r="H223" s="105">
        <v>2</v>
      </c>
      <c r="I223" s="105">
        <v>0</v>
      </c>
      <c r="J223" s="105">
        <v>0</v>
      </c>
      <c r="K223" s="105">
        <v>34</v>
      </c>
      <c r="L223" s="105">
        <v>0</v>
      </c>
      <c r="M223" s="105">
        <v>0</v>
      </c>
      <c r="N223" s="105">
        <v>0</v>
      </c>
      <c r="O223" s="111">
        <v>0.8</v>
      </c>
      <c r="P223" s="111">
        <v>-0.04</v>
      </c>
      <c r="Q223" s="100">
        <v>4.2105263157894736E-2</v>
      </c>
      <c r="R223" s="100">
        <v>-2.1052631578947368E-3</v>
      </c>
      <c r="S223" s="101">
        <v>4.2300000000000004</v>
      </c>
      <c r="T223" s="101"/>
    </row>
    <row r="224" spans="1:26">
      <c r="A224" s="90">
        <v>1</v>
      </c>
      <c r="B224" s="71" t="s">
        <v>45</v>
      </c>
      <c r="C224" s="85">
        <v>42270</v>
      </c>
      <c r="D224">
        <v>985</v>
      </c>
      <c r="E224" s="105">
        <v>4</v>
      </c>
      <c r="F224" s="105">
        <v>1</v>
      </c>
      <c r="G224" s="105">
        <v>0</v>
      </c>
      <c r="H224" s="105">
        <v>0</v>
      </c>
      <c r="I224" s="105">
        <v>0</v>
      </c>
      <c r="J224" s="105">
        <v>0</v>
      </c>
      <c r="K224" s="105">
        <v>13</v>
      </c>
      <c r="L224" s="105">
        <v>0</v>
      </c>
      <c r="M224" s="105">
        <v>0</v>
      </c>
      <c r="N224" s="105">
        <v>0</v>
      </c>
      <c r="O224" s="111">
        <v>1.08</v>
      </c>
      <c r="P224" s="111">
        <v>0.52</v>
      </c>
      <c r="Q224" s="100">
        <v>5.6842105263157895E-2</v>
      </c>
      <c r="R224" s="100">
        <v>2.736842105263158E-2</v>
      </c>
      <c r="S224" s="101">
        <v>4.07</v>
      </c>
      <c r="T224" s="101"/>
    </row>
    <row r="225" spans="1:26">
      <c r="A225" s="90">
        <v>1</v>
      </c>
      <c r="B225" s="71" t="s">
        <v>45</v>
      </c>
      <c r="C225" s="85">
        <v>42270</v>
      </c>
      <c r="D225">
        <v>986</v>
      </c>
      <c r="E225" s="105">
        <v>8</v>
      </c>
      <c r="F225" s="105">
        <v>0</v>
      </c>
      <c r="G225" s="105">
        <v>0</v>
      </c>
      <c r="H225" s="105">
        <v>0</v>
      </c>
      <c r="I225" s="105">
        <v>0</v>
      </c>
      <c r="J225" s="105">
        <v>0</v>
      </c>
      <c r="K225" s="105">
        <v>12</v>
      </c>
      <c r="L225" s="105">
        <v>0</v>
      </c>
      <c r="M225" s="105">
        <v>0</v>
      </c>
      <c r="N225" s="105">
        <v>0</v>
      </c>
      <c r="O225" s="111">
        <v>0.68</v>
      </c>
      <c r="P225" s="111">
        <v>0.16</v>
      </c>
      <c r="Q225" s="100">
        <v>3.5789473684210531E-2</v>
      </c>
      <c r="R225" s="100">
        <v>8.4210526315789472E-3</v>
      </c>
      <c r="S225" s="101">
        <v>6.3</v>
      </c>
      <c r="T225" s="101"/>
    </row>
    <row r="226" spans="1:26">
      <c r="A226" s="90">
        <v>1</v>
      </c>
      <c r="B226" s="71" t="s">
        <v>45</v>
      </c>
      <c r="C226" s="85">
        <v>42270</v>
      </c>
      <c r="D226">
        <v>987</v>
      </c>
      <c r="E226" s="105">
        <v>1</v>
      </c>
      <c r="F226" s="105">
        <v>0</v>
      </c>
      <c r="G226" s="105">
        <v>0</v>
      </c>
      <c r="H226" s="105">
        <v>0</v>
      </c>
      <c r="I226" s="105">
        <v>0</v>
      </c>
      <c r="J226" s="105">
        <v>0</v>
      </c>
      <c r="K226" s="105">
        <v>2</v>
      </c>
      <c r="L226" s="105">
        <v>0</v>
      </c>
      <c r="M226" s="105">
        <v>0</v>
      </c>
      <c r="N226" s="105">
        <v>0</v>
      </c>
      <c r="O226" s="111">
        <v>0.8</v>
      </c>
      <c r="P226" s="111">
        <v>-1.92</v>
      </c>
      <c r="Q226" s="100">
        <v>4.2105263157894736E-2</v>
      </c>
      <c r="R226" s="100">
        <v>-0.10105263157894737</v>
      </c>
      <c r="S226" s="101">
        <v>2.7</v>
      </c>
      <c r="T226" s="101"/>
    </row>
    <row r="227" spans="1:26">
      <c r="A227" s="90">
        <v>1</v>
      </c>
      <c r="B227" s="71" t="s">
        <v>45</v>
      </c>
      <c r="C227" s="85">
        <v>42270</v>
      </c>
      <c r="D227">
        <v>988</v>
      </c>
      <c r="E227" s="105">
        <v>1</v>
      </c>
      <c r="F227" s="105">
        <v>0</v>
      </c>
      <c r="G227" s="105">
        <v>1</v>
      </c>
      <c r="H227" s="105">
        <v>0</v>
      </c>
      <c r="I227" s="105">
        <v>0</v>
      </c>
      <c r="J227" s="105">
        <v>0</v>
      </c>
      <c r="K227" s="105">
        <v>2</v>
      </c>
      <c r="L227" s="105">
        <v>0</v>
      </c>
      <c r="M227" s="105">
        <v>0</v>
      </c>
      <c r="N227" s="105">
        <v>0</v>
      </c>
      <c r="O227" s="111">
        <v>0</v>
      </c>
      <c r="P227" s="111">
        <v>0.36</v>
      </c>
      <c r="Q227" s="100">
        <v>0</v>
      </c>
      <c r="R227" s="100">
        <v>1.8947368421052629E-2</v>
      </c>
      <c r="S227" s="101">
        <v>3.53</v>
      </c>
      <c r="T227" s="101"/>
    </row>
    <row r="228" spans="1:26">
      <c r="A228" s="90">
        <v>1</v>
      </c>
      <c r="B228" s="71" t="s">
        <v>45</v>
      </c>
      <c r="C228" s="85">
        <v>42270</v>
      </c>
      <c r="D228">
        <v>989</v>
      </c>
      <c r="E228" s="105">
        <v>0</v>
      </c>
      <c r="F228" s="105">
        <v>0</v>
      </c>
      <c r="G228" s="105">
        <v>0</v>
      </c>
      <c r="H228" s="105">
        <v>0</v>
      </c>
      <c r="I228" s="105">
        <v>0</v>
      </c>
      <c r="J228" s="105">
        <v>0</v>
      </c>
      <c r="K228" s="105">
        <v>1</v>
      </c>
      <c r="L228" s="105">
        <v>0</v>
      </c>
      <c r="M228" s="105">
        <v>5</v>
      </c>
      <c r="N228" s="105">
        <v>0</v>
      </c>
      <c r="O228" s="111">
        <v>0.4</v>
      </c>
      <c r="P228" s="111">
        <v>0.2</v>
      </c>
      <c r="Q228" s="100">
        <v>2.1052631578947368E-2</v>
      </c>
      <c r="R228" s="100">
        <v>1.0526315789473684E-2</v>
      </c>
      <c r="S228" s="101">
        <v>3.3</v>
      </c>
      <c r="T228" s="101"/>
    </row>
    <row r="229" spans="1:26">
      <c r="A229" s="79">
        <v>1</v>
      </c>
      <c r="B229" s="73" t="s">
        <v>45</v>
      </c>
      <c r="C229" s="86">
        <v>42270</v>
      </c>
      <c r="D229" s="1">
        <v>990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3</v>
      </c>
      <c r="K229" s="112">
        <v>0</v>
      </c>
      <c r="L229" s="112">
        <v>0</v>
      </c>
      <c r="M229" s="112">
        <v>0</v>
      </c>
      <c r="N229" s="112">
        <v>0</v>
      </c>
      <c r="O229" s="113">
        <v>0.24</v>
      </c>
      <c r="P229" s="113"/>
      <c r="Q229" s="97">
        <v>1.2631578947368421E-2</v>
      </c>
      <c r="R229" s="97"/>
      <c r="S229" s="98">
        <v>2.27</v>
      </c>
      <c r="T229" s="101"/>
      <c r="U229" s="97"/>
      <c r="V229" s="97"/>
      <c r="W229" s="97"/>
      <c r="X229" s="97"/>
      <c r="Y229" s="1"/>
      <c r="Z229" s="1"/>
    </row>
    <row r="230" spans="1:26">
      <c r="A230" s="90">
        <v>2</v>
      </c>
      <c r="B230" s="71" t="s">
        <v>45</v>
      </c>
      <c r="C230" s="85">
        <v>42290</v>
      </c>
      <c r="D230">
        <v>983</v>
      </c>
      <c r="E230" s="105">
        <v>6</v>
      </c>
      <c r="F230" s="105">
        <v>1</v>
      </c>
      <c r="G230" s="105">
        <v>0</v>
      </c>
      <c r="H230" s="105">
        <v>0</v>
      </c>
      <c r="I230" s="105">
        <v>0</v>
      </c>
      <c r="J230" s="105">
        <v>0</v>
      </c>
      <c r="K230" s="105">
        <v>0</v>
      </c>
      <c r="L230" s="105">
        <v>0</v>
      </c>
      <c r="M230" s="105">
        <v>0</v>
      </c>
      <c r="N230" s="105">
        <v>0</v>
      </c>
      <c r="O230" s="114">
        <v>0.9</v>
      </c>
      <c r="P230" s="114">
        <v>0.56000000000000005</v>
      </c>
      <c r="Q230" s="100">
        <v>4.2857142857142858E-2</v>
      </c>
      <c r="R230" s="100">
        <v>2.6666666666666668E-2</v>
      </c>
      <c r="S230" s="101">
        <v>7.17</v>
      </c>
      <c r="T230" s="101">
        <f>S230-S222</f>
        <v>-6.0000000000000497E-2</v>
      </c>
    </row>
    <row r="231" spans="1:26">
      <c r="A231" s="90">
        <v>2</v>
      </c>
      <c r="B231" s="71" t="s">
        <v>45</v>
      </c>
      <c r="C231" s="85">
        <v>42290</v>
      </c>
      <c r="D231">
        <v>984</v>
      </c>
      <c r="E231" s="105">
        <v>3</v>
      </c>
      <c r="F231" s="105">
        <v>0</v>
      </c>
      <c r="G231" s="105">
        <v>1</v>
      </c>
      <c r="H231" s="105">
        <v>1</v>
      </c>
      <c r="I231" s="105">
        <v>0</v>
      </c>
      <c r="J231" s="105">
        <v>0</v>
      </c>
      <c r="K231" s="105">
        <v>32</v>
      </c>
      <c r="L231" s="105">
        <v>0</v>
      </c>
      <c r="M231" s="105">
        <v>0</v>
      </c>
      <c r="N231" s="105">
        <v>0</v>
      </c>
      <c r="O231" s="111">
        <v>0.1</v>
      </c>
      <c r="P231" s="111">
        <v>0.16</v>
      </c>
      <c r="Q231" s="100">
        <v>4.7619047619047623E-3</v>
      </c>
      <c r="R231" s="100">
        <v>7.619047619047619E-3</v>
      </c>
      <c r="S231" s="101">
        <v>5.33</v>
      </c>
      <c r="T231" s="101">
        <f t="shared" ref="T231:T285" si="4">S231-S223</f>
        <v>1.0999999999999996</v>
      </c>
    </row>
    <row r="232" spans="1:26">
      <c r="A232" s="90">
        <v>2</v>
      </c>
      <c r="B232" s="71" t="s">
        <v>45</v>
      </c>
      <c r="C232" s="85">
        <v>42290</v>
      </c>
      <c r="D232">
        <v>985</v>
      </c>
      <c r="E232" s="105">
        <v>3</v>
      </c>
      <c r="F232" s="105">
        <v>0</v>
      </c>
      <c r="G232" s="105">
        <v>0</v>
      </c>
      <c r="H232" s="105">
        <v>0</v>
      </c>
      <c r="I232" s="105">
        <v>0</v>
      </c>
      <c r="J232" s="105">
        <v>0</v>
      </c>
      <c r="K232" s="105">
        <v>15</v>
      </c>
      <c r="L232" s="105">
        <v>0</v>
      </c>
      <c r="M232" s="105">
        <v>0</v>
      </c>
      <c r="N232" s="105">
        <v>0</v>
      </c>
      <c r="O232" s="111">
        <v>0.64</v>
      </c>
      <c r="P232" s="111">
        <v>0.04</v>
      </c>
      <c r="Q232" s="100">
        <v>3.0476190476190476E-2</v>
      </c>
      <c r="R232" s="100">
        <v>1.9047619047619048E-3</v>
      </c>
      <c r="S232" s="101">
        <v>4.13</v>
      </c>
      <c r="T232" s="101">
        <f t="shared" si="4"/>
        <v>5.9999999999999609E-2</v>
      </c>
    </row>
    <row r="233" spans="1:26">
      <c r="A233" s="90">
        <v>2</v>
      </c>
      <c r="B233" s="71" t="s">
        <v>45</v>
      </c>
      <c r="C233" s="85">
        <v>42290</v>
      </c>
      <c r="D233">
        <v>986</v>
      </c>
      <c r="E233" s="105">
        <v>5</v>
      </c>
      <c r="F233" s="105">
        <v>0</v>
      </c>
      <c r="G233" s="105">
        <v>0</v>
      </c>
      <c r="H233" s="105">
        <v>0</v>
      </c>
      <c r="I233" s="105">
        <v>0</v>
      </c>
      <c r="J233" s="105">
        <v>0</v>
      </c>
      <c r="K233" s="105">
        <v>17</v>
      </c>
      <c r="L233" s="105">
        <v>0</v>
      </c>
      <c r="M233" s="105">
        <v>0</v>
      </c>
      <c r="N233" s="105">
        <v>0</v>
      </c>
      <c r="O233" s="111">
        <v>0.02</v>
      </c>
      <c r="P233" s="111">
        <v>0.69</v>
      </c>
      <c r="Q233" s="100">
        <v>9.5238095238095238E-4</v>
      </c>
      <c r="R233" s="100">
        <v>3.2857142857142856E-2</v>
      </c>
      <c r="S233" s="101">
        <v>6.75</v>
      </c>
      <c r="T233" s="101">
        <f t="shared" si="4"/>
        <v>0.45000000000000018</v>
      </c>
    </row>
    <row r="234" spans="1:26">
      <c r="A234" s="90">
        <v>2</v>
      </c>
      <c r="B234" s="71" t="s">
        <v>45</v>
      </c>
      <c r="C234" s="85">
        <v>42290</v>
      </c>
      <c r="D234">
        <v>987</v>
      </c>
      <c r="E234" s="105">
        <v>1</v>
      </c>
      <c r="F234" s="105">
        <v>0</v>
      </c>
      <c r="G234" s="105">
        <v>0</v>
      </c>
      <c r="H234" s="105">
        <v>0</v>
      </c>
      <c r="I234" s="105">
        <v>0</v>
      </c>
      <c r="J234" s="105">
        <v>0</v>
      </c>
      <c r="K234" s="105">
        <v>3</v>
      </c>
      <c r="L234" s="105">
        <v>1</v>
      </c>
      <c r="M234" s="105">
        <v>0</v>
      </c>
      <c r="N234" s="105">
        <v>0</v>
      </c>
      <c r="O234" s="111">
        <v>0.82</v>
      </c>
      <c r="P234" s="111">
        <v>0.04</v>
      </c>
      <c r="Q234" s="100">
        <v>3.9047619047619046E-2</v>
      </c>
      <c r="R234" s="100">
        <v>1.9047619047619048E-3</v>
      </c>
      <c r="S234" s="101">
        <v>2.63</v>
      </c>
      <c r="T234" s="101">
        <f t="shared" si="4"/>
        <v>-7.0000000000000284E-2</v>
      </c>
    </row>
    <row r="235" spans="1:26">
      <c r="A235" s="90">
        <v>2</v>
      </c>
      <c r="B235" s="71" t="s">
        <v>45</v>
      </c>
      <c r="C235" s="85">
        <v>42290</v>
      </c>
      <c r="D235">
        <v>988</v>
      </c>
      <c r="O235" s="111">
        <v>1.56</v>
      </c>
      <c r="P235" s="111">
        <v>-0.26</v>
      </c>
      <c r="Q235" s="100">
        <v>7.4285714285714288E-2</v>
      </c>
      <c r="R235" s="100">
        <v>-1.2380952380952381E-2</v>
      </c>
      <c r="S235" s="101"/>
      <c r="T235" s="101">
        <v>0</v>
      </c>
    </row>
    <row r="236" spans="1:26">
      <c r="A236" s="90">
        <v>2</v>
      </c>
      <c r="B236" s="71" t="s">
        <v>45</v>
      </c>
      <c r="C236" s="85">
        <v>42290</v>
      </c>
      <c r="D236">
        <v>989</v>
      </c>
      <c r="E236" s="100">
        <v>0</v>
      </c>
      <c r="F236" s="100">
        <v>0</v>
      </c>
      <c r="G236" s="100">
        <v>0</v>
      </c>
      <c r="H236" s="100">
        <v>0</v>
      </c>
      <c r="I236" s="100">
        <v>0</v>
      </c>
      <c r="J236" s="100">
        <v>0</v>
      </c>
      <c r="K236" s="100">
        <v>1</v>
      </c>
      <c r="L236" s="100">
        <v>0</v>
      </c>
      <c r="M236" s="100">
        <v>0</v>
      </c>
      <c r="N236" s="100">
        <v>0</v>
      </c>
      <c r="O236" s="111">
        <v>1.02</v>
      </c>
      <c r="P236" s="111">
        <v>0.08</v>
      </c>
      <c r="Q236" s="100">
        <v>4.8571428571428571E-2</v>
      </c>
      <c r="R236" s="100">
        <v>3.8095238095238095E-3</v>
      </c>
      <c r="S236" s="101">
        <v>2.87</v>
      </c>
      <c r="T236" s="101">
        <f t="shared" si="4"/>
        <v>-0.42999999999999972</v>
      </c>
    </row>
    <row r="237" spans="1:26">
      <c r="A237" s="79">
        <v>2</v>
      </c>
      <c r="B237" s="73" t="s">
        <v>45</v>
      </c>
      <c r="C237" s="86">
        <v>42290</v>
      </c>
      <c r="D237" s="1">
        <v>990</v>
      </c>
      <c r="E237" s="97">
        <v>0</v>
      </c>
      <c r="F237" s="97">
        <v>0</v>
      </c>
      <c r="G237" s="97">
        <v>0</v>
      </c>
      <c r="H237" s="97">
        <v>0</v>
      </c>
      <c r="I237" s="97">
        <v>0</v>
      </c>
      <c r="J237" s="97">
        <v>4</v>
      </c>
      <c r="K237" s="97">
        <v>0</v>
      </c>
      <c r="L237" s="97">
        <v>0</v>
      </c>
      <c r="M237" s="97">
        <v>0</v>
      </c>
      <c r="N237" s="97">
        <v>0</v>
      </c>
      <c r="O237" s="113">
        <v>0.66</v>
      </c>
      <c r="P237" s="113"/>
      <c r="Q237" s="97">
        <v>3.1428571428571431E-2</v>
      </c>
      <c r="R237" s="97"/>
      <c r="S237" s="98">
        <v>2.17</v>
      </c>
      <c r="T237" s="101">
        <f t="shared" si="4"/>
        <v>-0.10000000000000009</v>
      </c>
      <c r="U237" s="97"/>
      <c r="V237" s="97"/>
      <c r="W237" s="97"/>
      <c r="X237" s="97"/>
      <c r="Y237" s="1"/>
      <c r="Z237" s="1"/>
    </row>
    <row r="238" spans="1:26">
      <c r="A238" s="90">
        <v>3</v>
      </c>
      <c r="B238" s="78" t="s">
        <v>45</v>
      </c>
      <c r="C238" s="85">
        <v>42312</v>
      </c>
      <c r="D238">
        <v>983</v>
      </c>
      <c r="E238" s="105">
        <v>2</v>
      </c>
      <c r="F238" s="105">
        <v>1</v>
      </c>
      <c r="G238" s="105">
        <v>0</v>
      </c>
      <c r="H238" s="105">
        <v>0</v>
      </c>
      <c r="I238" s="105">
        <v>0</v>
      </c>
      <c r="J238" s="105">
        <v>0</v>
      </c>
      <c r="K238" s="105">
        <v>2</v>
      </c>
      <c r="L238" s="105">
        <v>0</v>
      </c>
      <c r="M238" s="105">
        <v>15</v>
      </c>
      <c r="N238" s="105">
        <v>0</v>
      </c>
      <c r="O238" s="114">
        <v>0.8</v>
      </c>
      <c r="P238" s="114">
        <v>0.38</v>
      </c>
      <c r="Q238" s="100">
        <v>3.6363636363636369E-2</v>
      </c>
      <c r="R238" s="100">
        <v>1.7272727272727273E-2</v>
      </c>
      <c r="S238" s="101">
        <v>6.27</v>
      </c>
      <c r="T238" s="101">
        <f t="shared" si="4"/>
        <v>-0.90000000000000036</v>
      </c>
    </row>
    <row r="239" spans="1:26">
      <c r="A239" s="90">
        <v>3</v>
      </c>
      <c r="B239" s="78" t="s">
        <v>45</v>
      </c>
      <c r="C239" s="85">
        <v>42312</v>
      </c>
      <c r="D239">
        <v>984</v>
      </c>
      <c r="E239" s="105">
        <v>1</v>
      </c>
      <c r="F239" s="105">
        <v>0</v>
      </c>
      <c r="G239" s="105">
        <v>0</v>
      </c>
      <c r="H239" s="105">
        <v>1</v>
      </c>
      <c r="I239" s="105">
        <v>0</v>
      </c>
      <c r="J239" s="105">
        <v>0</v>
      </c>
      <c r="K239" s="105">
        <v>25</v>
      </c>
      <c r="L239" s="105">
        <v>0</v>
      </c>
      <c r="M239" s="105">
        <v>0</v>
      </c>
      <c r="N239" s="105">
        <v>0</v>
      </c>
      <c r="O239" s="111">
        <v>1.36</v>
      </c>
      <c r="P239" s="111">
        <v>1.24</v>
      </c>
      <c r="Q239" s="100">
        <v>6.1818181818181821E-2</v>
      </c>
      <c r="R239" s="100">
        <v>5.6363636363636366E-2</v>
      </c>
      <c r="S239" s="101">
        <v>5.63</v>
      </c>
      <c r="T239" s="101">
        <f t="shared" si="4"/>
        <v>0.29999999999999982</v>
      </c>
    </row>
    <row r="240" spans="1:26">
      <c r="A240" s="90">
        <v>3</v>
      </c>
      <c r="B240" s="78" t="s">
        <v>45</v>
      </c>
      <c r="C240" s="85">
        <v>42312</v>
      </c>
      <c r="D240">
        <v>985</v>
      </c>
      <c r="E240" s="105">
        <v>5</v>
      </c>
      <c r="F240" s="105">
        <v>0</v>
      </c>
      <c r="G240" s="105">
        <v>0</v>
      </c>
      <c r="H240" s="105">
        <v>0</v>
      </c>
      <c r="I240" s="105">
        <v>0</v>
      </c>
      <c r="J240" s="105">
        <v>0</v>
      </c>
      <c r="K240" s="105">
        <v>20</v>
      </c>
      <c r="L240" s="105">
        <v>0</v>
      </c>
      <c r="M240" s="105">
        <v>0</v>
      </c>
      <c r="N240" s="105">
        <v>0</v>
      </c>
      <c r="O240" s="111">
        <v>0.05</v>
      </c>
      <c r="P240" s="111">
        <v>0.57999999999999996</v>
      </c>
      <c r="Q240" s="100">
        <v>2.2727272727272731E-3</v>
      </c>
      <c r="R240" s="100">
        <v>2.6363636363636363E-2</v>
      </c>
      <c r="S240" s="101">
        <v>3.4</v>
      </c>
      <c r="T240" s="101">
        <f t="shared" si="4"/>
        <v>-0.73</v>
      </c>
    </row>
    <row r="241" spans="1:26">
      <c r="A241" s="90">
        <v>3</v>
      </c>
      <c r="B241" s="78" t="s">
        <v>45</v>
      </c>
      <c r="C241" s="85">
        <v>42312</v>
      </c>
      <c r="D241">
        <v>986</v>
      </c>
      <c r="E241" s="105">
        <v>3</v>
      </c>
      <c r="F241" s="105">
        <v>0</v>
      </c>
      <c r="G241" s="105">
        <v>0</v>
      </c>
      <c r="H241" s="105">
        <v>0</v>
      </c>
      <c r="I241" s="105">
        <v>0</v>
      </c>
      <c r="J241" s="105">
        <v>1</v>
      </c>
      <c r="K241" s="105">
        <v>10</v>
      </c>
      <c r="L241" s="105">
        <v>0</v>
      </c>
      <c r="M241" s="105">
        <v>10</v>
      </c>
      <c r="N241" s="105">
        <v>0</v>
      </c>
      <c r="O241" s="111">
        <v>0.78</v>
      </c>
      <c r="P241" s="111">
        <v>0.06</v>
      </c>
      <c r="Q241" s="100">
        <v>3.5454545454545454E-2</v>
      </c>
      <c r="R241" s="100">
        <v>2.7272727272727271E-3</v>
      </c>
      <c r="S241" s="101">
        <v>5.03</v>
      </c>
      <c r="T241" s="101">
        <f t="shared" si="4"/>
        <v>-1.7199999999999998</v>
      </c>
    </row>
    <row r="242" spans="1:26">
      <c r="A242" s="90">
        <v>3</v>
      </c>
      <c r="B242" s="78" t="s">
        <v>45</v>
      </c>
      <c r="C242" s="85">
        <v>42312</v>
      </c>
      <c r="D242">
        <v>987</v>
      </c>
      <c r="E242" s="105">
        <v>1</v>
      </c>
      <c r="F242" s="105">
        <v>0</v>
      </c>
      <c r="G242" s="105">
        <v>0</v>
      </c>
      <c r="H242" s="105">
        <v>0</v>
      </c>
      <c r="I242" s="105">
        <v>0</v>
      </c>
      <c r="J242" s="105">
        <v>0</v>
      </c>
      <c r="K242" s="105">
        <v>6</v>
      </c>
      <c r="L242" s="105">
        <v>0</v>
      </c>
      <c r="M242" s="105">
        <v>0</v>
      </c>
      <c r="N242" s="105">
        <v>0</v>
      </c>
      <c r="O242" s="111">
        <v>0.11</v>
      </c>
      <c r="P242" s="111">
        <v>0.6</v>
      </c>
      <c r="Q242" s="100">
        <v>5.0000000000000001E-3</v>
      </c>
      <c r="R242" s="100">
        <v>2.7272727272727271E-2</v>
      </c>
      <c r="S242" s="101">
        <v>4.83</v>
      </c>
      <c r="T242" s="101">
        <f t="shared" si="4"/>
        <v>2.2000000000000002</v>
      </c>
    </row>
    <row r="243" spans="1:26">
      <c r="A243" s="90">
        <v>3</v>
      </c>
      <c r="B243" s="78" t="s">
        <v>45</v>
      </c>
      <c r="C243" s="85">
        <v>42312</v>
      </c>
      <c r="D243">
        <v>988</v>
      </c>
      <c r="E243" s="105">
        <v>0</v>
      </c>
      <c r="F243" s="105">
        <v>0</v>
      </c>
      <c r="G243" s="105">
        <v>0</v>
      </c>
      <c r="H243" s="105">
        <v>0</v>
      </c>
      <c r="I243" s="105">
        <v>0</v>
      </c>
      <c r="J243" s="105">
        <v>0</v>
      </c>
      <c r="K243" s="105">
        <v>4</v>
      </c>
      <c r="L243" s="105">
        <v>0</v>
      </c>
      <c r="M243" s="105">
        <v>0</v>
      </c>
      <c r="N243" s="105">
        <v>0</v>
      </c>
      <c r="O243" s="111">
        <v>-0.86</v>
      </c>
      <c r="P243" s="111">
        <v>0.76</v>
      </c>
      <c r="Q243" s="100">
        <v>-3.9090909090909093E-2</v>
      </c>
      <c r="R243" s="100">
        <v>3.4545454545454546E-2</v>
      </c>
      <c r="S243" s="101">
        <v>3.93</v>
      </c>
      <c r="T243" s="101">
        <v>0</v>
      </c>
    </row>
    <row r="244" spans="1:26">
      <c r="A244" s="90">
        <v>3</v>
      </c>
      <c r="B244" s="78" t="s">
        <v>45</v>
      </c>
      <c r="C244" s="85">
        <v>42312</v>
      </c>
      <c r="D244">
        <v>989</v>
      </c>
      <c r="E244" s="105">
        <v>1</v>
      </c>
      <c r="F244" s="105">
        <v>0</v>
      </c>
      <c r="G244" s="105">
        <v>1</v>
      </c>
      <c r="H244" s="105">
        <v>0</v>
      </c>
      <c r="I244" s="105">
        <v>0</v>
      </c>
      <c r="J244" s="105">
        <v>0</v>
      </c>
      <c r="K244" s="105">
        <v>3</v>
      </c>
      <c r="L244" s="105">
        <v>0</v>
      </c>
      <c r="M244" s="105">
        <v>0</v>
      </c>
      <c r="N244" s="105">
        <v>0</v>
      </c>
      <c r="O244" s="111">
        <v>0.158</v>
      </c>
      <c r="P244" s="111">
        <v>0.7</v>
      </c>
      <c r="Q244" s="100">
        <v>7.1818181818181816E-3</v>
      </c>
      <c r="R244" s="100">
        <v>3.1818181818181815E-2</v>
      </c>
      <c r="S244" s="101">
        <v>3.6</v>
      </c>
      <c r="T244" s="101">
        <f t="shared" si="4"/>
        <v>0.73</v>
      </c>
    </row>
    <row r="245" spans="1:26">
      <c r="A245" s="79">
        <v>3</v>
      </c>
      <c r="B245" s="79" t="s">
        <v>45</v>
      </c>
      <c r="C245" s="86">
        <v>42312</v>
      </c>
      <c r="D245" s="1">
        <v>990</v>
      </c>
      <c r="E245" s="112">
        <v>0</v>
      </c>
      <c r="F245" s="112">
        <v>1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3">
        <v>0.64</v>
      </c>
      <c r="P245" s="113"/>
      <c r="Q245" s="97">
        <v>2.9090909090909091E-2</v>
      </c>
      <c r="R245" s="97"/>
      <c r="S245" s="98">
        <v>1.93</v>
      </c>
      <c r="T245" s="101">
        <f t="shared" si="4"/>
        <v>-0.24</v>
      </c>
      <c r="U245" s="97"/>
      <c r="V245" s="97"/>
      <c r="W245" s="97"/>
      <c r="X245" s="97"/>
      <c r="Y245" s="1"/>
      <c r="Z245" s="1"/>
    </row>
    <row r="246" spans="1:26">
      <c r="A246" s="90">
        <v>4</v>
      </c>
      <c r="B246" s="78" t="s">
        <v>45</v>
      </c>
      <c r="C246" s="25" t="s">
        <v>80</v>
      </c>
      <c r="D246">
        <v>983</v>
      </c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14"/>
      <c r="P246" s="114"/>
      <c r="S246" s="101"/>
      <c r="T246" s="101"/>
    </row>
    <row r="247" spans="1:26">
      <c r="A247" s="90">
        <v>4</v>
      </c>
      <c r="B247" s="78" t="s">
        <v>45</v>
      </c>
      <c r="C247" s="25" t="s">
        <v>80</v>
      </c>
      <c r="D247">
        <v>984</v>
      </c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11"/>
      <c r="P247" s="111"/>
      <c r="S247" s="101"/>
      <c r="T247" s="101"/>
    </row>
    <row r="248" spans="1:26">
      <c r="A248" s="90">
        <v>4</v>
      </c>
      <c r="B248" s="78" t="s">
        <v>45</v>
      </c>
      <c r="C248" s="25" t="s">
        <v>80</v>
      </c>
      <c r="D248">
        <v>985</v>
      </c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11"/>
      <c r="P248" s="111"/>
      <c r="S248" s="101"/>
      <c r="T248" s="101"/>
    </row>
    <row r="249" spans="1:26">
      <c r="A249" s="90">
        <v>4</v>
      </c>
      <c r="B249" s="78" t="s">
        <v>45</v>
      </c>
      <c r="C249" s="25" t="s">
        <v>80</v>
      </c>
      <c r="D249">
        <v>986</v>
      </c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11"/>
      <c r="P249" s="111"/>
      <c r="S249" s="101"/>
      <c r="T249" s="101"/>
    </row>
    <row r="250" spans="1:26">
      <c r="A250" s="90">
        <v>4</v>
      </c>
      <c r="B250" s="78" t="s">
        <v>45</v>
      </c>
      <c r="C250" s="25" t="s">
        <v>80</v>
      </c>
      <c r="D250">
        <v>987</v>
      </c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11"/>
      <c r="P250" s="111"/>
      <c r="S250" s="101"/>
      <c r="T250" s="101"/>
    </row>
    <row r="251" spans="1:26">
      <c r="A251" s="90">
        <v>4</v>
      </c>
      <c r="B251" s="78" t="s">
        <v>45</v>
      </c>
      <c r="C251" s="25" t="s">
        <v>80</v>
      </c>
      <c r="D251">
        <v>988</v>
      </c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11"/>
      <c r="P251" s="111"/>
      <c r="S251" s="101"/>
      <c r="T251" s="101"/>
    </row>
    <row r="252" spans="1:26">
      <c r="A252" s="90">
        <v>4</v>
      </c>
      <c r="B252" s="78" t="s">
        <v>45</v>
      </c>
      <c r="C252" s="25" t="s">
        <v>80</v>
      </c>
      <c r="D252">
        <v>989</v>
      </c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11"/>
      <c r="P252" s="111"/>
      <c r="S252" s="101"/>
      <c r="T252" s="101"/>
    </row>
    <row r="253" spans="1:26">
      <c r="A253" s="79">
        <v>4</v>
      </c>
      <c r="B253" s="79" t="s">
        <v>45</v>
      </c>
      <c r="C253" s="10" t="s">
        <v>80</v>
      </c>
      <c r="D253" s="1">
        <v>990</v>
      </c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3"/>
      <c r="P253" s="113"/>
      <c r="Q253" s="97"/>
      <c r="R253" s="97"/>
      <c r="S253" s="98"/>
      <c r="T253" s="101"/>
      <c r="U253" s="97"/>
      <c r="V253" s="97"/>
      <c r="W253" s="97"/>
      <c r="X253" s="97"/>
      <c r="Y253" s="1"/>
      <c r="Z253" s="1"/>
    </row>
    <row r="254" spans="1:26">
      <c r="A254" s="90">
        <v>5</v>
      </c>
      <c r="B254" s="78" t="s">
        <v>45</v>
      </c>
      <c r="C254" s="85">
        <v>42348</v>
      </c>
      <c r="D254">
        <v>983</v>
      </c>
      <c r="O254" s="114">
        <v>1.08</v>
      </c>
      <c r="P254" s="114">
        <v>-0.16</v>
      </c>
      <c r="Q254" s="100">
        <v>3.0000000000000002E-2</v>
      </c>
      <c r="R254" s="100">
        <v>-4.4444444444444444E-3</v>
      </c>
      <c r="S254" s="115">
        <v>6.666666666666667</v>
      </c>
      <c r="T254" s="101">
        <f>S254-S238</f>
        <v>0.39666666666666739</v>
      </c>
    </row>
    <row r="255" spans="1:26">
      <c r="A255" s="90">
        <v>5</v>
      </c>
      <c r="B255" s="78" t="s">
        <v>45</v>
      </c>
      <c r="C255" s="85">
        <v>42348</v>
      </c>
      <c r="D255">
        <v>984</v>
      </c>
      <c r="E255" s="100">
        <v>1</v>
      </c>
      <c r="F255" s="100">
        <v>0</v>
      </c>
      <c r="G255" s="100">
        <v>0</v>
      </c>
      <c r="H255" s="100">
        <v>1</v>
      </c>
      <c r="I255" s="100">
        <v>0</v>
      </c>
      <c r="J255" s="100">
        <v>0</v>
      </c>
      <c r="K255" s="100">
        <v>6</v>
      </c>
      <c r="L255" s="100">
        <v>0</v>
      </c>
      <c r="M255" s="100">
        <v>0</v>
      </c>
      <c r="N255" s="100">
        <v>0</v>
      </c>
      <c r="O255" s="111">
        <v>2.78</v>
      </c>
      <c r="P255" s="111">
        <v>0.04</v>
      </c>
      <c r="Q255" s="100">
        <v>7.722222222222222E-2</v>
      </c>
      <c r="R255" s="100">
        <v>1.1111111111111111E-3</v>
      </c>
      <c r="S255" s="115">
        <v>5.166666666666667</v>
      </c>
      <c r="T255" s="101">
        <f t="shared" ref="T255:T261" si="5">S255-S239</f>
        <v>-0.46333333333333293</v>
      </c>
    </row>
    <row r="256" spans="1:26">
      <c r="A256" s="90">
        <v>5</v>
      </c>
      <c r="B256" s="78" t="s">
        <v>45</v>
      </c>
      <c r="C256" s="85">
        <v>42348</v>
      </c>
      <c r="D256">
        <v>985</v>
      </c>
      <c r="E256" s="100">
        <v>3</v>
      </c>
      <c r="F256" s="100">
        <v>0</v>
      </c>
      <c r="G256" s="100">
        <v>0</v>
      </c>
      <c r="H256" s="100">
        <v>0</v>
      </c>
      <c r="I256" s="100">
        <v>0</v>
      </c>
      <c r="J256" s="100">
        <v>0</v>
      </c>
      <c r="K256" s="100">
        <v>4</v>
      </c>
      <c r="L256" s="100">
        <v>0</v>
      </c>
      <c r="M256" s="100">
        <v>0</v>
      </c>
      <c r="N256" s="100">
        <v>0</v>
      </c>
      <c r="O256" s="111">
        <v>-0.06</v>
      </c>
      <c r="P256" s="111">
        <v>0.28000000000000003</v>
      </c>
      <c r="Q256" s="100">
        <v>-1.6666666666666666E-3</v>
      </c>
      <c r="R256" s="100">
        <v>7.7777777777777784E-3</v>
      </c>
      <c r="S256" s="115">
        <v>3.1333333333333333</v>
      </c>
      <c r="T256" s="101">
        <f t="shared" si="5"/>
        <v>-0.26666666666666661</v>
      </c>
    </row>
    <row r="257" spans="1:26">
      <c r="A257" s="90">
        <v>5</v>
      </c>
      <c r="B257" s="78" t="s">
        <v>45</v>
      </c>
      <c r="C257" s="85">
        <v>42348</v>
      </c>
      <c r="D257">
        <v>986</v>
      </c>
      <c r="E257" s="100">
        <v>3</v>
      </c>
      <c r="F257" s="100">
        <v>1</v>
      </c>
      <c r="G257" s="100">
        <v>1</v>
      </c>
      <c r="H257" s="100">
        <v>0</v>
      </c>
      <c r="I257" s="100">
        <v>0</v>
      </c>
      <c r="J257" s="100">
        <v>0</v>
      </c>
      <c r="K257" s="100">
        <v>6</v>
      </c>
      <c r="L257" s="100">
        <v>0</v>
      </c>
      <c r="M257" s="100">
        <v>0</v>
      </c>
      <c r="N257" s="100">
        <v>0</v>
      </c>
      <c r="O257" s="111">
        <v>0.57999999999999996</v>
      </c>
      <c r="P257" s="111">
        <v>-0.18</v>
      </c>
      <c r="Q257" s="100">
        <v>1.6111111111111111E-2</v>
      </c>
      <c r="R257" s="100">
        <v>-5.0000000000000001E-3</v>
      </c>
      <c r="S257" s="115">
        <v>4.7</v>
      </c>
      <c r="T257" s="101">
        <f t="shared" si="5"/>
        <v>-0.33000000000000007</v>
      </c>
    </row>
    <row r="258" spans="1:26">
      <c r="A258" s="90">
        <v>5</v>
      </c>
      <c r="B258" s="78" t="s">
        <v>45</v>
      </c>
      <c r="C258" s="85">
        <v>42348</v>
      </c>
      <c r="D258">
        <v>987</v>
      </c>
      <c r="E258" s="100">
        <v>2</v>
      </c>
      <c r="F258" s="100">
        <v>0</v>
      </c>
      <c r="G258" s="100">
        <v>0</v>
      </c>
      <c r="H258" s="100">
        <v>0</v>
      </c>
      <c r="I258" s="100">
        <v>0</v>
      </c>
      <c r="J258" s="100">
        <v>0</v>
      </c>
      <c r="K258" s="100">
        <v>3</v>
      </c>
      <c r="L258" s="100">
        <v>0</v>
      </c>
      <c r="M258" s="100">
        <v>0</v>
      </c>
      <c r="N258" s="100">
        <v>0</v>
      </c>
      <c r="O258" s="111">
        <v>-0.4</v>
      </c>
      <c r="P258" s="111">
        <v>0.4</v>
      </c>
      <c r="Q258" s="100">
        <v>-1.1111111111111112E-2</v>
      </c>
      <c r="R258" s="100">
        <v>1.1111111111111112E-2</v>
      </c>
      <c r="S258" s="115">
        <v>4.2333333333333334</v>
      </c>
      <c r="T258" s="101">
        <f t="shared" si="5"/>
        <v>-0.59666666666666668</v>
      </c>
    </row>
    <row r="259" spans="1:26">
      <c r="A259" s="90">
        <v>5</v>
      </c>
      <c r="B259" s="78" t="s">
        <v>45</v>
      </c>
      <c r="C259" s="85">
        <v>42348</v>
      </c>
      <c r="D259">
        <v>988</v>
      </c>
      <c r="O259" s="111">
        <v>1.38</v>
      </c>
      <c r="P259" s="111">
        <v>1.1200000000000001</v>
      </c>
      <c r="Q259" s="100">
        <v>3.833333333333333E-2</v>
      </c>
      <c r="R259" s="100">
        <v>3.1111111111111114E-2</v>
      </c>
      <c r="S259" s="115">
        <v>4.166666666666667</v>
      </c>
      <c r="T259" s="101">
        <f t="shared" si="5"/>
        <v>0.2366666666666668</v>
      </c>
    </row>
    <row r="260" spans="1:26">
      <c r="A260" s="90">
        <v>5</v>
      </c>
      <c r="B260" s="78" t="s">
        <v>45</v>
      </c>
      <c r="C260" s="85">
        <v>42348</v>
      </c>
      <c r="D260">
        <v>989</v>
      </c>
      <c r="O260" s="111"/>
      <c r="P260" s="111"/>
      <c r="S260" s="115"/>
      <c r="T260" s="101">
        <f t="shared" si="5"/>
        <v>-3.6</v>
      </c>
    </row>
    <row r="261" spans="1:26">
      <c r="A261" s="79">
        <v>5</v>
      </c>
      <c r="B261" s="79" t="s">
        <v>45</v>
      </c>
      <c r="C261" s="86">
        <v>42348</v>
      </c>
      <c r="D261" s="1">
        <v>990</v>
      </c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113">
        <v>1.34</v>
      </c>
      <c r="P261" s="113"/>
      <c r="Q261" s="97">
        <v>3.7222222222222226E-2</v>
      </c>
      <c r="R261" s="97"/>
      <c r="S261" s="116">
        <v>1.9000000000000001</v>
      </c>
      <c r="T261" s="101">
        <f t="shared" si="5"/>
        <v>-2.9999999999999805E-2</v>
      </c>
      <c r="U261" s="97"/>
      <c r="V261" s="97"/>
      <c r="W261" s="97"/>
      <c r="X261" s="97"/>
      <c r="Y261" s="1"/>
      <c r="Z261" s="1"/>
    </row>
    <row r="262" spans="1:26">
      <c r="A262" s="90">
        <v>6</v>
      </c>
      <c r="B262" s="78" t="s">
        <v>45</v>
      </c>
      <c r="C262" s="85">
        <v>42416</v>
      </c>
      <c r="D262">
        <v>983</v>
      </c>
      <c r="O262" s="114">
        <v>0.26</v>
      </c>
      <c r="P262" s="114">
        <v>0.2</v>
      </c>
      <c r="Q262" s="100">
        <v>4.9056603773584909E-3</v>
      </c>
      <c r="R262" s="100">
        <v>3.7735849056603774E-3</v>
      </c>
      <c r="S262" s="115"/>
      <c r="T262" s="101">
        <v>0</v>
      </c>
    </row>
    <row r="263" spans="1:26">
      <c r="A263" s="90">
        <v>6</v>
      </c>
      <c r="B263" s="78" t="s">
        <v>45</v>
      </c>
      <c r="C263" s="85">
        <v>42416</v>
      </c>
      <c r="D263">
        <v>984</v>
      </c>
      <c r="E263" s="100">
        <v>1</v>
      </c>
      <c r="F263" s="100">
        <v>0</v>
      </c>
      <c r="G263" s="100">
        <v>0</v>
      </c>
      <c r="H263" s="100">
        <v>1</v>
      </c>
      <c r="I263" s="100">
        <v>0</v>
      </c>
      <c r="J263" s="100">
        <v>0</v>
      </c>
      <c r="K263" s="100">
        <v>6</v>
      </c>
      <c r="L263" s="100">
        <v>0</v>
      </c>
      <c r="M263" s="100">
        <v>0</v>
      </c>
      <c r="N263" s="100">
        <v>0</v>
      </c>
      <c r="O263" s="111">
        <v>5.2</v>
      </c>
      <c r="P263" s="111">
        <v>3.0550000000000002</v>
      </c>
      <c r="Q263" s="100">
        <v>9.8113207547169817E-2</v>
      </c>
      <c r="R263" s="100">
        <v>5.7641509433962269E-2</v>
      </c>
      <c r="S263" s="115">
        <v>5.0999999999999996</v>
      </c>
      <c r="T263" s="101">
        <f t="shared" si="4"/>
        <v>-6.6666666666667318E-2</v>
      </c>
    </row>
    <row r="264" spans="1:26">
      <c r="A264" s="90">
        <v>6</v>
      </c>
      <c r="B264" s="78" t="s">
        <v>45</v>
      </c>
      <c r="C264" s="85">
        <v>42416</v>
      </c>
      <c r="D264">
        <v>985</v>
      </c>
      <c r="E264" s="100">
        <v>3</v>
      </c>
      <c r="F264" s="100">
        <v>0</v>
      </c>
      <c r="G264" s="100">
        <v>0</v>
      </c>
      <c r="H264" s="100">
        <v>0</v>
      </c>
      <c r="I264" s="100">
        <v>0</v>
      </c>
      <c r="J264" s="100">
        <v>0</v>
      </c>
      <c r="K264" s="100">
        <v>4</v>
      </c>
      <c r="L264" s="100">
        <v>0</v>
      </c>
      <c r="M264" s="100">
        <v>0</v>
      </c>
      <c r="N264" s="100">
        <v>0</v>
      </c>
      <c r="O264" s="111">
        <v>2.61</v>
      </c>
      <c r="P264" s="111">
        <v>-0.56000000000000005</v>
      </c>
      <c r="Q264" s="100">
        <v>4.9245283018867922E-2</v>
      </c>
      <c r="R264" s="100">
        <v>-1.0566037735849057E-2</v>
      </c>
      <c r="S264" s="115">
        <v>4</v>
      </c>
      <c r="T264" s="101">
        <f t="shared" si="4"/>
        <v>0.8666666666666667</v>
      </c>
    </row>
    <row r="265" spans="1:26">
      <c r="A265" s="90">
        <v>6</v>
      </c>
      <c r="B265" s="78" t="s">
        <v>45</v>
      </c>
      <c r="C265" s="85">
        <v>42416</v>
      </c>
      <c r="D265">
        <v>986</v>
      </c>
      <c r="E265" s="100">
        <v>3</v>
      </c>
      <c r="F265" s="100">
        <v>1</v>
      </c>
      <c r="G265" s="100">
        <v>1</v>
      </c>
      <c r="H265" s="100">
        <v>0</v>
      </c>
      <c r="I265" s="100">
        <v>0</v>
      </c>
      <c r="J265" s="100">
        <v>0</v>
      </c>
      <c r="K265" s="100">
        <v>6</v>
      </c>
      <c r="L265" s="100">
        <v>0</v>
      </c>
      <c r="M265" s="100">
        <v>0</v>
      </c>
      <c r="N265" s="100">
        <v>0</v>
      </c>
      <c r="O265" s="111">
        <v>3.165</v>
      </c>
      <c r="P265" s="111">
        <v>0.66</v>
      </c>
      <c r="Q265" s="100">
        <v>5.9716981132075471E-2</v>
      </c>
      <c r="R265" s="100">
        <v>1.2452830188679246E-2</v>
      </c>
      <c r="S265" s="115">
        <v>4.9000000000000004</v>
      </c>
      <c r="T265" s="101">
        <f t="shared" si="4"/>
        <v>0.20000000000000018</v>
      </c>
    </row>
    <row r="266" spans="1:26">
      <c r="A266" s="90">
        <v>6</v>
      </c>
      <c r="B266" s="78" t="s">
        <v>45</v>
      </c>
      <c r="C266" s="85">
        <v>42416</v>
      </c>
      <c r="D266">
        <v>987</v>
      </c>
      <c r="E266" s="100">
        <v>2</v>
      </c>
      <c r="F266" s="100">
        <v>0</v>
      </c>
      <c r="G266" s="100">
        <v>0</v>
      </c>
      <c r="H266" s="100">
        <v>0</v>
      </c>
      <c r="I266" s="100">
        <v>0</v>
      </c>
      <c r="J266" s="100">
        <v>0</v>
      </c>
      <c r="K266" s="100">
        <v>3</v>
      </c>
      <c r="L266" s="100">
        <v>0</v>
      </c>
      <c r="M266" s="100">
        <v>0</v>
      </c>
      <c r="N266" s="100">
        <v>0</v>
      </c>
      <c r="O266" s="111">
        <v>0.93</v>
      </c>
      <c r="P266" s="111">
        <v>0.90500000000000003</v>
      </c>
      <c r="Q266" s="100">
        <v>1.7547169811320755E-2</v>
      </c>
      <c r="R266" s="100">
        <v>1.7075471698113208E-2</v>
      </c>
      <c r="S266" s="115">
        <v>5</v>
      </c>
      <c r="T266" s="101">
        <f t="shared" si="4"/>
        <v>0.76666666666666661</v>
      </c>
    </row>
    <row r="267" spans="1:26">
      <c r="A267" s="90">
        <v>6</v>
      </c>
      <c r="B267" s="78" t="s">
        <v>45</v>
      </c>
      <c r="C267" s="85">
        <v>42416</v>
      </c>
      <c r="D267">
        <v>988</v>
      </c>
      <c r="O267" s="111">
        <v>2.9</v>
      </c>
      <c r="P267" s="111">
        <v>3.02</v>
      </c>
      <c r="Q267" s="100">
        <v>5.4716981132075473E-2</v>
      </c>
      <c r="R267" s="100">
        <v>5.6981132075471695E-2</v>
      </c>
      <c r="S267" s="115"/>
      <c r="T267" s="101">
        <v>0</v>
      </c>
    </row>
    <row r="268" spans="1:26">
      <c r="A268" s="90">
        <v>6</v>
      </c>
      <c r="B268" s="78" t="s">
        <v>45</v>
      </c>
      <c r="C268" s="85">
        <v>42416</v>
      </c>
      <c r="D268">
        <v>989</v>
      </c>
      <c r="O268" s="111">
        <v>1.702</v>
      </c>
      <c r="P268" s="111">
        <v>2.83</v>
      </c>
      <c r="Q268" s="100">
        <v>1.9123595505617978E-2</v>
      </c>
      <c r="R268" s="100">
        <v>3.1797752808988763E-2</v>
      </c>
      <c r="S268" s="115"/>
      <c r="T268" s="101">
        <v>0</v>
      </c>
    </row>
    <row r="269" spans="1:26">
      <c r="A269" s="79">
        <v>6</v>
      </c>
      <c r="B269" s="79" t="s">
        <v>45</v>
      </c>
      <c r="C269" s="86">
        <v>42416</v>
      </c>
      <c r="D269" s="1">
        <v>990</v>
      </c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113"/>
      <c r="P269" s="113"/>
      <c r="Q269" s="97"/>
      <c r="R269" s="97"/>
      <c r="S269" s="116"/>
      <c r="T269" s="101">
        <v>0</v>
      </c>
      <c r="U269" s="97"/>
      <c r="V269" s="97"/>
      <c r="W269" s="97"/>
      <c r="X269" s="97"/>
      <c r="Y269" s="1"/>
      <c r="Z269" s="1"/>
    </row>
    <row r="270" spans="1:26">
      <c r="A270" s="90">
        <v>7</v>
      </c>
      <c r="B270" s="78" t="s">
        <v>45</v>
      </c>
      <c r="C270" s="85">
        <v>42446</v>
      </c>
      <c r="D270">
        <v>983</v>
      </c>
      <c r="E270" s="105">
        <v>3</v>
      </c>
      <c r="F270" s="105">
        <v>0</v>
      </c>
      <c r="G270" s="105">
        <v>0</v>
      </c>
      <c r="H270" s="105">
        <v>0</v>
      </c>
      <c r="I270" s="105">
        <v>0</v>
      </c>
      <c r="J270" s="105">
        <v>0</v>
      </c>
      <c r="K270" s="105">
        <v>2</v>
      </c>
      <c r="L270" s="105">
        <v>0</v>
      </c>
      <c r="M270" s="105">
        <v>0</v>
      </c>
      <c r="N270" s="105">
        <v>1</v>
      </c>
      <c r="O270" s="114">
        <v>4.625</v>
      </c>
      <c r="P270" s="114">
        <v>2.46</v>
      </c>
      <c r="Q270" s="100">
        <v>0.10511363636363637</v>
      </c>
      <c r="R270" s="100">
        <v>5.5909090909090908E-2</v>
      </c>
      <c r="S270" s="117">
        <v>9</v>
      </c>
      <c r="T270" s="101">
        <v>0</v>
      </c>
    </row>
    <row r="271" spans="1:26">
      <c r="A271" s="90">
        <v>7</v>
      </c>
      <c r="B271" s="78" t="s">
        <v>45</v>
      </c>
      <c r="C271" s="85">
        <v>42446</v>
      </c>
      <c r="D271">
        <v>984</v>
      </c>
      <c r="E271" s="105">
        <v>2</v>
      </c>
      <c r="F271" s="105">
        <v>0</v>
      </c>
      <c r="G271" s="105">
        <v>0</v>
      </c>
      <c r="H271" s="105">
        <v>1</v>
      </c>
      <c r="I271" s="105">
        <v>0</v>
      </c>
      <c r="J271" s="105">
        <v>0</v>
      </c>
      <c r="K271" s="105">
        <v>8</v>
      </c>
      <c r="L271" s="105">
        <v>0</v>
      </c>
      <c r="M271" s="105">
        <v>0</v>
      </c>
      <c r="N271" s="105">
        <v>0</v>
      </c>
      <c r="O271" s="111">
        <v>2.9</v>
      </c>
      <c r="P271" s="111">
        <v>0.25</v>
      </c>
      <c r="Q271" s="100">
        <v>6.5909090909090903E-2</v>
      </c>
      <c r="R271" s="100">
        <v>5.681818181818182E-3</v>
      </c>
      <c r="S271" s="115">
        <v>2.67</v>
      </c>
      <c r="T271" s="101">
        <f t="shared" si="4"/>
        <v>-2.4299999999999997</v>
      </c>
    </row>
    <row r="272" spans="1:26">
      <c r="A272" s="90">
        <v>7</v>
      </c>
      <c r="B272" s="78" t="s">
        <v>45</v>
      </c>
      <c r="C272" s="85">
        <v>42446</v>
      </c>
      <c r="D272">
        <v>985</v>
      </c>
      <c r="E272" s="105">
        <v>6</v>
      </c>
      <c r="F272" s="105">
        <v>0</v>
      </c>
      <c r="G272" s="105">
        <v>0</v>
      </c>
      <c r="H272" s="105">
        <v>0</v>
      </c>
      <c r="I272" s="105">
        <v>0</v>
      </c>
      <c r="J272" s="105">
        <v>0</v>
      </c>
      <c r="K272" s="105">
        <v>4</v>
      </c>
      <c r="L272" s="105">
        <v>0</v>
      </c>
      <c r="M272" s="105">
        <v>0</v>
      </c>
      <c r="N272" s="105">
        <v>0</v>
      </c>
      <c r="O272" s="111">
        <v>0.875</v>
      </c>
      <c r="P272" s="111">
        <v>0.72</v>
      </c>
      <c r="Q272" s="100">
        <v>1.9886363636363636E-2</v>
      </c>
      <c r="R272" s="100">
        <v>1.6363636363636361E-2</v>
      </c>
      <c r="S272" s="115">
        <v>5.17</v>
      </c>
      <c r="T272" s="101">
        <f t="shared" si="4"/>
        <v>1.17</v>
      </c>
    </row>
    <row r="273" spans="1:26">
      <c r="A273" s="90">
        <v>7</v>
      </c>
      <c r="B273" s="78" t="s">
        <v>45</v>
      </c>
      <c r="C273" s="85">
        <v>42446</v>
      </c>
      <c r="D273">
        <v>986</v>
      </c>
      <c r="E273" s="105">
        <v>4</v>
      </c>
      <c r="F273" s="105">
        <v>1</v>
      </c>
      <c r="G273" s="105">
        <v>0</v>
      </c>
      <c r="H273" s="105">
        <v>0</v>
      </c>
      <c r="I273" s="105">
        <v>0</v>
      </c>
      <c r="J273" s="105">
        <v>0</v>
      </c>
      <c r="K273" s="105">
        <v>4</v>
      </c>
      <c r="L273" s="105">
        <v>0</v>
      </c>
      <c r="M273" s="105">
        <v>0</v>
      </c>
      <c r="N273" s="105">
        <v>0</v>
      </c>
      <c r="O273" s="111">
        <v>2.835</v>
      </c>
      <c r="P273" s="111">
        <v>0.3</v>
      </c>
      <c r="Q273" s="100">
        <v>6.4431818181818187E-2</v>
      </c>
      <c r="R273" s="100">
        <v>6.8181818181818179E-3</v>
      </c>
      <c r="S273" s="115">
        <v>4</v>
      </c>
      <c r="T273" s="101">
        <f t="shared" si="4"/>
        <v>-0.90000000000000036</v>
      </c>
    </row>
    <row r="274" spans="1:26">
      <c r="A274" s="90">
        <v>7</v>
      </c>
      <c r="B274" s="78" t="s">
        <v>45</v>
      </c>
      <c r="C274" s="85">
        <v>42446</v>
      </c>
      <c r="D274">
        <v>987</v>
      </c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11"/>
      <c r="P274" s="111"/>
      <c r="S274" s="115"/>
      <c r="T274" s="101">
        <v>0</v>
      </c>
    </row>
    <row r="275" spans="1:26">
      <c r="A275" s="91">
        <v>7</v>
      </c>
      <c r="B275" s="80" t="s">
        <v>45</v>
      </c>
      <c r="C275" s="87">
        <v>42446</v>
      </c>
      <c r="D275" s="65">
        <v>988</v>
      </c>
      <c r="E275" s="106">
        <v>1</v>
      </c>
      <c r="F275" s="106">
        <v>0</v>
      </c>
      <c r="G275" s="106">
        <v>0</v>
      </c>
      <c r="H275" s="106">
        <v>0</v>
      </c>
      <c r="I275" s="106">
        <v>3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18">
        <v>4.9550000000000001</v>
      </c>
      <c r="P275" s="118">
        <v>4.7249999999999996</v>
      </c>
      <c r="Q275" s="103">
        <v>0.11261363636363636</v>
      </c>
      <c r="R275" s="103">
        <v>0.10738636363636363</v>
      </c>
      <c r="S275" s="119">
        <v>7.33</v>
      </c>
      <c r="T275" s="101">
        <v>0</v>
      </c>
      <c r="U275" s="103"/>
      <c r="V275" s="103"/>
      <c r="W275" s="103"/>
      <c r="X275" s="103"/>
      <c r="Y275" s="65"/>
      <c r="Z275" s="65"/>
    </row>
    <row r="276" spans="1:26">
      <c r="A276" s="91">
        <v>7</v>
      </c>
      <c r="B276" s="80" t="s">
        <v>45</v>
      </c>
      <c r="C276" s="87">
        <v>42446</v>
      </c>
      <c r="D276" s="65">
        <v>989</v>
      </c>
      <c r="E276" s="106">
        <v>1</v>
      </c>
      <c r="F276" s="106">
        <v>0</v>
      </c>
      <c r="G276" s="106">
        <v>0</v>
      </c>
      <c r="H276" s="106">
        <v>0</v>
      </c>
      <c r="I276" s="106">
        <v>0</v>
      </c>
      <c r="J276" s="106">
        <v>0</v>
      </c>
      <c r="K276" s="106">
        <v>0</v>
      </c>
      <c r="L276" s="106">
        <v>0</v>
      </c>
      <c r="M276" s="106">
        <v>0</v>
      </c>
      <c r="N276" s="106">
        <v>0</v>
      </c>
      <c r="O276" s="118">
        <v>1.62</v>
      </c>
      <c r="P276" s="118">
        <v>1.875</v>
      </c>
      <c r="Q276" s="103">
        <v>3.6818181818181819E-2</v>
      </c>
      <c r="R276" s="103">
        <v>4.261363636363636E-2</v>
      </c>
      <c r="S276" s="119">
        <v>5.13</v>
      </c>
      <c r="T276" s="101">
        <v>0</v>
      </c>
      <c r="U276" s="103"/>
      <c r="V276" s="103"/>
      <c r="W276" s="103"/>
      <c r="X276" s="103"/>
      <c r="Y276" s="65"/>
      <c r="Z276" s="65"/>
    </row>
    <row r="277" spans="1:26">
      <c r="A277" s="79">
        <v>7</v>
      </c>
      <c r="B277" s="79" t="s">
        <v>45</v>
      </c>
      <c r="C277" s="86">
        <v>42446</v>
      </c>
      <c r="D277" s="1">
        <v>990</v>
      </c>
      <c r="E277" s="112">
        <v>1</v>
      </c>
      <c r="F277" s="112">
        <v>0</v>
      </c>
      <c r="G277" s="112">
        <v>0</v>
      </c>
      <c r="H277" s="112">
        <v>0</v>
      </c>
      <c r="I277" s="112">
        <v>1</v>
      </c>
      <c r="J277" s="112">
        <v>0</v>
      </c>
      <c r="K277" s="112">
        <v>0</v>
      </c>
      <c r="L277" s="112">
        <v>0</v>
      </c>
      <c r="M277" s="112">
        <v>0</v>
      </c>
      <c r="N277" s="112">
        <v>0</v>
      </c>
      <c r="O277" s="113">
        <v>0</v>
      </c>
      <c r="P277" s="113"/>
      <c r="Q277" s="97">
        <v>0</v>
      </c>
      <c r="R277" s="97"/>
      <c r="S277" s="116">
        <v>1.83</v>
      </c>
      <c r="T277" s="101">
        <v>0</v>
      </c>
      <c r="U277" s="97"/>
      <c r="V277" s="97"/>
      <c r="W277" s="97"/>
      <c r="X277" s="97"/>
      <c r="Y277" s="1"/>
      <c r="Z277" s="1"/>
    </row>
    <row r="278" spans="1:26">
      <c r="A278" s="90">
        <v>8</v>
      </c>
      <c r="B278" s="78" t="s">
        <v>45</v>
      </c>
      <c r="C278" s="85">
        <v>42487</v>
      </c>
      <c r="D278">
        <v>983</v>
      </c>
      <c r="E278" s="100">
        <v>2</v>
      </c>
      <c r="F278" s="100">
        <v>0</v>
      </c>
      <c r="G278" s="100">
        <v>0</v>
      </c>
      <c r="H278" s="100">
        <v>0</v>
      </c>
      <c r="I278" s="100">
        <v>1</v>
      </c>
      <c r="J278" s="100">
        <v>0</v>
      </c>
      <c r="K278" s="100">
        <v>2</v>
      </c>
      <c r="L278" s="100">
        <v>0</v>
      </c>
      <c r="M278" s="100">
        <v>0</v>
      </c>
      <c r="N278" s="100">
        <v>0</v>
      </c>
      <c r="O278" s="114">
        <v>4.25</v>
      </c>
      <c r="P278" s="114">
        <v>0.24</v>
      </c>
      <c r="Q278" s="100">
        <v>0.10365853658536585</v>
      </c>
      <c r="R278" s="100">
        <v>5.8536585365853658E-3</v>
      </c>
      <c r="S278" s="117">
        <v>6.25</v>
      </c>
      <c r="T278" s="101">
        <f t="shared" si="4"/>
        <v>-2.75</v>
      </c>
    </row>
    <row r="279" spans="1:26">
      <c r="A279" s="90">
        <v>8</v>
      </c>
      <c r="B279" s="78" t="s">
        <v>45</v>
      </c>
      <c r="C279" s="85">
        <v>42487</v>
      </c>
      <c r="D279">
        <v>984</v>
      </c>
      <c r="E279" s="100">
        <v>4</v>
      </c>
      <c r="F279" s="100">
        <v>0</v>
      </c>
      <c r="G279" s="100">
        <v>0</v>
      </c>
      <c r="H279" s="100">
        <v>1</v>
      </c>
      <c r="I279" s="100">
        <v>0</v>
      </c>
      <c r="J279" s="100">
        <v>0</v>
      </c>
      <c r="K279" s="100">
        <v>4</v>
      </c>
      <c r="L279" s="100">
        <v>0</v>
      </c>
      <c r="M279" s="100">
        <v>0</v>
      </c>
      <c r="N279" s="100">
        <v>1</v>
      </c>
      <c r="O279" s="111">
        <v>-4.88</v>
      </c>
      <c r="P279" s="111">
        <v>1.2749999999999999</v>
      </c>
      <c r="Q279" s="100">
        <v>-0.11902439024390243</v>
      </c>
      <c r="R279" s="100">
        <v>3.1097560975609752E-2</v>
      </c>
      <c r="S279" s="115">
        <v>3.5</v>
      </c>
      <c r="T279" s="101">
        <f t="shared" si="4"/>
        <v>0.83000000000000007</v>
      </c>
    </row>
    <row r="280" spans="1:26">
      <c r="A280" s="90">
        <v>8</v>
      </c>
      <c r="B280" s="78" t="s">
        <v>45</v>
      </c>
      <c r="C280" s="85">
        <v>42487</v>
      </c>
      <c r="D280">
        <v>985</v>
      </c>
      <c r="E280" s="100">
        <v>5</v>
      </c>
      <c r="F280" s="100">
        <v>0</v>
      </c>
      <c r="G280" s="100">
        <v>0</v>
      </c>
      <c r="H280" s="100">
        <v>0</v>
      </c>
      <c r="I280" s="100">
        <v>0</v>
      </c>
      <c r="J280" s="100">
        <v>0</v>
      </c>
      <c r="K280" s="100">
        <v>5</v>
      </c>
      <c r="L280" s="100">
        <v>0</v>
      </c>
      <c r="M280" s="100">
        <v>0</v>
      </c>
      <c r="N280" s="100">
        <v>0</v>
      </c>
      <c r="O280" s="111">
        <v>-0.55000000000000004</v>
      </c>
      <c r="P280" s="111">
        <v>-2</v>
      </c>
      <c r="Q280" s="100">
        <v>-1.3414634146341465E-2</v>
      </c>
      <c r="R280" s="100">
        <v>-4.878048780487805E-2</v>
      </c>
      <c r="S280" s="115">
        <v>4.33</v>
      </c>
      <c r="T280" s="101">
        <f t="shared" si="4"/>
        <v>-0.83999999999999986</v>
      </c>
    </row>
    <row r="281" spans="1:26">
      <c r="A281" s="90">
        <v>8</v>
      </c>
      <c r="B281" s="78" t="s">
        <v>45</v>
      </c>
      <c r="C281" s="85">
        <v>42487</v>
      </c>
      <c r="D281">
        <v>986</v>
      </c>
      <c r="E281" s="100">
        <v>3</v>
      </c>
      <c r="F281" s="100">
        <v>0</v>
      </c>
      <c r="G281" s="100">
        <v>0</v>
      </c>
      <c r="H281" s="100">
        <v>0</v>
      </c>
      <c r="I281" s="100">
        <v>0</v>
      </c>
      <c r="J281" s="100">
        <v>0</v>
      </c>
      <c r="K281" s="100">
        <v>9</v>
      </c>
      <c r="L281" s="100">
        <v>0</v>
      </c>
      <c r="M281" s="100">
        <v>0</v>
      </c>
      <c r="N281" s="100">
        <v>0</v>
      </c>
      <c r="O281" s="111">
        <v>1.9</v>
      </c>
      <c r="P281" s="111">
        <v>0</v>
      </c>
      <c r="Q281" s="100">
        <v>4.6341463414634146E-2</v>
      </c>
      <c r="R281" s="100">
        <v>0</v>
      </c>
      <c r="S281" s="115">
        <v>6.25</v>
      </c>
      <c r="T281" s="101">
        <f t="shared" si="4"/>
        <v>2.25</v>
      </c>
    </row>
    <row r="282" spans="1:26">
      <c r="A282" s="90">
        <v>8</v>
      </c>
      <c r="B282" s="78" t="s">
        <v>45</v>
      </c>
      <c r="C282" s="85">
        <v>42487</v>
      </c>
      <c r="D282">
        <v>987</v>
      </c>
      <c r="E282" s="100">
        <v>3</v>
      </c>
      <c r="F282" s="100">
        <v>0</v>
      </c>
      <c r="G282" s="100">
        <v>0</v>
      </c>
      <c r="H282" s="100">
        <v>0</v>
      </c>
      <c r="I282" s="100">
        <v>0</v>
      </c>
      <c r="J282" s="100">
        <v>0</v>
      </c>
      <c r="K282" s="100">
        <v>6</v>
      </c>
      <c r="L282" s="100">
        <v>0</v>
      </c>
      <c r="M282" s="100">
        <v>0</v>
      </c>
      <c r="N282" s="100">
        <v>0</v>
      </c>
      <c r="O282" s="111">
        <v>0</v>
      </c>
      <c r="P282" s="111">
        <v>0</v>
      </c>
      <c r="Q282" s="100">
        <v>0</v>
      </c>
      <c r="R282" s="100">
        <v>0</v>
      </c>
      <c r="S282" s="115">
        <v>7</v>
      </c>
      <c r="T282" s="101">
        <v>0</v>
      </c>
    </row>
    <row r="283" spans="1:26">
      <c r="A283" s="90">
        <v>8</v>
      </c>
      <c r="B283" s="78" t="s">
        <v>45</v>
      </c>
      <c r="C283" s="85">
        <v>42487</v>
      </c>
      <c r="D283">
        <v>988</v>
      </c>
      <c r="E283" s="100">
        <v>1</v>
      </c>
      <c r="F283" s="100">
        <v>0</v>
      </c>
      <c r="G283" s="100">
        <v>0</v>
      </c>
      <c r="H283" s="100">
        <v>0</v>
      </c>
      <c r="I283" s="100">
        <v>1</v>
      </c>
      <c r="J283" s="100">
        <v>0</v>
      </c>
      <c r="K283" s="100">
        <v>0</v>
      </c>
      <c r="L283" s="100">
        <v>0</v>
      </c>
      <c r="M283" s="100">
        <v>0</v>
      </c>
      <c r="N283" s="100">
        <v>1</v>
      </c>
      <c r="O283" s="111">
        <v>-1.1950000000000001</v>
      </c>
      <c r="P283" s="111">
        <v>-8.5000000000000006E-2</v>
      </c>
      <c r="Q283" s="100">
        <v>-2.9146341463414636E-2</v>
      </c>
      <c r="R283" s="100">
        <v>-2.0731707317073172E-3</v>
      </c>
      <c r="S283" s="115"/>
      <c r="T283" s="101">
        <f t="shared" si="4"/>
        <v>-7.33</v>
      </c>
    </row>
    <row r="284" spans="1:26">
      <c r="A284" s="90">
        <v>8</v>
      </c>
      <c r="B284" s="78" t="s">
        <v>45</v>
      </c>
      <c r="C284" s="85">
        <v>42487</v>
      </c>
      <c r="D284">
        <v>989</v>
      </c>
      <c r="E284" s="100">
        <v>0</v>
      </c>
      <c r="F284" s="100">
        <v>0</v>
      </c>
      <c r="G284" s="100">
        <v>0</v>
      </c>
      <c r="H284" s="100">
        <v>0</v>
      </c>
      <c r="I284" s="100">
        <v>1</v>
      </c>
      <c r="J284" s="100">
        <v>0</v>
      </c>
      <c r="K284" s="100">
        <v>0</v>
      </c>
      <c r="L284" s="100">
        <v>0</v>
      </c>
      <c r="M284" s="100">
        <v>0</v>
      </c>
      <c r="N284" s="100">
        <v>0</v>
      </c>
      <c r="O284" s="111">
        <v>2.1800000000000002</v>
      </c>
      <c r="P284" s="111">
        <v>3.9079999999999999</v>
      </c>
      <c r="Q284" s="100">
        <v>5.3170731707317079E-2</v>
      </c>
      <c r="R284" s="100">
        <v>9.5317073170731709E-2</v>
      </c>
      <c r="S284" s="120">
        <v>6</v>
      </c>
      <c r="T284" s="101">
        <f t="shared" si="4"/>
        <v>0.87000000000000011</v>
      </c>
    </row>
    <row r="285" spans="1:26">
      <c r="A285" s="79">
        <v>8</v>
      </c>
      <c r="B285" s="79" t="s">
        <v>45</v>
      </c>
      <c r="C285" s="86">
        <v>42487</v>
      </c>
      <c r="D285" s="1">
        <v>990</v>
      </c>
      <c r="E285" s="97">
        <v>0</v>
      </c>
      <c r="F285" s="97">
        <v>1</v>
      </c>
      <c r="G285" s="97">
        <v>0</v>
      </c>
      <c r="H285" s="97">
        <v>0</v>
      </c>
      <c r="I285" s="97">
        <v>0</v>
      </c>
      <c r="J285" s="97">
        <v>0</v>
      </c>
      <c r="K285" s="97">
        <v>5</v>
      </c>
      <c r="L285" s="97">
        <v>0</v>
      </c>
      <c r="M285" s="97">
        <v>0</v>
      </c>
      <c r="N285" s="97">
        <v>0</v>
      </c>
      <c r="O285" s="113">
        <v>1.3</v>
      </c>
      <c r="P285" s="113"/>
      <c r="Q285" s="97">
        <v>3.1707317073170732E-2</v>
      </c>
      <c r="R285" s="97"/>
      <c r="S285" s="121">
        <v>2</v>
      </c>
      <c r="T285" s="101">
        <f t="shared" si="4"/>
        <v>0.16999999999999993</v>
      </c>
      <c r="U285" s="97"/>
      <c r="V285" s="97"/>
      <c r="W285" s="97"/>
      <c r="X285" s="97"/>
      <c r="Y285" s="1"/>
      <c r="Z285" s="1"/>
    </row>
    <row r="286" spans="1:26">
      <c r="A286" s="90">
        <v>9</v>
      </c>
      <c r="B286" s="78" t="s">
        <v>45</v>
      </c>
      <c r="C286" s="85">
        <v>42530</v>
      </c>
      <c r="D286">
        <v>983</v>
      </c>
      <c r="E286" s="105">
        <v>2</v>
      </c>
      <c r="F286" s="105">
        <v>0</v>
      </c>
      <c r="G286" s="105">
        <v>0</v>
      </c>
      <c r="H286" s="105">
        <v>0</v>
      </c>
      <c r="I286" s="105">
        <v>0</v>
      </c>
      <c r="J286" s="105">
        <v>0</v>
      </c>
      <c r="K286" s="105">
        <v>3</v>
      </c>
      <c r="L286" s="105">
        <v>0</v>
      </c>
      <c r="M286" s="105">
        <v>0</v>
      </c>
      <c r="N286" s="105">
        <v>0</v>
      </c>
      <c r="O286" s="114">
        <v>0.2</v>
      </c>
      <c r="P286" s="114">
        <v>3.74</v>
      </c>
      <c r="Q286" s="100">
        <v>4.5454545454545461E-3</v>
      </c>
      <c r="R286" s="100">
        <v>8.5000000000000006E-2</v>
      </c>
      <c r="S286" s="117"/>
      <c r="T286" s="101">
        <v>0</v>
      </c>
    </row>
    <row r="287" spans="1:26">
      <c r="A287" s="90">
        <v>9</v>
      </c>
      <c r="B287" s="78" t="s">
        <v>45</v>
      </c>
      <c r="C287" s="85">
        <v>42530</v>
      </c>
      <c r="D287">
        <v>984</v>
      </c>
      <c r="E287" s="105">
        <v>3</v>
      </c>
      <c r="F287" s="105">
        <v>0</v>
      </c>
      <c r="G287" s="105">
        <v>0</v>
      </c>
      <c r="H287" s="105">
        <v>1</v>
      </c>
      <c r="I287" s="105">
        <v>0</v>
      </c>
      <c r="J287" s="105">
        <v>0</v>
      </c>
      <c r="K287" s="105">
        <v>14</v>
      </c>
      <c r="L287" s="105">
        <v>0</v>
      </c>
      <c r="M287" s="105">
        <v>0</v>
      </c>
      <c r="N287" s="105">
        <v>0</v>
      </c>
      <c r="O287" s="111">
        <v>-4.04</v>
      </c>
      <c r="P287" s="111">
        <v>-3.95</v>
      </c>
      <c r="Q287" s="100">
        <v>-9.1818181818181813E-2</v>
      </c>
      <c r="R287" s="100">
        <v>-8.9772727272727282E-2</v>
      </c>
      <c r="S287" s="115"/>
      <c r="T287" s="101">
        <v>0</v>
      </c>
    </row>
    <row r="288" spans="1:26">
      <c r="A288" s="90">
        <v>9</v>
      </c>
      <c r="B288" s="78" t="s">
        <v>45</v>
      </c>
      <c r="C288" s="85">
        <v>42530</v>
      </c>
      <c r="D288">
        <v>985</v>
      </c>
      <c r="O288" s="111">
        <v>4</v>
      </c>
      <c r="P288" s="111">
        <v>0.8</v>
      </c>
      <c r="Q288" s="100">
        <v>9.0909090909090912E-2</v>
      </c>
      <c r="R288" s="100">
        <v>1.8181818181818184E-2</v>
      </c>
      <c r="S288" s="115"/>
      <c r="T288" s="101">
        <v>0</v>
      </c>
    </row>
    <row r="289" spans="1:26">
      <c r="A289" s="90">
        <v>9</v>
      </c>
      <c r="B289" s="78" t="s">
        <v>45</v>
      </c>
      <c r="C289" s="85">
        <v>42530</v>
      </c>
      <c r="D289">
        <v>986</v>
      </c>
      <c r="E289" s="100">
        <v>3</v>
      </c>
      <c r="F289" s="100">
        <v>0</v>
      </c>
      <c r="G289" s="100">
        <v>0</v>
      </c>
      <c r="H289" s="100">
        <v>0</v>
      </c>
      <c r="I289" s="100">
        <v>0</v>
      </c>
      <c r="J289" s="100">
        <v>0</v>
      </c>
      <c r="K289" s="100">
        <v>14</v>
      </c>
      <c r="L289" s="100">
        <v>0</v>
      </c>
      <c r="M289" s="100">
        <v>0</v>
      </c>
      <c r="N289" s="100">
        <v>0</v>
      </c>
      <c r="O289" s="111">
        <v>6.3</v>
      </c>
      <c r="P289" s="111">
        <v>1.2529999999999999</v>
      </c>
      <c r="Q289" s="100">
        <v>7.4117647058823524E-2</v>
      </c>
      <c r="R289" s="100">
        <v>2.8477272727272726E-2</v>
      </c>
      <c r="S289" s="115"/>
      <c r="T289" s="101">
        <v>0</v>
      </c>
    </row>
    <row r="290" spans="1:26">
      <c r="A290" s="90">
        <v>9</v>
      </c>
      <c r="B290" s="78" t="s">
        <v>45</v>
      </c>
      <c r="C290" s="85">
        <v>42530</v>
      </c>
      <c r="D290">
        <v>987</v>
      </c>
      <c r="E290" s="100">
        <v>2</v>
      </c>
      <c r="F290" s="100">
        <v>0</v>
      </c>
      <c r="G290" s="100">
        <v>0</v>
      </c>
      <c r="H290" s="100">
        <v>0</v>
      </c>
      <c r="I290" s="100">
        <v>0</v>
      </c>
      <c r="J290" s="100">
        <v>0</v>
      </c>
      <c r="K290" s="100">
        <v>3</v>
      </c>
      <c r="L290" s="100">
        <v>0</v>
      </c>
      <c r="M290" s="100">
        <v>0</v>
      </c>
      <c r="N290" s="100">
        <v>0</v>
      </c>
      <c r="O290" s="111">
        <v>7.62</v>
      </c>
      <c r="P290" s="111">
        <v>0.75</v>
      </c>
      <c r="Q290" s="100">
        <v>8.9647058823529413E-2</v>
      </c>
      <c r="R290" s="100">
        <v>1.7045454545454544E-2</v>
      </c>
      <c r="S290" s="115"/>
      <c r="T290" s="101">
        <v>0</v>
      </c>
    </row>
    <row r="291" spans="1:26">
      <c r="A291" s="90">
        <v>9</v>
      </c>
      <c r="B291" s="78" t="s">
        <v>45</v>
      </c>
      <c r="C291" s="85">
        <v>42530</v>
      </c>
      <c r="D291">
        <v>988</v>
      </c>
      <c r="E291" s="100">
        <v>0</v>
      </c>
      <c r="F291" s="100">
        <v>0</v>
      </c>
      <c r="G291" s="100">
        <v>0</v>
      </c>
      <c r="H291" s="100">
        <v>0</v>
      </c>
      <c r="I291" s="100">
        <v>2</v>
      </c>
      <c r="J291" s="100">
        <v>0</v>
      </c>
      <c r="K291" s="100">
        <v>0</v>
      </c>
      <c r="L291" s="100">
        <v>0</v>
      </c>
      <c r="M291" s="100">
        <v>0</v>
      </c>
      <c r="N291" s="100">
        <v>0</v>
      </c>
      <c r="O291" s="111">
        <v>-0.57999999999999996</v>
      </c>
      <c r="P291" s="111">
        <v>0.83499999999999996</v>
      </c>
      <c r="Q291" s="100">
        <v>-1.3181818181818182E-2</v>
      </c>
      <c r="R291" s="100">
        <v>1.8977272727272728E-2</v>
      </c>
      <c r="S291" s="115"/>
      <c r="T291" s="101">
        <v>0</v>
      </c>
    </row>
    <row r="292" spans="1:26">
      <c r="A292" s="90">
        <v>9</v>
      </c>
      <c r="B292" s="78" t="s">
        <v>45</v>
      </c>
      <c r="C292" s="85">
        <v>42530</v>
      </c>
      <c r="D292">
        <v>989</v>
      </c>
      <c r="E292" s="100">
        <v>0</v>
      </c>
      <c r="F292" s="100">
        <v>0</v>
      </c>
      <c r="G292" s="100">
        <v>0</v>
      </c>
      <c r="H292" s="100">
        <v>0</v>
      </c>
      <c r="I292" s="100">
        <v>1</v>
      </c>
      <c r="J292" s="100">
        <v>0</v>
      </c>
      <c r="K292" s="100">
        <v>0</v>
      </c>
      <c r="L292" s="100">
        <v>0</v>
      </c>
      <c r="M292" s="100">
        <v>0</v>
      </c>
      <c r="N292" s="100">
        <v>0</v>
      </c>
      <c r="O292" s="111">
        <v>4.5129999999999999</v>
      </c>
      <c r="P292" s="111">
        <v>2.8</v>
      </c>
      <c r="Q292" s="100">
        <v>0.10256818181818182</v>
      </c>
      <c r="R292" s="100">
        <v>6.363636363636363E-2</v>
      </c>
      <c r="S292" s="115"/>
      <c r="T292" s="101">
        <v>0</v>
      </c>
    </row>
    <row r="293" spans="1:26">
      <c r="A293" s="79">
        <v>9</v>
      </c>
      <c r="B293" s="79" t="s">
        <v>45</v>
      </c>
      <c r="C293" s="89">
        <v>42530</v>
      </c>
      <c r="D293" s="67">
        <v>990</v>
      </c>
      <c r="E293" s="122">
        <v>3</v>
      </c>
      <c r="F293" s="122">
        <v>0</v>
      </c>
      <c r="G293" s="122">
        <v>0</v>
      </c>
      <c r="H293" s="122">
        <v>0</v>
      </c>
      <c r="I293" s="122">
        <v>0</v>
      </c>
      <c r="J293" s="122">
        <v>0</v>
      </c>
      <c r="K293" s="122">
        <v>10</v>
      </c>
      <c r="L293" s="122">
        <v>0</v>
      </c>
      <c r="M293" s="122">
        <v>0</v>
      </c>
      <c r="N293" s="122">
        <v>0</v>
      </c>
      <c r="O293" s="113">
        <v>0</v>
      </c>
      <c r="P293" s="113"/>
      <c r="Q293" s="122">
        <v>0</v>
      </c>
      <c r="R293" s="122"/>
      <c r="S293" s="116"/>
      <c r="T293" s="101">
        <v>0</v>
      </c>
      <c r="U293" s="122"/>
      <c r="V293" s="122"/>
      <c r="W293" s="122"/>
      <c r="X293" s="122"/>
      <c r="Y293" s="67"/>
      <c r="Z293" s="67"/>
    </row>
    <row r="294" spans="1:26">
      <c r="A294" s="90">
        <v>10</v>
      </c>
      <c r="B294" s="78" t="s">
        <v>45</v>
      </c>
      <c r="C294" s="85">
        <v>42572</v>
      </c>
      <c r="D294">
        <v>983</v>
      </c>
      <c r="E294" s="105">
        <v>3</v>
      </c>
      <c r="F294" s="105">
        <v>0</v>
      </c>
      <c r="G294" s="105">
        <v>0</v>
      </c>
      <c r="H294" s="105">
        <v>0</v>
      </c>
      <c r="I294" s="105">
        <v>0</v>
      </c>
      <c r="J294" s="105">
        <v>0</v>
      </c>
      <c r="K294" s="105">
        <v>3</v>
      </c>
      <c r="L294" s="105">
        <v>0</v>
      </c>
      <c r="M294" s="105">
        <v>0</v>
      </c>
      <c r="N294" s="105">
        <v>0</v>
      </c>
      <c r="O294" s="114">
        <v>0</v>
      </c>
      <c r="P294" s="114">
        <v>0</v>
      </c>
      <c r="Q294" s="100">
        <v>0</v>
      </c>
      <c r="R294" s="100">
        <v>0</v>
      </c>
      <c r="S294" s="117">
        <v>5.5</v>
      </c>
      <c r="T294" s="101">
        <v>0</v>
      </c>
    </row>
    <row r="295" spans="1:26">
      <c r="A295" s="90">
        <v>10</v>
      </c>
      <c r="B295" s="78" t="s">
        <v>45</v>
      </c>
      <c r="C295" s="85">
        <v>42572</v>
      </c>
      <c r="D295">
        <v>984</v>
      </c>
      <c r="E295" s="105">
        <v>3</v>
      </c>
      <c r="F295" s="105">
        <v>0</v>
      </c>
      <c r="G295" s="105">
        <v>0</v>
      </c>
      <c r="H295" s="105">
        <v>2</v>
      </c>
      <c r="I295" s="105">
        <v>0</v>
      </c>
      <c r="J295" s="105">
        <v>0</v>
      </c>
      <c r="K295" s="105">
        <v>12</v>
      </c>
      <c r="L295" s="105">
        <v>0</v>
      </c>
      <c r="M295" s="105">
        <v>0</v>
      </c>
      <c r="N295" s="105">
        <v>0</v>
      </c>
      <c r="O295" s="111">
        <v>1.35</v>
      </c>
      <c r="P295" s="111">
        <v>0.15</v>
      </c>
      <c r="Q295" s="100">
        <v>3.1395348837209305E-2</v>
      </c>
      <c r="R295" s="100">
        <v>3.4883720930232558E-3</v>
      </c>
      <c r="S295" s="115">
        <v>6.5</v>
      </c>
      <c r="T295" s="101">
        <v>0</v>
      </c>
    </row>
    <row r="296" spans="1:26">
      <c r="A296" s="90">
        <v>10</v>
      </c>
      <c r="B296" s="78" t="s">
        <v>45</v>
      </c>
      <c r="C296" s="85">
        <v>42572</v>
      </c>
      <c r="D296">
        <v>985</v>
      </c>
      <c r="E296" s="105">
        <v>6</v>
      </c>
      <c r="F296" s="105">
        <v>0</v>
      </c>
      <c r="G296" s="105">
        <v>0</v>
      </c>
      <c r="H296" s="105">
        <v>0</v>
      </c>
      <c r="I296" s="105">
        <v>0</v>
      </c>
      <c r="J296" s="105">
        <v>0</v>
      </c>
      <c r="K296" s="105">
        <v>9</v>
      </c>
      <c r="L296" s="105">
        <v>0</v>
      </c>
      <c r="M296" s="105">
        <v>0</v>
      </c>
      <c r="N296" s="105">
        <v>0</v>
      </c>
      <c r="O296" s="111">
        <v>0.82499999999999996</v>
      </c>
      <c r="P296" s="111">
        <v>0.66</v>
      </c>
      <c r="Q296" s="100">
        <v>1.9186046511627905E-2</v>
      </c>
      <c r="R296" s="100">
        <v>1.5348837209302326E-2</v>
      </c>
      <c r="S296" s="115">
        <v>9</v>
      </c>
      <c r="T296" s="101">
        <v>0</v>
      </c>
    </row>
    <row r="297" spans="1:26">
      <c r="A297" s="90">
        <v>10</v>
      </c>
      <c r="B297" s="78" t="s">
        <v>45</v>
      </c>
      <c r="C297" s="85">
        <v>42572</v>
      </c>
      <c r="D297">
        <v>986</v>
      </c>
      <c r="E297" s="105">
        <v>4</v>
      </c>
      <c r="F297" s="105">
        <v>0</v>
      </c>
      <c r="G297" s="105">
        <v>0</v>
      </c>
      <c r="H297" s="105">
        <v>0</v>
      </c>
      <c r="I297" s="105">
        <v>0</v>
      </c>
      <c r="J297" s="105">
        <v>0</v>
      </c>
      <c r="K297" s="105">
        <v>9</v>
      </c>
      <c r="L297" s="105">
        <v>0</v>
      </c>
      <c r="M297" s="105">
        <v>0</v>
      </c>
      <c r="N297" s="105">
        <v>0</v>
      </c>
      <c r="O297" s="111">
        <v>2.48</v>
      </c>
      <c r="P297" s="111">
        <v>0.43</v>
      </c>
      <c r="Q297" s="100">
        <v>5.7674418604651161E-2</v>
      </c>
      <c r="R297" s="100">
        <v>0.01</v>
      </c>
      <c r="S297" s="115">
        <v>9</v>
      </c>
      <c r="T297" s="101">
        <v>0</v>
      </c>
    </row>
    <row r="298" spans="1:26">
      <c r="A298" s="90">
        <v>10</v>
      </c>
      <c r="B298" s="78" t="s">
        <v>45</v>
      </c>
      <c r="C298" s="85">
        <v>42572</v>
      </c>
      <c r="D298">
        <v>987</v>
      </c>
      <c r="E298" s="105">
        <v>3</v>
      </c>
      <c r="F298" s="105">
        <v>0</v>
      </c>
      <c r="G298" s="105">
        <v>0</v>
      </c>
      <c r="H298" s="105">
        <v>0</v>
      </c>
      <c r="I298" s="105">
        <v>0</v>
      </c>
      <c r="J298" s="105">
        <v>0</v>
      </c>
      <c r="K298" s="105">
        <v>2</v>
      </c>
      <c r="L298" s="105">
        <v>0</v>
      </c>
      <c r="M298" s="105">
        <v>0</v>
      </c>
      <c r="N298" s="105">
        <v>0</v>
      </c>
      <c r="O298" s="111">
        <v>1.4</v>
      </c>
      <c r="P298" s="111">
        <v>0.8</v>
      </c>
      <c r="Q298" s="100">
        <v>3.255813953488372E-2</v>
      </c>
      <c r="R298" s="100">
        <v>1.8604651162790697E-2</v>
      </c>
      <c r="S298" s="115">
        <v>5.5</v>
      </c>
      <c r="T298" s="101">
        <v>0</v>
      </c>
    </row>
    <row r="299" spans="1:26">
      <c r="A299" s="90">
        <v>10</v>
      </c>
      <c r="B299" s="78" t="s">
        <v>45</v>
      </c>
      <c r="C299" s="85">
        <v>42572</v>
      </c>
      <c r="D299">
        <v>988</v>
      </c>
      <c r="E299" s="105">
        <v>1</v>
      </c>
      <c r="F299" s="105">
        <v>1</v>
      </c>
      <c r="G299" s="105">
        <v>0</v>
      </c>
      <c r="H299" s="105">
        <v>0</v>
      </c>
      <c r="I299" s="105">
        <v>0</v>
      </c>
      <c r="J299" s="105">
        <v>0</v>
      </c>
      <c r="K299" s="105">
        <v>0</v>
      </c>
      <c r="L299" s="105">
        <v>0</v>
      </c>
      <c r="M299" s="105">
        <v>0</v>
      </c>
      <c r="N299" s="105">
        <v>0</v>
      </c>
      <c r="O299" s="111">
        <v>2.6</v>
      </c>
      <c r="P299" s="111">
        <v>2.5750000000000002</v>
      </c>
      <c r="Q299" s="100">
        <v>6.0465116279069767E-2</v>
      </c>
      <c r="R299" s="100">
        <v>5.9883720930232559E-2</v>
      </c>
      <c r="S299" s="115"/>
      <c r="T299" s="101">
        <v>0</v>
      </c>
    </row>
    <row r="300" spans="1:26">
      <c r="A300" s="90">
        <v>10</v>
      </c>
      <c r="B300" s="78" t="s">
        <v>45</v>
      </c>
      <c r="C300" s="85">
        <v>42572</v>
      </c>
      <c r="D300">
        <v>989</v>
      </c>
      <c r="O300" s="111">
        <v>1.4670000000000001</v>
      </c>
      <c r="P300" s="111">
        <v>0.53359999999999996</v>
      </c>
      <c r="Q300" s="100">
        <v>3.4116279069767441E-2</v>
      </c>
      <c r="R300" s="100">
        <v>1.2409302325581394E-2</v>
      </c>
      <c r="S300" s="115"/>
      <c r="T300" s="101">
        <v>0</v>
      </c>
    </row>
    <row r="301" spans="1:26">
      <c r="A301" s="79">
        <v>10</v>
      </c>
      <c r="B301" s="79" t="s">
        <v>45</v>
      </c>
      <c r="C301" s="86">
        <v>42572</v>
      </c>
      <c r="D301" s="1">
        <v>990</v>
      </c>
      <c r="E301" s="97">
        <v>0</v>
      </c>
      <c r="F301" s="97">
        <v>2</v>
      </c>
      <c r="G301" s="97">
        <v>0</v>
      </c>
      <c r="H301" s="97">
        <v>1</v>
      </c>
      <c r="I301" s="97">
        <v>0</v>
      </c>
      <c r="J301" s="97">
        <v>0</v>
      </c>
      <c r="K301" s="97">
        <v>0</v>
      </c>
      <c r="L301" s="97">
        <v>0</v>
      </c>
      <c r="M301" s="97">
        <v>0</v>
      </c>
      <c r="N301" s="97">
        <v>0</v>
      </c>
      <c r="O301" s="113">
        <v>0</v>
      </c>
      <c r="P301" s="113"/>
      <c r="Q301" s="97">
        <v>0</v>
      </c>
      <c r="R301" s="97"/>
      <c r="S301" s="116">
        <v>6</v>
      </c>
      <c r="T301" s="101">
        <v>0</v>
      </c>
      <c r="U301" s="97"/>
      <c r="V301" s="97"/>
      <c r="W301" s="97"/>
      <c r="X301" s="97"/>
      <c r="Y301" s="1"/>
      <c r="Z301" s="1"/>
    </row>
    <row r="302" spans="1:26">
      <c r="A302" s="90">
        <v>11</v>
      </c>
      <c r="B302" s="78" t="s">
        <v>45</v>
      </c>
      <c r="C302" s="85">
        <v>42611</v>
      </c>
      <c r="D302">
        <v>983</v>
      </c>
      <c r="E302" s="100">
        <v>3</v>
      </c>
      <c r="F302" s="100">
        <v>0</v>
      </c>
      <c r="G302" s="100">
        <v>0</v>
      </c>
      <c r="H302" s="100">
        <v>0</v>
      </c>
      <c r="I302" s="100">
        <v>0</v>
      </c>
      <c r="J302" s="100">
        <v>0</v>
      </c>
      <c r="K302" s="100">
        <v>0</v>
      </c>
      <c r="L302" s="100">
        <v>0</v>
      </c>
      <c r="M302" s="100">
        <v>0</v>
      </c>
      <c r="N302" s="100">
        <v>0</v>
      </c>
      <c r="O302" s="114">
        <v>0.17499999999999999</v>
      </c>
      <c r="P302" s="114">
        <v>0.12</v>
      </c>
      <c r="Q302" s="100">
        <v>4.4871794871794869E-3</v>
      </c>
      <c r="R302" s="100">
        <v>3.0769230769230769E-3</v>
      </c>
      <c r="S302" s="123"/>
      <c r="T302" s="101">
        <v>0</v>
      </c>
    </row>
    <row r="303" spans="1:26">
      <c r="A303" s="90">
        <v>11</v>
      </c>
      <c r="B303" s="78" t="s">
        <v>45</v>
      </c>
      <c r="C303" s="85">
        <v>42611</v>
      </c>
      <c r="D303">
        <v>984</v>
      </c>
      <c r="E303" s="100">
        <v>2</v>
      </c>
      <c r="F303" s="100">
        <v>0</v>
      </c>
      <c r="G303" s="100">
        <v>0</v>
      </c>
      <c r="H303" s="100">
        <v>2</v>
      </c>
      <c r="I303" s="100">
        <v>0</v>
      </c>
      <c r="J303" s="100">
        <v>0</v>
      </c>
      <c r="K303" s="100">
        <v>7</v>
      </c>
      <c r="L303" s="100">
        <v>0</v>
      </c>
      <c r="M303" s="100">
        <v>0</v>
      </c>
      <c r="N303" s="100">
        <v>0</v>
      </c>
      <c r="O303" s="111">
        <v>2.75</v>
      </c>
      <c r="P303" s="111">
        <v>0.55000000000000004</v>
      </c>
      <c r="Q303" s="100">
        <v>7.0512820512820512E-2</v>
      </c>
      <c r="R303" s="100">
        <v>1.4102564102564105E-2</v>
      </c>
      <c r="S303" s="123">
        <v>11</v>
      </c>
      <c r="T303" s="101">
        <f t="shared" ref="T303:T306" si="6">S303-S295</f>
        <v>4.5</v>
      </c>
    </row>
    <row r="304" spans="1:26">
      <c r="A304" s="90">
        <v>11</v>
      </c>
      <c r="B304" s="78" t="s">
        <v>45</v>
      </c>
      <c r="C304" s="85">
        <v>42611</v>
      </c>
      <c r="D304">
        <v>985</v>
      </c>
      <c r="O304" s="111">
        <v>0</v>
      </c>
      <c r="P304" s="111">
        <v>0</v>
      </c>
      <c r="Q304" s="100">
        <v>0</v>
      </c>
      <c r="R304" s="100">
        <v>0</v>
      </c>
      <c r="S304" s="123"/>
      <c r="T304" s="101">
        <v>0</v>
      </c>
    </row>
    <row r="305" spans="1:20">
      <c r="A305" s="90">
        <v>11</v>
      </c>
      <c r="B305" s="78" t="s">
        <v>45</v>
      </c>
      <c r="C305" s="85">
        <v>42611</v>
      </c>
      <c r="D305">
        <v>986</v>
      </c>
      <c r="E305" s="100">
        <v>5</v>
      </c>
      <c r="F305" s="100">
        <v>0</v>
      </c>
      <c r="G305" s="100">
        <v>0</v>
      </c>
      <c r="H305" s="100">
        <v>0</v>
      </c>
      <c r="I305" s="100">
        <v>0</v>
      </c>
      <c r="J305" s="100">
        <v>0</v>
      </c>
      <c r="K305" s="100">
        <v>11</v>
      </c>
      <c r="L305" s="100">
        <v>0</v>
      </c>
      <c r="M305" s="100">
        <v>0</v>
      </c>
      <c r="N305" s="100">
        <v>0</v>
      </c>
      <c r="O305" s="111">
        <v>4.1349999999999998</v>
      </c>
      <c r="P305" s="111">
        <v>0.83299999999999996</v>
      </c>
      <c r="Q305" s="100">
        <v>0.10602564102564102</v>
      </c>
      <c r="R305" s="100">
        <v>2.1358974358974357E-2</v>
      </c>
      <c r="S305" s="123">
        <v>4.666666666666667</v>
      </c>
      <c r="T305" s="101">
        <f t="shared" si="6"/>
        <v>-4.333333333333333</v>
      </c>
    </row>
    <row r="306" spans="1:20">
      <c r="A306" s="90">
        <v>11</v>
      </c>
      <c r="B306" s="78" t="s">
        <v>45</v>
      </c>
      <c r="C306" s="85">
        <v>42611</v>
      </c>
      <c r="D306">
        <v>987</v>
      </c>
      <c r="E306" s="100">
        <v>3</v>
      </c>
      <c r="F306" s="100">
        <v>0</v>
      </c>
      <c r="G306" s="100">
        <v>0</v>
      </c>
      <c r="H306" s="100">
        <v>0</v>
      </c>
      <c r="I306" s="100">
        <v>0</v>
      </c>
      <c r="J306" s="100">
        <v>0</v>
      </c>
      <c r="K306" s="100">
        <v>5</v>
      </c>
      <c r="L306" s="100">
        <v>0</v>
      </c>
      <c r="M306" s="100">
        <v>0</v>
      </c>
      <c r="N306" s="100">
        <v>0</v>
      </c>
      <c r="O306" s="111">
        <v>3.1</v>
      </c>
      <c r="P306" s="111">
        <v>1.33</v>
      </c>
      <c r="Q306" s="100">
        <v>7.9487179487179496E-2</v>
      </c>
      <c r="R306" s="100">
        <v>3.4102564102564105E-2</v>
      </c>
      <c r="S306" s="123">
        <v>9.5</v>
      </c>
      <c r="T306" s="101">
        <f t="shared" si="6"/>
        <v>4</v>
      </c>
    </row>
    <row r="307" spans="1:20">
      <c r="A307" s="90">
        <v>11</v>
      </c>
      <c r="B307" s="78" t="s">
        <v>45</v>
      </c>
      <c r="C307" s="85">
        <v>42611</v>
      </c>
      <c r="D307">
        <v>988</v>
      </c>
      <c r="E307" s="100">
        <v>1</v>
      </c>
      <c r="F307" s="100">
        <v>2</v>
      </c>
      <c r="G307" s="100">
        <v>0</v>
      </c>
      <c r="H307" s="100">
        <v>0</v>
      </c>
      <c r="I307" s="100">
        <v>0</v>
      </c>
      <c r="J307" s="100">
        <v>0</v>
      </c>
      <c r="K307" s="100">
        <v>2</v>
      </c>
      <c r="L307" s="100">
        <v>0</v>
      </c>
      <c r="M307" s="100">
        <v>0</v>
      </c>
      <c r="N307" s="100">
        <v>0</v>
      </c>
      <c r="O307" s="111">
        <v>1.8580000000000001</v>
      </c>
      <c r="P307" s="111">
        <v>1.325</v>
      </c>
      <c r="Q307" s="100">
        <v>4.7641025641025646E-2</v>
      </c>
      <c r="R307" s="100">
        <v>3.3974358974358972E-2</v>
      </c>
      <c r="S307" s="123">
        <v>4</v>
      </c>
      <c r="T307" s="101">
        <v>0</v>
      </c>
    </row>
    <row r="308" spans="1:20">
      <c r="A308" s="90">
        <v>11</v>
      </c>
      <c r="B308" s="78" t="s">
        <v>45</v>
      </c>
      <c r="C308" s="85">
        <v>42611</v>
      </c>
      <c r="D308">
        <v>989</v>
      </c>
      <c r="E308" s="100">
        <v>1</v>
      </c>
      <c r="F308" s="100">
        <v>0</v>
      </c>
      <c r="G308" s="100">
        <v>0</v>
      </c>
      <c r="H308" s="100">
        <v>0</v>
      </c>
      <c r="I308" s="100">
        <v>0</v>
      </c>
      <c r="J308" s="100">
        <v>0</v>
      </c>
      <c r="K308" s="100">
        <v>0</v>
      </c>
      <c r="L308" s="100">
        <v>0</v>
      </c>
      <c r="M308" s="100">
        <v>0</v>
      </c>
      <c r="N308" s="100">
        <v>0</v>
      </c>
      <c r="O308" s="111">
        <v>0</v>
      </c>
      <c r="P308" s="111">
        <v>1.9670000000000001</v>
      </c>
      <c r="Q308" s="100">
        <v>0</v>
      </c>
      <c r="R308" s="100">
        <v>5.0435897435897437E-2</v>
      </c>
      <c r="S308" s="123"/>
      <c r="T308" s="101">
        <v>0</v>
      </c>
    </row>
    <row r="309" spans="1:20">
      <c r="A309" s="90">
        <v>11</v>
      </c>
      <c r="B309" s="78" t="s">
        <v>45</v>
      </c>
      <c r="C309" s="85">
        <v>42611</v>
      </c>
      <c r="D309">
        <v>990</v>
      </c>
      <c r="E309" s="100">
        <v>0</v>
      </c>
      <c r="F309" s="100">
        <v>0</v>
      </c>
      <c r="G309" s="100">
        <v>0</v>
      </c>
      <c r="H309" s="100">
        <v>0</v>
      </c>
      <c r="I309" s="100">
        <v>1</v>
      </c>
      <c r="J309" s="100">
        <v>0</v>
      </c>
      <c r="K309" s="100">
        <v>5</v>
      </c>
      <c r="L309" s="100">
        <v>0</v>
      </c>
      <c r="M309" s="100">
        <v>0</v>
      </c>
      <c r="N309" s="100">
        <v>0</v>
      </c>
      <c r="O309" s="111">
        <v>0.7</v>
      </c>
      <c r="P309" s="111">
        <v>0.53359999999999996</v>
      </c>
      <c r="Q309" s="100">
        <v>1.7948717948717947E-2</v>
      </c>
      <c r="R309" s="100">
        <v>1.2409302325581394E-2</v>
      </c>
      <c r="S309" s="123"/>
      <c r="T309" s="101">
        <v>0</v>
      </c>
    </row>
    <row r="310" spans="1:20">
      <c r="D310" s="26"/>
      <c r="O310" s="111"/>
      <c r="P310" s="111"/>
      <c r="S310" s="124"/>
    </row>
    <row r="311" spans="1:20">
      <c r="D311" s="26"/>
      <c r="E311" s="100" t="s">
        <v>604</v>
      </c>
      <c r="O311" s="111"/>
      <c r="P311" s="111"/>
      <c r="S311" s="99"/>
    </row>
    <row r="312" spans="1:20">
      <c r="D312" s="26"/>
      <c r="E312" s="100" t="s">
        <v>605</v>
      </c>
      <c r="O312" s="111"/>
      <c r="P312" s="111"/>
      <c r="S312" s="99"/>
    </row>
    <row r="313" spans="1:20">
      <c r="D313" s="26"/>
      <c r="E313" s="100" t="s">
        <v>606</v>
      </c>
      <c r="O313" s="111"/>
      <c r="P313" s="111"/>
      <c r="S313" s="99"/>
    </row>
    <row r="314" spans="1:20">
      <c r="D314" s="26"/>
      <c r="E314" s="100" t="s">
        <v>607</v>
      </c>
      <c r="O314" s="111"/>
      <c r="P314" s="111"/>
      <c r="S314" s="99"/>
    </row>
    <row r="315" spans="1:20">
      <c r="D315" s="26"/>
      <c r="E315" s="100" t="s">
        <v>608</v>
      </c>
      <c r="O315" s="111"/>
      <c r="P315" s="111"/>
      <c r="S315" s="99"/>
    </row>
    <row r="316" spans="1:20">
      <c r="D316" s="26"/>
      <c r="O316" s="111"/>
      <c r="P316" s="111"/>
      <c r="S316" s="99"/>
    </row>
    <row r="317" spans="1:20">
      <c r="D317" s="26"/>
      <c r="E317" s="100" t="s">
        <v>609</v>
      </c>
      <c r="F317" s="100" t="s">
        <v>610</v>
      </c>
      <c r="O317" s="111"/>
      <c r="P317" s="111"/>
      <c r="S317" s="99"/>
    </row>
    <row r="318" spans="1:20">
      <c r="D318" s="26"/>
      <c r="F318" s="100" t="s">
        <v>611</v>
      </c>
      <c r="O318" s="111"/>
      <c r="P318" s="111"/>
    </row>
    <row r="319" spans="1:20">
      <c r="D319" s="26"/>
      <c r="F319" s="100" t="s">
        <v>612</v>
      </c>
      <c r="O319" s="111"/>
      <c r="P319" s="111"/>
    </row>
    <row r="320" spans="1:20">
      <c r="D320" s="26"/>
      <c r="F320" s="100" t="s">
        <v>613</v>
      </c>
      <c r="O320" s="111"/>
      <c r="P320" s="111"/>
    </row>
    <row r="321" spans="2:16">
      <c r="B321"/>
      <c r="C321" s="6"/>
      <c r="D321" s="26"/>
      <c r="F321" s="100" t="s">
        <v>614</v>
      </c>
      <c r="O321" s="111"/>
      <c r="P321" s="125"/>
    </row>
    <row r="322" spans="2:16">
      <c r="B322"/>
      <c r="C322" s="6"/>
      <c r="D322" s="26"/>
      <c r="F322" s="100" t="s">
        <v>615</v>
      </c>
    </row>
    <row r="323" spans="2:16">
      <c r="B323"/>
      <c r="C323" s="6"/>
      <c r="D323" s="26"/>
      <c r="F323" s="100" t="s">
        <v>616</v>
      </c>
    </row>
    <row r="324" spans="2:16">
      <c r="B324"/>
      <c r="C324" s="6"/>
      <c r="D324" s="26"/>
      <c r="F324" s="100" t="s">
        <v>617</v>
      </c>
    </row>
    <row r="325" spans="2:16">
      <c r="B325"/>
      <c r="C325" s="6"/>
      <c r="D325" s="26"/>
    </row>
    <row r="326" spans="2:16">
      <c r="B326"/>
      <c r="C326" s="6"/>
      <c r="D326" s="26"/>
      <c r="F326" s="100" t="s">
        <v>618</v>
      </c>
    </row>
    <row r="327" spans="2:16">
      <c r="B327"/>
      <c r="C327" s="6"/>
      <c r="D327" s="26"/>
      <c r="F327" s="100" t="s">
        <v>619</v>
      </c>
    </row>
    <row r="328" spans="2:16">
      <c r="B328"/>
      <c r="C328" s="6"/>
      <c r="D328" s="26"/>
      <c r="F328" s="100" t="s">
        <v>620</v>
      </c>
    </row>
    <row r="329" spans="2:16">
      <c r="B329"/>
      <c r="C329" s="6"/>
      <c r="D329" s="26"/>
    </row>
    <row r="330" spans="2:16">
      <c r="B330"/>
      <c r="C330" s="6"/>
      <c r="D330" s="26"/>
      <c r="F330" s="100" t="s">
        <v>621</v>
      </c>
    </row>
    <row r="331" spans="2:16">
      <c r="B331"/>
      <c r="C331" s="6"/>
      <c r="D331" s="26"/>
      <c r="F331" s="100" t="s">
        <v>622</v>
      </c>
    </row>
    <row r="332" spans="2:16">
      <c r="B332"/>
      <c r="C332" s="6"/>
      <c r="D332" s="26"/>
    </row>
    <row r="333" spans="2:16">
      <c r="B333"/>
      <c r="C333" s="6"/>
      <c r="D333" s="26"/>
    </row>
    <row r="334" spans="2:16">
      <c r="B334"/>
      <c r="C334" s="6"/>
      <c r="D334" s="26"/>
    </row>
    <row r="335" spans="2:16">
      <c r="B335"/>
      <c r="C335" s="6"/>
      <c r="D335" s="26"/>
    </row>
    <row r="336" spans="2:16">
      <c r="B336"/>
      <c r="C336" s="6"/>
      <c r="D336" s="26"/>
    </row>
    <row r="337" spans="2:4">
      <c r="B337"/>
      <c r="C337" s="6"/>
      <c r="D337" s="26"/>
    </row>
    <row r="338" spans="2:4">
      <c r="B338"/>
      <c r="C338" s="6"/>
      <c r="D338" s="26"/>
    </row>
    <row r="339" spans="2:4">
      <c r="B339"/>
      <c r="C339" s="6"/>
      <c r="D339" s="26"/>
    </row>
    <row r="340" spans="2:4">
      <c r="B340"/>
      <c r="C340" s="6"/>
      <c r="D340" s="26"/>
    </row>
    <row r="341" spans="2:4">
      <c r="B341"/>
      <c r="C341" s="6"/>
      <c r="D341" s="26"/>
    </row>
    <row r="342" spans="2:4">
      <c r="B342"/>
      <c r="C342" s="6"/>
      <c r="D342" s="26"/>
    </row>
    <row r="343" spans="2:4">
      <c r="B343"/>
      <c r="C343" s="6"/>
      <c r="D343" s="26"/>
    </row>
    <row r="344" spans="2:4">
      <c r="B344"/>
      <c r="C344" s="6"/>
      <c r="D344" s="26"/>
    </row>
    <row r="345" spans="2:4">
      <c r="B345"/>
      <c r="C345" s="6"/>
      <c r="D345" s="26"/>
    </row>
    <row r="346" spans="2:4">
      <c r="B346"/>
      <c r="C346" s="6"/>
      <c r="D346" s="26"/>
    </row>
    <row r="347" spans="2:4">
      <c r="B347"/>
      <c r="C347" s="6"/>
      <c r="D347" s="26"/>
    </row>
    <row r="348" spans="2:4">
      <c r="B348"/>
      <c r="C348" s="6"/>
      <c r="D348" s="26"/>
    </row>
    <row r="349" spans="2:4">
      <c r="B349"/>
      <c r="C349" s="6"/>
      <c r="D349" s="26"/>
    </row>
    <row r="350" spans="2:4">
      <c r="B350"/>
      <c r="C350" s="6"/>
      <c r="D350" s="26"/>
    </row>
    <row r="351" spans="2:4">
      <c r="B351"/>
      <c r="C351" s="6"/>
      <c r="D351" s="26"/>
    </row>
    <row r="352" spans="2:4">
      <c r="B352"/>
      <c r="C352" s="6"/>
      <c r="D352" s="26"/>
    </row>
    <row r="353" spans="2:4">
      <c r="B353"/>
      <c r="C353" s="6"/>
      <c r="D353" s="26"/>
    </row>
    <row r="354" spans="2:4">
      <c r="B354"/>
      <c r="C354" s="6"/>
      <c r="D354" s="26"/>
    </row>
    <row r="355" spans="2:4">
      <c r="B355"/>
      <c r="C355" s="6"/>
      <c r="D355" s="26"/>
    </row>
    <row r="356" spans="2:4">
      <c r="B356"/>
      <c r="C356" s="6"/>
      <c r="D356" s="26"/>
    </row>
    <row r="357" spans="2:4">
      <c r="B357"/>
      <c r="C357" s="6"/>
      <c r="D357" s="26"/>
    </row>
    <row r="358" spans="2:4">
      <c r="B358"/>
      <c r="C358" s="6"/>
      <c r="D358" s="26"/>
    </row>
    <row r="359" spans="2:4">
      <c r="B359"/>
      <c r="C359" s="6"/>
      <c r="D359" s="26"/>
    </row>
    <row r="360" spans="2:4">
      <c r="B360"/>
      <c r="C360" s="6"/>
      <c r="D360" s="26"/>
    </row>
    <row r="361" spans="2:4">
      <c r="B361"/>
      <c r="C361" s="6"/>
      <c r="D361" s="26"/>
    </row>
    <row r="362" spans="2:4">
      <c r="B362"/>
      <c r="C362" s="6"/>
      <c r="D362" s="26"/>
    </row>
    <row r="363" spans="2:4">
      <c r="B363"/>
      <c r="C363" s="6"/>
      <c r="D363" s="26"/>
    </row>
    <row r="364" spans="2:4">
      <c r="B364"/>
      <c r="C364" s="6"/>
      <c r="D364" s="26"/>
    </row>
    <row r="365" spans="2:4">
      <c r="B365"/>
      <c r="C365" s="6"/>
      <c r="D365" s="26"/>
    </row>
    <row r="366" spans="2:4">
      <c r="B366"/>
      <c r="C366" s="6"/>
      <c r="D366" s="26"/>
    </row>
    <row r="367" spans="2:4">
      <c r="B367"/>
      <c r="C367" s="6"/>
      <c r="D367" s="26"/>
    </row>
    <row r="368" spans="2:4">
      <c r="B368"/>
      <c r="C368" s="6"/>
      <c r="D368" s="26"/>
    </row>
    <row r="369" spans="2:4">
      <c r="B369"/>
      <c r="C369" s="6"/>
      <c r="D369" s="26"/>
    </row>
    <row r="370" spans="2:4">
      <c r="B370"/>
      <c r="C370" s="6"/>
      <c r="D370" s="26"/>
    </row>
    <row r="371" spans="2:4">
      <c r="B371"/>
      <c r="C371" s="6"/>
      <c r="D371" s="26"/>
    </row>
    <row r="372" spans="2:4">
      <c r="B372"/>
      <c r="C372" s="6"/>
      <c r="D372" s="26"/>
    </row>
    <row r="373" spans="2:4">
      <c r="B373"/>
      <c r="C373" s="6"/>
      <c r="D373" s="26"/>
    </row>
    <row r="374" spans="2:4">
      <c r="B374"/>
      <c r="C374" s="6"/>
      <c r="D374" s="26"/>
    </row>
    <row r="375" spans="2:4">
      <c r="B375"/>
      <c r="C375" s="6"/>
      <c r="D375" s="26"/>
    </row>
    <row r="376" spans="2:4">
      <c r="B376"/>
      <c r="C376" s="6"/>
      <c r="D376" s="26"/>
    </row>
    <row r="377" spans="2:4">
      <c r="B377"/>
      <c r="C377" s="6"/>
      <c r="D377" s="26"/>
    </row>
    <row r="378" spans="2:4">
      <c r="B378"/>
      <c r="C378" s="6"/>
      <c r="D378" s="26"/>
    </row>
    <row r="379" spans="2:4">
      <c r="B379"/>
      <c r="C379" s="6"/>
      <c r="D379" s="26"/>
    </row>
    <row r="380" spans="2:4">
      <c r="B380"/>
      <c r="C380" s="6"/>
      <c r="D380" s="26"/>
    </row>
    <row r="381" spans="2:4">
      <c r="B381"/>
      <c r="C381" s="6"/>
      <c r="D381" s="26"/>
    </row>
    <row r="382" spans="2:4">
      <c r="B382"/>
      <c r="C382" s="6"/>
      <c r="D382" s="26"/>
    </row>
    <row r="383" spans="2:4">
      <c r="B383"/>
      <c r="C383" s="6"/>
      <c r="D383" s="26"/>
    </row>
    <row r="384" spans="2:4">
      <c r="B384"/>
      <c r="C384" s="6"/>
      <c r="D384" s="26"/>
    </row>
    <row r="385" spans="2:4">
      <c r="B385"/>
      <c r="C385" s="6"/>
      <c r="D385" s="26"/>
    </row>
    <row r="386" spans="2:4">
      <c r="B386"/>
      <c r="C386" s="6"/>
      <c r="D386" s="26"/>
    </row>
    <row r="387" spans="2:4">
      <c r="B387"/>
      <c r="C387" s="6"/>
      <c r="D387" s="26"/>
    </row>
    <row r="388" spans="2:4">
      <c r="B388"/>
      <c r="C388" s="6"/>
      <c r="D388" s="26"/>
    </row>
    <row r="389" spans="2:4">
      <c r="B389"/>
      <c r="C389" s="6"/>
      <c r="D389" s="26"/>
    </row>
    <row r="390" spans="2:4">
      <c r="B390"/>
      <c r="C390" s="6"/>
      <c r="D390" s="26"/>
    </row>
    <row r="391" spans="2:4">
      <c r="B391"/>
      <c r="C391" s="6"/>
      <c r="D391" s="26"/>
    </row>
    <row r="392" spans="2:4">
      <c r="B392"/>
      <c r="C392" s="6"/>
      <c r="D392" s="26"/>
    </row>
    <row r="393" spans="2:4">
      <c r="B393"/>
      <c r="C393" s="6"/>
      <c r="D393" s="26"/>
    </row>
    <row r="394" spans="2:4">
      <c r="B394"/>
      <c r="C394" s="6"/>
      <c r="D394" s="26"/>
    </row>
    <row r="395" spans="2:4">
      <c r="B395"/>
      <c r="C395" s="6"/>
      <c r="D395" s="26"/>
    </row>
    <row r="396" spans="2:4">
      <c r="B396"/>
      <c r="C396" s="6"/>
      <c r="D396" s="26"/>
    </row>
    <row r="397" spans="2:4">
      <c r="B397"/>
      <c r="C397" s="6"/>
      <c r="D397" s="26"/>
    </row>
    <row r="398" spans="2:4">
      <c r="B398"/>
      <c r="C398" s="6"/>
      <c r="D398" s="26"/>
    </row>
    <row r="399" spans="2:4">
      <c r="B399"/>
      <c r="C399" s="6"/>
      <c r="D399" s="26"/>
    </row>
    <row r="400" spans="2:4">
      <c r="B400"/>
      <c r="C400" s="6"/>
      <c r="D400" s="26"/>
    </row>
    <row r="401" spans="2:4">
      <c r="B401"/>
      <c r="C401" s="6"/>
      <c r="D401" s="26"/>
    </row>
    <row r="402" spans="2:4">
      <c r="B402"/>
      <c r="C402" s="6"/>
      <c r="D402" s="26"/>
    </row>
    <row r="403" spans="2:4">
      <c r="B403"/>
      <c r="C403" s="6"/>
      <c r="D403" s="26"/>
    </row>
    <row r="404" spans="2:4">
      <c r="B404"/>
      <c r="C404" s="6"/>
      <c r="D404" s="26"/>
    </row>
    <row r="405" spans="2:4">
      <c r="B405"/>
      <c r="C405" s="6"/>
      <c r="D405" s="26"/>
    </row>
    <row r="406" spans="2:4">
      <c r="B406"/>
      <c r="C406" s="6"/>
      <c r="D406" s="26"/>
    </row>
    <row r="407" spans="2:4">
      <c r="B407"/>
      <c r="C407" s="6"/>
      <c r="D407" s="26"/>
    </row>
    <row r="408" spans="2:4">
      <c r="B408"/>
      <c r="C408" s="6"/>
      <c r="D408" s="26"/>
    </row>
    <row r="409" spans="2:4">
      <c r="B409"/>
      <c r="C409" s="6"/>
      <c r="D409" s="26"/>
    </row>
    <row r="410" spans="2:4">
      <c r="B410"/>
      <c r="C410" s="6"/>
      <c r="D410" s="26"/>
    </row>
    <row r="411" spans="2:4">
      <c r="B411"/>
      <c r="C411" s="6"/>
      <c r="D411" s="26"/>
    </row>
    <row r="412" spans="2:4">
      <c r="B412"/>
      <c r="C412" s="6"/>
      <c r="D412" s="26"/>
    </row>
    <row r="413" spans="2:4">
      <c r="B413"/>
      <c r="C413" s="6"/>
      <c r="D413" s="26"/>
    </row>
    <row r="414" spans="2:4">
      <c r="B414"/>
      <c r="C414" s="6"/>
      <c r="D414" s="26"/>
    </row>
    <row r="415" spans="2:4">
      <c r="B415"/>
      <c r="C415" s="6"/>
      <c r="D415" s="26"/>
    </row>
    <row r="416" spans="2:4">
      <c r="B416"/>
      <c r="C416" s="6"/>
      <c r="D416" s="26"/>
    </row>
    <row r="417" spans="2:4">
      <c r="B417"/>
      <c r="C417" s="6"/>
      <c r="D417" s="26"/>
    </row>
    <row r="418" spans="2:4">
      <c r="B418"/>
      <c r="C418" s="6"/>
      <c r="D418" s="26"/>
    </row>
    <row r="419" spans="2:4">
      <c r="B419"/>
      <c r="C419" s="6"/>
      <c r="D419" s="26"/>
    </row>
    <row r="420" spans="2:4">
      <c r="B420"/>
      <c r="C420" s="6"/>
      <c r="D420" s="26"/>
    </row>
    <row r="421" spans="2:4">
      <c r="B421"/>
      <c r="C421" s="6"/>
      <c r="D421" s="26"/>
    </row>
    <row r="422" spans="2:4">
      <c r="B422"/>
      <c r="C422" s="6"/>
      <c r="D422" s="26"/>
    </row>
    <row r="423" spans="2:4">
      <c r="B423"/>
      <c r="C423" s="6"/>
      <c r="D423" s="26"/>
    </row>
    <row r="424" spans="2:4">
      <c r="B424"/>
      <c r="C424" s="6"/>
      <c r="D424" s="26"/>
    </row>
    <row r="425" spans="2:4">
      <c r="B425"/>
      <c r="C425" s="6"/>
      <c r="D425" s="26"/>
    </row>
    <row r="426" spans="2:4">
      <c r="B426"/>
      <c r="C426" s="6"/>
      <c r="D426" s="26"/>
    </row>
    <row r="427" spans="2:4">
      <c r="B427"/>
      <c r="C427" s="6"/>
      <c r="D427" s="26"/>
    </row>
    <row r="428" spans="2:4">
      <c r="B428"/>
      <c r="C428" s="6"/>
      <c r="D428" s="26"/>
    </row>
    <row r="429" spans="2:4">
      <c r="B429"/>
      <c r="C429" s="6"/>
      <c r="D429" s="26"/>
    </row>
    <row r="430" spans="2:4">
      <c r="B430"/>
      <c r="C430" s="6"/>
      <c r="D430" s="26"/>
    </row>
    <row r="431" spans="2:4">
      <c r="B431"/>
      <c r="C431" s="6"/>
      <c r="D431" s="26"/>
    </row>
    <row r="432" spans="2:4">
      <c r="B432"/>
      <c r="C432" s="6"/>
      <c r="D432" s="26"/>
    </row>
    <row r="433" spans="2:4">
      <c r="B433"/>
      <c r="C433" s="6"/>
      <c r="D433" s="26"/>
    </row>
    <row r="434" spans="2:4">
      <c r="B434"/>
      <c r="C434" s="6"/>
      <c r="D434" s="26"/>
    </row>
    <row r="435" spans="2:4">
      <c r="B435"/>
      <c r="C435" s="6"/>
      <c r="D435" s="26"/>
    </row>
    <row r="436" spans="2:4">
      <c r="B436"/>
      <c r="C436" s="6"/>
      <c r="D436" s="26"/>
    </row>
    <row r="437" spans="2:4">
      <c r="B437"/>
      <c r="C437" s="6"/>
      <c r="D437" s="26"/>
    </row>
    <row r="438" spans="2:4">
      <c r="B438"/>
      <c r="C438" s="6"/>
      <c r="D438" s="26"/>
    </row>
    <row r="439" spans="2:4">
      <c r="B439"/>
      <c r="C439" s="6"/>
      <c r="D439" s="26"/>
    </row>
    <row r="440" spans="2:4">
      <c r="B440"/>
      <c r="C440" s="6"/>
      <c r="D440" s="26"/>
    </row>
    <row r="441" spans="2:4">
      <c r="B441"/>
      <c r="C441" s="6"/>
      <c r="D441" s="26"/>
    </row>
    <row r="442" spans="2:4">
      <c r="B442"/>
      <c r="C442" s="6"/>
      <c r="D442" s="26"/>
    </row>
    <row r="443" spans="2:4">
      <c r="B443"/>
      <c r="C443" s="6"/>
      <c r="D443" s="26"/>
    </row>
    <row r="444" spans="2:4">
      <c r="B444"/>
      <c r="C444" s="6"/>
      <c r="D444" s="26"/>
    </row>
    <row r="445" spans="2:4">
      <c r="B445"/>
      <c r="C445" s="6"/>
      <c r="D445" s="26"/>
    </row>
    <row r="446" spans="2:4">
      <c r="B446"/>
      <c r="C446" s="6"/>
      <c r="D446" s="26"/>
    </row>
    <row r="447" spans="2:4">
      <c r="B447"/>
      <c r="C447" s="6"/>
      <c r="D447" s="26"/>
    </row>
    <row r="448" spans="2:4">
      <c r="B448"/>
      <c r="C448" s="6"/>
      <c r="D448" s="26"/>
    </row>
    <row r="449" spans="2:4">
      <c r="B449"/>
      <c r="C449" s="6"/>
      <c r="D449" s="26"/>
    </row>
    <row r="450" spans="2:4">
      <c r="B450"/>
      <c r="C450" s="6"/>
      <c r="D450" s="26"/>
    </row>
    <row r="451" spans="2:4">
      <c r="B451"/>
      <c r="C451" s="6"/>
      <c r="D451" s="26"/>
    </row>
    <row r="452" spans="2:4">
      <c r="B452"/>
      <c r="C452" s="6"/>
      <c r="D452" s="26"/>
    </row>
    <row r="453" spans="2:4">
      <c r="B453"/>
      <c r="C453" s="6"/>
      <c r="D453" s="26"/>
    </row>
    <row r="454" spans="2:4">
      <c r="B454"/>
      <c r="C454" s="6"/>
      <c r="D454" s="26"/>
    </row>
    <row r="455" spans="2:4">
      <c r="B455"/>
      <c r="C455" s="6"/>
      <c r="D455" s="26"/>
    </row>
    <row r="456" spans="2:4">
      <c r="B456"/>
      <c r="C456" s="6"/>
      <c r="D456" s="26"/>
    </row>
    <row r="457" spans="2:4">
      <c r="B457"/>
      <c r="C457" s="6"/>
      <c r="D457" s="26"/>
    </row>
    <row r="458" spans="2:4">
      <c r="B458"/>
      <c r="C458" s="6"/>
      <c r="D458" s="26"/>
    </row>
    <row r="459" spans="2:4">
      <c r="B459"/>
      <c r="C459" s="6"/>
      <c r="D459" s="26"/>
    </row>
    <row r="460" spans="2:4">
      <c r="B460"/>
      <c r="C460" s="6"/>
      <c r="D460" s="26"/>
    </row>
    <row r="461" spans="2:4">
      <c r="B461"/>
      <c r="C461" s="6"/>
      <c r="D461" s="26"/>
    </row>
    <row r="462" spans="2:4">
      <c r="B462"/>
      <c r="C462" s="6"/>
      <c r="D462" s="26"/>
    </row>
    <row r="463" spans="2:4">
      <c r="B463"/>
      <c r="C463" s="6"/>
      <c r="D463" s="26"/>
    </row>
    <row r="464" spans="2:4">
      <c r="B464"/>
      <c r="C464" s="6"/>
      <c r="D464" s="26"/>
    </row>
    <row r="465" spans="2:4">
      <c r="B465"/>
      <c r="C465" s="6"/>
      <c r="D465" s="26"/>
    </row>
    <row r="466" spans="2:4">
      <c r="B466"/>
      <c r="C466" s="6"/>
      <c r="D466" s="26"/>
    </row>
    <row r="467" spans="2:4">
      <c r="B467"/>
      <c r="C467" s="6"/>
      <c r="D467" s="26"/>
    </row>
    <row r="468" spans="2:4">
      <c r="B468"/>
      <c r="C468" s="6"/>
      <c r="D468" s="26"/>
    </row>
    <row r="469" spans="2:4">
      <c r="B469"/>
      <c r="C469" s="6"/>
      <c r="D469" s="26"/>
    </row>
    <row r="470" spans="2:4">
      <c r="B470"/>
      <c r="C470" s="6"/>
      <c r="D470" s="26"/>
    </row>
    <row r="471" spans="2:4">
      <c r="B471"/>
      <c r="C471" s="6"/>
      <c r="D471" s="26"/>
    </row>
    <row r="472" spans="2:4">
      <c r="B472"/>
      <c r="C472" s="6"/>
      <c r="D472" s="26"/>
    </row>
    <row r="473" spans="2:4">
      <c r="B473"/>
      <c r="C473" s="6"/>
      <c r="D473" s="26"/>
    </row>
    <row r="474" spans="2:4">
      <c r="B474"/>
      <c r="C474" s="6"/>
      <c r="D474" s="26"/>
    </row>
    <row r="475" spans="2:4">
      <c r="B475"/>
      <c r="C475" s="6"/>
      <c r="D475" s="26"/>
    </row>
    <row r="476" spans="2:4">
      <c r="B476"/>
      <c r="C476" s="6"/>
      <c r="D476" s="26"/>
    </row>
    <row r="477" spans="2:4">
      <c r="B477"/>
      <c r="C477" s="6"/>
      <c r="D477" s="26"/>
    </row>
    <row r="478" spans="2:4">
      <c r="B478"/>
      <c r="C478" s="6"/>
      <c r="D478" s="26"/>
    </row>
    <row r="479" spans="2:4">
      <c r="B479"/>
      <c r="C479" s="6"/>
      <c r="D479" s="26"/>
    </row>
    <row r="480" spans="2:4">
      <c r="B480"/>
      <c r="C480" s="6"/>
      <c r="D480" s="26"/>
    </row>
    <row r="481" spans="2:4">
      <c r="B481"/>
      <c r="C481" s="6"/>
      <c r="D481" s="26"/>
    </row>
    <row r="482" spans="2:4">
      <c r="B482"/>
      <c r="C482" s="6"/>
      <c r="D482" s="26"/>
    </row>
    <row r="483" spans="2:4">
      <c r="B483"/>
      <c r="C483" s="6"/>
      <c r="D483" s="26"/>
    </row>
    <row r="484" spans="2:4">
      <c r="B484"/>
      <c r="C484" s="6"/>
      <c r="D484" s="26"/>
    </row>
    <row r="485" spans="2:4">
      <c r="B485"/>
      <c r="C485" s="6"/>
      <c r="D485" s="26"/>
    </row>
    <row r="486" spans="2:4">
      <c r="B486"/>
      <c r="C486" s="6"/>
      <c r="D486" s="26"/>
    </row>
    <row r="487" spans="2:4">
      <c r="B487"/>
      <c r="C487" s="6"/>
      <c r="D487" s="26"/>
    </row>
    <row r="488" spans="2:4">
      <c r="B488"/>
      <c r="C488" s="6"/>
      <c r="D488" s="26"/>
    </row>
    <row r="489" spans="2:4">
      <c r="B489"/>
      <c r="C489" s="6"/>
      <c r="D489" s="26"/>
    </row>
    <row r="490" spans="2:4">
      <c r="B490"/>
      <c r="C490" s="6"/>
      <c r="D490" s="26"/>
    </row>
    <row r="491" spans="2:4">
      <c r="B491"/>
      <c r="C491" s="6"/>
      <c r="D491" s="26"/>
    </row>
    <row r="492" spans="2:4">
      <c r="B492"/>
      <c r="C492" s="6"/>
      <c r="D492" s="26"/>
    </row>
    <row r="493" spans="2:4">
      <c r="B493"/>
      <c r="C493" s="6"/>
      <c r="D493" s="26"/>
    </row>
    <row r="494" spans="2:4">
      <c r="B494"/>
      <c r="C494" s="6"/>
      <c r="D494" s="26"/>
    </row>
    <row r="495" spans="2:4">
      <c r="B495"/>
      <c r="C495" s="6"/>
      <c r="D495" s="26"/>
    </row>
    <row r="496" spans="2:4">
      <c r="B496"/>
      <c r="C496" s="6"/>
      <c r="D496" s="26"/>
    </row>
    <row r="497" spans="2:4">
      <c r="B497"/>
      <c r="C497" s="6"/>
      <c r="D497" s="26"/>
    </row>
    <row r="498" spans="2:4">
      <c r="B498"/>
      <c r="C498" s="6"/>
      <c r="D498" s="26"/>
    </row>
    <row r="499" spans="2:4">
      <c r="B499"/>
      <c r="C499" s="6"/>
      <c r="D499" s="26"/>
    </row>
    <row r="500" spans="2:4">
      <c r="B500"/>
      <c r="C500" s="6"/>
      <c r="D500" s="26"/>
    </row>
    <row r="501" spans="2:4">
      <c r="B501"/>
      <c r="C501" s="6"/>
      <c r="D501" s="26"/>
    </row>
    <row r="502" spans="2:4">
      <c r="B502"/>
      <c r="C502" s="6"/>
      <c r="D502" s="26"/>
    </row>
    <row r="503" spans="2:4">
      <c r="B503"/>
      <c r="C503" s="6"/>
      <c r="D503" s="26"/>
    </row>
    <row r="504" spans="2:4">
      <c r="B504"/>
      <c r="C504" s="6"/>
      <c r="D504" s="26"/>
    </row>
    <row r="505" spans="2:4">
      <c r="B505"/>
      <c r="C505" s="6"/>
      <c r="D505" s="26"/>
    </row>
    <row r="506" spans="2:4">
      <c r="B506"/>
      <c r="C506" s="6"/>
      <c r="D506" s="26"/>
    </row>
    <row r="507" spans="2:4">
      <c r="B507"/>
      <c r="C507" s="6"/>
      <c r="D507" s="26"/>
    </row>
    <row r="508" spans="2:4">
      <c r="B508"/>
      <c r="C508" s="6"/>
      <c r="D508" s="26"/>
    </row>
    <row r="509" spans="2:4">
      <c r="B509"/>
      <c r="C509" s="6"/>
      <c r="D509" s="26"/>
    </row>
    <row r="510" spans="2:4">
      <c r="B510"/>
      <c r="C510" s="6"/>
      <c r="D510" s="26"/>
    </row>
    <row r="511" spans="2:4">
      <c r="B511"/>
      <c r="C511" s="6"/>
      <c r="D511" s="26"/>
    </row>
    <row r="512" spans="2:4">
      <c r="B512"/>
      <c r="C512" s="6"/>
      <c r="D512" s="26"/>
    </row>
    <row r="513" spans="2:4">
      <c r="B513"/>
      <c r="C513" s="6"/>
      <c r="D513" s="26"/>
    </row>
    <row r="514" spans="2:4">
      <c r="B514"/>
      <c r="C514" s="6"/>
      <c r="D514" s="26"/>
    </row>
    <row r="515" spans="2:4">
      <c r="B515"/>
      <c r="C515" s="6"/>
      <c r="D515" s="26"/>
    </row>
    <row r="516" spans="2:4">
      <c r="B516"/>
      <c r="C516" s="6"/>
      <c r="D516" s="26"/>
    </row>
    <row r="517" spans="2:4">
      <c r="B517"/>
      <c r="C517" s="6"/>
      <c r="D517" s="26"/>
    </row>
    <row r="518" spans="2:4">
      <c r="B518"/>
      <c r="C518" s="6"/>
      <c r="D518" s="26"/>
    </row>
    <row r="519" spans="2:4">
      <c r="B519"/>
      <c r="C519" s="6"/>
      <c r="D519" s="26"/>
    </row>
    <row r="520" spans="2:4">
      <c r="B520"/>
      <c r="C520" s="6"/>
      <c r="D520" s="26"/>
    </row>
    <row r="521" spans="2:4">
      <c r="B521"/>
      <c r="C521" s="6"/>
      <c r="D521" s="26"/>
    </row>
    <row r="522" spans="2:4">
      <c r="B522"/>
      <c r="C522" s="6"/>
      <c r="D522" s="26"/>
    </row>
    <row r="523" spans="2:4">
      <c r="B523"/>
      <c r="C523" s="6"/>
      <c r="D523" s="26"/>
    </row>
    <row r="524" spans="2:4">
      <c r="B524"/>
      <c r="C524" s="6"/>
      <c r="D524" s="26"/>
    </row>
    <row r="525" spans="2:4">
      <c r="B525"/>
      <c r="C525" s="6"/>
      <c r="D525" s="26"/>
    </row>
    <row r="526" spans="2:4">
      <c r="B526"/>
      <c r="C526" s="6"/>
      <c r="D526" s="26"/>
    </row>
    <row r="527" spans="2:4">
      <c r="B527"/>
      <c r="C527" s="6"/>
      <c r="D527" s="26"/>
    </row>
    <row r="528" spans="2:4">
      <c r="B528"/>
      <c r="C528" s="6"/>
      <c r="D528" s="26"/>
    </row>
    <row r="529" spans="2:4">
      <c r="B529"/>
      <c r="C529" s="6"/>
      <c r="D529" s="26"/>
    </row>
    <row r="530" spans="2:4">
      <c r="B530"/>
      <c r="C530" s="6"/>
      <c r="D530" s="26"/>
    </row>
    <row r="531" spans="2:4">
      <c r="B531"/>
      <c r="C531" s="6"/>
      <c r="D531" s="26"/>
    </row>
    <row r="532" spans="2:4">
      <c r="B532"/>
      <c r="C532" s="6"/>
      <c r="D532" s="26"/>
    </row>
    <row r="533" spans="2:4">
      <c r="B533"/>
      <c r="C533" s="6"/>
      <c r="D533" s="26"/>
    </row>
    <row r="534" spans="2:4">
      <c r="B534"/>
      <c r="C534" s="6"/>
      <c r="D534" s="26"/>
    </row>
    <row r="535" spans="2:4">
      <c r="B535"/>
      <c r="C535" s="6"/>
      <c r="D535" s="26"/>
    </row>
    <row r="536" spans="2:4">
      <c r="B536"/>
      <c r="C536" s="6"/>
      <c r="D536" s="26"/>
    </row>
    <row r="537" spans="2:4">
      <c r="B537"/>
      <c r="C537" s="6"/>
      <c r="D537" s="26"/>
    </row>
    <row r="538" spans="2:4">
      <c r="B538"/>
      <c r="C538" s="6"/>
      <c r="D538" s="26"/>
    </row>
    <row r="539" spans="2:4">
      <c r="B539"/>
      <c r="C539" s="6"/>
      <c r="D539" s="26"/>
    </row>
    <row r="540" spans="2:4">
      <c r="B540"/>
      <c r="C540" s="6"/>
      <c r="D540" s="26"/>
    </row>
    <row r="541" spans="2:4">
      <c r="B541"/>
      <c r="C541" s="6"/>
      <c r="D541" s="26"/>
    </row>
    <row r="542" spans="2:4">
      <c r="B542"/>
      <c r="C542" s="6"/>
      <c r="D542" s="2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I22" sqref="I22"/>
    </sheetView>
  </sheetViews>
  <sheetFormatPr baseColWidth="10" defaultRowHeight="15" x14ac:dyDescent="0"/>
  <cols>
    <col min="1" max="1" width="12.6640625" customWidth="1"/>
  </cols>
  <sheetData>
    <row r="1" spans="1:8">
      <c r="A1" t="s">
        <v>626</v>
      </c>
      <c r="B1" t="s">
        <v>628</v>
      </c>
      <c r="C1" t="s">
        <v>629</v>
      </c>
      <c r="D1" t="s">
        <v>630</v>
      </c>
      <c r="E1" t="s">
        <v>627</v>
      </c>
      <c r="F1" t="s">
        <v>628</v>
      </c>
      <c r="G1" t="s">
        <v>629</v>
      </c>
      <c r="H1" t="s">
        <v>630</v>
      </c>
    </row>
    <row r="3" spans="1:8">
      <c r="A3" t="s">
        <v>623</v>
      </c>
      <c r="B3">
        <v>10</v>
      </c>
      <c r="C3">
        <v>32</v>
      </c>
      <c r="D3">
        <v>42</v>
      </c>
      <c r="E3" t="s">
        <v>623</v>
      </c>
      <c r="F3">
        <v>10</v>
      </c>
      <c r="G3">
        <v>20</v>
      </c>
      <c r="H3">
        <v>30</v>
      </c>
    </row>
    <row r="4" spans="1:8">
      <c r="A4" t="s">
        <v>624</v>
      </c>
      <c r="B4">
        <v>22</v>
      </c>
      <c r="C4">
        <v>24</v>
      </c>
      <c r="D4">
        <v>46</v>
      </c>
      <c r="E4" t="s">
        <v>624</v>
      </c>
      <c r="F4">
        <v>28</v>
      </c>
      <c r="G4">
        <v>3</v>
      </c>
      <c r="H4">
        <v>31</v>
      </c>
    </row>
    <row r="5" spans="1:8">
      <c r="A5" t="s">
        <v>625</v>
      </c>
      <c r="B5">
        <v>10</v>
      </c>
      <c r="C5">
        <v>40</v>
      </c>
      <c r="D5">
        <v>50</v>
      </c>
      <c r="E5" t="s">
        <v>625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San Cristobal-growth</vt:lpstr>
      <vt:lpstr>Mario-growth</vt:lpstr>
      <vt:lpstr>Media Luna-growth</vt:lpstr>
      <vt:lpstr>Algal Data</vt:lpstr>
      <vt:lpstr>Fish-inver data</vt:lpstr>
      <vt:lpstr>Mortatlity</vt:lpstr>
    </vt:vector>
  </TitlesOfParts>
  <Company>RWU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 Hammerman</dc:creator>
  <cp:lastModifiedBy>Ernesto Weil</cp:lastModifiedBy>
  <dcterms:created xsi:type="dcterms:W3CDTF">2015-09-07T16:56:38Z</dcterms:created>
  <dcterms:modified xsi:type="dcterms:W3CDTF">2019-07-30T18:36:05Z</dcterms:modified>
</cp:coreProperties>
</file>