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170" firstSheet="2" activeTab="6"/>
  </bookViews>
  <sheets>
    <sheet name="Graphs Lab trials" sheetId="1" r:id="rId1"/>
    <sheet name="Data sheet for Statistical anal" sheetId="8" r:id="rId2"/>
    <sheet name="Photosynthetic WUE" sheetId="4" r:id="rId3"/>
    <sheet name="Nutrient use efficiency " sheetId="5" r:id="rId4"/>
    <sheet name="Graph pot trial" sheetId="9" r:id="rId5"/>
    <sheet name="Data for Lab Trial " sheetId="10" r:id="rId6"/>
    <sheet name="Graphs Lab trials (2)" sheetId="11" r:id="rId7"/>
  </sheets>
  <externalReferences>
    <externalReference r:id="rId8"/>
    <externalReference r:id="rId9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9" i="10" l="1"/>
  <c r="I239" i="10"/>
  <c r="K238" i="10"/>
  <c r="I238" i="10"/>
  <c r="K237" i="10"/>
  <c r="I237" i="10"/>
  <c r="K236" i="10"/>
  <c r="J236" i="10"/>
  <c r="I236" i="10"/>
  <c r="J238" i="10" s="1"/>
  <c r="K235" i="10"/>
  <c r="I235" i="10"/>
  <c r="J235" i="10" s="1"/>
  <c r="K234" i="10"/>
  <c r="I234" i="10"/>
  <c r="J234" i="10" s="1"/>
  <c r="K233" i="10"/>
  <c r="I233" i="10"/>
  <c r="K232" i="10"/>
  <c r="J232" i="10"/>
  <c r="I232" i="10"/>
  <c r="J233" i="10" s="1"/>
  <c r="K228" i="10"/>
  <c r="I228" i="10"/>
  <c r="J228" i="10" s="1"/>
  <c r="K227" i="10"/>
  <c r="I227" i="10"/>
  <c r="J227" i="10" s="1"/>
  <c r="K226" i="10"/>
  <c r="I226" i="10"/>
  <c r="K225" i="10"/>
  <c r="J225" i="10"/>
  <c r="I225" i="10"/>
  <c r="J226" i="10" s="1"/>
  <c r="K224" i="10"/>
  <c r="I224" i="10"/>
  <c r="J224" i="10" s="1"/>
  <c r="K223" i="10"/>
  <c r="I223" i="10"/>
  <c r="J223" i="10" s="1"/>
  <c r="K222" i="10"/>
  <c r="I222" i="10"/>
  <c r="K221" i="10"/>
  <c r="J221" i="10"/>
  <c r="I221" i="10"/>
  <c r="J222" i="10" s="1"/>
  <c r="K217" i="10"/>
  <c r="I217" i="10"/>
  <c r="J217" i="10" s="1"/>
  <c r="K216" i="10"/>
  <c r="I216" i="10"/>
  <c r="J216" i="10" s="1"/>
  <c r="K215" i="10"/>
  <c r="I215" i="10"/>
  <c r="K214" i="10"/>
  <c r="J214" i="10"/>
  <c r="I214" i="10"/>
  <c r="J215" i="10" s="1"/>
  <c r="K213" i="10"/>
  <c r="I213" i="10"/>
  <c r="J213" i="10" s="1"/>
  <c r="K212" i="10"/>
  <c r="I212" i="10"/>
  <c r="J212" i="10" s="1"/>
  <c r="K211" i="10"/>
  <c r="I211" i="10"/>
  <c r="K210" i="10"/>
  <c r="J210" i="10"/>
  <c r="I210" i="10"/>
  <c r="J211" i="10" s="1"/>
  <c r="K205" i="10"/>
  <c r="I205" i="10"/>
  <c r="J205" i="10" s="1"/>
  <c r="K204" i="10"/>
  <c r="I204" i="10"/>
  <c r="J204" i="10" s="1"/>
  <c r="K203" i="10"/>
  <c r="I203" i="10"/>
  <c r="K202" i="10"/>
  <c r="J202" i="10"/>
  <c r="I202" i="10"/>
  <c r="J203" i="10" s="1"/>
  <c r="K201" i="10"/>
  <c r="I201" i="10"/>
  <c r="J201" i="10" s="1"/>
  <c r="K200" i="10"/>
  <c r="I200" i="10"/>
  <c r="J200" i="10" s="1"/>
  <c r="K199" i="10"/>
  <c r="I199" i="10"/>
  <c r="K198" i="10"/>
  <c r="J198" i="10"/>
  <c r="I198" i="10"/>
  <c r="J199" i="10" s="1"/>
  <c r="K193" i="10"/>
  <c r="I193" i="10"/>
  <c r="J193" i="10" s="1"/>
  <c r="K192" i="10"/>
  <c r="I192" i="10"/>
  <c r="J192" i="10" s="1"/>
  <c r="K191" i="10"/>
  <c r="I191" i="10"/>
  <c r="K190" i="10"/>
  <c r="J190" i="10"/>
  <c r="I190" i="10"/>
  <c r="J191" i="10" s="1"/>
  <c r="K189" i="10"/>
  <c r="I189" i="10"/>
  <c r="J189" i="10" s="1"/>
  <c r="K188" i="10"/>
  <c r="I188" i="10"/>
  <c r="J188" i="10" s="1"/>
  <c r="K187" i="10"/>
  <c r="I187" i="10"/>
  <c r="K186" i="10"/>
  <c r="J186" i="10"/>
  <c r="I186" i="10"/>
  <c r="J187" i="10" s="1"/>
  <c r="K182" i="10"/>
  <c r="I182" i="10"/>
  <c r="J182" i="10" s="1"/>
  <c r="K181" i="10"/>
  <c r="I181" i="10"/>
  <c r="J181" i="10" s="1"/>
  <c r="K180" i="10"/>
  <c r="I180" i="10"/>
  <c r="K179" i="10"/>
  <c r="J179" i="10"/>
  <c r="I179" i="10"/>
  <c r="J180" i="10" s="1"/>
  <c r="K178" i="10"/>
  <c r="I178" i="10"/>
  <c r="J178" i="10" s="1"/>
  <c r="K177" i="10"/>
  <c r="I177" i="10"/>
  <c r="J177" i="10" s="1"/>
  <c r="K176" i="10"/>
  <c r="I176" i="10"/>
  <c r="K175" i="10"/>
  <c r="J175" i="10"/>
  <c r="I175" i="10"/>
  <c r="J176" i="10" s="1"/>
  <c r="K170" i="10"/>
  <c r="I170" i="10"/>
  <c r="J170" i="10" s="1"/>
  <c r="K169" i="10"/>
  <c r="I169" i="10"/>
  <c r="J169" i="10" s="1"/>
  <c r="K168" i="10"/>
  <c r="I168" i="10"/>
  <c r="K167" i="10"/>
  <c r="J167" i="10"/>
  <c r="I167" i="10"/>
  <c r="J168" i="10" s="1"/>
  <c r="K166" i="10"/>
  <c r="I166" i="10"/>
  <c r="J166" i="10" s="1"/>
  <c r="K165" i="10"/>
  <c r="I165" i="10"/>
  <c r="J165" i="10" s="1"/>
  <c r="K164" i="10"/>
  <c r="I164" i="10"/>
  <c r="K163" i="10"/>
  <c r="J163" i="10"/>
  <c r="I163" i="10"/>
  <c r="J164" i="10" s="1"/>
  <c r="K158" i="10"/>
  <c r="I158" i="10"/>
  <c r="J158" i="10" s="1"/>
  <c r="K157" i="10"/>
  <c r="I157" i="10"/>
  <c r="J157" i="10" s="1"/>
  <c r="K156" i="10"/>
  <c r="I156" i="10"/>
  <c r="K155" i="10"/>
  <c r="J155" i="10"/>
  <c r="I155" i="10"/>
  <c r="J156" i="10" s="1"/>
  <c r="K154" i="10"/>
  <c r="I154" i="10"/>
  <c r="J154" i="10" s="1"/>
  <c r="K153" i="10"/>
  <c r="I153" i="10"/>
  <c r="J153" i="10" s="1"/>
  <c r="K152" i="10"/>
  <c r="I152" i="10"/>
  <c r="K151" i="10"/>
  <c r="J151" i="10"/>
  <c r="I151" i="10"/>
  <c r="J152" i="10" s="1"/>
  <c r="K146" i="10"/>
  <c r="I146" i="10"/>
  <c r="J146" i="10" s="1"/>
  <c r="K145" i="10"/>
  <c r="I145" i="10"/>
  <c r="J145" i="10" s="1"/>
  <c r="K144" i="10"/>
  <c r="I144" i="10"/>
  <c r="K143" i="10"/>
  <c r="J143" i="10"/>
  <c r="I143" i="10"/>
  <c r="J144" i="10" s="1"/>
  <c r="K142" i="10"/>
  <c r="I142" i="10"/>
  <c r="J142" i="10" s="1"/>
  <c r="K141" i="10"/>
  <c r="I141" i="10"/>
  <c r="J141" i="10" s="1"/>
  <c r="K140" i="10"/>
  <c r="I140" i="10"/>
  <c r="K139" i="10"/>
  <c r="J139" i="10"/>
  <c r="I139" i="10"/>
  <c r="J140" i="10" s="1"/>
  <c r="K132" i="10"/>
  <c r="I132" i="10"/>
  <c r="J132" i="10" s="1"/>
  <c r="K131" i="10"/>
  <c r="I131" i="10"/>
  <c r="J131" i="10" s="1"/>
  <c r="K130" i="10"/>
  <c r="I130" i="10"/>
  <c r="K129" i="10"/>
  <c r="J129" i="10"/>
  <c r="I129" i="10"/>
  <c r="J130" i="10" s="1"/>
  <c r="K128" i="10"/>
  <c r="I128" i="10"/>
  <c r="J128" i="10" s="1"/>
  <c r="K127" i="10"/>
  <c r="I127" i="10"/>
  <c r="J127" i="10" s="1"/>
  <c r="K126" i="10"/>
  <c r="I126" i="10"/>
  <c r="K125" i="10"/>
  <c r="J125" i="10"/>
  <c r="I125" i="10"/>
  <c r="J126" i="10" s="1"/>
  <c r="K121" i="10"/>
  <c r="I121" i="10"/>
  <c r="J121" i="10" s="1"/>
  <c r="K120" i="10"/>
  <c r="I120" i="10"/>
  <c r="J120" i="10" s="1"/>
  <c r="K119" i="10"/>
  <c r="I119" i="10"/>
  <c r="K118" i="10"/>
  <c r="J118" i="10"/>
  <c r="I118" i="10"/>
  <c r="J119" i="10" s="1"/>
  <c r="K117" i="10"/>
  <c r="I117" i="10"/>
  <c r="J117" i="10" s="1"/>
  <c r="K116" i="10"/>
  <c r="I116" i="10"/>
  <c r="J116" i="10" s="1"/>
  <c r="K115" i="10"/>
  <c r="I115" i="10"/>
  <c r="K114" i="10"/>
  <c r="J114" i="10"/>
  <c r="I114" i="10"/>
  <c r="J115" i="10" s="1"/>
  <c r="K110" i="10"/>
  <c r="I110" i="10"/>
  <c r="J110" i="10" s="1"/>
  <c r="K109" i="10"/>
  <c r="I109" i="10"/>
  <c r="J109" i="10" s="1"/>
  <c r="K108" i="10"/>
  <c r="I108" i="10"/>
  <c r="K107" i="10"/>
  <c r="J107" i="10"/>
  <c r="I107" i="10"/>
  <c r="J108" i="10" s="1"/>
  <c r="K106" i="10"/>
  <c r="I106" i="10"/>
  <c r="J106" i="10" s="1"/>
  <c r="K105" i="10"/>
  <c r="I105" i="10"/>
  <c r="J105" i="10" s="1"/>
  <c r="K104" i="10"/>
  <c r="I104" i="10"/>
  <c r="K103" i="10"/>
  <c r="J103" i="10"/>
  <c r="I103" i="10"/>
  <c r="J104" i="10" s="1"/>
  <c r="K99" i="10"/>
  <c r="I99" i="10"/>
  <c r="J99" i="10" s="1"/>
  <c r="K98" i="10"/>
  <c r="I98" i="10"/>
  <c r="J98" i="10" s="1"/>
  <c r="K97" i="10"/>
  <c r="I97" i="10"/>
  <c r="K96" i="10"/>
  <c r="J96" i="10"/>
  <c r="I96" i="10"/>
  <c r="J97" i="10" s="1"/>
  <c r="K95" i="10"/>
  <c r="I95" i="10"/>
  <c r="J95" i="10" s="1"/>
  <c r="K94" i="10"/>
  <c r="I94" i="10"/>
  <c r="J94" i="10" s="1"/>
  <c r="K93" i="10"/>
  <c r="I93" i="10"/>
  <c r="K92" i="10"/>
  <c r="J92" i="10"/>
  <c r="I92" i="10"/>
  <c r="J93" i="10" s="1"/>
  <c r="K88" i="10"/>
  <c r="I88" i="10"/>
  <c r="J88" i="10" s="1"/>
  <c r="K87" i="10"/>
  <c r="I87" i="10"/>
  <c r="J87" i="10" s="1"/>
  <c r="K86" i="10"/>
  <c r="I86" i="10"/>
  <c r="K85" i="10"/>
  <c r="J85" i="10"/>
  <c r="I85" i="10"/>
  <c r="J86" i="10" s="1"/>
  <c r="K84" i="10"/>
  <c r="I84" i="10"/>
  <c r="J84" i="10" s="1"/>
  <c r="K83" i="10"/>
  <c r="I83" i="10"/>
  <c r="J83" i="10" s="1"/>
  <c r="K82" i="10"/>
  <c r="I82" i="10"/>
  <c r="K81" i="10"/>
  <c r="J81" i="10"/>
  <c r="I81" i="10"/>
  <c r="J82" i="10" s="1"/>
  <c r="K77" i="10"/>
  <c r="I77" i="10"/>
  <c r="J77" i="10" s="1"/>
  <c r="K76" i="10"/>
  <c r="I76" i="10"/>
  <c r="J76" i="10" s="1"/>
  <c r="K75" i="10"/>
  <c r="I75" i="10"/>
  <c r="K74" i="10"/>
  <c r="J74" i="10"/>
  <c r="I74" i="10"/>
  <c r="J75" i="10" s="1"/>
  <c r="K73" i="10"/>
  <c r="I73" i="10"/>
  <c r="J73" i="10" s="1"/>
  <c r="K72" i="10"/>
  <c r="I72" i="10"/>
  <c r="J72" i="10" s="1"/>
  <c r="K71" i="10"/>
  <c r="I71" i="10"/>
  <c r="K70" i="10"/>
  <c r="J70" i="10"/>
  <c r="I70" i="10"/>
  <c r="J71" i="10" s="1"/>
  <c r="K66" i="10"/>
  <c r="I66" i="10"/>
  <c r="J66" i="10" s="1"/>
  <c r="K65" i="10"/>
  <c r="I65" i="10"/>
  <c r="J65" i="10" s="1"/>
  <c r="K64" i="10"/>
  <c r="I64" i="10"/>
  <c r="K63" i="10"/>
  <c r="J63" i="10"/>
  <c r="I63" i="10"/>
  <c r="J64" i="10" s="1"/>
  <c r="K62" i="10"/>
  <c r="I62" i="10"/>
  <c r="J62" i="10" s="1"/>
  <c r="K61" i="10"/>
  <c r="I61" i="10"/>
  <c r="J61" i="10" s="1"/>
  <c r="K60" i="10"/>
  <c r="I60" i="10"/>
  <c r="K59" i="10"/>
  <c r="J59" i="10"/>
  <c r="I59" i="10"/>
  <c r="J60" i="10" s="1"/>
  <c r="K55" i="10"/>
  <c r="I55" i="10"/>
  <c r="J55" i="10" s="1"/>
  <c r="K54" i="10"/>
  <c r="I54" i="10"/>
  <c r="J54" i="10" s="1"/>
  <c r="K53" i="10"/>
  <c r="I53" i="10"/>
  <c r="K52" i="10"/>
  <c r="J52" i="10"/>
  <c r="I52" i="10"/>
  <c r="J53" i="10" s="1"/>
  <c r="K51" i="10"/>
  <c r="I51" i="10"/>
  <c r="J51" i="10" s="1"/>
  <c r="K50" i="10"/>
  <c r="I50" i="10"/>
  <c r="J50" i="10" s="1"/>
  <c r="K49" i="10"/>
  <c r="I49" i="10"/>
  <c r="K48" i="10"/>
  <c r="J48" i="10"/>
  <c r="I48" i="10"/>
  <c r="J49" i="10" s="1"/>
  <c r="K44" i="10"/>
  <c r="I44" i="10"/>
  <c r="J44" i="10" s="1"/>
  <c r="K43" i="10"/>
  <c r="I43" i="10"/>
  <c r="J43" i="10" s="1"/>
  <c r="K42" i="10"/>
  <c r="I42" i="10"/>
  <c r="K41" i="10"/>
  <c r="J41" i="10"/>
  <c r="I41" i="10"/>
  <c r="J42" i="10" s="1"/>
  <c r="K40" i="10"/>
  <c r="I40" i="10"/>
  <c r="J40" i="10" s="1"/>
  <c r="K39" i="10"/>
  <c r="I39" i="10"/>
  <c r="J39" i="10" s="1"/>
  <c r="K38" i="10"/>
  <c r="I38" i="10"/>
  <c r="K37" i="10"/>
  <c r="J37" i="10"/>
  <c r="I37" i="10"/>
  <c r="J38" i="10" s="1"/>
  <c r="K33" i="10"/>
  <c r="I33" i="10"/>
  <c r="J33" i="10" s="1"/>
  <c r="K32" i="10"/>
  <c r="I32" i="10"/>
  <c r="J32" i="10" s="1"/>
  <c r="K31" i="10"/>
  <c r="I31" i="10"/>
  <c r="K30" i="10"/>
  <c r="J30" i="10"/>
  <c r="I30" i="10"/>
  <c r="J31" i="10" s="1"/>
  <c r="K29" i="10"/>
  <c r="I29" i="10"/>
  <c r="J29" i="10" s="1"/>
  <c r="K28" i="10"/>
  <c r="I28" i="10"/>
  <c r="J28" i="10" s="1"/>
  <c r="K27" i="10"/>
  <c r="I27" i="10"/>
  <c r="K26" i="10"/>
  <c r="J26" i="10"/>
  <c r="I26" i="10"/>
  <c r="J27" i="10" s="1"/>
  <c r="K22" i="10"/>
  <c r="I22" i="10"/>
  <c r="J22" i="10" s="1"/>
  <c r="K21" i="10"/>
  <c r="I21" i="10"/>
  <c r="J21" i="10" s="1"/>
  <c r="K20" i="10"/>
  <c r="I20" i="10"/>
  <c r="K19" i="10"/>
  <c r="J19" i="10"/>
  <c r="I19" i="10"/>
  <c r="J20" i="10" s="1"/>
  <c r="K18" i="10"/>
  <c r="I18" i="10"/>
  <c r="J18" i="10" s="1"/>
  <c r="K17" i="10"/>
  <c r="I17" i="10"/>
  <c r="J17" i="10" s="1"/>
  <c r="K16" i="10"/>
  <c r="I16" i="10"/>
  <c r="K15" i="10"/>
  <c r="J15" i="10"/>
  <c r="I15" i="10"/>
  <c r="J16" i="10" s="1"/>
  <c r="K11" i="10"/>
  <c r="I11" i="10"/>
  <c r="J11" i="10" s="1"/>
  <c r="K10" i="10"/>
  <c r="I10" i="10"/>
  <c r="J10" i="10" s="1"/>
  <c r="K9" i="10"/>
  <c r="I9" i="10"/>
  <c r="K8" i="10"/>
  <c r="J8" i="10"/>
  <c r="I8" i="10"/>
  <c r="J9" i="10" s="1"/>
  <c r="K7" i="10"/>
  <c r="I7" i="10"/>
  <c r="J7" i="10" s="1"/>
  <c r="K6" i="10"/>
  <c r="I6" i="10"/>
  <c r="J6" i="10" s="1"/>
  <c r="K5" i="10"/>
  <c r="I5" i="10"/>
  <c r="K4" i="10"/>
  <c r="J4" i="10"/>
  <c r="I4" i="10"/>
  <c r="J5" i="10" s="1"/>
  <c r="J237" i="10" l="1"/>
  <c r="J239" i="10"/>
  <c r="B52" i="9" l="1"/>
  <c r="B53" i="9" s="1"/>
  <c r="B54" i="9" s="1"/>
  <c r="B55" i="9" s="1"/>
  <c r="B51" i="9"/>
  <c r="B50" i="9"/>
  <c r="B49" i="9"/>
  <c r="L37" i="8" l="1"/>
  <c r="L36" i="8"/>
  <c r="L35" i="8"/>
  <c r="L34" i="8"/>
  <c r="L33" i="8"/>
  <c r="L32" i="8"/>
  <c r="L31" i="8"/>
  <c r="L30" i="8"/>
  <c r="K37" i="8"/>
  <c r="K36" i="8"/>
  <c r="K35" i="8"/>
  <c r="K34" i="8"/>
  <c r="K33" i="8"/>
  <c r="K32" i="8"/>
  <c r="K31" i="8"/>
  <c r="K30" i="8"/>
  <c r="J37" i="8"/>
  <c r="J36" i="8"/>
  <c r="J35" i="8"/>
  <c r="J34" i="8"/>
  <c r="J33" i="8"/>
  <c r="J32" i="8"/>
  <c r="J31" i="8"/>
  <c r="J30" i="8"/>
  <c r="H37" i="8"/>
  <c r="H36" i="8"/>
  <c r="H35" i="8"/>
  <c r="H34" i="8"/>
  <c r="H33" i="8"/>
  <c r="H32" i="8"/>
  <c r="H31" i="8"/>
  <c r="H30" i="8"/>
  <c r="G37" i="8"/>
  <c r="G36" i="8"/>
  <c r="G35" i="8"/>
  <c r="G34" i="8"/>
  <c r="G33" i="8"/>
  <c r="G32" i="8"/>
  <c r="G31" i="8"/>
  <c r="G30" i="8"/>
  <c r="F37" i="8"/>
  <c r="F36" i="8"/>
  <c r="F35" i="8"/>
  <c r="F34" i="8"/>
  <c r="F33" i="8"/>
  <c r="F32" i="8"/>
  <c r="F31" i="8"/>
  <c r="F30" i="8"/>
  <c r="E37" i="8"/>
  <c r="E36" i="8"/>
  <c r="E35" i="8"/>
  <c r="E34" i="8"/>
  <c r="E33" i="8"/>
  <c r="E32" i="8"/>
  <c r="E31" i="8"/>
  <c r="E30" i="8"/>
  <c r="D37" i="8"/>
  <c r="D36" i="8"/>
  <c r="D35" i="8"/>
  <c r="D34" i="8"/>
  <c r="D33" i="8"/>
  <c r="D32" i="8"/>
  <c r="D31" i="8"/>
  <c r="D30" i="8"/>
  <c r="M3" i="8"/>
  <c r="S47" i="8"/>
  <c r="R47" i="8"/>
  <c r="Q47" i="8"/>
  <c r="P47" i="8"/>
  <c r="O47" i="8"/>
  <c r="N47" i="8"/>
  <c r="L47" i="8"/>
  <c r="K47" i="8"/>
  <c r="J47" i="8"/>
  <c r="I47" i="8"/>
  <c r="H47" i="8"/>
  <c r="G47" i="8"/>
  <c r="F47" i="8"/>
  <c r="E47" i="8"/>
  <c r="D47" i="8"/>
  <c r="S46" i="8"/>
  <c r="R46" i="8"/>
  <c r="Q46" i="8"/>
  <c r="P46" i="8"/>
  <c r="O46" i="8"/>
  <c r="N46" i="8"/>
  <c r="L46" i="8"/>
  <c r="K46" i="8"/>
  <c r="J46" i="8"/>
  <c r="I46" i="8"/>
  <c r="H46" i="8"/>
  <c r="G46" i="8"/>
  <c r="F46" i="8"/>
  <c r="E46" i="8"/>
  <c r="D46" i="8"/>
  <c r="S45" i="8"/>
  <c r="R45" i="8"/>
  <c r="Q45" i="8"/>
  <c r="P45" i="8"/>
  <c r="O45" i="8"/>
  <c r="N45" i="8"/>
  <c r="L45" i="8"/>
  <c r="K45" i="8"/>
  <c r="J45" i="8"/>
  <c r="I45" i="8"/>
  <c r="H45" i="8"/>
  <c r="G45" i="8"/>
  <c r="F45" i="8"/>
  <c r="E45" i="8"/>
  <c r="D45" i="8"/>
  <c r="S44" i="8"/>
  <c r="R44" i="8"/>
  <c r="Q44" i="8"/>
  <c r="P44" i="8"/>
  <c r="O44" i="8"/>
  <c r="N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L42" i="8"/>
  <c r="K42" i="8"/>
  <c r="J42" i="8"/>
  <c r="I42" i="8"/>
  <c r="H42" i="8"/>
  <c r="G42" i="8"/>
  <c r="F42" i="8"/>
  <c r="E42" i="8"/>
  <c r="D42" i="8"/>
  <c r="S41" i="8"/>
  <c r="R41" i="8"/>
  <c r="Q41" i="8"/>
  <c r="P41" i="8"/>
  <c r="O41" i="8"/>
  <c r="N41" i="8"/>
  <c r="L41" i="8"/>
  <c r="K41" i="8"/>
  <c r="J41" i="8"/>
  <c r="I41" i="8"/>
  <c r="H41" i="8"/>
  <c r="G41" i="8"/>
  <c r="F41" i="8"/>
  <c r="E41" i="8"/>
  <c r="D41" i="8"/>
  <c r="S40" i="8"/>
  <c r="R40" i="8"/>
  <c r="Q40" i="8"/>
  <c r="P40" i="8"/>
  <c r="O40" i="8"/>
  <c r="N40" i="8"/>
  <c r="L40" i="8"/>
  <c r="K40" i="8"/>
  <c r="J40" i="8"/>
  <c r="I40" i="8"/>
  <c r="H40" i="8"/>
  <c r="G40" i="8"/>
  <c r="F40" i="8"/>
  <c r="E40" i="8"/>
  <c r="D40" i="8"/>
  <c r="S37" i="8"/>
  <c r="R37" i="8"/>
  <c r="Q37" i="8"/>
  <c r="P37" i="8"/>
  <c r="O37" i="8"/>
  <c r="N37" i="8"/>
  <c r="I37" i="8"/>
  <c r="S36" i="8"/>
  <c r="R36" i="8"/>
  <c r="Q36" i="8"/>
  <c r="P36" i="8"/>
  <c r="O36" i="8"/>
  <c r="N36" i="8"/>
  <c r="I36" i="8"/>
  <c r="S35" i="8"/>
  <c r="R35" i="8"/>
  <c r="Q35" i="8"/>
  <c r="P35" i="8"/>
  <c r="O35" i="8"/>
  <c r="N35" i="8"/>
  <c r="I35" i="8"/>
  <c r="S34" i="8"/>
  <c r="R34" i="8"/>
  <c r="Q34" i="8"/>
  <c r="P34" i="8"/>
  <c r="O34" i="8"/>
  <c r="N34" i="8"/>
  <c r="I34" i="8"/>
  <c r="S33" i="8"/>
  <c r="R33" i="8"/>
  <c r="Q33" i="8"/>
  <c r="P33" i="8"/>
  <c r="O33" i="8"/>
  <c r="N33" i="8"/>
  <c r="I33" i="8"/>
  <c r="S32" i="8"/>
  <c r="R32" i="8"/>
  <c r="Q32" i="8"/>
  <c r="P32" i="8"/>
  <c r="O32" i="8"/>
  <c r="N32" i="8"/>
  <c r="I32" i="8"/>
  <c r="S31" i="8"/>
  <c r="R31" i="8"/>
  <c r="Q31" i="8"/>
  <c r="P31" i="8"/>
  <c r="O31" i="8"/>
  <c r="N31" i="8"/>
  <c r="I31" i="8"/>
  <c r="S30" i="8"/>
  <c r="R30" i="8"/>
  <c r="Q30" i="8"/>
  <c r="P30" i="8"/>
  <c r="O30" i="8"/>
  <c r="N30" i="8"/>
  <c r="I30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37" i="8" s="1"/>
  <c r="M9" i="8"/>
  <c r="M46" i="8" s="1"/>
  <c r="M8" i="8"/>
  <c r="M45" i="8" s="1"/>
  <c r="M7" i="8"/>
  <c r="M44" i="8" s="1"/>
  <c r="M6" i="8"/>
  <c r="M43" i="8" s="1"/>
  <c r="M5" i="8"/>
  <c r="M42" i="8" s="1"/>
  <c r="M4" i="8"/>
  <c r="M41" i="8" s="1"/>
  <c r="M40" i="8" l="1"/>
  <c r="M47" i="8"/>
  <c r="M35" i="8"/>
  <c r="M36" i="8"/>
  <c r="M31" i="8"/>
  <c r="M32" i="8"/>
  <c r="M33" i="8"/>
  <c r="M30" i="8"/>
  <c r="M34" i="8"/>
  <c r="F95" i="4" l="1"/>
  <c r="F94" i="4"/>
  <c r="F93" i="4"/>
  <c r="F92" i="4"/>
  <c r="F91" i="4"/>
  <c r="F90" i="4"/>
  <c r="F89" i="4"/>
  <c r="F95" i="5"/>
  <c r="F94" i="5"/>
  <c r="F93" i="5"/>
  <c r="F92" i="5"/>
  <c r="F91" i="5"/>
  <c r="F90" i="5"/>
  <c r="F89" i="5"/>
  <c r="F88" i="4"/>
  <c r="F88" i="5"/>
  <c r="F37" i="4" l="1"/>
  <c r="E60" i="4"/>
  <c r="D60" i="4"/>
  <c r="F60" i="4" s="1"/>
  <c r="G60" i="4" s="1"/>
  <c r="E56" i="4"/>
  <c r="D56" i="4"/>
  <c r="L31" i="4"/>
  <c r="K31" i="4"/>
  <c r="D57" i="4"/>
  <c r="E57" i="4"/>
  <c r="F57" i="4" s="1"/>
  <c r="G57" i="4" s="1"/>
  <c r="D58" i="4"/>
  <c r="E58" i="4"/>
  <c r="D59" i="4"/>
  <c r="E59" i="4"/>
  <c r="L34" i="4" s="1"/>
  <c r="K34" i="4"/>
  <c r="K33" i="4"/>
  <c r="L33" i="4"/>
  <c r="L35" i="4"/>
  <c r="K37" i="4"/>
  <c r="E61" i="4"/>
  <c r="D61" i="4"/>
  <c r="K36" i="4" s="1"/>
  <c r="G55" i="4"/>
  <c r="G42" i="4"/>
  <c r="G17" i="4"/>
  <c r="G18" i="4"/>
  <c r="G19" i="4"/>
  <c r="G20" i="4"/>
  <c r="G21" i="4"/>
  <c r="G22" i="4"/>
  <c r="G23" i="4"/>
  <c r="G24" i="4"/>
  <c r="L37" i="4"/>
  <c r="L36" i="4"/>
  <c r="L32" i="4"/>
  <c r="K32" i="4"/>
  <c r="L30" i="4"/>
  <c r="K30" i="4"/>
  <c r="L29" i="4"/>
  <c r="K29" i="4"/>
  <c r="J37" i="4"/>
  <c r="J36" i="4"/>
  <c r="J35" i="4"/>
  <c r="J34" i="4"/>
  <c r="J33" i="4"/>
  <c r="J32" i="4"/>
  <c r="J31" i="4"/>
  <c r="J30" i="4"/>
  <c r="J29" i="4"/>
  <c r="M29" i="4" s="1"/>
  <c r="G11" i="4"/>
  <c r="G10" i="4"/>
  <c r="G9" i="4"/>
  <c r="G8" i="4"/>
  <c r="G7" i="4"/>
  <c r="G6" i="4"/>
  <c r="G5" i="4"/>
  <c r="G4" i="4"/>
  <c r="G3" i="4"/>
  <c r="G16" i="4"/>
  <c r="F24" i="4"/>
  <c r="F23" i="4"/>
  <c r="F22" i="4"/>
  <c r="F21" i="4"/>
  <c r="F20" i="4"/>
  <c r="F19" i="4"/>
  <c r="F18" i="4"/>
  <c r="F17" i="4"/>
  <c r="F16" i="4"/>
  <c r="S96" i="5"/>
  <c r="Y73" i="5"/>
  <c r="AK73" i="5" s="1"/>
  <c r="U73" i="5"/>
  <c r="V73" i="5" s="1"/>
  <c r="T73" i="5"/>
  <c r="AA73" i="5" s="1"/>
  <c r="AM73" i="5" s="1"/>
  <c r="S73" i="5"/>
  <c r="Z73" i="5" s="1"/>
  <c r="AL73" i="5" s="1"/>
  <c r="R73" i="5"/>
  <c r="O73" i="5"/>
  <c r="N73" i="5"/>
  <c r="G73" i="5"/>
  <c r="T72" i="5"/>
  <c r="AA72" i="5" s="1"/>
  <c r="AM72" i="5" s="1"/>
  <c r="S72" i="5"/>
  <c r="R72" i="5"/>
  <c r="N72" i="5"/>
  <c r="O72" i="5" s="1"/>
  <c r="G72" i="5"/>
  <c r="AA71" i="5"/>
  <c r="AM71" i="5" s="1"/>
  <c r="T71" i="5"/>
  <c r="S71" i="5"/>
  <c r="Z71" i="5" s="1"/>
  <c r="AL71" i="5" s="1"/>
  <c r="R71" i="5"/>
  <c r="U71" i="5" s="1"/>
  <c r="V71" i="5" s="1"/>
  <c r="N71" i="5"/>
  <c r="G71" i="5"/>
  <c r="H71" i="5" s="1"/>
  <c r="T70" i="5"/>
  <c r="AA70" i="5" s="1"/>
  <c r="AM70" i="5" s="1"/>
  <c r="S70" i="5"/>
  <c r="Z70" i="5" s="1"/>
  <c r="AL70" i="5" s="1"/>
  <c r="R70" i="5"/>
  <c r="N70" i="5"/>
  <c r="H70" i="5"/>
  <c r="G70" i="5"/>
  <c r="Y69" i="5"/>
  <c r="AK69" i="5" s="1"/>
  <c r="U69" i="5"/>
  <c r="V69" i="5" s="1"/>
  <c r="T69" i="5"/>
  <c r="AA69" i="5" s="1"/>
  <c r="AM69" i="5" s="1"/>
  <c r="S69" i="5"/>
  <c r="Z69" i="5" s="1"/>
  <c r="AL69" i="5" s="1"/>
  <c r="R69" i="5"/>
  <c r="O69" i="5"/>
  <c r="N69" i="5"/>
  <c r="G69" i="5"/>
  <c r="T68" i="5"/>
  <c r="AA68" i="5" s="1"/>
  <c r="AM68" i="5" s="1"/>
  <c r="S68" i="5"/>
  <c r="R68" i="5"/>
  <c r="N68" i="5"/>
  <c r="O68" i="5" s="1"/>
  <c r="G68" i="5"/>
  <c r="AA67" i="5"/>
  <c r="AM67" i="5" s="1"/>
  <c r="T67" i="5"/>
  <c r="S67" i="5"/>
  <c r="Z67" i="5" s="1"/>
  <c r="AL67" i="5" s="1"/>
  <c r="R67" i="5"/>
  <c r="U67" i="5" s="1"/>
  <c r="V67" i="5" s="1"/>
  <c r="N67" i="5"/>
  <c r="G67" i="5"/>
  <c r="H67" i="5" s="1"/>
  <c r="T66" i="5"/>
  <c r="AA66" i="5" s="1"/>
  <c r="AM66" i="5" s="1"/>
  <c r="S66" i="5"/>
  <c r="Z66" i="5" s="1"/>
  <c r="AL66" i="5" s="1"/>
  <c r="R66" i="5"/>
  <c r="N66" i="5"/>
  <c r="H66" i="5"/>
  <c r="G66" i="5"/>
  <c r="V65" i="5"/>
  <c r="T65" i="5"/>
  <c r="AA65" i="5" s="1"/>
  <c r="S65" i="5"/>
  <c r="Z72" i="5" s="1"/>
  <c r="AL72" i="5" s="1"/>
  <c r="R65" i="5"/>
  <c r="U65" i="5" s="1"/>
  <c r="N65" i="5"/>
  <c r="G65" i="5"/>
  <c r="H65" i="5" s="1"/>
  <c r="AM61" i="5"/>
  <c r="AK61" i="5"/>
  <c r="AA61" i="5"/>
  <c r="AT61" i="5" s="1"/>
  <c r="Z61" i="5"/>
  <c r="Y61" i="5"/>
  <c r="AR61" i="5" s="1"/>
  <c r="U61" i="5"/>
  <c r="V61" i="5" s="1"/>
  <c r="AA60" i="5"/>
  <c r="AM60" i="5" s="1"/>
  <c r="Z60" i="5"/>
  <c r="Y60" i="5"/>
  <c r="AK60" i="5" s="1"/>
  <c r="U60" i="5"/>
  <c r="V60" i="5" s="1"/>
  <c r="AS59" i="5"/>
  <c r="AM59" i="5"/>
  <c r="AL59" i="5"/>
  <c r="AA59" i="5"/>
  <c r="AT59" i="5" s="1"/>
  <c r="Z59" i="5"/>
  <c r="Y59" i="5"/>
  <c r="V59" i="5"/>
  <c r="U59" i="5"/>
  <c r="AL58" i="5"/>
  <c r="AK58" i="5"/>
  <c r="AA58" i="5"/>
  <c r="Z58" i="5"/>
  <c r="Y58" i="5"/>
  <c r="U58" i="5"/>
  <c r="V58" i="5" s="1"/>
  <c r="AK57" i="5"/>
  <c r="AA57" i="5"/>
  <c r="Z57" i="5"/>
  <c r="AL57" i="5" s="1"/>
  <c r="Y57" i="5"/>
  <c r="U57" i="5"/>
  <c r="V57" i="5" s="1"/>
  <c r="AL56" i="5"/>
  <c r="AA56" i="5"/>
  <c r="Z56" i="5"/>
  <c r="Y56" i="5"/>
  <c r="AK56" i="5" s="1"/>
  <c r="U56" i="5"/>
  <c r="V56" i="5" s="1"/>
  <c r="AM55" i="5"/>
  <c r="AK55" i="5"/>
  <c r="AA55" i="5"/>
  <c r="AT55" i="5" s="1"/>
  <c r="Z55" i="5"/>
  <c r="Y55" i="5"/>
  <c r="V55" i="5"/>
  <c r="U55" i="5"/>
  <c r="AT54" i="5"/>
  <c r="AL54" i="5"/>
  <c r="AK54" i="5"/>
  <c r="AN54" i="5" s="1"/>
  <c r="AO54" i="5" s="1"/>
  <c r="AA54" i="5"/>
  <c r="AM54" i="5" s="1"/>
  <c r="Z54" i="5"/>
  <c r="Y54" i="5"/>
  <c r="V54" i="5"/>
  <c r="U54" i="5"/>
  <c r="AA53" i="5"/>
  <c r="Z53" i="5"/>
  <c r="Y53" i="5"/>
  <c r="V53" i="5"/>
  <c r="U53" i="5"/>
  <c r="T48" i="5"/>
  <c r="S48" i="5"/>
  <c r="R48" i="5"/>
  <c r="N48" i="5"/>
  <c r="O48" i="5" s="1"/>
  <c r="G48" i="5"/>
  <c r="H48" i="5" s="1"/>
  <c r="AK47" i="5"/>
  <c r="U47" i="5"/>
  <c r="T47" i="5"/>
  <c r="S47" i="5"/>
  <c r="R47" i="5"/>
  <c r="Y47" i="5" s="1"/>
  <c r="N47" i="5"/>
  <c r="G47" i="5"/>
  <c r="H47" i="5" s="1"/>
  <c r="AK46" i="5"/>
  <c r="Y46" i="5"/>
  <c r="T46" i="5"/>
  <c r="S46" i="5"/>
  <c r="Z46" i="5" s="1"/>
  <c r="AL46" i="5" s="1"/>
  <c r="R46" i="5"/>
  <c r="N46" i="5"/>
  <c r="G46" i="5"/>
  <c r="H46" i="5" s="1"/>
  <c r="T45" i="5"/>
  <c r="S45" i="5"/>
  <c r="U45" i="5" s="1"/>
  <c r="R45" i="5"/>
  <c r="N45" i="5"/>
  <c r="O45" i="5" s="1"/>
  <c r="H45" i="5"/>
  <c r="G45" i="5"/>
  <c r="AA44" i="5"/>
  <c r="AM44" i="5" s="1"/>
  <c r="T44" i="5"/>
  <c r="S44" i="5"/>
  <c r="R44" i="5"/>
  <c r="N44" i="5"/>
  <c r="G44" i="5"/>
  <c r="H44" i="5" s="1"/>
  <c r="T43" i="5"/>
  <c r="S43" i="5"/>
  <c r="R43" i="5"/>
  <c r="Y43" i="5" s="1"/>
  <c r="AK43" i="5" s="1"/>
  <c r="N43" i="5"/>
  <c r="G43" i="5"/>
  <c r="H43" i="5" s="1"/>
  <c r="Y42" i="5"/>
  <c r="AK42" i="5" s="1"/>
  <c r="T42" i="5"/>
  <c r="S42" i="5"/>
  <c r="R42" i="5"/>
  <c r="U42" i="5" s="1"/>
  <c r="N42" i="5"/>
  <c r="G42" i="5"/>
  <c r="H42" i="5" s="1"/>
  <c r="U41" i="5"/>
  <c r="T41" i="5"/>
  <c r="S41" i="5"/>
  <c r="R41" i="5"/>
  <c r="Y41" i="5" s="1"/>
  <c r="AK41" i="5" s="1"/>
  <c r="O41" i="5"/>
  <c r="N41" i="5"/>
  <c r="G41" i="5"/>
  <c r="Y40" i="5"/>
  <c r="T40" i="5"/>
  <c r="AA47" i="5" s="1"/>
  <c r="S40" i="5"/>
  <c r="Z41" i="5" s="1"/>
  <c r="AL41" i="5" s="1"/>
  <c r="R40" i="5"/>
  <c r="Y45" i="5" s="1"/>
  <c r="AK45" i="5" s="1"/>
  <c r="N40" i="5"/>
  <c r="O43" i="5" s="1"/>
  <c r="H40" i="5"/>
  <c r="G40" i="5"/>
  <c r="AL36" i="5"/>
  <c r="AA36" i="5"/>
  <c r="AM36" i="5" s="1"/>
  <c r="Z36" i="5"/>
  <c r="Y36" i="5"/>
  <c r="U36" i="5"/>
  <c r="V36" i="5" s="1"/>
  <c r="AM35" i="5"/>
  <c r="AK35" i="5"/>
  <c r="AA35" i="5"/>
  <c r="Z35" i="5"/>
  <c r="AL35" i="5" s="1"/>
  <c r="AN35" i="5" s="1"/>
  <c r="Y35" i="5"/>
  <c r="AR35" i="5" s="1"/>
  <c r="U35" i="5"/>
  <c r="V35" i="5" s="1"/>
  <c r="AM34" i="5"/>
  <c r="AA34" i="5"/>
  <c r="Z34" i="5"/>
  <c r="Y34" i="5"/>
  <c r="AK34" i="5" s="1"/>
  <c r="U34" i="5"/>
  <c r="AM33" i="5"/>
  <c r="AL33" i="5"/>
  <c r="AA33" i="5"/>
  <c r="Z33" i="5"/>
  <c r="Y33" i="5"/>
  <c r="AR33" i="5" s="1"/>
  <c r="U33" i="5"/>
  <c r="AN32" i="5"/>
  <c r="AL32" i="5"/>
  <c r="AK32" i="5"/>
  <c r="AA32" i="5"/>
  <c r="AM32" i="5" s="1"/>
  <c r="Z32" i="5"/>
  <c r="Y32" i="5"/>
  <c r="U32" i="5"/>
  <c r="V32" i="5" s="1"/>
  <c r="AK31" i="5"/>
  <c r="AA31" i="5"/>
  <c r="Z31" i="5"/>
  <c r="AL31" i="5" s="1"/>
  <c r="Y31" i="5"/>
  <c r="U31" i="5"/>
  <c r="V31" i="5" s="1"/>
  <c r="AA30" i="5"/>
  <c r="Z30" i="5"/>
  <c r="Y30" i="5"/>
  <c r="AK30" i="5" s="1"/>
  <c r="U30" i="5"/>
  <c r="AM29" i="5"/>
  <c r="AK29" i="5"/>
  <c r="AA29" i="5"/>
  <c r="Z29" i="5"/>
  <c r="AS29" i="5" s="1"/>
  <c r="Y29" i="5"/>
  <c r="U29" i="5"/>
  <c r="AA28" i="5"/>
  <c r="Z28" i="5"/>
  <c r="Y28" i="5"/>
  <c r="U28" i="5"/>
  <c r="V28" i="5" s="1"/>
  <c r="AA24" i="5"/>
  <c r="AM24" i="5" s="1"/>
  <c r="U24" i="5"/>
  <c r="T24" i="5"/>
  <c r="S24" i="5"/>
  <c r="R24" i="5"/>
  <c r="Y24" i="5" s="1"/>
  <c r="O24" i="5"/>
  <c r="N24" i="5"/>
  <c r="G24" i="5"/>
  <c r="H24" i="5" s="1"/>
  <c r="AM23" i="5"/>
  <c r="T23" i="5"/>
  <c r="AA23" i="5" s="1"/>
  <c r="T103" i="5" s="1"/>
  <c r="S23" i="5"/>
  <c r="Z23" i="5" s="1"/>
  <c r="R23" i="5"/>
  <c r="U23" i="5" s="1"/>
  <c r="N23" i="5"/>
  <c r="O23" i="5" s="1"/>
  <c r="G23" i="5"/>
  <c r="H23" i="5" s="1"/>
  <c r="T22" i="5"/>
  <c r="AA22" i="5" s="1"/>
  <c r="S22" i="5"/>
  <c r="U22" i="5" s="1"/>
  <c r="R22" i="5"/>
  <c r="N22" i="5"/>
  <c r="O22" i="5" s="1"/>
  <c r="G22" i="5"/>
  <c r="AM21" i="5"/>
  <c r="AA21" i="5"/>
  <c r="T21" i="5"/>
  <c r="S21" i="5"/>
  <c r="Z21" i="5" s="1"/>
  <c r="AL21" i="5" s="1"/>
  <c r="R21" i="5"/>
  <c r="O21" i="5"/>
  <c r="N21" i="5"/>
  <c r="G21" i="5"/>
  <c r="AM20" i="5"/>
  <c r="T20" i="5"/>
  <c r="AA20" i="5" s="1"/>
  <c r="S20" i="5"/>
  <c r="Z20" i="5" s="1"/>
  <c r="R20" i="5"/>
  <c r="U20" i="5" s="1"/>
  <c r="N20" i="5"/>
  <c r="O20" i="5" s="1"/>
  <c r="G20" i="5"/>
  <c r="H20" i="5" s="1"/>
  <c r="T19" i="5"/>
  <c r="AA19" i="5" s="1"/>
  <c r="AM19" i="5" s="1"/>
  <c r="S19" i="5"/>
  <c r="U19" i="5" s="1"/>
  <c r="R19" i="5"/>
  <c r="N19" i="5"/>
  <c r="O19" i="5" s="1"/>
  <c r="G19" i="5"/>
  <c r="U18" i="5"/>
  <c r="T18" i="5"/>
  <c r="AA18" i="5" s="1"/>
  <c r="S18" i="5"/>
  <c r="R18" i="5"/>
  <c r="O18" i="5"/>
  <c r="N18" i="5"/>
  <c r="G18" i="5"/>
  <c r="AA17" i="5"/>
  <c r="AM17" i="5" s="1"/>
  <c r="T17" i="5"/>
  <c r="S17" i="5"/>
  <c r="Z17" i="5" s="1"/>
  <c r="AL17" i="5" s="1"/>
  <c r="R17" i="5"/>
  <c r="O17" i="5"/>
  <c r="N17" i="5"/>
  <c r="G17" i="5"/>
  <c r="AA16" i="5"/>
  <c r="T16" i="5"/>
  <c r="S16" i="5"/>
  <c r="Z16" i="5" s="1"/>
  <c r="R16" i="5"/>
  <c r="Y22" i="5" s="1"/>
  <c r="O16" i="5"/>
  <c r="N16" i="5"/>
  <c r="G16" i="5"/>
  <c r="H19" i="5" s="1"/>
  <c r="AL12" i="5"/>
  <c r="AA12" i="5"/>
  <c r="T104" i="5" s="1"/>
  <c r="Z12" i="5"/>
  <c r="Y12" i="5"/>
  <c r="U12" i="5"/>
  <c r="AM11" i="5"/>
  <c r="AL11" i="5"/>
  <c r="AK11" i="5"/>
  <c r="AN11" i="5" s="1"/>
  <c r="AA11" i="5"/>
  <c r="AU11" i="5" s="1"/>
  <c r="Z11" i="5"/>
  <c r="Y11" i="5"/>
  <c r="U11" i="5"/>
  <c r="AL10" i="5"/>
  <c r="AK10" i="5"/>
  <c r="AA10" i="5"/>
  <c r="Z10" i="5"/>
  <c r="Y10" i="5"/>
  <c r="R102" i="5" s="1"/>
  <c r="V10" i="5"/>
  <c r="U10" i="5"/>
  <c r="AU9" i="5"/>
  <c r="AT9" i="5"/>
  <c r="AM9" i="5"/>
  <c r="AK9" i="5"/>
  <c r="AA9" i="5"/>
  <c r="Z9" i="5"/>
  <c r="Y9" i="5"/>
  <c r="V9" i="5"/>
  <c r="U9" i="5"/>
  <c r="AU8" i="5"/>
  <c r="AM8" i="5"/>
  <c r="AL8" i="5"/>
  <c r="AA8" i="5"/>
  <c r="T100" i="5" s="1"/>
  <c r="Z8" i="5"/>
  <c r="Y8" i="5"/>
  <c r="U8" i="5"/>
  <c r="V8" i="5" s="1"/>
  <c r="AM7" i="5"/>
  <c r="AL7" i="5"/>
  <c r="AK7" i="5"/>
  <c r="AN7" i="5" s="1"/>
  <c r="AA7" i="5"/>
  <c r="Z7" i="5"/>
  <c r="Y7" i="5"/>
  <c r="V7" i="5"/>
  <c r="U7" i="5"/>
  <c r="AL6" i="5"/>
  <c r="AA6" i="5"/>
  <c r="Z6" i="5"/>
  <c r="Y6" i="5"/>
  <c r="U6" i="5"/>
  <c r="V6" i="5" s="1"/>
  <c r="AU5" i="5"/>
  <c r="AM5" i="5"/>
  <c r="AK5" i="5"/>
  <c r="AA5" i="5"/>
  <c r="T97" i="5" s="1"/>
  <c r="Z5" i="5"/>
  <c r="Y5" i="5"/>
  <c r="U5" i="5"/>
  <c r="V5" i="5" s="1"/>
  <c r="AA4" i="5"/>
  <c r="T96" i="5" s="1"/>
  <c r="Z4" i="5"/>
  <c r="Y4" i="5"/>
  <c r="U4" i="5"/>
  <c r="V4" i="5" s="1"/>
  <c r="F3" i="4"/>
  <c r="F11" i="4"/>
  <c r="F10" i="4"/>
  <c r="F9" i="4"/>
  <c r="F8" i="4"/>
  <c r="F7" i="4"/>
  <c r="F6" i="4"/>
  <c r="F5" i="4"/>
  <c r="F4" i="4"/>
  <c r="F49" i="4"/>
  <c r="G49" i="4" s="1"/>
  <c r="F48" i="4"/>
  <c r="G48" i="4" s="1"/>
  <c r="F36" i="4"/>
  <c r="F47" i="4"/>
  <c r="G47" i="4" s="1"/>
  <c r="F35" i="4"/>
  <c r="F46" i="4"/>
  <c r="G46" i="4" s="1"/>
  <c r="F34" i="4"/>
  <c r="F45" i="4"/>
  <c r="G45" i="4" s="1"/>
  <c r="F33" i="4"/>
  <c r="F44" i="4"/>
  <c r="G44" i="4" s="1"/>
  <c r="F32" i="4"/>
  <c r="F56" i="4"/>
  <c r="G56" i="4" s="1"/>
  <c r="F43" i="4"/>
  <c r="G43" i="4" s="1"/>
  <c r="F31" i="4"/>
  <c r="E55" i="4"/>
  <c r="D55" i="4"/>
  <c r="F55" i="4" s="1"/>
  <c r="F42" i="4"/>
  <c r="F30" i="4"/>
  <c r="G30" i="4" s="1"/>
  <c r="F62" i="4" l="1"/>
  <c r="G62" i="4" s="1"/>
  <c r="M30" i="4"/>
  <c r="N30" i="4" s="1"/>
  <c r="G31" i="4"/>
  <c r="G33" i="4"/>
  <c r="G37" i="4"/>
  <c r="G35" i="4"/>
  <c r="G34" i="4"/>
  <c r="G32" i="4"/>
  <c r="G36" i="4"/>
  <c r="K35" i="4"/>
  <c r="M35" i="4" s="1"/>
  <c r="N35" i="4" s="1"/>
  <c r="F59" i="4"/>
  <c r="G59" i="4" s="1"/>
  <c r="M34" i="4"/>
  <c r="F61" i="4"/>
  <c r="G61" i="4" s="1"/>
  <c r="M31" i="4"/>
  <c r="N31" i="4" s="1"/>
  <c r="F58" i="4"/>
  <c r="G58" i="4" s="1"/>
  <c r="M33" i="4"/>
  <c r="N33" i="4" s="1"/>
  <c r="M37" i="4"/>
  <c r="M32" i="4"/>
  <c r="N32" i="4" s="1"/>
  <c r="M36" i="4"/>
  <c r="N29" i="4"/>
  <c r="AN31" i="5"/>
  <c r="AR36" i="5"/>
  <c r="S104" i="5"/>
  <c r="AL20" i="5"/>
  <c r="AT8" i="5"/>
  <c r="AM22" i="5"/>
  <c r="AU10" i="5"/>
  <c r="AL23" i="5"/>
  <c r="AT11" i="5"/>
  <c r="AT30" i="5"/>
  <c r="AT31" i="5"/>
  <c r="AM47" i="5"/>
  <c r="AN47" i="5" s="1"/>
  <c r="AO47" i="5" s="1"/>
  <c r="AT35" i="5"/>
  <c r="AO7" i="5"/>
  <c r="AN10" i="5"/>
  <c r="AO10" i="5" s="1"/>
  <c r="AS34" i="5"/>
  <c r="AK22" i="5"/>
  <c r="AS10" i="5"/>
  <c r="AM18" i="5"/>
  <c r="AU6" i="5"/>
  <c r="AK24" i="5"/>
  <c r="AS12" i="5"/>
  <c r="AO35" i="5"/>
  <c r="AN58" i="5"/>
  <c r="AO58" i="5" s="1"/>
  <c r="AS5" i="5"/>
  <c r="AV5" i="5" s="1"/>
  <c r="AW5" i="5" s="1"/>
  <c r="H17" i="5"/>
  <c r="Y17" i="5"/>
  <c r="Y19" i="5"/>
  <c r="H21" i="5"/>
  <c r="Y21" i="5"/>
  <c r="H22" i="5"/>
  <c r="Z22" i="5"/>
  <c r="Y23" i="5"/>
  <c r="AS32" i="5"/>
  <c r="Z40" i="5"/>
  <c r="Z45" i="5"/>
  <c r="AT56" i="5"/>
  <c r="AM56" i="5"/>
  <c r="AN56" i="5" s="1"/>
  <c r="AO56" i="5" s="1"/>
  <c r="AM58" i="5"/>
  <c r="AT58" i="5"/>
  <c r="Y67" i="5"/>
  <c r="Y71" i="5"/>
  <c r="AK71" i="5" s="1"/>
  <c r="AN71" i="5" s="1"/>
  <c r="S97" i="5"/>
  <c r="AL5" i="5"/>
  <c r="AN5" i="5" s="1"/>
  <c r="R99" i="5"/>
  <c r="AK8" i="5"/>
  <c r="AN8" i="5" s="1"/>
  <c r="AO8" i="5" s="1"/>
  <c r="AS9" i="5"/>
  <c r="AV9" i="5" s="1"/>
  <c r="V11" i="5"/>
  <c r="V12" i="5"/>
  <c r="H16" i="5"/>
  <c r="Y16" i="5"/>
  <c r="R96" i="5" s="1"/>
  <c r="W96" i="5" s="1"/>
  <c r="Y18" i="5"/>
  <c r="AK18" i="5" s="1"/>
  <c r="Z19" i="5"/>
  <c r="Y20" i="5"/>
  <c r="AK20" i="5" s="1"/>
  <c r="AN20" i="5" s="1"/>
  <c r="AR30" i="5"/>
  <c r="AA40" i="5"/>
  <c r="Z42" i="5"/>
  <c r="AL42" i="5" s="1"/>
  <c r="AN42" i="5" s="1"/>
  <c r="AA43" i="5"/>
  <c r="AM43" i="5" s="1"/>
  <c r="AA45" i="5"/>
  <c r="AM45" i="5" s="1"/>
  <c r="AA46" i="5"/>
  <c r="O47" i="5"/>
  <c r="Y48" i="5"/>
  <c r="AK48" i="5" s="1"/>
  <c r="U48" i="5"/>
  <c r="Z48" i="5"/>
  <c r="AL48" i="5" s="1"/>
  <c r="AS55" i="5"/>
  <c r="AL55" i="5"/>
  <c r="AS60" i="5"/>
  <c r="AL60" i="5"/>
  <c r="AN60" i="5" s="1"/>
  <c r="AO60" i="5" s="1"/>
  <c r="AR60" i="5"/>
  <c r="AN69" i="5"/>
  <c r="AN73" i="5"/>
  <c r="T98" i="5"/>
  <c r="AM6" i="5"/>
  <c r="S99" i="5"/>
  <c r="S100" i="5"/>
  <c r="AL9" i="5"/>
  <c r="AN9" i="5" s="1"/>
  <c r="AO9" i="5" s="1"/>
  <c r="S101" i="5"/>
  <c r="R104" i="5"/>
  <c r="AK12" i="5"/>
  <c r="AM12" i="5"/>
  <c r="AU12" i="5"/>
  <c r="U17" i="5"/>
  <c r="H18" i="5"/>
  <c r="Z18" i="5"/>
  <c r="AL18" i="5" s="1"/>
  <c r="U21" i="5"/>
  <c r="V29" i="5"/>
  <c r="AN29" i="5"/>
  <c r="AO29" i="5" s="1"/>
  <c r="AR29" i="5"/>
  <c r="V30" i="5"/>
  <c r="AL30" i="5"/>
  <c r="AT33" i="5"/>
  <c r="AR34" i="5"/>
  <c r="O40" i="5"/>
  <c r="U40" i="5"/>
  <c r="V40" i="5" s="1"/>
  <c r="AA41" i="5"/>
  <c r="AM41" i="5" s="1"/>
  <c r="AN41" i="5" s="1"/>
  <c r="AO41" i="5" s="1"/>
  <c r="O44" i="5"/>
  <c r="AA48" i="5"/>
  <c r="AT57" i="5"/>
  <c r="AM57" i="5"/>
  <c r="AN57" i="5" s="1"/>
  <c r="AO57" i="5" s="1"/>
  <c r="AS57" i="5"/>
  <c r="AK59" i="5"/>
  <c r="AN59" i="5" s="1"/>
  <c r="AO59" i="5" s="1"/>
  <c r="AT60" i="5"/>
  <c r="AL61" i="5"/>
  <c r="AN61" i="5" s="1"/>
  <c r="AO61" i="5" s="1"/>
  <c r="AS61" i="5"/>
  <c r="AU61" i="5" s="1"/>
  <c r="O65" i="5"/>
  <c r="O71" i="5"/>
  <c r="O67" i="5"/>
  <c r="O66" i="5"/>
  <c r="U68" i="5"/>
  <c r="V68" i="5" s="1"/>
  <c r="O70" i="5"/>
  <c r="U72" i="5"/>
  <c r="V72" i="5" s="1"/>
  <c r="AT5" i="5"/>
  <c r="AK6" i="5"/>
  <c r="AN6" i="5" s="1"/>
  <c r="AO6" i="5" s="1"/>
  <c r="T99" i="5"/>
  <c r="AS8" i="5"/>
  <c r="AV8" i="5" s="1"/>
  <c r="T101" i="5"/>
  <c r="T102" i="5"/>
  <c r="AM10" i="5"/>
  <c r="S103" i="5"/>
  <c r="U16" i="5"/>
  <c r="Z24" i="5"/>
  <c r="AL29" i="5"/>
  <c r="AM30" i="5"/>
  <c r="AR31" i="5"/>
  <c r="AM31" i="5"/>
  <c r="AT32" i="5"/>
  <c r="V33" i="5"/>
  <c r="AK33" i="5"/>
  <c r="AN33" i="5" s="1"/>
  <c r="AO33" i="5" s="1"/>
  <c r="V34" i="5"/>
  <c r="AL34" i="5"/>
  <c r="AN34" i="5" s="1"/>
  <c r="AO34" i="5" s="1"/>
  <c r="AS35" i="5"/>
  <c r="AU35" i="5" s="1"/>
  <c r="AK36" i="5"/>
  <c r="AN36" i="5" s="1"/>
  <c r="AO36" i="5" s="1"/>
  <c r="AA42" i="5"/>
  <c r="AM42" i="5" s="1"/>
  <c r="U43" i="5"/>
  <c r="Y44" i="5"/>
  <c r="U44" i="5"/>
  <c r="V44" i="5" s="1"/>
  <c r="Z44" i="5"/>
  <c r="AL44" i="5" s="1"/>
  <c r="U46" i="5"/>
  <c r="AN55" i="5"/>
  <c r="AO55" i="5" s="1"/>
  <c r="AS58" i="5"/>
  <c r="Y65" i="5"/>
  <c r="Z65" i="5"/>
  <c r="U66" i="5"/>
  <c r="V66" i="5" s="1"/>
  <c r="Y66" i="5"/>
  <c r="AK66" i="5" s="1"/>
  <c r="AN66" i="5" s="1"/>
  <c r="AO66" i="5" s="1"/>
  <c r="Y68" i="5"/>
  <c r="H69" i="5"/>
  <c r="U70" i="5"/>
  <c r="V70" i="5" s="1"/>
  <c r="Y70" i="5"/>
  <c r="Y72" i="5"/>
  <c r="AK72" i="5" s="1"/>
  <c r="AN72" i="5" s="1"/>
  <c r="H73" i="5"/>
  <c r="AU7" i="5"/>
  <c r="H41" i="5"/>
  <c r="O42" i="5"/>
  <c r="Z43" i="5"/>
  <c r="AL43" i="5" s="1"/>
  <c r="AN43" i="5" s="1"/>
  <c r="O46" i="5"/>
  <c r="Z47" i="5"/>
  <c r="AL47" i="5" s="1"/>
  <c r="AS54" i="5"/>
  <c r="AR57" i="5"/>
  <c r="AU57" i="5" s="1"/>
  <c r="H68" i="5"/>
  <c r="Z68" i="5"/>
  <c r="H72" i="5"/>
  <c r="N36" i="4" l="1"/>
  <c r="N37" i="4"/>
  <c r="N34" i="4"/>
  <c r="AO43" i="5"/>
  <c r="AO42" i="5"/>
  <c r="AK70" i="5"/>
  <c r="AN70" i="5" s="1"/>
  <c r="AO70" i="5" s="1"/>
  <c r="AR58" i="5"/>
  <c r="AU58" i="5" s="1"/>
  <c r="V20" i="5"/>
  <c r="V16" i="5"/>
  <c r="AU60" i="5"/>
  <c r="AV60" i="5" s="1"/>
  <c r="AN18" i="5"/>
  <c r="AO18" i="5" s="1"/>
  <c r="W99" i="5"/>
  <c r="V99" i="5"/>
  <c r="AO71" i="5"/>
  <c r="AL45" i="5"/>
  <c r="AN45" i="5" s="1"/>
  <c r="AO45" i="5" s="1"/>
  <c r="AS33" i="5"/>
  <c r="AU33" i="5" s="1"/>
  <c r="S102" i="5"/>
  <c r="AL22" i="5"/>
  <c r="AN22" i="5" s="1"/>
  <c r="AO22" i="5" s="1"/>
  <c r="AK19" i="5"/>
  <c r="AN19" i="5" s="1"/>
  <c r="AO19" i="5" s="1"/>
  <c r="AS7" i="5"/>
  <c r="V23" i="5"/>
  <c r="AV57" i="5"/>
  <c r="AT6" i="5"/>
  <c r="AK44" i="5"/>
  <c r="AN44" i="5" s="1"/>
  <c r="AO44" i="5" s="1"/>
  <c r="AR32" i="5"/>
  <c r="AU32" i="5" s="1"/>
  <c r="AW8" i="5"/>
  <c r="AS31" i="5"/>
  <c r="AU31" i="5" s="1"/>
  <c r="AV31" i="5" s="1"/>
  <c r="AN12" i="5"/>
  <c r="AO12" i="5" s="1"/>
  <c r="AM46" i="5"/>
  <c r="AN46" i="5" s="1"/>
  <c r="AO46" i="5" s="1"/>
  <c r="AT34" i="5"/>
  <c r="V42" i="5"/>
  <c r="AT29" i="5"/>
  <c r="AU29" i="5" s="1"/>
  <c r="AW9" i="5"/>
  <c r="S98" i="5"/>
  <c r="AK67" i="5"/>
  <c r="AN67" i="5" s="1"/>
  <c r="AO67" i="5" s="1"/>
  <c r="AR55" i="5"/>
  <c r="AU55" i="5" s="1"/>
  <c r="R97" i="5"/>
  <c r="AK17" i="5"/>
  <c r="AN17" i="5" s="1"/>
  <c r="AO17" i="5" s="1"/>
  <c r="AU36" i="5"/>
  <c r="V22" i="5"/>
  <c r="V46" i="5"/>
  <c r="V43" i="5"/>
  <c r="AV61" i="5"/>
  <c r="AR59" i="5"/>
  <c r="AU59" i="5" s="1"/>
  <c r="AM48" i="5"/>
  <c r="AT36" i="5"/>
  <c r="AN30" i="5"/>
  <c r="AO30" i="5" s="1"/>
  <c r="V17" i="5"/>
  <c r="W104" i="5"/>
  <c r="V104" i="5"/>
  <c r="AO73" i="5"/>
  <c r="V48" i="5"/>
  <c r="AO5" i="5"/>
  <c r="AO11" i="5"/>
  <c r="AK21" i="5"/>
  <c r="AN21" i="5" s="1"/>
  <c r="R101" i="5"/>
  <c r="AV12" i="5"/>
  <c r="AW12" i="5" s="1"/>
  <c r="AV10" i="5"/>
  <c r="AW10" i="5" s="1"/>
  <c r="AR54" i="5"/>
  <c r="AU54" i="5" s="1"/>
  <c r="AV54" i="5" s="1"/>
  <c r="AO31" i="5"/>
  <c r="V19" i="5"/>
  <c r="AL68" i="5"/>
  <c r="AS56" i="5"/>
  <c r="AO72" i="5"/>
  <c r="AR56" i="5"/>
  <c r="AU56" i="5" s="1"/>
  <c r="AV56" i="5" s="1"/>
  <c r="AK68" i="5"/>
  <c r="AN68" i="5" s="1"/>
  <c r="AO68" i="5" s="1"/>
  <c r="AL24" i="5"/>
  <c r="AT12" i="5"/>
  <c r="AS6" i="5"/>
  <c r="AU34" i="5"/>
  <c r="V21" i="5"/>
  <c r="AT10" i="5"/>
  <c r="AO69" i="5"/>
  <c r="AN48" i="5"/>
  <c r="AO48" i="5" s="1"/>
  <c r="AS36" i="5"/>
  <c r="AL19" i="5"/>
  <c r="AT7" i="5"/>
  <c r="R100" i="5"/>
  <c r="AK23" i="5"/>
  <c r="AN23" i="5" s="1"/>
  <c r="R103" i="5"/>
  <c r="AS11" i="5"/>
  <c r="AV11" i="5" s="1"/>
  <c r="AW11" i="5" s="1"/>
  <c r="R98" i="5"/>
  <c r="AN24" i="5"/>
  <c r="V47" i="5"/>
  <c r="V24" i="5"/>
  <c r="V41" i="5"/>
  <c r="AO32" i="5"/>
  <c r="V45" i="5"/>
  <c r="AS30" i="5"/>
  <c r="AU30" i="5" s="1"/>
  <c r="AV30" i="5" s="1"/>
  <c r="V18" i="5"/>
  <c r="AV29" i="5" l="1"/>
  <c r="AV35" i="5"/>
  <c r="W98" i="5"/>
  <c r="V98" i="5"/>
  <c r="W100" i="5"/>
  <c r="V100" i="5"/>
  <c r="AV34" i="5"/>
  <c r="AV36" i="5"/>
  <c r="AV6" i="5"/>
  <c r="AW6" i="5" s="1"/>
  <c r="V103" i="5"/>
  <c r="W103" i="5"/>
  <c r="V101" i="5"/>
  <c r="W101" i="5"/>
  <c r="AO20" i="5"/>
  <c r="V97" i="5"/>
  <c r="W97" i="5"/>
  <c r="AV32" i="5"/>
  <c r="V102" i="5"/>
  <c r="W102" i="5"/>
  <c r="AO24" i="5"/>
  <c r="AO23" i="5"/>
  <c r="AO21" i="5"/>
  <c r="AV59" i="5"/>
  <c r="AV55" i="5"/>
  <c r="AV7" i="5"/>
  <c r="AW7" i="5" s="1"/>
  <c r="AV33" i="5"/>
  <c r="AV58" i="5"/>
</calcChain>
</file>

<file path=xl/sharedStrings.xml><?xml version="1.0" encoding="utf-8"?>
<sst xmlns="http://schemas.openxmlformats.org/spreadsheetml/2006/main" count="1327" uniqueCount="229">
  <si>
    <t>Germination Percentage (%)</t>
  </si>
  <si>
    <t>Rate of SA</t>
  </si>
  <si>
    <t>120 h</t>
  </si>
  <si>
    <t>144 h</t>
  </si>
  <si>
    <t>168h</t>
  </si>
  <si>
    <t>192h</t>
  </si>
  <si>
    <t>216h</t>
  </si>
  <si>
    <t>0 m</t>
  </si>
  <si>
    <t>0.05 m</t>
  </si>
  <si>
    <t>0.1 m</t>
  </si>
  <si>
    <t>0.2 m</t>
  </si>
  <si>
    <t>0.3 m</t>
  </si>
  <si>
    <t>0.4 m</t>
  </si>
  <si>
    <t>0.5 m</t>
  </si>
  <si>
    <t>0.6 m</t>
  </si>
  <si>
    <t>SE</t>
  </si>
  <si>
    <t xml:space="preserve">Figure -1 </t>
  </si>
  <si>
    <t>Figure 2</t>
  </si>
  <si>
    <t xml:space="preserve">Electrolyte leakage </t>
  </si>
  <si>
    <t xml:space="preserve">SA contents </t>
  </si>
  <si>
    <t>Figure 3</t>
  </si>
  <si>
    <t xml:space="preserve">Treatment </t>
  </si>
  <si>
    <t>R1</t>
  </si>
  <si>
    <t>R2</t>
  </si>
  <si>
    <t>R3</t>
  </si>
  <si>
    <t xml:space="preserve">% </t>
  </si>
  <si>
    <t>se</t>
  </si>
  <si>
    <t>Control</t>
  </si>
  <si>
    <t>0.1 mM</t>
  </si>
  <si>
    <t>0.2 mM</t>
  </si>
  <si>
    <t>0.3 mM</t>
  </si>
  <si>
    <t>0.4 mM</t>
  </si>
  <si>
    <t>0.5 mM</t>
  </si>
  <si>
    <t>0.6 mM</t>
  </si>
  <si>
    <t>SA</t>
  </si>
  <si>
    <t xml:space="preserve">Mean </t>
  </si>
  <si>
    <t>A (umol m-2s-1)</t>
  </si>
  <si>
    <t>Gs  (mol m-2 s-1)</t>
  </si>
  <si>
    <t>E (mmol m-2 s-1)</t>
  </si>
  <si>
    <t xml:space="preserve">% increase </t>
  </si>
  <si>
    <t xml:space="preserve">control </t>
  </si>
  <si>
    <t xml:space="preserve">NPK </t>
  </si>
  <si>
    <t xml:space="preserve">Fruit yield (g plant-1) </t>
  </si>
  <si>
    <t>N use efficiency</t>
  </si>
  <si>
    <t>Fruit fresh weight  ( g / plant)</t>
  </si>
  <si>
    <t xml:space="preserve">increase over control </t>
  </si>
  <si>
    <t>N appplied per pot (g per plant)</t>
  </si>
  <si>
    <t>N</t>
  </si>
  <si>
    <t xml:space="preserve">Agrnonic use efficiency (g g-1) </t>
  </si>
  <si>
    <t xml:space="preserve">Physiological NUE (g g-1) </t>
  </si>
  <si>
    <t>R4</t>
  </si>
  <si>
    <t>Plant dry weight (shoot) (g /plant)</t>
  </si>
  <si>
    <t>N in plant (%)</t>
  </si>
  <si>
    <t>Recovery Efficiency (%)</t>
  </si>
  <si>
    <t xml:space="preserve">Control </t>
  </si>
  <si>
    <t>P use efficiency</t>
  </si>
  <si>
    <t>P appplied per pot (g per plant)</t>
  </si>
  <si>
    <t>P in plant (%)</t>
  </si>
  <si>
    <t>K in plant (%)</t>
  </si>
  <si>
    <t>uptake (g plant-1)</t>
  </si>
  <si>
    <t>Physiological NUE (g yield per g N)</t>
  </si>
  <si>
    <t>PDW ( g plant-1)</t>
  </si>
  <si>
    <t>PWUE  (umol mmol-1)</t>
  </si>
  <si>
    <t xml:space="preserve">Net assimilation rate (A) </t>
  </si>
  <si>
    <t xml:space="preserve">Ethylene evolution </t>
  </si>
  <si>
    <t>0 mM SA</t>
  </si>
  <si>
    <t>0.05 mM SA</t>
  </si>
  <si>
    <t>0.1 mM SA</t>
  </si>
  <si>
    <t>0.2 mM SA</t>
  </si>
  <si>
    <t>0.3 mM SA</t>
  </si>
  <si>
    <t>0.4 mM SA</t>
  </si>
  <si>
    <t>0.5 mM SA</t>
  </si>
  <si>
    <t>0.6 mM SA</t>
  </si>
  <si>
    <t>Ethylene evolved</t>
  </si>
  <si>
    <t>SA contents (528 hr)</t>
  </si>
  <si>
    <t xml:space="preserve">Rate of SA </t>
  </si>
  <si>
    <t xml:space="preserve">Replication </t>
  </si>
  <si>
    <t xml:space="preserve">Branches per plant </t>
  </si>
  <si>
    <t>leaves per plant</t>
  </si>
  <si>
    <t xml:space="preserve">Leaf area </t>
  </si>
  <si>
    <t>No. of fruits per plant</t>
  </si>
  <si>
    <t>No. of flower per plant</t>
  </si>
  <si>
    <t>fruit yield per plant</t>
  </si>
  <si>
    <t xml:space="preserve">Photosynthetic rate </t>
  </si>
  <si>
    <t xml:space="preserve">Stomata conductance </t>
  </si>
  <si>
    <t xml:space="preserve">Transpiration </t>
  </si>
  <si>
    <t xml:space="preserve">Photosynthetic WUE </t>
  </si>
  <si>
    <t>N Recovery Efficiency</t>
  </si>
  <si>
    <t xml:space="preserve">N Agronomic use efficiency </t>
  </si>
  <si>
    <t>P Recovery Efficiency</t>
  </si>
  <si>
    <t xml:space="preserve">P Agronomic use efficiency </t>
  </si>
  <si>
    <t>K Recovery Efficiency</t>
  </si>
  <si>
    <t xml:space="preserve">K Agronomic use efficiency </t>
  </si>
  <si>
    <t xml:space="preserve">Mean Values </t>
  </si>
  <si>
    <t xml:space="preserve">Standar Error </t>
  </si>
  <si>
    <t>0.05 mM</t>
  </si>
  <si>
    <t>K use efficiency</t>
  </si>
  <si>
    <t>NPK</t>
  </si>
  <si>
    <t>0.05 mM + NPK</t>
  </si>
  <si>
    <t>0.1 mM  + NPK</t>
  </si>
  <si>
    <t>0.2 mM  + NPK</t>
  </si>
  <si>
    <t>0.3 mM  + NPK</t>
  </si>
  <si>
    <t>0.4 mM  + NPK</t>
  </si>
  <si>
    <t>0.5 mM  + NPK</t>
  </si>
  <si>
    <t>0.6 mM  + NPK</t>
  </si>
  <si>
    <t xml:space="preserve">100 NPK </t>
  </si>
  <si>
    <t xml:space="preserve">200 NPK </t>
  </si>
  <si>
    <t>300 NPK</t>
  </si>
  <si>
    <t>0.1 NPK</t>
  </si>
  <si>
    <t>0.3 NPK</t>
  </si>
  <si>
    <t>0.5 NPK</t>
  </si>
  <si>
    <t>100 + 0.1 + NPK</t>
  </si>
  <si>
    <t>Fruit yield</t>
  </si>
  <si>
    <t>PWUE**</t>
  </si>
  <si>
    <t xml:space="preserve">Leaf area index </t>
  </si>
  <si>
    <t xml:space="preserve">Dry biomass </t>
  </si>
  <si>
    <t>0.179 B</t>
  </si>
  <si>
    <t>0.188 B</t>
  </si>
  <si>
    <t>0.201 A</t>
  </si>
  <si>
    <t>0.199 A</t>
  </si>
  <si>
    <t>0.178 B</t>
  </si>
  <si>
    <t>0.158 C</t>
  </si>
  <si>
    <t>0.150 C</t>
  </si>
  <si>
    <t xml:space="preserve">Lipid peroxidation (LP) level </t>
  </si>
  <si>
    <t xml:space="preserve">Superoxide Dismutase (SOD) activity </t>
  </si>
  <si>
    <t>7.21 DE</t>
  </si>
  <si>
    <t>7.58 CD</t>
  </si>
  <si>
    <t>8.31 AB</t>
  </si>
  <si>
    <t>8.67 A</t>
  </si>
  <si>
    <t>7.98 BC</t>
  </si>
  <si>
    <t>7.87 C</t>
  </si>
  <si>
    <t>6.79 E</t>
  </si>
  <si>
    <t>6.22 F</t>
  </si>
  <si>
    <t>Leaf P contents</t>
  </si>
  <si>
    <t xml:space="preserve">Leaf N contents </t>
  </si>
  <si>
    <t>leaf K contents</t>
  </si>
  <si>
    <t xml:space="preserve">Sr. No. </t>
  </si>
  <si>
    <t xml:space="preserve">Parameters </t>
  </si>
  <si>
    <t xml:space="preserve">incubation hours </t>
  </si>
  <si>
    <t xml:space="preserve">Seed germination </t>
  </si>
  <si>
    <t>120 hr</t>
  </si>
  <si>
    <t>Mean</t>
  </si>
  <si>
    <t>%</t>
  </si>
  <si>
    <t>168 h</t>
  </si>
  <si>
    <t>192 h</t>
  </si>
  <si>
    <t>216 h</t>
  </si>
  <si>
    <t>288 h</t>
  </si>
  <si>
    <t>312 h</t>
  </si>
  <si>
    <t>360 h</t>
  </si>
  <si>
    <t>456 h</t>
  </si>
  <si>
    <t>480 h</t>
  </si>
  <si>
    <t>504 h</t>
  </si>
  <si>
    <t>528 h</t>
  </si>
  <si>
    <t>Root length (cm)</t>
  </si>
  <si>
    <t>after 528 hr</t>
  </si>
  <si>
    <t>1.53± 0.12b</t>
  </si>
  <si>
    <t>1.54 ±0.04b</t>
  </si>
  <si>
    <t>1.62 ±0.09ab</t>
  </si>
  <si>
    <t>1.70 ±0.06ab</t>
  </si>
  <si>
    <t>1.74 ±0.08ab</t>
  </si>
  <si>
    <t>1.83±0.09a</t>
  </si>
  <si>
    <t>1.25 ±0.12c</t>
  </si>
  <si>
    <t>1.10 ±0.05c</t>
  </si>
  <si>
    <t>Shoot length (cm)</t>
  </si>
  <si>
    <t>1.26±0.11ab</t>
  </si>
  <si>
    <t>1.28±0.11ab</t>
  </si>
  <si>
    <t>1.32±0.11ab</t>
  </si>
  <si>
    <t>1.38±0.13ab</t>
  </si>
  <si>
    <t>1.5 ±0.12a</t>
  </si>
  <si>
    <t>1.55± 0.12a</t>
  </si>
  <si>
    <t>1.24 ±0.13ab</t>
  </si>
  <si>
    <t>1.14 ±0.03b</t>
  </si>
  <si>
    <t xml:space="preserve">Biomass (mg plate-1) </t>
  </si>
  <si>
    <t>44.7±1.9 c</t>
  </si>
  <si>
    <t>47.0±1.81 bc</t>
  </si>
  <si>
    <t>52.6±1.2 b</t>
  </si>
  <si>
    <t>53.7±1.5 b</t>
  </si>
  <si>
    <t>51.9±1.1 bc</t>
  </si>
  <si>
    <t>69.6±1.0 a</t>
  </si>
  <si>
    <t>51.5±0.52 bc</t>
  </si>
  <si>
    <t>48.3±2.5 bc</t>
  </si>
  <si>
    <t>Total soluble sugars</t>
  </si>
  <si>
    <t>after 312 hr</t>
  </si>
  <si>
    <t>(mg g-1 FW)</t>
  </si>
  <si>
    <t>13.7 ±  0.56bc</t>
  </si>
  <si>
    <t>14.3 ± 0.58ab</t>
  </si>
  <si>
    <t>15.1 ± 0.62a</t>
  </si>
  <si>
    <t>15.0 ±0.61ab</t>
  </si>
  <si>
    <t>12.9 ± 0.53cd</t>
  </si>
  <si>
    <t>12.1 ±0.49de</t>
  </si>
  <si>
    <t>11.5 ±0.47e</t>
  </si>
  <si>
    <t>SOD</t>
  </si>
  <si>
    <t>(activity h-1 100 mg-1)</t>
  </si>
  <si>
    <t xml:space="preserve">4.64± 0.19cd </t>
  </si>
  <si>
    <t>4.82± 0.20b-d</t>
  </si>
  <si>
    <t>5.01±0.21a-c</t>
  </si>
  <si>
    <t>5.19± 0.21ab</t>
  </si>
  <si>
    <t>5.38± 0.22a</t>
  </si>
  <si>
    <t>4.87± 0.20b-d</t>
  </si>
  <si>
    <t>4.45±0.18de</t>
  </si>
  <si>
    <t>4.13 ± 0.17e</t>
  </si>
  <si>
    <t>Leaf SA contents</t>
  </si>
  <si>
    <t>(mg g-1)</t>
  </si>
  <si>
    <t>2.79±0.012a</t>
  </si>
  <si>
    <t>2.77±0.012ab</t>
  </si>
  <si>
    <t>2.76±0.011a-c</t>
  </si>
  <si>
    <t>2.73±0.011b-d</t>
  </si>
  <si>
    <t>2.71±0.011c-e</t>
  </si>
  <si>
    <t>2.67±0.011de</t>
  </si>
  <si>
    <t>2.65±0.011e</t>
  </si>
  <si>
    <t>2.55±0.048f</t>
  </si>
  <si>
    <t>3.19±0.01</t>
  </si>
  <si>
    <t>3.12±0.01</t>
  </si>
  <si>
    <t>2.89±0.03</t>
  </si>
  <si>
    <t>2.70±0.03</t>
  </si>
  <si>
    <t>2.67±0.04</t>
  </si>
  <si>
    <t>2.61±0.02</t>
  </si>
  <si>
    <t>2.49±0.03</t>
  </si>
  <si>
    <t>2.23±0.03</t>
  </si>
  <si>
    <t xml:space="preserve">Chlorophyll a &amp; b </t>
  </si>
  <si>
    <t>(µg g-1)</t>
  </si>
  <si>
    <t>89±2.1ab</t>
  </si>
  <si>
    <t>93± 2.2ab</t>
  </si>
  <si>
    <t>95±2.3ab</t>
  </si>
  <si>
    <t>99±2.2ab</t>
  </si>
  <si>
    <t>102±2.3a</t>
  </si>
  <si>
    <t>110±2.0a</t>
  </si>
  <si>
    <t>58±1.8bc</t>
  </si>
  <si>
    <t>35±1.7c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</si>
</sst>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7030A0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070BA9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2" fontId="0" fillId="0" borderId="0" xfId="0" applyNumberFormat="1"/>
    <xf numFmtId="165" fontId="0" fillId="0" borderId="0" xfId="0" applyNumberFormat="1"/>
    <xf numFmtId="0" fontId="1" fillId="0" borderId="0" xfId="0" applyFont="1"/>
    <xf numFmtId="1" fontId="0" fillId="0" borderId="0" xfId="0" applyNumberFormat="1"/>
    <xf numFmtId="0" fontId="2" fillId="0" borderId="0" xfId="0" applyFont="1"/>
    <xf numFmtId="1" fontId="3" fillId="0" borderId="0" xfId="0" applyNumberFormat="1" applyFont="1"/>
    <xf numFmtId="1" fontId="2" fillId="0" borderId="0" xfId="0" applyNumberFormat="1" applyFont="1"/>
    <xf numFmtId="0" fontId="3" fillId="0" borderId="0" xfId="0" applyFont="1"/>
    <xf numFmtId="2" fontId="3" fillId="0" borderId="0" xfId="0" applyNumberFormat="1" applyFont="1" applyFill="1"/>
    <xf numFmtId="2" fontId="3" fillId="0" borderId="0" xfId="0" applyNumberFormat="1" applyFont="1"/>
    <xf numFmtId="1" fontId="3" fillId="0" borderId="0" xfId="0" applyNumberFormat="1" applyFont="1" applyFill="1"/>
    <xf numFmtId="165" fontId="3" fillId="0" borderId="0" xfId="0" applyNumberFormat="1" applyFont="1" applyFill="1"/>
    <xf numFmtId="2" fontId="4" fillId="0" borderId="0" xfId="0" applyNumberFormat="1" applyFont="1"/>
    <xf numFmtId="1" fontId="4" fillId="0" borderId="0" xfId="0" applyNumberFormat="1" applyFont="1"/>
    <xf numFmtId="2" fontId="5" fillId="0" borderId="0" xfId="0" applyNumberFormat="1" applyFont="1"/>
    <xf numFmtId="0" fontId="2" fillId="2" borderId="0" xfId="0" applyFont="1" applyFill="1" applyAlignment="1"/>
    <xf numFmtId="0" fontId="1" fillId="2" borderId="0" xfId="0" applyFont="1" applyFill="1" applyAlignment="1"/>
    <xf numFmtId="0" fontId="6" fillId="0" borderId="0" xfId="0" applyFont="1"/>
    <xf numFmtId="2" fontId="7" fillId="0" borderId="0" xfId="0" applyNumberFormat="1" applyFont="1" applyFill="1"/>
    <xf numFmtId="2" fontId="6" fillId="0" borderId="0" xfId="0" applyNumberFormat="1" applyFont="1" applyFill="1"/>
    <xf numFmtId="164" fontId="1" fillId="0" borderId="0" xfId="0" applyNumberFormat="1" applyFont="1" applyFill="1"/>
    <xf numFmtId="166" fontId="7" fillId="0" borderId="0" xfId="0" applyNumberFormat="1" applyFont="1" applyFill="1"/>
    <xf numFmtId="4" fontId="1" fillId="0" borderId="0" xfId="0" applyNumberFormat="1" applyFont="1" applyFill="1"/>
    <xf numFmtId="0" fontId="4" fillId="0" borderId="0" xfId="0" applyFont="1"/>
    <xf numFmtId="2" fontId="8" fillId="0" borderId="0" xfId="0" applyNumberFormat="1" applyFont="1" applyFill="1"/>
    <xf numFmtId="0" fontId="5" fillId="0" borderId="0" xfId="0" applyFont="1"/>
    <xf numFmtId="164" fontId="7" fillId="0" borderId="0" xfId="0" applyNumberFormat="1" applyFont="1" applyFill="1"/>
    <xf numFmtId="164" fontId="8" fillId="0" borderId="0" xfId="0" applyNumberFormat="1" applyFont="1" applyFill="1"/>
    <xf numFmtId="164" fontId="9" fillId="0" borderId="0" xfId="0" applyNumberFormat="1" applyFont="1" applyFill="1"/>
    <xf numFmtId="4" fontId="7" fillId="0" borderId="0" xfId="0" applyNumberFormat="1" applyFont="1" applyFill="1"/>
    <xf numFmtId="0" fontId="10" fillId="2" borderId="0" xfId="0" applyFont="1" applyFill="1" applyAlignment="1"/>
    <xf numFmtId="0" fontId="0" fillId="2" borderId="0" xfId="0" applyFill="1"/>
    <xf numFmtId="0" fontId="1" fillId="0" borderId="0" xfId="0" applyFont="1" applyFill="1" applyAlignment="1"/>
    <xf numFmtId="0" fontId="1" fillId="2" borderId="0" xfId="0" applyFont="1" applyFill="1"/>
    <xf numFmtId="0" fontId="11" fillId="0" borderId="0" xfId="0" applyFont="1"/>
    <xf numFmtId="0" fontId="12" fillId="0" borderId="0" xfId="0" applyFont="1"/>
    <xf numFmtId="0" fontId="0" fillId="0" borderId="0" xfId="0" applyFill="1"/>
    <xf numFmtId="4" fontId="0" fillId="0" borderId="0" xfId="0" applyNumberFormat="1"/>
    <xf numFmtId="0" fontId="13" fillId="0" borderId="0" xfId="0" applyFont="1"/>
    <xf numFmtId="4" fontId="3" fillId="0" borderId="1" xfId="0" applyNumberFormat="1" applyFont="1" applyFill="1" applyBorder="1"/>
    <xf numFmtId="2" fontId="14" fillId="0" borderId="0" xfId="0" applyNumberFormat="1" applyFont="1" applyFill="1"/>
    <xf numFmtId="2" fontId="6" fillId="0" borderId="0" xfId="0" applyNumberFormat="1" applyFont="1"/>
    <xf numFmtId="4" fontId="3" fillId="0" borderId="2" xfId="0" applyNumberFormat="1" applyFont="1" applyFill="1" applyBorder="1"/>
    <xf numFmtId="2" fontId="15" fillId="0" borderId="0" xfId="0" applyNumberFormat="1" applyFont="1"/>
    <xf numFmtId="1" fontId="1" fillId="0" borderId="0" xfId="0" applyNumberFormat="1" applyFont="1" applyFill="1"/>
    <xf numFmtId="2" fontId="16" fillId="0" borderId="0" xfId="0" applyNumberFormat="1" applyFont="1"/>
    <xf numFmtId="164" fontId="0" fillId="0" borderId="0" xfId="0" applyNumberFormat="1" applyFill="1"/>
    <xf numFmtId="2" fontId="0" fillId="0" borderId="0" xfId="0" applyNumberFormat="1" applyFill="1"/>
    <xf numFmtId="2" fontId="2" fillId="0" borderId="0" xfId="0" applyNumberFormat="1" applyFont="1"/>
    <xf numFmtId="4" fontId="6" fillId="0" borderId="0" xfId="0" applyNumberFormat="1" applyFont="1" applyFill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wrapText="1"/>
    </xf>
    <xf numFmtId="0" fontId="10" fillId="0" borderId="0" xfId="0" applyFont="1"/>
    <xf numFmtId="2" fontId="10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4" fontId="5" fillId="0" borderId="0" xfId="0" applyNumberFormat="1" applyFont="1"/>
    <xf numFmtId="4" fontId="10" fillId="0" borderId="0" xfId="0" applyNumberFormat="1" applyFont="1" applyFill="1"/>
    <xf numFmtId="1" fontId="5" fillId="0" borderId="0" xfId="0" applyNumberFormat="1" applyFont="1"/>
    <xf numFmtId="0" fontId="5" fillId="2" borderId="0" xfId="0" applyFont="1" applyFill="1"/>
    <xf numFmtId="0" fontId="10" fillId="0" borderId="0" xfId="0" applyFont="1" applyFill="1" applyAlignment="1"/>
    <xf numFmtId="0" fontId="10" fillId="2" borderId="0" xfId="0" applyFont="1" applyFill="1"/>
    <xf numFmtId="0" fontId="7" fillId="0" borderId="0" xfId="0" applyFont="1"/>
    <xf numFmtId="164" fontId="10" fillId="0" borderId="0" xfId="0" applyNumberFormat="1" applyFont="1" applyFill="1"/>
    <xf numFmtId="0" fontId="5" fillId="0" borderId="0" xfId="0" applyFont="1" applyFill="1"/>
    <xf numFmtId="4" fontId="7" fillId="0" borderId="3" xfId="0" applyNumberFormat="1" applyFont="1" applyFill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0" fillId="0" borderId="0" xfId="0" applyAlignment="1">
      <alignment horizontal="center"/>
    </xf>
    <xf numFmtId="0" fontId="20" fillId="0" borderId="0" xfId="0" applyFont="1"/>
    <xf numFmtId="0" fontId="20" fillId="2" borderId="0" xfId="0" applyFont="1" applyFill="1"/>
    <xf numFmtId="164" fontId="0" fillId="0" borderId="0" xfId="0" applyNumberFormat="1"/>
    <xf numFmtId="165" fontId="1" fillId="0" borderId="0" xfId="0" applyNumberFormat="1" applyFont="1"/>
    <xf numFmtId="165" fontId="10" fillId="0" borderId="0" xfId="0" applyNumberFormat="1" applyFont="1"/>
    <xf numFmtId="2" fontId="1" fillId="0" borderId="0" xfId="0" applyNumberFormat="1" applyFont="1"/>
    <xf numFmtId="2" fontId="10" fillId="0" borderId="0" xfId="0" applyNumberFormat="1" applyFont="1"/>
    <xf numFmtId="164" fontId="10" fillId="0" borderId="0" xfId="0" applyNumberFormat="1" applyFont="1"/>
    <xf numFmtId="0" fontId="21" fillId="0" borderId="0" xfId="0" applyFont="1"/>
    <xf numFmtId="0" fontId="5" fillId="0" borderId="0" xfId="0" applyFont="1" applyAlignment="1">
      <alignment horizontal="center"/>
    </xf>
    <xf numFmtId="165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72077617113309"/>
          <c:y val="0.12075429559066866"/>
          <c:w val="0.85828681610641389"/>
          <c:h val="0.76031129793302055"/>
        </c:manualLayout>
      </c:layout>
      <c:lineChart>
        <c:grouping val="standard"/>
        <c:varyColors val="0"/>
        <c:ser>
          <c:idx val="0"/>
          <c:order val="0"/>
          <c:tx>
            <c:strRef>
              <c:f>'Graphs Lab trials'!$C$3</c:f>
              <c:strCache>
                <c:ptCount val="1"/>
                <c:pt idx="0">
                  <c:v>0 mM SA</c:v>
                </c:pt>
              </c:strCache>
            </c:strRef>
          </c:tx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diamond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'Graphs Lab trials'!$D$14:$H$14</c:f>
                <c:numCache>
                  <c:formatCode>General</c:formatCode>
                  <c:ptCount val="5"/>
                  <c:pt idx="0">
                    <c:v>1.5</c:v>
                  </c:pt>
                  <c:pt idx="1">
                    <c:v>0.60140653040586012</c:v>
                  </c:pt>
                  <c:pt idx="2">
                    <c:v>0.52083333333333337</c:v>
                  </c:pt>
                  <c:pt idx="3">
                    <c:v>1</c:v>
                  </c:pt>
                  <c:pt idx="4">
                    <c:v>0.52083333333333404</c:v>
                  </c:pt>
                </c:numCache>
              </c:numRef>
            </c:plus>
            <c:minus>
              <c:numRef>
                <c:f>'Graphs Lab trials'!$D$14:$H$14</c:f>
                <c:numCache>
                  <c:formatCode>General</c:formatCode>
                  <c:ptCount val="5"/>
                  <c:pt idx="0">
                    <c:v>1.5</c:v>
                  </c:pt>
                  <c:pt idx="1">
                    <c:v>0.60140653040586012</c:v>
                  </c:pt>
                  <c:pt idx="2">
                    <c:v>0.52083333333333337</c:v>
                  </c:pt>
                  <c:pt idx="3">
                    <c:v>1</c:v>
                  </c:pt>
                  <c:pt idx="4">
                    <c:v>0.52083333333333404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'Graphs Lab trials'!$D$2:$H$2</c:f>
              <c:numCache>
                <c:formatCode>General</c:formatCode>
                <c:ptCount val="5"/>
                <c:pt idx="0">
                  <c:v>120</c:v>
                </c:pt>
                <c:pt idx="1">
                  <c:v>144</c:v>
                </c:pt>
                <c:pt idx="2">
                  <c:v>168</c:v>
                </c:pt>
                <c:pt idx="3">
                  <c:v>192</c:v>
                </c:pt>
                <c:pt idx="4">
                  <c:v>216</c:v>
                </c:pt>
              </c:numCache>
            </c:numRef>
          </c:cat>
          <c:val>
            <c:numRef>
              <c:f>'Graphs Lab trials'!$D$3:$H$3</c:f>
              <c:numCache>
                <c:formatCode>0</c:formatCode>
                <c:ptCount val="5"/>
                <c:pt idx="0">
                  <c:v>8.3333333333333321</c:v>
                </c:pt>
                <c:pt idx="1">
                  <c:v>16.666666666666664</c:v>
                </c:pt>
                <c:pt idx="2">
                  <c:v>24.999999999999996</c:v>
                </c:pt>
                <c:pt idx="3">
                  <c:v>30</c:v>
                </c:pt>
                <c:pt idx="4">
                  <c:v>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'Graphs Lab trials'!$C$4</c:f>
              <c:strCache>
                <c:ptCount val="1"/>
                <c:pt idx="0">
                  <c:v>0.05 mM SA</c:v>
                </c:pt>
              </c:strCache>
            </c:strRef>
          </c:tx>
          <c:spPr>
            <a:ln w="158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'Graphs Lab trials'!$D$2:$H$2</c:f>
              <c:numCache>
                <c:formatCode>General</c:formatCode>
                <c:ptCount val="5"/>
                <c:pt idx="0">
                  <c:v>120</c:v>
                </c:pt>
                <c:pt idx="1">
                  <c:v>144</c:v>
                </c:pt>
                <c:pt idx="2">
                  <c:v>168</c:v>
                </c:pt>
                <c:pt idx="3">
                  <c:v>192</c:v>
                </c:pt>
                <c:pt idx="4">
                  <c:v>216</c:v>
                </c:pt>
              </c:numCache>
            </c:numRef>
          </c:cat>
          <c:val>
            <c:numRef>
              <c:f>'Graphs Lab trials'!$D$4:$H$4</c:f>
              <c:numCache>
                <c:formatCode>0</c:formatCode>
                <c:ptCount val="5"/>
                <c:pt idx="0">
                  <c:v>9</c:v>
                </c:pt>
                <c:pt idx="1">
                  <c:v>19</c:v>
                </c:pt>
                <c:pt idx="2">
                  <c:v>26</c:v>
                </c:pt>
                <c:pt idx="3">
                  <c:v>33</c:v>
                </c:pt>
                <c:pt idx="4">
                  <c:v>42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'Graphs Lab trials'!$C$5</c:f>
              <c:strCache>
                <c:ptCount val="1"/>
                <c:pt idx="0">
                  <c:v>0.1 mM SA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square"/>
            <c:size val="5"/>
            <c:spPr>
              <a:noFill/>
              <a:ln w="63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'Graphs Lab trials'!$D$16:$H$16</c:f>
                <c:numCache>
                  <c:formatCode>General</c:formatCode>
                  <c:ptCount val="5"/>
                  <c:pt idx="0">
                    <c:v>1.1200000000000001</c:v>
                  </c:pt>
                  <c:pt idx="1">
                    <c:v>1.2028130608117202</c:v>
                  </c:pt>
                  <c:pt idx="2">
                    <c:v>1.6</c:v>
                  </c:pt>
                  <c:pt idx="3">
                    <c:v>1.7</c:v>
                  </c:pt>
                  <c:pt idx="4">
                    <c:v>1.2</c:v>
                  </c:pt>
                </c:numCache>
              </c:numRef>
            </c:plus>
            <c:minus>
              <c:numRef>
                <c:f>'Graphs Lab trials'!$D$16:$H$16</c:f>
                <c:numCache>
                  <c:formatCode>General</c:formatCode>
                  <c:ptCount val="5"/>
                  <c:pt idx="0">
                    <c:v>1.1200000000000001</c:v>
                  </c:pt>
                  <c:pt idx="1">
                    <c:v>1.2028130608117202</c:v>
                  </c:pt>
                  <c:pt idx="2">
                    <c:v>1.6</c:v>
                  </c:pt>
                  <c:pt idx="3">
                    <c:v>1.7</c:v>
                  </c:pt>
                  <c:pt idx="4">
                    <c:v>1.2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'Graphs Lab trials'!$D$2:$H$2</c:f>
              <c:numCache>
                <c:formatCode>General</c:formatCode>
                <c:ptCount val="5"/>
                <c:pt idx="0">
                  <c:v>120</c:v>
                </c:pt>
                <c:pt idx="1">
                  <c:v>144</c:v>
                </c:pt>
                <c:pt idx="2">
                  <c:v>168</c:v>
                </c:pt>
                <c:pt idx="3">
                  <c:v>192</c:v>
                </c:pt>
                <c:pt idx="4">
                  <c:v>216</c:v>
                </c:pt>
              </c:numCache>
            </c:numRef>
          </c:cat>
          <c:val>
            <c:numRef>
              <c:f>'Graphs Lab trials'!$D$5:$H$5</c:f>
              <c:numCache>
                <c:formatCode>0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27</c:v>
                </c:pt>
                <c:pt idx="3">
                  <c:v>34</c:v>
                </c:pt>
                <c:pt idx="4">
                  <c:v>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'Graphs Lab trials'!$C$6</c:f>
              <c:strCache>
                <c:ptCount val="1"/>
                <c:pt idx="0">
                  <c:v>0.2 mM SA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bg1"/>
              </a:solidFill>
              <a:ln w="9525">
                <a:solidFill>
                  <a:schemeClr val="tx1">
                    <a:alpha val="96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'Graphs Lab trials'!$D$17:$H$17</c:f>
                <c:numCache>
                  <c:formatCode>General</c:formatCode>
                  <c:ptCount val="5"/>
                  <c:pt idx="0">
                    <c:v>1.2028130608117202</c:v>
                  </c:pt>
                  <c:pt idx="1">
                    <c:v>1.0416666666666667</c:v>
                  </c:pt>
                  <c:pt idx="2">
                    <c:v>1.0416666666666672</c:v>
                  </c:pt>
                  <c:pt idx="3">
                    <c:v>1.2028130608117225</c:v>
                  </c:pt>
                  <c:pt idx="4">
                    <c:v>1.4</c:v>
                  </c:pt>
                </c:numCache>
              </c:numRef>
            </c:plus>
            <c:minus>
              <c:numRef>
                <c:f>'Graphs Lab trials'!$D$17:$H$17</c:f>
                <c:numCache>
                  <c:formatCode>General</c:formatCode>
                  <c:ptCount val="5"/>
                  <c:pt idx="0">
                    <c:v>1.2028130608117202</c:v>
                  </c:pt>
                  <c:pt idx="1">
                    <c:v>1.0416666666666667</c:v>
                  </c:pt>
                  <c:pt idx="2">
                    <c:v>1.0416666666666672</c:v>
                  </c:pt>
                  <c:pt idx="3">
                    <c:v>1.2028130608117225</c:v>
                  </c:pt>
                  <c:pt idx="4">
                    <c:v>1.4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'Graphs Lab trials'!$D$2:$H$2</c:f>
              <c:numCache>
                <c:formatCode>General</c:formatCode>
                <c:ptCount val="5"/>
                <c:pt idx="0">
                  <c:v>120</c:v>
                </c:pt>
                <c:pt idx="1">
                  <c:v>144</c:v>
                </c:pt>
                <c:pt idx="2">
                  <c:v>168</c:v>
                </c:pt>
                <c:pt idx="3">
                  <c:v>192</c:v>
                </c:pt>
                <c:pt idx="4">
                  <c:v>216</c:v>
                </c:pt>
              </c:numCache>
            </c:numRef>
          </c:cat>
          <c:val>
            <c:numRef>
              <c:f>'Graphs Lab trials'!$D$6:$H$6</c:f>
              <c:numCache>
                <c:formatCode>0</c:formatCode>
                <c:ptCount val="5"/>
                <c:pt idx="0">
                  <c:v>16.666666666666664</c:v>
                </c:pt>
                <c:pt idx="1">
                  <c:v>24.999999999999996</c:v>
                </c:pt>
                <c:pt idx="2">
                  <c:v>41.666666666666657</c:v>
                </c:pt>
                <c:pt idx="3">
                  <c:v>49.999999999999986</c:v>
                </c:pt>
                <c:pt idx="4">
                  <c:v>66.666666666666657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'Graphs Lab trials'!$C$7</c:f>
              <c:strCache>
                <c:ptCount val="1"/>
                <c:pt idx="0">
                  <c:v>0.3 mM SA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'Graphs Lab trials'!$D$18:$H$18</c:f>
                <c:numCache>
                  <c:formatCode>General</c:formatCode>
                  <c:ptCount val="5"/>
                  <c:pt idx="0">
                    <c:v>2</c:v>
                  </c:pt>
                  <c:pt idx="1">
                    <c:v>1.5</c:v>
                  </c:pt>
                  <c:pt idx="2">
                    <c:v>1.7</c:v>
                  </c:pt>
                  <c:pt idx="3">
                    <c:v>1.9</c:v>
                  </c:pt>
                  <c:pt idx="4">
                    <c:v>1.8</c:v>
                  </c:pt>
                </c:numCache>
              </c:numRef>
            </c:plus>
            <c:minus>
              <c:numRef>
                <c:f>'Graphs Lab trials'!$D$18:$H$18</c:f>
                <c:numCache>
                  <c:formatCode>General</c:formatCode>
                  <c:ptCount val="5"/>
                  <c:pt idx="0">
                    <c:v>2</c:v>
                  </c:pt>
                  <c:pt idx="1">
                    <c:v>1.5</c:v>
                  </c:pt>
                  <c:pt idx="2">
                    <c:v>1.7</c:v>
                  </c:pt>
                  <c:pt idx="3">
                    <c:v>1.9</c:v>
                  </c:pt>
                  <c:pt idx="4">
                    <c:v>1.8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'Graphs Lab trials'!$D$2:$H$2</c:f>
              <c:numCache>
                <c:formatCode>General</c:formatCode>
                <c:ptCount val="5"/>
                <c:pt idx="0">
                  <c:v>120</c:v>
                </c:pt>
                <c:pt idx="1">
                  <c:v>144</c:v>
                </c:pt>
                <c:pt idx="2">
                  <c:v>168</c:v>
                </c:pt>
                <c:pt idx="3">
                  <c:v>192</c:v>
                </c:pt>
                <c:pt idx="4">
                  <c:v>216</c:v>
                </c:pt>
              </c:numCache>
            </c:numRef>
          </c:cat>
          <c:val>
            <c:numRef>
              <c:f>'Graphs Lab trials'!$D$7:$H$7</c:f>
              <c:numCache>
                <c:formatCode>0</c:formatCode>
                <c:ptCount val="5"/>
                <c:pt idx="0">
                  <c:v>8.3333333333333321</c:v>
                </c:pt>
                <c:pt idx="1">
                  <c:v>24.999999999999996</c:v>
                </c:pt>
                <c:pt idx="2">
                  <c:v>33.333333333333329</c:v>
                </c:pt>
                <c:pt idx="3">
                  <c:v>33.333333333333329</c:v>
                </c:pt>
                <c:pt idx="4">
                  <c:v>41.666666666666657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'Graphs Lab trials'!$C$8</c:f>
              <c:strCache>
                <c:ptCount val="1"/>
                <c:pt idx="0">
                  <c:v>0.4 mM SA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rgbClr val="00206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'Graphs Lab trials'!$D$19:$H$19</c:f>
                <c:numCache>
                  <c:formatCode>General</c:formatCode>
                  <c:ptCount val="5"/>
                  <c:pt idx="0">
                    <c:v>1.1000000000000001</c:v>
                  </c:pt>
                  <c:pt idx="1">
                    <c:v>1.2028130608117202</c:v>
                  </c:pt>
                  <c:pt idx="2">
                    <c:v>1.8</c:v>
                  </c:pt>
                  <c:pt idx="3">
                    <c:v>1.0416666666666667</c:v>
                  </c:pt>
                  <c:pt idx="4">
                    <c:v>2.1</c:v>
                  </c:pt>
                </c:numCache>
              </c:numRef>
            </c:plus>
            <c:minus>
              <c:numRef>
                <c:f>'Graphs Lab trials'!$D$19:$H$19</c:f>
                <c:numCache>
                  <c:formatCode>General</c:formatCode>
                  <c:ptCount val="5"/>
                  <c:pt idx="0">
                    <c:v>1.1000000000000001</c:v>
                  </c:pt>
                  <c:pt idx="1">
                    <c:v>1.2028130608117202</c:v>
                  </c:pt>
                  <c:pt idx="2">
                    <c:v>1.8</c:v>
                  </c:pt>
                  <c:pt idx="3">
                    <c:v>1.0416666666666667</c:v>
                  </c:pt>
                  <c:pt idx="4">
                    <c:v>2.1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'Graphs Lab trials'!$D$2:$H$2</c:f>
              <c:numCache>
                <c:formatCode>General</c:formatCode>
                <c:ptCount val="5"/>
                <c:pt idx="0">
                  <c:v>120</c:v>
                </c:pt>
                <c:pt idx="1">
                  <c:v>144</c:v>
                </c:pt>
                <c:pt idx="2">
                  <c:v>168</c:v>
                </c:pt>
                <c:pt idx="3">
                  <c:v>192</c:v>
                </c:pt>
                <c:pt idx="4">
                  <c:v>216</c:v>
                </c:pt>
              </c:numCache>
            </c:numRef>
          </c:cat>
          <c:val>
            <c:numRef>
              <c:f>'Graphs Lab trials'!$D$8:$H$8</c:f>
              <c:numCache>
                <c:formatCode>0</c:formatCode>
                <c:ptCount val="5"/>
                <c:pt idx="0">
                  <c:v>8.3333333333333321</c:v>
                </c:pt>
                <c:pt idx="1">
                  <c:v>16.666666666666664</c:v>
                </c:pt>
                <c:pt idx="2">
                  <c:v>16.666666666666664</c:v>
                </c:pt>
                <c:pt idx="3">
                  <c:v>24.999999999999996</c:v>
                </c:pt>
                <c:pt idx="4">
                  <c:v>33.333333333333329</c:v>
                </c:pt>
              </c:numCache>
            </c:numRef>
          </c:val>
          <c:smooth val="1"/>
        </c:ser>
        <c:ser>
          <c:idx val="6"/>
          <c:order val="6"/>
          <c:tx>
            <c:strRef>
              <c:f>'Graphs Lab trials'!$C$9</c:f>
              <c:strCache>
                <c:ptCount val="1"/>
                <c:pt idx="0">
                  <c:v>0.5 mM SA</c:v>
                </c:pt>
              </c:strCache>
            </c:strRef>
          </c:tx>
          <c:spPr>
            <a:ln w="19050" cap="rnd">
              <a:solidFill>
                <a:srgbClr val="7030A0">
                  <a:alpha val="94000"/>
                </a:srgbClr>
              </a:solidFill>
              <a:prstDash val="sysDot"/>
              <a:round/>
            </a:ln>
            <a:effectLst/>
          </c:spPr>
          <c:marker>
            <c:symbol val="diamond"/>
            <c:size val="5"/>
            <c:spPr>
              <a:solidFill>
                <a:srgbClr val="7030A0"/>
              </a:solidFill>
              <a:ln w="12700">
                <a:solidFill>
                  <a:srgbClr val="7030A0">
                    <a:alpha val="93000"/>
                  </a:srgbClr>
                </a:solidFill>
              </a:ln>
              <a:effectLst/>
            </c:spPr>
          </c:marker>
          <c:cat>
            <c:numRef>
              <c:f>'Graphs Lab trials'!$D$2:$H$2</c:f>
              <c:numCache>
                <c:formatCode>General</c:formatCode>
                <c:ptCount val="5"/>
                <c:pt idx="0">
                  <c:v>120</c:v>
                </c:pt>
                <c:pt idx="1">
                  <c:v>144</c:v>
                </c:pt>
                <c:pt idx="2">
                  <c:v>168</c:v>
                </c:pt>
                <c:pt idx="3">
                  <c:v>192</c:v>
                </c:pt>
                <c:pt idx="4">
                  <c:v>216</c:v>
                </c:pt>
              </c:numCache>
            </c:numRef>
          </c:cat>
          <c:val>
            <c:numRef>
              <c:f>'Graphs Lab trials'!$D$9:$H$9</c:f>
              <c:numCache>
                <c:formatCode>0</c:formatCode>
                <c:ptCount val="5"/>
                <c:pt idx="0">
                  <c:v>8.3333333333333321</c:v>
                </c:pt>
                <c:pt idx="1">
                  <c:v>24.999999999999996</c:v>
                </c:pt>
                <c:pt idx="2">
                  <c:v>24.999999999999996</c:v>
                </c:pt>
                <c:pt idx="3">
                  <c:v>24.999999999999996</c:v>
                </c:pt>
                <c:pt idx="4">
                  <c:v>33.333333333333329</c:v>
                </c:pt>
              </c:numCache>
            </c:numRef>
          </c:val>
          <c:smooth val="1"/>
        </c:ser>
        <c:ser>
          <c:idx val="7"/>
          <c:order val="7"/>
          <c:tx>
            <c:strRef>
              <c:f>'Graphs Lab trials'!$C$10</c:f>
              <c:strCache>
                <c:ptCount val="1"/>
                <c:pt idx="0">
                  <c:v>0.6 mM SA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'Graphs Lab trials'!$D$21:$H$21</c:f>
                <c:numCache>
                  <c:formatCode>General</c:formatCode>
                  <c:ptCount val="5"/>
                  <c:pt idx="0">
                    <c:v>1.5</c:v>
                  </c:pt>
                  <c:pt idx="1">
                    <c:v>1.1100000000000001</c:v>
                  </c:pt>
                  <c:pt idx="2">
                    <c:v>1.0900000000000001</c:v>
                  </c:pt>
                  <c:pt idx="3">
                    <c:v>1.2028130608117202</c:v>
                  </c:pt>
                  <c:pt idx="4">
                    <c:v>1.3</c:v>
                  </c:pt>
                </c:numCache>
              </c:numRef>
            </c:plus>
            <c:minus>
              <c:numRef>
                <c:f>'Graphs Lab trials'!$D$21:$H$21</c:f>
                <c:numCache>
                  <c:formatCode>General</c:formatCode>
                  <c:ptCount val="5"/>
                  <c:pt idx="0">
                    <c:v>1.5</c:v>
                  </c:pt>
                  <c:pt idx="1">
                    <c:v>1.1100000000000001</c:v>
                  </c:pt>
                  <c:pt idx="2">
                    <c:v>1.0900000000000001</c:v>
                  </c:pt>
                  <c:pt idx="3">
                    <c:v>1.2028130608117202</c:v>
                  </c:pt>
                  <c:pt idx="4">
                    <c:v>1.3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'Graphs Lab trials'!$D$2:$H$2</c:f>
              <c:numCache>
                <c:formatCode>General</c:formatCode>
                <c:ptCount val="5"/>
                <c:pt idx="0">
                  <c:v>120</c:v>
                </c:pt>
                <c:pt idx="1">
                  <c:v>144</c:v>
                </c:pt>
                <c:pt idx="2">
                  <c:v>168</c:v>
                </c:pt>
                <c:pt idx="3">
                  <c:v>192</c:v>
                </c:pt>
                <c:pt idx="4">
                  <c:v>216</c:v>
                </c:pt>
              </c:numCache>
            </c:numRef>
          </c:cat>
          <c:val>
            <c:numRef>
              <c:f>'Graphs Lab trials'!$D$10:$H$10</c:f>
              <c:numCache>
                <c:formatCode>0</c:formatCode>
                <c:ptCount val="5"/>
                <c:pt idx="0">
                  <c:v>0</c:v>
                </c:pt>
                <c:pt idx="1">
                  <c:v>8.3333333333333321</c:v>
                </c:pt>
                <c:pt idx="2">
                  <c:v>8.3333333333333321</c:v>
                </c:pt>
                <c:pt idx="3">
                  <c:v>16.666666666666664</c:v>
                </c:pt>
                <c:pt idx="4">
                  <c:v>24.999999999999996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31776"/>
        <c:axId val="47933696"/>
      </c:lineChart>
      <c:catAx>
        <c:axId val="47931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Incubation time</a:t>
                </a:r>
                <a:r>
                  <a:rPr lang="en-US" b="1" baseline="0">
                    <a:solidFill>
                      <a:schemeClr val="tx1"/>
                    </a:solidFill>
                  </a:rPr>
                  <a:t> (hours)</a:t>
                </a:r>
                <a:endParaRPr lang="en-US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41538217059304655"/>
              <c:y val="0.932203714113879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33696"/>
        <c:crosses val="autoZero"/>
        <c:auto val="1"/>
        <c:lblAlgn val="ctr"/>
        <c:lblOffset val="100"/>
        <c:noMultiLvlLbl val="0"/>
      </c:catAx>
      <c:valAx>
        <c:axId val="47933696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Germination</a:t>
                </a:r>
                <a:r>
                  <a:rPr lang="en-US" b="1" baseline="0">
                    <a:solidFill>
                      <a:schemeClr val="tx1"/>
                    </a:solidFill>
                  </a:rPr>
                  <a:t> rate (%)</a:t>
                </a:r>
                <a:endParaRPr lang="en-US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1.1632135101295746E-2"/>
              <c:y val="0.3760724707112060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3177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565055114698203"/>
          <c:y val="2.1837901891379963E-2"/>
          <c:w val="0.67434301672078334"/>
          <c:h val="8.4256879616659966E-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'Graphs Lab trials (2)'!$D$31</c:f>
              <c:strCache>
                <c:ptCount val="1"/>
                <c:pt idx="0">
                  <c:v>SA contents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3630091119711048E-3"/>
                  <c:y val="-0.3713236169272977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Times New Roman" pitchFamily="18" charset="0"/>
                      <a:ea typeface="+mn-ea"/>
                      <a:cs typeface="Times New Roman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'Graphs Lab trials (2)'!$C$32:$C$55</c:f>
              <c:numCache>
                <c:formatCode>0.00</c:formatCode>
                <c:ptCount val="24"/>
                <c:pt idx="0">
                  <c:v>0.11</c:v>
                </c:pt>
                <c:pt idx="1">
                  <c:v>0.14300000000000002</c:v>
                </c:pt>
                <c:pt idx="2">
                  <c:v>0.1573</c:v>
                </c:pt>
                <c:pt idx="3">
                  <c:v>0.1837</c:v>
                </c:pt>
                <c:pt idx="4">
                  <c:v>0.18589999999999998</c:v>
                </c:pt>
                <c:pt idx="5">
                  <c:v>0.2112</c:v>
                </c:pt>
                <c:pt idx="6">
                  <c:v>0.21779999999999999</c:v>
                </c:pt>
                <c:pt idx="7">
                  <c:v>0.26135999999999998</c:v>
                </c:pt>
                <c:pt idx="8">
                  <c:v>0.1</c:v>
                </c:pt>
                <c:pt idx="9">
                  <c:v>0.13</c:v>
                </c:pt>
                <c:pt idx="10">
                  <c:v>0.14299999999999999</c:v>
                </c:pt>
                <c:pt idx="11">
                  <c:v>0.19836999999999999</c:v>
                </c:pt>
                <c:pt idx="12">
                  <c:v>0.21859000000000001</c:v>
                </c:pt>
                <c:pt idx="13">
                  <c:v>0.222112</c:v>
                </c:pt>
                <c:pt idx="14">
                  <c:v>0.27</c:v>
                </c:pt>
                <c:pt idx="15">
                  <c:v>0.28350000000000003</c:v>
                </c:pt>
                <c:pt idx="16">
                  <c:v>0.11244999999999999</c:v>
                </c:pt>
                <c:pt idx="17">
                  <c:v>0.128</c:v>
                </c:pt>
                <c:pt idx="18">
                  <c:v>0.1583</c:v>
                </c:pt>
                <c:pt idx="19">
                  <c:v>0.18983700000000001</c:v>
                </c:pt>
                <c:pt idx="20">
                  <c:v>0.2198859</c:v>
                </c:pt>
                <c:pt idx="21">
                  <c:v>0.2353112</c:v>
                </c:pt>
                <c:pt idx="22">
                  <c:v>0.23677999999999999</c:v>
                </c:pt>
                <c:pt idx="23">
                  <c:v>0.25086340000000001</c:v>
                </c:pt>
              </c:numCache>
            </c:numRef>
          </c:xVal>
          <c:yVal>
            <c:numRef>
              <c:f>'Graphs Lab trials (2)'!$D$32:$D$55</c:f>
              <c:numCache>
                <c:formatCode>0.00</c:formatCode>
                <c:ptCount val="24"/>
                <c:pt idx="0">
                  <c:v>2.8</c:v>
                </c:pt>
                <c:pt idx="1">
                  <c:v>2.78</c:v>
                </c:pt>
                <c:pt idx="2">
                  <c:v>2.7521999999999998</c:v>
                </c:pt>
                <c:pt idx="3">
                  <c:v>2.7246779999999999</c:v>
                </c:pt>
                <c:pt idx="4">
                  <c:v>2.6974312199999999</c:v>
                </c:pt>
                <c:pt idx="5">
                  <c:v>2.6704569077999998</c:v>
                </c:pt>
                <c:pt idx="6">
                  <c:v>2.6437523387219999</c:v>
                </c:pt>
                <c:pt idx="7">
                  <c:v>2.5115647217858998</c:v>
                </c:pt>
                <c:pt idx="8">
                  <c:v>2.7691999999999997</c:v>
                </c:pt>
                <c:pt idx="9">
                  <c:v>2.7515079999999998</c:v>
                </c:pt>
                <c:pt idx="10">
                  <c:v>2.7415079999999996</c:v>
                </c:pt>
                <c:pt idx="11">
                  <c:v>2.7140929199999997</c:v>
                </c:pt>
                <c:pt idx="12">
                  <c:v>2.6869519907999995</c:v>
                </c:pt>
                <c:pt idx="13">
                  <c:v>2.6600824708919992</c:v>
                </c:pt>
                <c:pt idx="14">
                  <c:v>2.6334816461830797</c:v>
                </c:pt>
                <c:pt idx="15">
                  <c:v>2.5018075638739257</c:v>
                </c:pt>
                <c:pt idx="16">
                  <c:v>2.8070769999999996</c:v>
                </c:pt>
                <c:pt idx="17">
                  <c:v>2.7900623000000002</c:v>
                </c:pt>
                <c:pt idx="18">
                  <c:v>2.7790062300000002</c:v>
                </c:pt>
                <c:pt idx="19">
                  <c:v>2.7512161677</c:v>
                </c:pt>
                <c:pt idx="20">
                  <c:v>2.7237040060229996</c:v>
                </c:pt>
                <c:pt idx="21">
                  <c:v>2.6964669659627694</c:v>
                </c:pt>
                <c:pt idx="22">
                  <c:v>2.6695022963031416</c:v>
                </c:pt>
                <c:pt idx="23">
                  <c:v>2.6502296303140001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890688"/>
        <c:axId val="123901056"/>
      </c:scatterChart>
      <c:valAx>
        <c:axId val="123890688"/>
        <c:scaling>
          <c:orientation val="minMax"/>
          <c:min val="4.0000000000000008E-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r>
                  <a:rPr lang="en-US" sz="1200" b="1">
                    <a:solidFill>
                      <a:schemeClr val="tx1"/>
                    </a:solidFill>
                    <a:latin typeface="Times New Roman" pitchFamily="18" charset="0"/>
                    <a:cs typeface="Times New Roman" pitchFamily="18" charset="0"/>
                  </a:rPr>
                  <a:t>Leaf saliclyclic</a:t>
                </a:r>
                <a:r>
                  <a:rPr lang="en-US" sz="1200" b="1" baseline="0">
                    <a:solidFill>
                      <a:schemeClr val="tx1"/>
                    </a:solidFill>
                    <a:latin typeface="Times New Roman" pitchFamily="18" charset="0"/>
                    <a:cs typeface="Times New Roman" pitchFamily="18" charset="0"/>
                  </a:rPr>
                  <a:t> acid contents </a:t>
                </a:r>
                <a:r>
                  <a:rPr lang="en-US" sz="1200" b="1">
                    <a:solidFill>
                      <a:schemeClr val="tx1"/>
                    </a:solidFill>
                    <a:latin typeface="Times New Roman" pitchFamily="18" charset="0"/>
                    <a:cs typeface="Times New Roman" pitchFamily="18" charset="0"/>
                  </a:rPr>
                  <a:t>(mg g</a:t>
                </a:r>
                <a:r>
                  <a:rPr lang="en-US" sz="1200" b="1" baseline="30000">
                    <a:solidFill>
                      <a:schemeClr val="tx1"/>
                    </a:solidFill>
                    <a:latin typeface="Times New Roman" pitchFamily="18" charset="0"/>
                    <a:cs typeface="Times New Roman" pitchFamily="18" charset="0"/>
                  </a:rPr>
                  <a:t>-1</a:t>
                </a:r>
                <a:r>
                  <a:rPr lang="en-US" sz="1200" b="1">
                    <a:solidFill>
                      <a:schemeClr val="tx1"/>
                    </a:solidFill>
                    <a:latin typeface="Times New Roman" pitchFamily="18" charset="0"/>
                    <a:cs typeface="Times New Roman" pitchFamily="18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3569098203382319"/>
              <c:y val="0.906796257371280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endParaRPr lang="en-US"/>
          </a:p>
        </c:txPr>
        <c:crossAx val="123901056"/>
        <c:crosses val="autoZero"/>
        <c:crossBetween val="midCat"/>
        <c:majorUnit val="3.0000000000000006E-2"/>
      </c:valAx>
      <c:valAx>
        <c:axId val="123901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r>
                  <a:rPr lang="en-US" sz="1200" b="1">
                    <a:solidFill>
                      <a:schemeClr val="tx1"/>
                    </a:solidFill>
                    <a:latin typeface="Times New Roman" pitchFamily="18" charset="0"/>
                    <a:cs typeface="Times New Roman" pitchFamily="18" charset="0"/>
                  </a:rPr>
                  <a:t>Ethylene evolved  (nmole plate</a:t>
                </a:r>
                <a:r>
                  <a:rPr lang="en-US" sz="1200" b="1" baseline="30000">
                    <a:solidFill>
                      <a:schemeClr val="tx1"/>
                    </a:solidFill>
                    <a:latin typeface="Times New Roman" pitchFamily="18" charset="0"/>
                    <a:cs typeface="Times New Roman" pitchFamily="18" charset="0"/>
                  </a:rPr>
                  <a:t>-1</a:t>
                </a:r>
                <a:r>
                  <a:rPr lang="en-US" sz="1200" b="1">
                    <a:solidFill>
                      <a:schemeClr val="tx1"/>
                    </a:solidFill>
                    <a:latin typeface="Times New Roman" pitchFamily="18" charset="0"/>
                    <a:cs typeface="Times New Roman" pitchFamily="18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7459332409690286E-2"/>
              <c:y val="7.7652511444552166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endParaRPr lang="en-US"/>
          </a:p>
        </c:txPr>
        <c:crossAx val="123890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'Graphs Lab trials (2)'!$D$58</c:f>
              <c:strCache>
                <c:ptCount val="1"/>
                <c:pt idx="0">
                  <c:v>Electrolyte leakage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5875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5.6393839316940961E-2"/>
                  <c:y val="-0.3961036478154982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/>
                  </a:pPr>
                  <a:endParaRPr lang="en-US"/>
                </a:p>
              </c:txPr>
            </c:trendlineLbl>
          </c:trendline>
          <c:xVal>
            <c:numRef>
              <c:f>'Graphs Lab trials (2)'!$C$59:$C$82</c:f>
              <c:numCache>
                <c:formatCode>0.00</c:formatCode>
                <c:ptCount val="24"/>
                <c:pt idx="0">
                  <c:v>0.11050600000000001</c:v>
                </c:pt>
                <c:pt idx="1">
                  <c:v>0.13400000000000001</c:v>
                </c:pt>
                <c:pt idx="2">
                  <c:v>0.15802358</c:v>
                </c:pt>
                <c:pt idx="3">
                  <c:v>0.18545450199999999</c:v>
                </c:pt>
                <c:pt idx="4">
                  <c:v>0.18675513999999999</c:v>
                </c:pt>
                <c:pt idx="5">
                  <c:v>0.20129772959999997</c:v>
                </c:pt>
                <c:pt idx="6">
                  <c:v>0.21217152</c:v>
                </c:pt>
                <c:pt idx="7">
                  <c:v>0.22880188000000001</c:v>
                </c:pt>
                <c:pt idx="8">
                  <c:v>0.12105059999999999</c:v>
                </c:pt>
                <c:pt idx="9">
                  <c:v>0.13539999999999999</c:v>
                </c:pt>
                <c:pt idx="10">
                  <c:v>0.156802358</c:v>
                </c:pt>
                <c:pt idx="11">
                  <c:v>0.18754545019999999</c:v>
                </c:pt>
                <c:pt idx="12">
                  <c:v>0.18467551400000001</c:v>
                </c:pt>
                <c:pt idx="13">
                  <c:v>0.22129772959999999</c:v>
                </c:pt>
                <c:pt idx="14">
                  <c:v>0.20121715200000001</c:v>
                </c:pt>
                <c:pt idx="15">
                  <c:v>0.22188018800000001</c:v>
                </c:pt>
                <c:pt idx="16">
                  <c:v>0.12210506</c:v>
                </c:pt>
                <c:pt idx="17">
                  <c:v>0.14354</c:v>
                </c:pt>
                <c:pt idx="18">
                  <c:v>0.16568023579999999</c:v>
                </c:pt>
                <c:pt idx="19">
                  <c:v>0.16875454502000001</c:v>
                </c:pt>
                <c:pt idx="20">
                  <c:v>0.17846755140000001</c:v>
                </c:pt>
                <c:pt idx="21">
                  <c:v>0.21297729600000001</c:v>
                </c:pt>
                <c:pt idx="22">
                  <c:v>0.21121715199999999</c:v>
                </c:pt>
                <c:pt idx="23">
                  <c:v>0.23188018799999999</c:v>
                </c:pt>
              </c:numCache>
            </c:numRef>
          </c:xVal>
          <c:yVal>
            <c:numRef>
              <c:f>'Graphs Lab trials (2)'!$D$59:$D$82</c:f>
              <c:numCache>
                <c:formatCode>0</c:formatCode>
                <c:ptCount val="24"/>
                <c:pt idx="0">
                  <c:v>40.360379326801819</c:v>
                </c:pt>
                <c:pt idx="1">
                  <c:v>39.90634794651109</c:v>
                </c:pt>
                <c:pt idx="2">
                  <c:v>38.721010878792939</c:v>
                </c:pt>
                <c:pt idx="3">
                  <c:v>35.188737045857643</c:v>
                </c:pt>
                <c:pt idx="4">
                  <c:v>25.939321197722421</c:v>
                </c:pt>
                <c:pt idx="5">
                  <c:v>22.401489647244006</c:v>
                </c:pt>
                <c:pt idx="6">
                  <c:v>21.321899784726227</c:v>
                </c:pt>
                <c:pt idx="7">
                  <c:v>22.815504664839001</c:v>
                </c:pt>
                <c:pt idx="8">
                  <c:v>43.360379326801798</c:v>
                </c:pt>
                <c:pt idx="9">
                  <c:v>35.906347946511097</c:v>
                </c:pt>
                <c:pt idx="10">
                  <c:v>38.721010878792903</c:v>
                </c:pt>
                <c:pt idx="11">
                  <c:v>33.1887370458576</c:v>
                </c:pt>
                <c:pt idx="12">
                  <c:v>26.9393211977224</c:v>
                </c:pt>
                <c:pt idx="13">
                  <c:v>22.401489647243999</c:v>
                </c:pt>
                <c:pt idx="14">
                  <c:v>19.321899784726199</c:v>
                </c:pt>
                <c:pt idx="15">
                  <c:v>15.815504664839001</c:v>
                </c:pt>
                <c:pt idx="16">
                  <c:v>40.360379326801798</c:v>
                </c:pt>
                <c:pt idx="17">
                  <c:v>32.906347946511097</c:v>
                </c:pt>
                <c:pt idx="18">
                  <c:v>35.721010878792903</c:v>
                </c:pt>
                <c:pt idx="19">
                  <c:v>34.1887370458576</c:v>
                </c:pt>
                <c:pt idx="20">
                  <c:v>29.9393211977224</c:v>
                </c:pt>
                <c:pt idx="21">
                  <c:v>25.401489647243999</c:v>
                </c:pt>
                <c:pt idx="22">
                  <c:v>20.321899784726199</c:v>
                </c:pt>
                <c:pt idx="23">
                  <c:v>13.815504664839001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676160"/>
        <c:axId val="123678080"/>
      </c:scatterChart>
      <c:valAx>
        <c:axId val="123676160"/>
        <c:scaling>
          <c:orientation val="minMax"/>
          <c:min val="0.1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Leaf salicylic acid contents (mg g</a:t>
                </a:r>
                <a:r>
                  <a:rPr lang="en-US" baseline="30000"/>
                  <a:t>-1</a:t>
                </a:r>
                <a:r>
                  <a:rPr lang="en-US"/>
                  <a:t>)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3678080"/>
        <c:crosses val="autoZero"/>
        <c:crossBetween val="midCat"/>
      </c:valAx>
      <c:valAx>
        <c:axId val="1236780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Electrolyte leakage (%)</a:t>
                </a:r>
              </a:p>
            </c:rich>
          </c:tx>
          <c:layout>
            <c:manualLayout>
              <c:xMode val="edge"/>
              <c:yMode val="edge"/>
              <c:x val="8.8324906487425511E-3"/>
              <c:y val="0.2029939629308923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3676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'Graphs Lab trials (2)'!$D$86</c:f>
              <c:strCache>
                <c:ptCount val="1"/>
                <c:pt idx="0">
                  <c:v>Electrolyte leakage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2747053698143668"/>
                  <c:y val="-7.334290878440638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/>
                  </a:pPr>
                  <a:endParaRPr lang="en-US"/>
                </a:p>
              </c:txPr>
            </c:trendlineLbl>
          </c:trendline>
          <c:xVal>
            <c:numRef>
              <c:f>'Graphs Lab trials (2)'!$C$87:$C$110</c:f>
              <c:numCache>
                <c:formatCode>0.00</c:formatCode>
                <c:ptCount val="24"/>
                <c:pt idx="0">
                  <c:v>3.1970000000000001</c:v>
                </c:pt>
                <c:pt idx="1">
                  <c:v>3.1194999999999999</c:v>
                </c:pt>
                <c:pt idx="2">
                  <c:v>2.9155000000000002</c:v>
                </c:pt>
                <c:pt idx="3">
                  <c:v>2.7268371999999999</c:v>
                </c:pt>
                <c:pt idx="4">
                  <c:v>2.7186428</c:v>
                </c:pt>
                <c:pt idx="5">
                  <c:v>2.6296688279999998</c:v>
                </c:pt>
                <c:pt idx="6">
                  <c:v>2.4627721397200002</c:v>
                </c:pt>
                <c:pt idx="7">
                  <c:v>2.181</c:v>
                </c:pt>
                <c:pt idx="8">
                  <c:v>3.1797</c:v>
                </c:pt>
                <c:pt idx="9">
                  <c:v>3.1295000000000002</c:v>
                </c:pt>
                <c:pt idx="10">
                  <c:v>2.9215499999999999</c:v>
                </c:pt>
                <c:pt idx="11">
                  <c:v>2.74268372</c:v>
                </c:pt>
                <c:pt idx="12">
                  <c:v>2.7218642800000001</c:v>
                </c:pt>
                <c:pt idx="13">
                  <c:v>2.6329668827999999</c:v>
                </c:pt>
                <c:pt idx="14">
                  <c:v>2.4562772139720002</c:v>
                </c:pt>
                <c:pt idx="15">
                  <c:v>2.21</c:v>
                </c:pt>
                <c:pt idx="16">
                  <c:v>3.2</c:v>
                </c:pt>
                <c:pt idx="17">
                  <c:v>3.105</c:v>
                </c:pt>
                <c:pt idx="18">
                  <c:v>2.8215499999999998</c:v>
                </c:pt>
                <c:pt idx="19">
                  <c:v>2.6268372000000002</c:v>
                </c:pt>
                <c:pt idx="20">
                  <c:v>2.5721864280000002</c:v>
                </c:pt>
                <c:pt idx="21">
                  <c:v>2.5632966882799999</c:v>
                </c:pt>
                <c:pt idx="22">
                  <c:v>2.5562772139719998</c:v>
                </c:pt>
                <c:pt idx="23">
                  <c:v>2.31</c:v>
                </c:pt>
              </c:numCache>
            </c:numRef>
          </c:xVal>
          <c:yVal>
            <c:numRef>
              <c:f>'Graphs Lab trials (2)'!$D$87:$D$110</c:f>
              <c:numCache>
                <c:formatCode>0</c:formatCode>
                <c:ptCount val="24"/>
                <c:pt idx="0">
                  <c:v>40.360379326801819</c:v>
                </c:pt>
                <c:pt idx="1">
                  <c:v>39.90634794651109</c:v>
                </c:pt>
                <c:pt idx="2">
                  <c:v>38.721010878792939</c:v>
                </c:pt>
                <c:pt idx="3">
                  <c:v>35.188737045857643</c:v>
                </c:pt>
                <c:pt idx="4">
                  <c:v>25.939321197722421</c:v>
                </c:pt>
                <c:pt idx="5">
                  <c:v>22.401489647244006</c:v>
                </c:pt>
                <c:pt idx="6">
                  <c:v>21.321899784726227</c:v>
                </c:pt>
                <c:pt idx="7">
                  <c:v>22.815504664839001</c:v>
                </c:pt>
                <c:pt idx="8">
                  <c:v>43.360379326801798</c:v>
                </c:pt>
                <c:pt idx="9">
                  <c:v>35.906347946511097</c:v>
                </c:pt>
                <c:pt idx="10">
                  <c:v>38.721010878792903</c:v>
                </c:pt>
                <c:pt idx="11">
                  <c:v>33.1887370458576</c:v>
                </c:pt>
                <c:pt idx="12">
                  <c:v>26.9393211977224</c:v>
                </c:pt>
                <c:pt idx="13">
                  <c:v>22.401489647243999</c:v>
                </c:pt>
                <c:pt idx="14">
                  <c:v>19.321899784726199</c:v>
                </c:pt>
                <c:pt idx="15">
                  <c:v>15.815504664839001</c:v>
                </c:pt>
                <c:pt idx="16">
                  <c:v>40.360379326801798</c:v>
                </c:pt>
                <c:pt idx="17">
                  <c:v>32.906347946511097</c:v>
                </c:pt>
                <c:pt idx="18">
                  <c:v>35.721010878792903</c:v>
                </c:pt>
                <c:pt idx="19">
                  <c:v>34.1887370458576</c:v>
                </c:pt>
                <c:pt idx="20">
                  <c:v>29.9393211977224</c:v>
                </c:pt>
                <c:pt idx="21">
                  <c:v>25.401489647243999</c:v>
                </c:pt>
                <c:pt idx="22">
                  <c:v>20.321899784726199</c:v>
                </c:pt>
                <c:pt idx="23">
                  <c:v>13.815504664839001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727872"/>
        <c:axId val="123729792"/>
      </c:scatterChart>
      <c:valAx>
        <c:axId val="123727872"/>
        <c:scaling>
          <c:orientation val="minMax"/>
          <c:min val="1.9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Ethylene evolution (%)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3729792"/>
        <c:crosses val="autoZero"/>
        <c:crossBetween val="midCat"/>
      </c:valAx>
      <c:valAx>
        <c:axId val="123729792"/>
        <c:scaling>
          <c:orientation val="minMax"/>
          <c:min val="10"/>
        </c:scaling>
        <c:delete val="0"/>
        <c:axPos val="l"/>
        <c:title>
          <c:tx>
            <c:rich>
              <a:bodyPr rot="-5400000" vert="horz"/>
              <a:lstStyle/>
              <a:p>
                <a:pPr algn="ctr" rtl="0">
                  <a:defRPr/>
                </a:pPr>
                <a:r>
                  <a:rPr lang="en-US"/>
                  <a:t>Electrolyte leakage  (nmole plate-1)</a:t>
                </a:r>
              </a:p>
            </c:rich>
          </c:tx>
          <c:layout>
            <c:manualLayout>
              <c:xMode val="edge"/>
              <c:yMode val="edge"/>
              <c:x val="1.5657519655506841E-2"/>
              <c:y val="0.100301017060367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3727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5">
      <a:fgClr>
        <a:srgbClr val="FFFF00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'Graphs Lab trials'!$D$31</c:f>
              <c:strCache>
                <c:ptCount val="1"/>
                <c:pt idx="0">
                  <c:v>SA contents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3630091119711048E-3"/>
                  <c:y val="-0.3713236169272977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'Graphs Lab trials'!$C$32:$C$55</c:f>
              <c:numCache>
                <c:formatCode>0.00</c:formatCode>
                <c:ptCount val="24"/>
                <c:pt idx="0">
                  <c:v>0.11</c:v>
                </c:pt>
                <c:pt idx="1">
                  <c:v>0.14300000000000002</c:v>
                </c:pt>
                <c:pt idx="2">
                  <c:v>0.1573</c:v>
                </c:pt>
                <c:pt idx="3">
                  <c:v>0.1837</c:v>
                </c:pt>
                <c:pt idx="4">
                  <c:v>0.18589999999999998</c:v>
                </c:pt>
                <c:pt idx="5">
                  <c:v>0.2112</c:v>
                </c:pt>
                <c:pt idx="6">
                  <c:v>0.21779999999999999</c:v>
                </c:pt>
                <c:pt idx="7">
                  <c:v>0.26135999999999998</c:v>
                </c:pt>
                <c:pt idx="8">
                  <c:v>0.1</c:v>
                </c:pt>
                <c:pt idx="9">
                  <c:v>0.13</c:v>
                </c:pt>
                <c:pt idx="10">
                  <c:v>0.14299999999999999</c:v>
                </c:pt>
                <c:pt idx="11">
                  <c:v>0.19836999999999999</c:v>
                </c:pt>
                <c:pt idx="12">
                  <c:v>0.21859000000000001</c:v>
                </c:pt>
                <c:pt idx="13">
                  <c:v>0.222112</c:v>
                </c:pt>
                <c:pt idx="14">
                  <c:v>0.27</c:v>
                </c:pt>
                <c:pt idx="15">
                  <c:v>0.28350000000000003</c:v>
                </c:pt>
                <c:pt idx="16">
                  <c:v>0.11244999999999999</c:v>
                </c:pt>
                <c:pt idx="17">
                  <c:v>0.128</c:v>
                </c:pt>
                <c:pt idx="18">
                  <c:v>0.1583</c:v>
                </c:pt>
                <c:pt idx="19">
                  <c:v>0.18983700000000001</c:v>
                </c:pt>
                <c:pt idx="20">
                  <c:v>0.2198859</c:v>
                </c:pt>
                <c:pt idx="21">
                  <c:v>0.2353112</c:v>
                </c:pt>
                <c:pt idx="22">
                  <c:v>0.23677999999999999</c:v>
                </c:pt>
                <c:pt idx="23">
                  <c:v>0.25086340000000001</c:v>
                </c:pt>
              </c:numCache>
            </c:numRef>
          </c:xVal>
          <c:yVal>
            <c:numRef>
              <c:f>'Graphs Lab trials'!$D$32:$D$55</c:f>
              <c:numCache>
                <c:formatCode>0.00</c:formatCode>
                <c:ptCount val="24"/>
                <c:pt idx="0">
                  <c:v>2.8</c:v>
                </c:pt>
                <c:pt idx="1">
                  <c:v>2.78</c:v>
                </c:pt>
                <c:pt idx="2">
                  <c:v>2.7521999999999998</c:v>
                </c:pt>
                <c:pt idx="3">
                  <c:v>2.7246779999999999</c:v>
                </c:pt>
                <c:pt idx="4">
                  <c:v>2.6974312199999999</c:v>
                </c:pt>
                <c:pt idx="5">
                  <c:v>2.6704569077999998</c:v>
                </c:pt>
                <c:pt idx="6">
                  <c:v>2.6437523387219999</c:v>
                </c:pt>
                <c:pt idx="7">
                  <c:v>2.5115647217858998</c:v>
                </c:pt>
                <c:pt idx="8">
                  <c:v>2.7691999999999997</c:v>
                </c:pt>
                <c:pt idx="9">
                  <c:v>2.7515079999999998</c:v>
                </c:pt>
                <c:pt idx="10">
                  <c:v>2.7415079999999996</c:v>
                </c:pt>
                <c:pt idx="11">
                  <c:v>2.7140929199999997</c:v>
                </c:pt>
                <c:pt idx="12">
                  <c:v>2.6869519907999995</c:v>
                </c:pt>
                <c:pt idx="13">
                  <c:v>2.6600824708919992</c:v>
                </c:pt>
                <c:pt idx="14">
                  <c:v>2.6334816461830797</c:v>
                </c:pt>
                <c:pt idx="15">
                  <c:v>2.5018075638739257</c:v>
                </c:pt>
                <c:pt idx="16">
                  <c:v>2.8070769999999996</c:v>
                </c:pt>
                <c:pt idx="17">
                  <c:v>2.7900623000000002</c:v>
                </c:pt>
                <c:pt idx="18">
                  <c:v>2.7790062300000002</c:v>
                </c:pt>
                <c:pt idx="19">
                  <c:v>2.7512161677</c:v>
                </c:pt>
                <c:pt idx="20">
                  <c:v>2.7237040060229996</c:v>
                </c:pt>
                <c:pt idx="21">
                  <c:v>2.6964669659627694</c:v>
                </c:pt>
                <c:pt idx="22">
                  <c:v>2.6695022963031416</c:v>
                </c:pt>
                <c:pt idx="23">
                  <c:v>2.6502296303140001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27008"/>
        <c:axId val="50448256"/>
      </c:scatterChart>
      <c:valAx>
        <c:axId val="50427008"/>
        <c:scaling>
          <c:orientation val="minMax"/>
          <c:min val="4.0000000000000008E-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Leaf saliclyclic</a:t>
                </a:r>
                <a:r>
                  <a:rPr lang="en-US" b="1" baseline="0">
                    <a:solidFill>
                      <a:schemeClr val="tx1"/>
                    </a:solidFill>
                  </a:rPr>
                  <a:t> acid contents </a:t>
                </a:r>
                <a:r>
                  <a:rPr lang="en-US" b="1">
                    <a:solidFill>
                      <a:schemeClr val="tx1"/>
                    </a:solidFill>
                  </a:rPr>
                  <a:t>(mg g</a:t>
                </a:r>
                <a:r>
                  <a:rPr lang="en-US" b="1" baseline="30000">
                    <a:solidFill>
                      <a:schemeClr val="tx1"/>
                    </a:solidFill>
                  </a:rPr>
                  <a:t>-1</a:t>
                </a:r>
                <a:r>
                  <a:rPr lang="en-US" b="1">
                    <a:solidFill>
                      <a:schemeClr val="tx1"/>
                    </a:solidFill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3569098203382319"/>
              <c:y val="0.906796257371280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48256"/>
        <c:crosses val="autoZero"/>
        <c:crossBetween val="midCat"/>
        <c:majorUnit val="3.0000000000000006E-2"/>
      </c:valAx>
      <c:valAx>
        <c:axId val="504482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Ethylene evolved  </a:t>
                </a:r>
              </a:p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(nmole plate</a:t>
                </a:r>
                <a:r>
                  <a:rPr lang="en-US" b="1" baseline="30000">
                    <a:solidFill>
                      <a:schemeClr val="tx1"/>
                    </a:solidFill>
                  </a:rPr>
                  <a:t>-1</a:t>
                </a:r>
                <a:r>
                  <a:rPr lang="en-US" b="1">
                    <a:solidFill>
                      <a:schemeClr val="tx1"/>
                    </a:solidFill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0713475233942176E-2"/>
              <c:y val="0.292705421769302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27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'Graphs Lab trials'!$D$58</c:f>
              <c:strCache>
                <c:ptCount val="1"/>
                <c:pt idx="0">
                  <c:v>Electrolyte leakage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5875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5.6393839316940961E-2"/>
                  <c:y val="-0.3961036478154982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'Graphs Lab trials'!$C$59:$C$82</c:f>
              <c:numCache>
                <c:formatCode>0.00</c:formatCode>
                <c:ptCount val="24"/>
                <c:pt idx="0">
                  <c:v>0.11050600000000001</c:v>
                </c:pt>
                <c:pt idx="1">
                  <c:v>0.13400000000000001</c:v>
                </c:pt>
                <c:pt idx="2">
                  <c:v>0.15802358</c:v>
                </c:pt>
                <c:pt idx="3">
                  <c:v>0.18545450199999999</c:v>
                </c:pt>
                <c:pt idx="4">
                  <c:v>0.18675513999999999</c:v>
                </c:pt>
                <c:pt idx="5">
                  <c:v>0.20129772959999997</c:v>
                </c:pt>
                <c:pt idx="6">
                  <c:v>0.21217152</c:v>
                </c:pt>
                <c:pt idx="7">
                  <c:v>0.22880188000000001</c:v>
                </c:pt>
                <c:pt idx="8">
                  <c:v>0.12105059999999999</c:v>
                </c:pt>
                <c:pt idx="9">
                  <c:v>0.13539999999999999</c:v>
                </c:pt>
                <c:pt idx="10">
                  <c:v>0.156802358</c:v>
                </c:pt>
                <c:pt idx="11">
                  <c:v>0.18754545019999999</c:v>
                </c:pt>
                <c:pt idx="12">
                  <c:v>0.18467551400000001</c:v>
                </c:pt>
                <c:pt idx="13">
                  <c:v>0.22129772959999999</c:v>
                </c:pt>
                <c:pt idx="14">
                  <c:v>0.20121715200000001</c:v>
                </c:pt>
                <c:pt idx="15">
                  <c:v>0.22188018800000001</c:v>
                </c:pt>
                <c:pt idx="16">
                  <c:v>0.12210506</c:v>
                </c:pt>
                <c:pt idx="17">
                  <c:v>0.14354</c:v>
                </c:pt>
                <c:pt idx="18">
                  <c:v>0.16568023579999999</c:v>
                </c:pt>
                <c:pt idx="19">
                  <c:v>0.16875454502000001</c:v>
                </c:pt>
                <c:pt idx="20">
                  <c:v>0.17846755140000001</c:v>
                </c:pt>
                <c:pt idx="21">
                  <c:v>0.21297729600000001</c:v>
                </c:pt>
                <c:pt idx="22">
                  <c:v>0.21121715199999999</c:v>
                </c:pt>
                <c:pt idx="23">
                  <c:v>0.23188018799999999</c:v>
                </c:pt>
              </c:numCache>
            </c:numRef>
          </c:xVal>
          <c:yVal>
            <c:numRef>
              <c:f>'Graphs Lab trials'!$D$59:$D$82</c:f>
              <c:numCache>
                <c:formatCode>0</c:formatCode>
                <c:ptCount val="24"/>
                <c:pt idx="0">
                  <c:v>40.360379326801819</c:v>
                </c:pt>
                <c:pt idx="1">
                  <c:v>39.90634794651109</c:v>
                </c:pt>
                <c:pt idx="2">
                  <c:v>38.721010878792939</c:v>
                </c:pt>
                <c:pt idx="3">
                  <c:v>35.188737045857643</c:v>
                </c:pt>
                <c:pt idx="4">
                  <c:v>25.939321197722421</c:v>
                </c:pt>
                <c:pt idx="5">
                  <c:v>22.401489647244006</c:v>
                </c:pt>
                <c:pt idx="6">
                  <c:v>21.321899784726227</c:v>
                </c:pt>
                <c:pt idx="7">
                  <c:v>22.815504664839001</c:v>
                </c:pt>
                <c:pt idx="8">
                  <c:v>43.360379326801798</c:v>
                </c:pt>
                <c:pt idx="9">
                  <c:v>35.906347946511097</c:v>
                </c:pt>
                <c:pt idx="10">
                  <c:v>38.721010878792903</c:v>
                </c:pt>
                <c:pt idx="11">
                  <c:v>33.1887370458576</c:v>
                </c:pt>
                <c:pt idx="12">
                  <c:v>26.9393211977224</c:v>
                </c:pt>
                <c:pt idx="13">
                  <c:v>22.401489647243999</c:v>
                </c:pt>
                <c:pt idx="14">
                  <c:v>19.321899784726199</c:v>
                </c:pt>
                <c:pt idx="15">
                  <c:v>15.815504664839001</c:v>
                </c:pt>
                <c:pt idx="16">
                  <c:v>40.360379326801798</c:v>
                </c:pt>
                <c:pt idx="17">
                  <c:v>32.906347946511097</c:v>
                </c:pt>
                <c:pt idx="18">
                  <c:v>35.721010878792903</c:v>
                </c:pt>
                <c:pt idx="19">
                  <c:v>34.1887370458576</c:v>
                </c:pt>
                <c:pt idx="20">
                  <c:v>29.9393211977224</c:v>
                </c:pt>
                <c:pt idx="21">
                  <c:v>25.401489647243999</c:v>
                </c:pt>
                <c:pt idx="22">
                  <c:v>20.321899784726199</c:v>
                </c:pt>
                <c:pt idx="23">
                  <c:v>13.815504664839001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17760"/>
        <c:axId val="51101696"/>
      </c:scatterChart>
      <c:valAx>
        <c:axId val="50917760"/>
        <c:scaling>
          <c:orientation val="minMax"/>
          <c:min val="0.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Leaf salicylic acid contents (mg g</a:t>
                </a:r>
                <a:r>
                  <a:rPr lang="en-US" b="1" baseline="30000">
                    <a:solidFill>
                      <a:schemeClr val="tx1"/>
                    </a:solidFill>
                  </a:rPr>
                  <a:t>-1</a:t>
                </a:r>
                <a:r>
                  <a:rPr lang="en-US" b="1">
                    <a:solidFill>
                      <a:schemeClr val="tx1"/>
                    </a:solidFill>
                  </a:rPr>
                  <a:t>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1696"/>
        <c:crosses val="autoZero"/>
        <c:crossBetween val="midCat"/>
      </c:valAx>
      <c:valAx>
        <c:axId val="511016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Electrolyte leakage (%)</a:t>
                </a:r>
              </a:p>
            </c:rich>
          </c:tx>
          <c:layout>
            <c:manualLayout>
              <c:xMode val="edge"/>
              <c:yMode val="edge"/>
              <c:x val="8.8324906487425511E-3"/>
              <c:y val="0.2029939629308923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17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'Graphs Lab trials'!$D$86</c:f>
              <c:strCache>
                <c:ptCount val="1"/>
                <c:pt idx="0">
                  <c:v>Electrolyte leakage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2747053698143668"/>
                  <c:y val="-7.334290878440638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'Graphs Lab trials'!$C$87:$C$110</c:f>
              <c:numCache>
                <c:formatCode>0.00</c:formatCode>
                <c:ptCount val="24"/>
                <c:pt idx="0">
                  <c:v>3.1970000000000001</c:v>
                </c:pt>
                <c:pt idx="1">
                  <c:v>3.1194999999999999</c:v>
                </c:pt>
                <c:pt idx="2">
                  <c:v>2.9155000000000002</c:v>
                </c:pt>
                <c:pt idx="3">
                  <c:v>2.7268371999999999</c:v>
                </c:pt>
                <c:pt idx="4">
                  <c:v>2.7186428</c:v>
                </c:pt>
                <c:pt idx="5">
                  <c:v>2.6296688279999998</c:v>
                </c:pt>
                <c:pt idx="6">
                  <c:v>2.4627721397200002</c:v>
                </c:pt>
                <c:pt idx="7">
                  <c:v>2.181</c:v>
                </c:pt>
                <c:pt idx="8">
                  <c:v>3.1797</c:v>
                </c:pt>
                <c:pt idx="9">
                  <c:v>3.1295000000000002</c:v>
                </c:pt>
                <c:pt idx="10">
                  <c:v>2.9215499999999999</c:v>
                </c:pt>
                <c:pt idx="11">
                  <c:v>2.74268372</c:v>
                </c:pt>
                <c:pt idx="12">
                  <c:v>2.7218642800000001</c:v>
                </c:pt>
                <c:pt idx="13">
                  <c:v>2.6329668827999999</c:v>
                </c:pt>
                <c:pt idx="14">
                  <c:v>2.4562772139720002</c:v>
                </c:pt>
                <c:pt idx="15">
                  <c:v>2.21</c:v>
                </c:pt>
                <c:pt idx="16">
                  <c:v>3.2</c:v>
                </c:pt>
                <c:pt idx="17">
                  <c:v>3.105</c:v>
                </c:pt>
                <c:pt idx="18">
                  <c:v>2.8215499999999998</c:v>
                </c:pt>
                <c:pt idx="19">
                  <c:v>2.6268372000000002</c:v>
                </c:pt>
                <c:pt idx="20">
                  <c:v>2.5721864280000002</c:v>
                </c:pt>
                <c:pt idx="21">
                  <c:v>2.5632966882799999</c:v>
                </c:pt>
                <c:pt idx="22">
                  <c:v>2.5562772139719998</c:v>
                </c:pt>
                <c:pt idx="23">
                  <c:v>2.31</c:v>
                </c:pt>
              </c:numCache>
            </c:numRef>
          </c:xVal>
          <c:yVal>
            <c:numRef>
              <c:f>'Graphs Lab trials'!$D$87:$D$110</c:f>
              <c:numCache>
                <c:formatCode>0</c:formatCode>
                <c:ptCount val="24"/>
                <c:pt idx="0">
                  <c:v>40.360379326801819</c:v>
                </c:pt>
                <c:pt idx="1">
                  <c:v>39.90634794651109</c:v>
                </c:pt>
                <c:pt idx="2">
                  <c:v>38.721010878792939</c:v>
                </c:pt>
                <c:pt idx="3">
                  <c:v>35.188737045857643</c:v>
                </c:pt>
                <c:pt idx="4">
                  <c:v>25.939321197722421</c:v>
                </c:pt>
                <c:pt idx="5">
                  <c:v>22.401489647244006</c:v>
                </c:pt>
                <c:pt idx="6">
                  <c:v>21.321899784726227</c:v>
                </c:pt>
                <c:pt idx="7">
                  <c:v>22.815504664839001</c:v>
                </c:pt>
                <c:pt idx="8">
                  <c:v>43.360379326801798</c:v>
                </c:pt>
                <c:pt idx="9">
                  <c:v>35.906347946511097</c:v>
                </c:pt>
                <c:pt idx="10">
                  <c:v>38.721010878792903</c:v>
                </c:pt>
                <c:pt idx="11">
                  <c:v>33.1887370458576</c:v>
                </c:pt>
                <c:pt idx="12">
                  <c:v>26.9393211977224</c:v>
                </c:pt>
                <c:pt idx="13">
                  <c:v>22.401489647243999</c:v>
                </c:pt>
                <c:pt idx="14">
                  <c:v>19.321899784726199</c:v>
                </c:pt>
                <c:pt idx="15">
                  <c:v>15.815504664839001</c:v>
                </c:pt>
                <c:pt idx="16">
                  <c:v>40.360379326801798</c:v>
                </c:pt>
                <c:pt idx="17">
                  <c:v>32.906347946511097</c:v>
                </c:pt>
                <c:pt idx="18">
                  <c:v>35.721010878792903</c:v>
                </c:pt>
                <c:pt idx="19">
                  <c:v>34.1887370458576</c:v>
                </c:pt>
                <c:pt idx="20">
                  <c:v>29.9393211977224</c:v>
                </c:pt>
                <c:pt idx="21">
                  <c:v>25.401489647243999</c:v>
                </c:pt>
                <c:pt idx="22">
                  <c:v>20.321899784726199</c:v>
                </c:pt>
                <c:pt idx="23">
                  <c:v>13.815504664839001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29376"/>
        <c:axId val="51431296"/>
      </c:scatterChart>
      <c:valAx>
        <c:axId val="51429376"/>
        <c:scaling>
          <c:orientation val="minMax"/>
          <c:min val="1.9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Ethylene evolution (%)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31296"/>
        <c:crosses val="autoZero"/>
        <c:crossBetween val="midCat"/>
      </c:valAx>
      <c:valAx>
        <c:axId val="51431296"/>
        <c:scaling>
          <c:orientation val="minMax"/>
          <c:min val="1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Electrolyte leakage  </a:t>
                </a: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effectLst/>
                  </a:rPr>
                  <a:t>(nmole plate</a:t>
                </a:r>
                <a:r>
                  <a:rPr lang="en-US" sz="1200" b="1" i="0" baseline="30000">
                    <a:effectLst/>
                  </a:rPr>
                  <a:t>-1</a:t>
                </a:r>
                <a:r>
                  <a:rPr lang="en-US" sz="1200" b="1" i="0" baseline="0">
                    <a:effectLst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4.6543460872799838E-3"/>
              <c:y val="0.2530787247083368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29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5">
      <a:fgClr>
        <a:srgbClr val="FFFF00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pot trial'!$B$5</c:f>
              <c:strCache>
                <c:ptCount val="1"/>
                <c:pt idx="0">
                  <c:v>Fruit yield</c:v>
                </c:pt>
              </c:strCache>
            </c:strRef>
          </c:tx>
          <c:spPr>
            <a:pattFill prst="pct20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5875">
              <a:solidFill>
                <a:srgbClr val="002060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0.1206977661409502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4000556918894792E-17"/>
                  <c:y val="0.1584158180599972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9.80669349895220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'Graph pot trial'!$B$16:$B$23</c:f>
                <c:numCache>
                  <c:formatCode>General</c:formatCode>
                  <c:ptCount val="8"/>
                  <c:pt idx="0">
                    <c:v>0.98133554919029731</c:v>
                  </c:pt>
                  <c:pt idx="1">
                    <c:v>5.2272513851198514</c:v>
                  </c:pt>
                  <c:pt idx="2">
                    <c:v>2.4897580284739877</c:v>
                  </c:pt>
                  <c:pt idx="3">
                    <c:v>1.4142550477962921</c:v>
                  </c:pt>
                  <c:pt idx="4">
                    <c:v>0.47141834926543075</c:v>
                  </c:pt>
                  <c:pt idx="5">
                    <c:v>3.8558175152183876</c:v>
                  </c:pt>
                  <c:pt idx="6">
                    <c:v>3.611593780415927</c:v>
                  </c:pt>
                  <c:pt idx="7">
                    <c:v>2.6491599934218746</c:v>
                  </c:pt>
                </c:numCache>
              </c:numRef>
            </c:plus>
            <c:minus>
              <c:numRef>
                <c:f>'Graph pot trial'!$B$16:$B$23</c:f>
                <c:numCache>
                  <c:formatCode>General</c:formatCode>
                  <c:ptCount val="8"/>
                  <c:pt idx="0">
                    <c:v>0.98133554919029731</c:v>
                  </c:pt>
                  <c:pt idx="1">
                    <c:v>5.2272513851198514</c:v>
                  </c:pt>
                  <c:pt idx="2">
                    <c:v>2.4897580284739877</c:v>
                  </c:pt>
                  <c:pt idx="3">
                    <c:v>1.4142550477962921</c:v>
                  </c:pt>
                  <c:pt idx="4">
                    <c:v>0.47141834926543075</c:v>
                  </c:pt>
                  <c:pt idx="5">
                    <c:v>3.8558175152183876</c:v>
                  </c:pt>
                  <c:pt idx="6">
                    <c:v>3.611593780415927</c:v>
                  </c:pt>
                  <c:pt idx="7">
                    <c:v>2.6491599934218746</c:v>
                  </c:pt>
                </c:numCache>
              </c:numRef>
            </c:minus>
            <c:spPr>
              <a:ln w="22225"/>
            </c:spPr>
          </c:errBars>
          <c:cat>
            <c:numRef>
              <c:f>'Graph pot trial'!$A$6:$A$13</c:f>
              <c:numCache>
                <c:formatCode>General</c:formatCode>
                <c:ptCount val="8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</c:numCache>
            </c:numRef>
          </c:cat>
          <c:val>
            <c:numRef>
              <c:f>'Graph pot trial'!$B$6:$B$13</c:f>
              <c:numCache>
                <c:formatCode>0.0</c:formatCode>
                <c:ptCount val="8"/>
                <c:pt idx="0">
                  <c:v>410.33333333333331</c:v>
                </c:pt>
                <c:pt idx="1">
                  <c:v>426.73702850251266</c:v>
                </c:pt>
                <c:pt idx="2">
                  <c:v>455.88937670389168</c:v>
                </c:pt>
                <c:pt idx="3">
                  <c:v>492</c:v>
                </c:pt>
                <c:pt idx="4">
                  <c:v>470</c:v>
                </c:pt>
                <c:pt idx="5">
                  <c:v>443.27977649740933</c:v>
                </c:pt>
                <c:pt idx="6">
                  <c:v>388.03603533913042</c:v>
                </c:pt>
                <c:pt idx="7">
                  <c:v>368.13494328888873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105627648"/>
        <c:axId val="105629568"/>
      </c:barChart>
      <c:barChart>
        <c:barDir val="col"/>
        <c:grouping val="clustered"/>
        <c:varyColors val="0"/>
        <c:ser>
          <c:idx val="1"/>
          <c:order val="1"/>
          <c:tx>
            <c:strRef>
              <c:f>'Graph pot trial'!$C$5</c:f>
              <c:strCache>
                <c:ptCount val="1"/>
              </c:strCache>
            </c:strRef>
          </c:tx>
          <c:spPr>
            <a:pattFill prst="pct80">
              <a:fgClr>
                <a:srgbClr val="00B050"/>
              </a:fgClr>
              <a:bgClr>
                <a:schemeClr val="bg1"/>
              </a:bgClr>
            </a:pattFill>
            <a:ln w="22225">
              <a:solidFill>
                <a:srgbClr val="FF0000"/>
              </a:solidFill>
            </a:ln>
          </c:spPr>
          <c:invertIfNegative val="0"/>
          <c:cat>
            <c:numRef>
              <c:f>'Graph pot trial'!$A$6:$A$13</c:f>
              <c:numCache>
                <c:formatCode>General</c:formatCode>
                <c:ptCount val="8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</c:numCache>
            </c:numRef>
          </c:cat>
          <c:val>
            <c:numRef>
              <c:f>'Graph pot trial'!$C$6:$C$13</c:f>
              <c:numCache>
                <c:formatCode>0.0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40160"/>
        <c:axId val="105738240"/>
      </c:barChart>
      <c:lineChart>
        <c:grouping val="stacked"/>
        <c:varyColors val="0"/>
        <c:ser>
          <c:idx val="2"/>
          <c:order val="2"/>
          <c:tx>
            <c:strRef>
              <c:f>'Graph pot trial'!$D$5</c:f>
              <c:strCache>
                <c:ptCount val="1"/>
                <c:pt idx="0">
                  <c:v>PWUE**</c:v>
                </c:pt>
              </c:strCache>
            </c:strRef>
          </c:tx>
          <c:spPr>
            <a:ln w="28575">
              <a:solidFill>
                <a:srgbClr val="070BA9"/>
              </a:solidFill>
              <a:prstDash val="dash"/>
            </a:ln>
          </c:spPr>
          <c:marker>
            <c:symbol val="circle"/>
            <c:size val="10"/>
            <c:spPr>
              <a:solidFill>
                <a:srgbClr val="070BA9"/>
              </a:solidFill>
              <a:ln w="22225">
                <a:solidFill>
                  <a:srgbClr val="070BA9"/>
                </a:solidFill>
              </a:ln>
            </c:spPr>
          </c:marker>
          <c:dLbls>
            <c:dLbl>
              <c:idx val="0"/>
              <c:layout>
                <c:manualLayout>
                  <c:x val="-3.8946162657502864E-2"/>
                  <c:y val="7.1664298646189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782359679266939E-2"/>
                  <c:y val="7.16642986461891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364261168384966E-2"/>
                  <c:y val="7.16642986461891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782359679266894E-2"/>
                  <c:y val="6.03488830704751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364261168384883E-2"/>
                  <c:y val="-6.78924934542845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91408934707987E-2"/>
                  <c:y val="-9.80669349895221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364261168384966E-2"/>
                  <c:y val="-7.92079090299986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073310423825885E-2"/>
                  <c:y val="-8.29797142219033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'Graph pot trial'!$D$16:$D$23</c:f>
                <c:numCache>
                  <c:formatCode>General</c:formatCode>
                  <c:ptCount val="8"/>
                  <c:pt idx="0">
                    <c:v>0.10418809983864426</c:v>
                  </c:pt>
                  <c:pt idx="1">
                    <c:v>0.13271017558576836</c:v>
                  </c:pt>
                  <c:pt idx="2">
                    <c:v>4.6587524057361399E-2</c:v>
                  </c:pt>
                  <c:pt idx="3">
                    <c:v>5.467494906672471E-2</c:v>
                  </c:pt>
                  <c:pt idx="4">
                    <c:v>3.1991255098408042E-2</c:v>
                  </c:pt>
                  <c:pt idx="5">
                    <c:v>0.10040883003877987</c:v>
                  </c:pt>
                  <c:pt idx="6">
                    <c:v>0.127164308388482</c:v>
                  </c:pt>
                  <c:pt idx="7">
                    <c:v>0.1417257909161459</c:v>
                  </c:pt>
                </c:numCache>
              </c:numRef>
            </c:plus>
            <c:minus>
              <c:numRef>
                <c:f>'Graph pot trial'!$D$16:$D$23</c:f>
                <c:numCache>
                  <c:formatCode>General</c:formatCode>
                  <c:ptCount val="8"/>
                  <c:pt idx="0">
                    <c:v>0.10418809983864426</c:v>
                  </c:pt>
                  <c:pt idx="1">
                    <c:v>0.13271017558576836</c:v>
                  </c:pt>
                  <c:pt idx="2">
                    <c:v>4.6587524057361399E-2</c:v>
                  </c:pt>
                  <c:pt idx="3">
                    <c:v>5.467494906672471E-2</c:v>
                  </c:pt>
                  <c:pt idx="4">
                    <c:v>3.1991255098408042E-2</c:v>
                  </c:pt>
                  <c:pt idx="5">
                    <c:v>0.10040883003877987</c:v>
                  </c:pt>
                  <c:pt idx="6">
                    <c:v>0.127164308388482</c:v>
                  </c:pt>
                  <c:pt idx="7">
                    <c:v>0.1417257909161459</c:v>
                  </c:pt>
                </c:numCache>
              </c:numRef>
            </c:minus>
            <c:spPr>
              <a:ln w="22225"/>
            </c:spPr>
          </c:errBars>
          <c:cat>
            <c:numRef>
              <c:f>'Graph pot trial'!$A$6:$A$13</c:f>
              <c:numCache>
                <c:formatCode>General</c:formatCode>
                <c:ptCount val="8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</c:numCache>
            </c:numRef>
          </c:cat>
          <c:val>
            <c:numRef>
              <c:f>'Graph pot trial'!$D$6:$D$13</c:f>
              <c:numCache>
                <c:formatCode>0.0</c:formatCode>
                <c:ptCount val="8"/>
                <c:pt idx="0">
                  <c:v>2.9734985223815511</c:v>
                </c:pt>
                <c:pt idx="1">
                  <c:v>3.4447706208529354</c:v>
                </c:pt>
                <c:pt idx="2">
                  <c:v>4.0448364826562022</c:v>
                </c:pt>
                <c:pt idx="3">
                  <c:v>4.2377507567829964</c:v>
                </c:pt>
                <c:pt idx="4">
                  <c:v>4.6694670940262242</c:v>
                </c:pt>
                <c:pt idx="5">
                  <c:v>4.037580526215014</c:v>
                </c:pt>
                <c:pt idx="6">
                  <c:v>3.9320147397253393</c:v>
                </c:pt>
                <c:pt idx="7">
                  <c:v>3.2984946454511674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40160"/>
        <c:axId val="105738240"/>
      </c:lineChart>
      <c:catAx>
        <c:axId val="10562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Concentrations of salicylic acid (mM)</a:t>
                </a:r>
              </a:p>
            </c:rich>
          </c:tx>
          <c:layout>
            <c:manualLayout>
              <c:xMode val="edge"/>
              <c:yMode val="edge"/>
              <c:x val="0.30032650557855528"/>
              <c:y val="0.914568612403358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22225">
            <a:solidFill>
              <a:schemeClr val="tx1"/>
            </a:solidFill>
          </a:ln>
        </c:spPr>
        <c:crossAx val="105629568"/>
        <c:crosses val="autoZero"/>
        <c:auto val="1"/>
        <c:lblAlgn val="ctr"/>
        <c:lblOffset val="100"/>
        <c:noMultiLvlLbl val="0"/>
      </c:catAx>
      <c:valAx>
        <c:axId val="105629568"/>
        <c:scaling>
          <c:orientation val="minMax"/>
          <c:min val="3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Fruit yeild (g plant</a:t>
                </a:r>
                <a:r>
                  <a:rPr lang="en-US" baseline="30000"/>
                  <a:t>-1</a:t>
                </a:r>
                <a:r>
                  <a:rPr lang="en-US" baseline="0"/>
                  <a:t>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745616421255307E-2"/>
              <c:y val="0.2727332935759326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5627648"/>
        <c:crosses val="autoZero"/>
        <c:crossBetween val="between"/>
        <c:majorUnit val="30"/>
      </c:valAx>
      <c:valAx>
        <c:axId val="105738240"/>
        <c:scaling>
          <c:orientation val="minMax"/>
          <c:min val="2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PWUE (umol</a:t>
                </a:r>
                <a:r>
                  <a:rPr lang="en-US" baseline="0"/>
                  <a:t> mmol</a:t>
                </a:r>
                <a:r>
                  <a:rPr lang="en-US" baseline="30000"/>
                  <a:t>-1</a:t>
                </a:r>
                <a:r>
                  <a:rPr lang="en-US" baseline="0"/>
                  <a:t>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4584351867667804"/>
              <c:y val="0.24032398321635787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05740160"/>
        <c:crosses val="max"/>
        <c:crossBetween val="between"/>
        <c:majorUnit val="0.4"/>
      </c:valAx>
      <c:catAx>
        <c:axId val="105740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738240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1"/>
          <c:order val="1"/>
          <c:tx>
            <c:strRef>
              <c:f>'Graph pot trial'!$C$26</c:f>
              <c:strCache>
                <c:ptCount val="1"/>
                <c:pt idx="0">
                  <c:v>Dry biomass 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  <a:prstDash val="sysDash"/>
            </a:ln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3.535353535353538E-2"/>
                  <c:y val="6.05200855501445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676767676767676E-2"/>
                  <c:y val="5.29550748563764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252525252525252E-2"/>
                  <c:y val="6.43025908970285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353535353535352E-2"/>
                  <c:y val="5.67375802032604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2929292929292928E-2"/>
                  <c:y val="5.29550748563764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0505050505050594E-2"/>
                  <c:y val="4.91725695094924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30303030303021E-2"/>
                  <c:y val="-4.91725695094925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828282828282922E-2"/>
                  <c:y val="-4.53900641626084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 pot trial'!$A$27:$A$34</c:f>
              <c:numCache>
                <c:formatCode>General</c:formatCode>
                <c:ptCount val="8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</c:numCache>
            </c:numRef>
          </c:cat>
          <c:val>
            <c:numRef>
              <c:f>'Graph pot trial'!$C$27:$C$34</c:f>
              <c:numCache>
                <c:formatCode>General</c:formatCode>
                <c:ptCount val="8"/>
                <c:pt idx="0">
                  <c:v>75.150000000000006</c:v>
                </c:pt>
                <c:pt idx="1">
                  <c:v>78.92</c:v>
                </c:pt>
                <c:pt idx="2">
                  <c:v>86.11</c:v>
                </c:pt>
                <c:pt idx="3">
                  <c:v>90.11</c:v>
                </c:pt>
                <c:pt idx="4">
                  <c:v>83.63</c:v>
                </c:pt>
                <c:pt idx="5">
                  <c:v>81.14</c:v>
                </c:pt>
                <c:pt idx="6">
                  <c:v>70.89</c:v>
                </c:pt>
                <c:pt idx="7">
                  <c:v>67.42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71200"/>
        <c:axId val="110373120"/>
      </c:lineChart>
      <c:lineChart>
        <c:grouping val="stacked"/>
        <c:varyColors val="0"/>
        <c:ser>
          <c:idx val="0"/>
          <c:order val="0"/>
          <c:tx>
            <c:strRef>
              <c:f>'Graph pot trial'!$B$26</c:f>
              <c:strCache>
                <c:ptCount val="1"/>
                <c:pt idx="0">
                  <c:v>Leaf area index 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10"/>
            <c:spPr>
              <a:noFill/>
              <a:ln w="25400"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6.8181818181818177E-2"/>
                  <c:y val="-4.16075588157244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3232323232323232E-2"/>
                  <c:y val="-4.53900641626084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0606060606060608E-2"/>
                  <c:y val="-5.67375802032605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3030303030303032E-2"/>
                  <c:y val="-4.91725695094924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454545454545456E-2"/>
                  <c:y val="-4.91725695094924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353535353535352E-2"/>
                  <c:y val="-4.91725695094924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3030303030303122E-2"/>
                  <c:y val="-6.43025908970285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7979797979797977E-2"/>
                  <c:y val="-6.05200855501446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 pot trial'!$A$27:$A$34</c:f>
              <c:numCache>
                <c:formatCode>General</c:formatCode>
                <c:ptCount val="8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</c:numCache>
            </c:numRef>
          </c:cat>
          <c:val>
            <c:numRef>
              <c:f>'Graph pot trial'!$B$27:$B$34</c:f>
              <c:numCache>
                <c:formatCode>General</c:formatCode>
                <c:ptCount val="8"/>
                <c:pt idx="0">
                  <c:v>0.17899999999999999</c:v>
                </c:pt>
                <c:pt idx="1">
                  <c:v>0.188</c:v>
                </c:pt>
                <c:pt idx="2">
                  <c:v>0.20100000000000001</c:v>
                </c:pt>
                <c:pt idx="3">
                  <c:v>0.20200000000000001</c:v>
                </c:pt>
                <c:pt idx="4">
                  <c:v>0.19900000000000001</c:v>
                </c:pt>
                <c:pt idx="5">
                  <c:v>0.17799999999999999</c:v>
                </c:pt>
                <c:pt idx="6">
                  <c:v>0.158</c:v>
                </c:pt>
                <c:pt idx="7">
                  <c:v>0.15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22272"/>
        <c:axId val="110420352"/>
      </c:lineChart>
      <c:catAx>
        <c:axId val="11037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Concentrations of salicylic acid (mM)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25015787799252365"/>
              <c:y val="0.9105437485461926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10373120"/>
        <c:crosses val="autoZero"/>
        <c:auto val="1"/>
        <c:lblAlgn val="ctr"/>
        <c:lblOffset val="100"/>
        <c:noMultiLvlLbl val="0"/>
      </c:catAx>
      <c:valAx>
        <c:axId val="110373120"/>
        <c:scaling>
          <c:orientation val="minMax"/>
          <c:min val="6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Dry biomass</a:t>
                </a:r>
                <a:r>
                  <a:rPr lang="en-US" baseline="0"/>
                  <a:t> </a:t>
                </a:r>
                <a:r>
                  <a:rPr lang="en-US"/>
                  <a:t>(g plant</a:t>
                </a:r>
                <a:r>
                  <a:rPr lang="en-US" baseline="30000"/>
                  <a:t>-1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2.2608127374545661E-2"/>
              <c:y val="0.246707805631644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0371200"/>
        <c:crosses val="autoZero"/>
        <c:crossBetween val="between"/>
      </c:valAx>
      <c:valAx>
        <c:axId val="110420352"/>
        <c:scaling>
          <c:orientation val="minMax"/>
          <c:min val="0.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Leaf area index </a:t>
                </a:r>
              </a:p>
            </c:rich>
          </c:tx>
          <c:layout>
            <c:manualLayout>
              <c:xMode val="edge"/>
              <c:yMode val="edge"/>
              <c:x val="0.94310287944072679"/>
              <c:y val="0.31655191577939118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crossAx val="110422272"/>
        <c:crosses val="max"/>
        <c:crossBetween val="between"/>
      </c:valAx>
      <c:catAx>
        <c:axId val="110422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420352"/>
        <c:crosses val="autoZero"/>
        <c:auto val="1"/>
        <c:lblAlgn val="ctr"/>
        <c:lblOffset val="100"/>
        <c:noMultiLvlLbl val="0"/>
      </c:catAx>
      <c:spPr>
        <a:pattFill prst="pct5">
          <a:fgClr>
            <a:srgbClr val="FFFF00"/>
          </a:fgClr>
          <a:bgClr>
            <a:schemeClr val="bg1"/>
          </a:bgClr>
        </a:pattFill>
      </c:spPr>
    </c:plotArea>
    <c:legend>
      <c:legendPos val="t"/>
      <c:layout/>
      <c:overlay val="0"/>
    </c:legend>
    <c:plotVisOnly val="1"/>
    <c:dispBlanksAs val="zero"/>
    <c:showDLblsOverMax val="0"/>
  </c:chart>
  <c:spPr>
    <a:pattFill prst="pct5">
      <a:fgClr>
        <a:srgbClr val="FFFF00"/>
      </a:fgClr>
      <a:bgClr>
        <a:schemeClr val="bg1"/>
      </a:bgClr>
    </a:pattFill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29886837915752"/>
          <c:y val="4.6885530508483715E-2"/>
          <c:w val="0.69140226324168497"/>
          <c:h val="0.679523284910592"/>
        </c:manualLayout>
      </c:layout>
      <c:lineChart>
        <c:grouping val="stacked"/>
        <c:varyColors val="0"/>
        <c:ser>
          <c:idx val="0"/>
          <c:order val="0"/>
          <c:tx>
            <c:strRef>
              <c:f>'Graph pot trial'!$B$69</c:f>
              <c:strCache>
                <c:ptCount val="1"/>
                <c:pt idx="0">
                  <c:v>Leaf P contents</c:v>
                </c:pt>
              </c:strCache>
            </c:strRef>
          </c:tx>
          <c:spPr>
            <a:ln w="9525" cap="flat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diamond"/>
            <c:size val="10"/>
            <c:spPr>
              <a:solidFill>
                <a:srgbClr val="070BA9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cat>
            <c:numRef>
              <c:f>'Graph pot trial'!$A$70:$A$77</c:f>
              <c:numCache>
                <c:formatCode>General</c:formatCode>
                <c:ptCount val="8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</c:numCache>
            </c:numRef>
          </c:cat>
          <c:val>
            <c:numRef>
              <c:f>'Graph pot trial'!$B$70:$B$77</c:f>
              <c:numCache>
                <c:formatCode>0.0</c:formatCode>
                <c:ptCount val="8"/>
                <c:pt idx="0">
                  <c:v>0.2440395505050505</c:v>
                </c:pt>
                <c:pt idx="1">
                  <c:v>0.24808520193281219</c:v>
                </c:pt>
                <c:pt idx="2">
                  <c:v>0.26034167396521524</c:v>
                </c:pt>
                <c:pt idx="3">
                  <c:v>0.26621194976183982</c:v>
                </c:pt>
                <c:pt idx="4">
                  <c:v>0.26788545400498764</c:v>
                </c:pt>
                <c:pt idx="5">
                  <c:v>0.26375626666666668</c:v>
                </c:pt>
                <c:pt idx="6">
                  <c:v>0.22260490421005996</c:v>
                </c:pt>
                <c:pt idx="7">
                  <c:v>0.21003013007407406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'Graph pot trial'!$D$69</c:f>
              <c:strCache>
                <c:ptCount val="1"/>
                <c:pt idx="0">
                  <c:v>leaf K contents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10"/>
            <c:spPr>
              <a:solidFill>
                <a:srgbClr val="FF0000"/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'Graph pot trial'!$A$70:$A$77</c:f>
              <c:numCache>
                <c:formatCode>General</c:formatCode>
                <c:ptCount val="8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</c:numCache>
            </c:numRef>
          </c:cat>
          <c:val>
            <c:numRef>
              <c:f>'Graph pot trial'!$D$70:$D$77</c:f>
              <c:numCache>
                <c:formatCode>0.0</c:formatCode>
                <c:ptCount val="8"/>
                <c:pt idx="0">
                  <c:v>0.92275198484848486</c:v>
                </c:pt>
                <c:pt idx="1">
                  <c:v>0.93891075318071837</c:v>
                </c:pt>
                <c:pt idx="2">
                  <c:v>0.98628665700329066</c:v>
                </c:pt>
                <c:pt idx="3">
                  <c:v>1.0091470171366241</c:v>
                </c:pt>
                <c:pt idx="4">
                  <c:v>1.0153599925484442</c:v>
                </c:pt>
                <c:pt idx="5">
                  <c:v>0.9994608761904763</c:v>
                </c:pt>
                <c:pt idx="6">
                  <c:v>0.84634952457941881</c:v>
                </c:pt>
                <c:pt idx="7">
                  <c:v>0.79920394594444444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>
              <a:noFill/>
            </a:ln>
          </c:spPr>
        </c:dropLines>
        <c:marker val="1"/>
        <c:smooth val="0"/>
        <c:axId val="110437120"/>
        <c:axId val="110439424"/>
      </c:lineChart>
      <c:lineChart>
        <c:grouping val="stacked"/>
        <c:varyColors val="0"/>
        <c:ser>
          <c:idx val="1"/>
          <c:order val="1"/>
          <c:tx>
            <c:strRef>
              <c:f>'Graph pot trial'!$C$69</c:f>
              <c:strCache>
                <c:ptCount val="1"/>
                <c:pt idx="0">
                  <c:v>Leaf N contents 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10"/>
            <c:spPr>
              <a:solidFill>
                <a:srgbClr val="002060"/>
              </a:solidFill>
              <a:ln>
                <a:solidFill>
                  <a:srgbClr val="00B0F0"/>
                </a:solidFill>
              </a:ln>
            </c:spPr>
          </c:marker>
          <c:cat>
            <c:numRef>
              <c:f>'Graph pot trial'!$A$70:$A$77</c:f>
              <c:numCache>
                <c:formatCode>General</c:formatCode>
                <c:ptCount val="8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</c:numCache>
            </c:numRef>
          </c:cat>
          <c:val>
            <c:numRef>
              <c:f>'Graph pot trial'!$C$70:$C$77</c:f>
              <c:numCache>
                <c:formatCode>0.0</c:formatCode>
                <c:ptCount val="8"/>
                <c:pt idx="0">
                  <c:v>0.72396884848484833</c:v>
                </c:pt>
                <c:pt idx="1">
                  <c:v>0.73497208158384508</c:v>
                </c:pt>
                <c:pt idx="2">
                  <c:v>0.76987133283804821</c:v>
                </c:pt>
                <c:pt idx="3">
                  <c:v>0.78550231472593401</c:v>
                </c:pt>
                <c:pt idx="4">
                  <c:v>0.79085578194205808</c:v>
                </c:pt>
                <c:pt idx="5">
                  <c:v>0.77947226190476193</c:v>
                </c:pt>
                <c:pt idx="6">
                  <c:v>0.66326999022285338</c:v>
                </c:pt>
                <c:pt idx="7">
                  <c:v>0.62714737944444443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55808"/>
        <c:axId val="110453888"/>
      </c:lineChart>
      <c:catAx>
        <c:axId val="110437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</a:t>
                </a:r>
                <a:r>
                  <a:rPr lang="en-US" baseline="0"/>
                  <a:t> rates (mM)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9534142248612364"/>
              <c:y val="0.816819698824087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10439424"/>
        <c:crosses val="autoZero"/>
        <c:auto val="1"/>
        <c:lblAlgn val="ctr"/>
        <c:lblOffset val="100"/>
        <c:noMultiLvlLbl val="0"/>
      </c:catAx>
      <c:valAx>
        <c:axId val="1104394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 </a:t>
                </a:r>
                <a:r>
                  <a:rPr lang="en-US"/>
                  <a:t>P and K Contents  (g 100g</a:t>
                </a:r>
                <a:r>
                  <a:rPr lang="en-US" baseline="30000"/>
                  <a:t>-1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1.092896174863388E-2"/>
              <c:y val="0.12082411516021799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10437120"/>
        <c:crosses val="autoZero"/>
        <c:crossBetween val="between"/>
        <c:majorUnit val="0.25"/>
      </c:valAx>
      <c:valAx>
        <c:axId val="110453888"/>
        <c:scaling>
          <c:orientation val="minMax"/>
          <c:min val="0.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 N contents (g 100g</a:t>
                </a:r>
                <a:r>
                  <a:rPr lang="en-US" baseline="30000"/>
                  <a:t>-1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93811475409836065"/>
              <c:y val="0.2301793552460765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10455808"/>
        <c:crosses val="max"/>
        <c:crossBetween val="between"/>
      </c:valAx>
      <c:catAx>
        <c:axId val="110455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45388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1"/>
          <c:order val="1"/>
          <c:tx>
            <c:strRef>
              <c:f>'Graph pot trial'!$C$47</c:f>
              <c:strCache>
                <c:ptCount val="1"/>
                <c:pt idx="0">
                  <c:v>Superoxide Dismutase (SOD) activity 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accent6">
                  <a:lumMod val="5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3553293815009509E-2"/>
                  <c:y val="-5.992808629644426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079521306341612E-2"/>
                  <c:y val="-6.39232920495405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316407560675538E-2"/>
                  <c:y val="-5.19376747902517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316407560675621E-2"/>
                  <c:y val="-5.59328805433480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2368862543339672E-2"/>
                  <c:y val="-6.39232920495406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316407560675621E-2"/>
                  <c:y val="-4.79424690371554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079521306341654E-2"/>
                  <c:y val="-6.39232920495405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553293815009509E-2"/>
                  <c:y val="-6.39232920495406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 pot trial'!$A$48:$A$55</c:f>
              <c:numCache>
                <c:formatCode>General</c:formatCode>
                <c:ptCount val="8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</c:numCache>
            </c:numRef>
          </c:cat>
          <c:val>
            <c:numRef>
              <c:f>'Graph pot trial'!$C$48:$C$55</c:f>
              <c:numCache>
                <c:formatCode>General</c:formatCode>
                <c:ptCount val="8"/>
                <c:pt idx="0">
                  <c:v>7.58</c:v>
                </c:pt>
                <c:pt idx="1">
                  <c:v>7.98</c:v>
                </c:pt>
                <c:pt idx="2">
                  <c:v>8.31</c:v>
                </c:pt>
                <c:pt idx="3">
                  <c:v>8.67</c:v>
                </c:pt>
                <c:pt idx="4">
                  <c:v>7.87</c:v>
                </c:pt>
                <c:pt idx="5">
                  <c:v>7.21</c:v>
                </c:pt>
                <c:pt idx="6">
                  <c:v>6.8</c:v>
                </c:pt>
                <c:pt idx="7">
                  <c:v>6.22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15712"/>
        <c:axId val="110517632"/>
      </c:lineChart>
      <c:lineChart>
        <c:grouping val="stacked"/>
        <c:varyColors val="0"/>
        <c:ser>
          <c:idx val="0"/>
          <c:order val="0"/>
          <c:tx>
            <c:strRef>
              <c:f>'Graph pot trial'!$B$47</c:f>
              <c:strCache>
                <c:ptCount val="1"/>
                <c:pt idx="0">
                  <c:v>Lipid peroxidation (LP) level 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diamond"/>
            <c:size val="1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7106587630019424E-3"/>
                  <c:y val="-2.39712345185777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2368862543339672E-2"/>
                  <c:y val="-3.99520575309628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553293815009509E-2"/>
                  <c:y val="-3.99520575309629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1316407560675538E-2"/>
                  <c:y val="5.59328805433479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9079521306341574E-2"/>
                  <c:y val="4.39472632840591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553293815009509E-2"/>
                  <c:y val="5.19376747902517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2368862543339672E-2"/>
                  <c:y val="3.99520575309628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 pot trial'!$A$48:$A$55</c:f>
              <c:numCache>
                <c:formatCode>General</c:formatCode>
                <c:ptCount val="8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</c:numCache>
            </c:numRef>
          </c:cat>
          <c:val>
            <c:numRef>
              <c:f>'Graph pot trial'!$B$48:$B$55</c:f>
              <c:numCache>
                <c:formatCode>0.00</c:formatCode>
                <c:ptCount val="8"/>
                <c:pt idx="0">
                  <c:v>0.56399999999999995</c:v>
                </c:pt>
                <c:pt idx="1">
                  <c:v>0.32147999999999993</c:v>
                </c:pt>
                <c:pt idx="2" formatCode="0.000">
                  <c:v>0.25379999999999997</c:v>
                </c:pt>
                <c:pt idx="3">
                  <c:v>0.23969999999999997</c:v>
                </c:pt>
                <c:pt idx="4" formatCode="0.000">
                  <c:v>0.33797699999999992</c:v>
                </c:pt>
                <c:pt idx="5" formatCode="0.000">
                  <c:v>0.40895216999999989</c:v>
                </c:pt>
                <c:pt idx="6" formatCode="0.000">
                  <c:v>0.45393690869999992</c:v>
                </c:pt>
                <c:pt idx="7" formatCode="0.000">
                  <c:v>0.4907057983046999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74976"/>
        <c:axId val="110573056"/>
      </c:lineChart>
      <c:catAx>
        <c:axId val="110515712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Concentrations of salicylic acid </a:t>
                </a:r>
              </a:p>
            </c:rich>
          </c:tx>
          <c:layout>
            <c:manualLayout>
              <c:xMode val="edge"/>
              <c:yMode val="edge"/>
              <c:x val="0.28152323147281344"/>
              <c:y val="0.9095085896923691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accent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0517632"/>
        <c:crosses val="autoZero"/>
        <c:auto val="1"/>
        <c:lblAlgn val="ctr"/>
        <c:lblOffset val="100"/>
        <c:noMultiLvlLbl val="0"/>
      </c:catAx>
      <c:valAx>
        <c:axId val="110517632"/>
        <c:scaling>
          <c:orientation val="minMax"/>
          <c:min val="6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SOD (unit mg</a:t>
                </a:r>
                <a:r>
                  <a:rPr lang="en-US" baseline="30000"/>
                  <a:t>-1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1.1184431271669836E-2"/>
              <c:y val="0.3021608715211038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0515712"/>
        <c:crosses val="autoZero"/>
        <c:crossBetween val="between"/>
        <c:majorUnit val="0.30000000000000027"/>
      </c:valAx>
      <c:valAx>
        <c:axId val="1105730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Lipid Peroxidase  (µmol  g</a:t>
                </a:r>
                <a:r>
                  <a:rPr lang="en-US" baseline="30000"/>
                  <a:t>-1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95380829884800344"/>
              <c:y val="0.168331545452543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0574976"/>
        <c:crosses val="max"/>
        <c:crossBetween val="between"/>
      </c:valAx>
      <c:catAx>
        <c:axId val="110574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057305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zero"/>
    <c:showDLblsOverMax val="0"/>
  </c:chart>
  <c:spPr>
    <a:pattFill prst="pct5">
      <a:fgClr>
        <a:srgbClr val="FFFF00"/>
      </a:fgClr>
      <a:bgClr>
        <a:schemeClr val="bg1"/>
      </a:bgClr>
    </a:patt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72077617113309"/>
          <c:y val="0.12075429559066866"/>
          <c:w val="0.85828681610641389"/>
          <c:h val="0.76031129793302055"/>
        </c:manualLayout>
      </c:layout>
      <c:lineChart>
        <c:grouping val="standard"/>
        <c:varyColors val="0"/>
        <c:ser>
          <c:idx val="0"/>
          <c:order val="0"/>
          <c:tx>
            <c:strRef>
              <c:f>'Graphs Lab trials (2)'!$C$3</c:f>
              <c:strCache>
                <c:ptCount val="1"/>
                <c:pt idx="0">
                  <c:v>0 mM SA</c:v>
                </c:pt>
              </c:strCache>
            </c:strRef>
          </c:tx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diamond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'Graphs Lab trials (2)'!$D$14:$H$14</c:f>
                <c:numCache>
                  <c:formatCode>General</c:formatCode>
                  <c:ptCount val="5"/>
                  <c:pt idx="0">
                    <c:v>1.5</c:v>
                  </c:pt>
                  <c:pt idx="1">
                    <c:v>0.60140653040586012</c:v>
                  </c:pt>
                  <c:pt idx="2">
                    <c:v>0.52083333333333337</c:v>
                  </c:pt>
                  <c:pt idx="3">
                    <c:v>1</c:v>
                  </c:pt>
                  <c:pt idx="4">
                    <c:v>0.52083333333333404</c:v>
                  </c:pt>
                </c:numCache>
              </c:numRef>
            </c:plus>
            <c:minus>
              <c:numRef>
                <c:f>'Graphs Lab trials (2)'!$D$14:$H$14</c:f>
                <c:numCache>
                  <c:formatCode>General</c:formatCode>
                  <c:ptCount val="5"/>
                  <c:pt idx="0">
                    <c:v>1.5</c:v>
                  </c:pt>
                  <c:pt idx="1">
                    <c:v>0.60140653040586012</c:v>
                  </c:pt>
                  <c:pt idx="2">
                    <c:v>0.52083333333333337</c:v>
                  </c:pt>
                  <c:pt idx="3">
                    <c:v>1</c:v>
                  </c:pt>
                  <c:pt idx="4">
                    <c:v>0.52083333333333404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'Graphs Lab trials (2)'!$D$2:$H$2</c:f>
              <c:numCache>
                <c:formatCode>General</c:formatCode>
                <c:ptCount val="5"/>
                <c:pt idx="0">
                  <c:v>120</c:v>
                </c:pt>
                <c:pt idx="1">
                  <c:v>144</c:v>
                </c:pt>
                <c:pt idx="2">
                  <c:v>168</c:v>
                </c:pt>
                <c:pt idx="3">
                  <c:v>192</c:v>
                </c:pt>
                <c:pt idx="4">
                  <c:v>216</c:v>
                </c:pt>
              </c:numCache>
            </c:numRef>
          </c:cat>
          <c:val>
            <c:numRef>
              <c:f>'Graphs Lab trials (2)'!$D$3:$H$3</c:f>
              <c:numCache>
                <c:formatCode>0</c:formatCode>
                <c:ptCount val="5"/>
                <c:pt idx="0">
                  <c:v>8.3333333333333321</c:v>
                </c:pt>
                <c:pt idx="1">
                  <c:v>16.666666666666664</c:v>
                </c:pt>
                <c:pt idx="2">
                  <c:v>24.999999999999996</c:v>
                </c:pt>
                <c:pt idx="3">
                  <c:v>30</c:v>
                </c:pt>
                <c:pt idx="4">
                  <c:v>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'Graphs Lab trials (2)'!$C$4</c:f>
              <c:strCache>
                <c:ptCount val="1"/>
                <c:pt idx="0">
                  <c:v>0.05 mM SA</c:v>
                </c:pt>
              </c:strCache>
            </c:strRef>
          </c:tx>
          <c:spPr>
            <a:ln w="158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'Graphs Lab trials (2)'!$D$2:$H$2</c:f>
              <c:numCache>
                <c:formatCode>General</c:formatCode>
                <c:ptCount val="5"/>
                <c:pt idx="0">
                  <c:v>120</c:v>
                </c:pt>
                <c:pt idx="1">
                  <c:v>144</c:v>
                </c:pt>
                <c:pt idx="2">
                  <c:v>168</c:v>
                </c:pt>
                <c:pt idx="3">
                  <c:v>192</c:v>
                </c:pt>
                <c:pt idx="4">
                  <c:v>216</c:v>
                </c:pt>
              </c:numCache>
            </c:numRef>
          </c:cat>
          <c:val>
            <c:numRef>
              <c:f>'Graphs Lab trials (2)'!$D$4:$H$4</c:f>
              <c:numCache>
                <c:formatCode>0</c:formatCode>
                <c:ptCount val="5"/>
                <c:pt idx="0">
                  <c:v>9</c:v>
                </c:pt>
                <c:pt idx="1">
                  <c:v>19</c:v>
                </c:pt>
                <c:pt idx="2">
                  <c:v>26</c:v>
                </c:pt>
                <c:pt idx="3">
                  <c:v>33</c:v>
                </c:pt>
                <c:pt idx="4">
                  <c:v>42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'Graphs Lab trials (2)'!$C$5</c:f>
              <c:strCache>
                <c:ptCount val="1"/>
                <c:pt idx="0">
                  <c:v>0.1 mM SA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square"/>
            <c:size val="5"/>
            <c:spPr>
              <a:noFill/>
              <a:ln w="635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'Graphs Lab trials (2)'!$D$16:$H$16</c:f>
                <c:numCache>
                  <c:formatCode>General</c:formatCode>
                  <c:ptCount val="5"/>
                  <c:pt idx="0">
                    <c:v>1.1200000000000001</c:v>
                  </c:pt>
                  <c:pt idx="1">
                    <c:v>1.2028130608117202</c:v>
                  </c:pt>
                  <c:pt idx="2">
                    <c:v>1.6</c:v>
                  </c:pt>
                  <c:pt idx="3">
                    <c:v>1.7</c:v>
                  </c:pt>
                  <c:pt idx="4">
                    <c:v>1.2</c:v>
                  </c:pt>
                </c:numCache>
              </c:numRef>
            </c:plus>
            <c:minus>
              <c:numRef>
                <c:f>'Graphs Lab trials (2)'!$D$16:$H$16</c:f>
                <c:numCache>
                  <c:formatCode>General</c:formatCode>
                  <c:ptCount val="5"/>
                  <c:pt idx="0">
                    <c:v>1.1200000000000001</c:v>
                  </c:pt>
                  <c:pt idx="1">
                    <c:v>1.2028130608117202</c:v>
                  </c:pt>
                  <c:pt idx="2">
                    <c:v>1.6</c:v>
                  </c:pt>
                  <c:pt idx="3">
                    <c:v>1.7</c:v>
                  </c:pt>
                  <c:pt idx="4">
                    <c:v>1.2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'Graphs Lab trials (2)'!$D$2:$H$2</c:f>
              <c:numCache>
                <c:formatCode>General</c:formatCode>
                <c:ptCount val="5"/>
                <c:pt idx="0">
                  <c:v>120</c:v>
                </c:pt>
                <c:pt idx="1">
                  <c:v>144</c:v>
                </c:pt>
                <c:pt idx="2">
                  <c:v>168</c:v>
                </c:pt>
                <c:pt idx="3">
                  <c:v>192</c:v>
                </c:pt>
                <c:pt idx="4">
                  <c:v>216</c:v>
                </c:pt>
              </c:numCache>
            </c:numRef>
          </c:cat>
          <c:val>
            <c:numRef>
              <c:f>'Graphs Lab trials (2)'!$D$5:$H$5</c:f>
              <c:numCache>
                <c:formatCode>0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27</c:v>
                </c:pt>
                <c:pt idx="3">
                  <c:v>34</c:v>
                </c:pt>
                <c:pt idx="4">
                  <c:v>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'Graphs Lab trials (2)'!$C$6</c:f>
              <c:strCache>
                <c:ptCount val="1"/>
                <c:pt idx="0">
                  <c:v>0.2 mM SA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bg1"/>
              </a:solidFill>
              <a:ln w="9525">
                <a:solidFill>
                  <a:schemeClr val="tx1">
                    <a:alpha val="96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'Graphs Lab trials (2)'!$D$17:$H$17</c:f>
                <c:numCache>
                  <c:formatCode>General</c:formatCode>
                  <c:ptCount val="5"/>
                  <c:pt idx="0">
                    <c:v>1.2028130608117202</c:v>
                  </c:pt>
                  <c:pt idx="1">
                    <c:v>1.0416666666666667</c:v>
                  </c:pt>
                  <c:pt idx="2">
                    <c:v>1.0416666666666672</c:v>
                  </c:pt>
                  <c:pt idx="3">
                    <c:v>1.2028130608117225</c:v>
                  </c:pt>
                  <c:pt idx="4">
                    <c:v>1.4</c:v>
                  </c:pt>
                </c:numCache>
              </c:numRef>
            </c:plus>
            <c:minus>
              <c:numRef>
                <c:f>'Graphs Lab trials (2)'!$D$17:$H$17</c:f>
                <c:numCache>
                  <c:formatCode>General</c:formatCode>
                  <c:ptCount val="5"/>
                  <c:pt idx="0">
                    <c:v>1.2028130608117202</c:v>
                  </c:pt>
                  <c:pt idx="1">
                    <c:v>1.0416666666666667</c:v>
                  </c:pt>
                  <c:pt idx="2">
                    <c:v>1.0416666666666672</c:v>
                  </c:pt>
                  <c:pt idx="3">
                    <c:v>1.2028130608117225</c:v>
                  </c:pt>
                  <c:pt idx="4">
                    <c:v>1.4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'Graphs Lab trials (2)'!$D$2:$H$2</c:f>
              <c:numCache>
                <c:formatCode>General</c:formatCode>
                <c:ptCount val="5"/>
                <c:pt idx="0">
                  <c:v>120</c:v>
                </c:pt>
                <c:pt idx="1">
                  <c:v>144</c:v>
                </c:pt>
                <c:pt idx="2">
                  <c:v>168</c:v>
                </c:pt>
                <c:pt idx="3">
                  <c:v>192</c:v>
                </c:pt>
                <c:pt idx="4">
                  <c:v>216</c:v>
                </c:pt>
              </c:numCache>
            </c:numRef>
          </c:cat>
          <c:val>
            <c:numRef>
              <c:f>'Graphs Lab trials (2)'!$D$6:$H$6</c:f>
              <c:numCache>
                <c:formatCode>0</c:formatCode>
                <c:ptCount val="5"/>
                <c:pt idx="0">
                  <c:v>16.666666666666664</c:v>
                </c:pt>
                <c:pt idx="1">
                  <c:v>24.999999999999996</c:v>
                </c:pt>
                <c:pt idx="2">
                  <c:v>41.666666666666657</c:v>
                </c:pt>
                <c:pt idx="3">
                  <c:v>49.999999999999986</c:v>
                </c:pt>
                <c:pt idx="4">
                  <c:v>66.666666666666657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'Graphs Lab trials (2)'!$C$7</c:f>
              <c:strCache>
                <c:ptCount val="1"/>
                <c:pt idx="0">
                  <c:v>0.3 mM SA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'Graphs Lab trials (2)'!$D$18:$H$18</c:f>
                <c:numCache>
                  <c:formatCode>General</c:formatCode>
                  <c:ptCount val="5"/>
                  <c:pt idx="0">
                    <c:v>2</c:v>
                  </c:pt>
                  <c:pt idx="1">
                    <c:v>1.5</c:v>
                  </c:pt>
                  <c:pt idx="2">
                    <c:v>1.7</c:v>
                  </c:pt>
                  <c:pt idx="3">
                    <c:v>1.9</c:v>
                  </c:pt>
                  <c:pt idx="4">
                    <c:v>1.8</c:v>
                  </c:pt>
                </c:numCache>
              </c:numRef>
            </c:plus>
            <c:minus>
              <c:numRef>
                <c:f>'Graphs Lab trials (2)'!$D$18:$H$18</c:f>
                <c:numCache>
                  <c:formatCode>General</c:formatCode>
                  <c:ptCount val="5"/>
                  <c:pt idx="0">
                    <c:v>2</c:v>
                  </c:pt>
                  <c:pt idx="1">
                    <c:v>1.5</c:v>
                  </c:pt>
                  <c:pt idx="2">
                    <c:v>1.7</c:v>
                  </c:pt>
                  <c:pt idx="3">
                    <c:v>1.9</c:v>
                  </c:pt>
                  <c:pt idx="4">
                    <c:v>1.8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'Graphs Lab trials (2)'!$D$2:$H$2</c:f>
              <c:numCache>
                <c:formatCode>General</c:formatCode>
                <c:ptCount val="5"/>
                <c:pt idx="0">
                  <c:v>120</c:v>
                </c:pt>
                <c:pt idx="1">
                  <c:v>144</c:v>
                </c:pt>
                <c:pt idx="2">
                  <c:v>168</c:v>
                </c:pt>
                <c:pt idx="3">
                  <c:v>192</c:v>
                </c:pt>
                <c:pt idx="4">
                  <c:v>216</c:v>
                </c:pt>
              </c:numCache>
            </c:numRef>
          </c:cat>
          <c:val>
            <c:numRef>
              <c:f>'Graphs Lab trials (2)'!$D$7:$H$7</c:f>
              <c:numCache>
                <c:formatCode>0</c:formatCode>
                <c:ptCount val="5"/>
                <c:pt idx="0">
                  <c:v>8.3333333333333321</c:v>
                </c:pt>
                <c:pt idx="1">
                  <c:v>24.999999999999996</c:v>
                </c:pt>
                <c:pt idx="2">
                  <c:v>33.333333333333329</c:v>
                </c:pt>
                <c:pt idx="3">
                  <c:v>33.333333333333329</c:v>
                </c:pt>
                <c:pt idx="4">
                  <c:v>41.666666666666657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'Graphs Lab trials (2)'!$C$8</c:f>
              <c:strCache>
                <c:ptCount val="1"/>
                <c:pt idx="0">
                  <c:v>0.4 mM SA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rgbClr val="00206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'Graphs Lab trials (2)'!$D$19:$H$19</c:f>
                <c:numCache>
                  <c:formatCode>General</c:formatCode>
                  <c:ptCount val="5"/>
                  <c:pt idx="0">
                    <c:v>1.1000000000000001</c:v>
                  </c:pt>
                  <c:pt idx="1">
                    <c:v>1.2028130608117202</c:v>
                  </c:pt>
                  <c:pt idx="2">
                    <c:v>1.8</c:v>
                  </c:pt>
                  <c:pt idx="3">
                    <c:v>1.0416666666666667</c:v>
                  </c:pt>
                  <c:pt idx="4">
                    <c:v>2.1</c:v>
                  </c:pt>
                </c:numCache>
              </c:numRef>
            </c:plus>
            <c:minus>
              <c:numRef>
                <c:f>'Graphs Lab trials (2)'!$D$19:$H$19</c:f>
                <c:numCache>
                  <c:formatCode>General</c:formatCode>
                  <c:ptCount val="5"/>
                  <c:pt idx="0">
                    <c:v>1.1000000000000001</c:v>
                  </c:pt>
                  <c:pt idx="1">
                    <c:v>1.2028130608117202</c:v>
                  </c:pt>
                  <c:pt idx="2">
                    <c:v>1.8</c:v>
                  </c:pt>
                  <c:pt idx="3">
                    <c:v>1.0416666666666667</c:v>
                  </c:pt>
                  <c:pt idx="4">
                    <c:v>2.1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'Graphs Lab trials (2)'!$D$2:$H$2</c:f>
              <c:numCache>
                <c:formatCode>General</c:formatCode>
                <c:ptCount val="5"/>
                <c:pt idx="0">
                  <c:v>120</c:v>
                </c:pt>
                <c:pt idx="1">
                  <c:v>144</c:v>
                </c:pt>
                <c:pt idx="2">
                  <c:v>168</c:v>
                </c:pt>
                <c:pt idx="3">
                  <c:v>192</c:v>
                </c:pt>
                <c:pt idx="4">
                  <c:v>216</c:v>
                </c:pt>
              </c:numCache>
            </c:numRef>
          </c:cat>
          <c:val>
            <c:numRef>
              <c:f>'Graphs Lab trials (2)'!$D$8:$H$8</c:f>
              <c:numCache>
                <c:formatCode>0</c:formatCode>
                <c:ptCount val="5"/>
                <c:pt idx="0">
                  <c:v>8.3333333333333321</c:v>
                </c:pt>
                <c:pt idx="1">
                  <c:v>16.666666666666664</c:v>
                </c:pt>
                <c:pt idx="2">
                  <c:v>16.666666666666664</c:v>
                </c:pt>
                <c:pt idx="3">
                  <c:v>24.999999999999996</c:v>
                </c:pt>
                <c:pt idx="4">
                  <c:v>33.333333333333329</c:v>
                </c:pt>
              </c:numCache>
            </c:numRef>
          </c:val>
          <c:smooth val="1"/>
        </c:ser>
        <c:ser>
          <c:idx val="6"/>
          <c:order val="6"/>
          <c:tx>
            <c:strRef>
              <c:f>'Graphs Lab trials (2)'!$C$9</c:f>
              <c:strCache>
                <c:ptCount val="1"/>
                <c:pt idx="0">
                  <c:v>0.5 mM SA</c:v>
                </c:pt>
              </c:strCache>
            </c:strRef>
          </c:tx>
          <c:spPr>
            <a:ln w="19050" cap="rnd">
              <a:solidFill>
                <a:srgbClr val="7030A0">
                  <a:alpha val="94000"/>
                </a:srgbClr>
              </a:solidFill>
              <a:prstDash val="sysDot"/>
              <a:round/>
            </a:ln>
            <a:effectLst/>
          </c:spPr>
          <c:marker>
            <c:symbol val="diamond"/>
            <c:size val="5"/>
            <c:spPr>
              <a:solidFill>
                <a:srgbClr val="7030A0"/>
              </a:solidFill>
              <a:ln w="12700">
                <a:solidFill>
                  <a:srgbClr val="7030A0">
                    <a:alpha val="93000"/>
                  </a:srgbClr>
                </a:solidFill>
              </a:ln>
              <a:effectLst/>
            </c:spPr>
          </c:marker>
          <c:cat>
            <c:numRef>
              <c:f>'Graphs Lab trials (2)'!$D$2:$H$2</c:f>
              <c:numCache>
                <c:formatCode>General</c:formatCode>
                <c:ptCount val="5"/>
                <c:pt idx="0">
                  <c:v>120</c:v>
                </c:pt>
                <c:pt idx="1">
                  <c:v>144</c:v>
                </c:pt>
                <c:pt idx="2">
                  <c:v>168</c:v>
                </c:pt>
                <c:pt idx="3">
                  <c:v>192</c:v>
                </c:pt>
                <c:pt idx="4">
                  <c:v>216</c:v>
                </c:pt>
              </c:numCache>
            </c:numRef>
          </c:cat>
          <c:val>
            <c:numRef>
              <c:f>'Graphs Lab trials (2)'!$D$9:$H$9</c:f>
              <c:numCache>
                <c:formatCode>0</c:formatCode>
                <c:ptCount val="5"/>
                <c:pt idx="0">
                  <c:v>8.3333333333333321</c:v>
                </c:pt>
                <c:pt idx="1">
                  <c:v>24.999999999999996</c:v>
                </c:pt>
                <c:pt idx="2">
                  <c:v>24.999999999999996</c:v>
                </c:pt>
                <c:pt idx="3">
                  <c:v>24.999999999999996</c:v>
                </c:pt>
                <c:pt idx="4">
                  <c:v>33.333333333333329</c:v>
                </c:pt>
              </c:numCache>
            </c:numRef>
          </c:val>
          <c:smooth val="1"/>
        </c:ser>
        <c:ser>
          <c:idx val="7"/>
          <c:order val="7"/>
          <c:tx>
            <c:strRef>
              <c:f>'Graphs Lab trials (2)'!$C$10</c:f>
              <c:strCache>
                <c:ptCount val="1"/>
                <c:pt idx="0">
                  <c:v>0.6 mM SA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'Graphs Lab trials (2)'!$D$21:$H$21</c:f>
                <c:numCache>
                  <c:formatCode>General</c:formatCode>
                  <c:ptCount val="5"/>
                  <c:pt idx="0">
                    <c:v>1.5</c:v>
                  </c:pt>
                  <c:pt idx="1">
                    <c:v>1.1100000000000001</c:v>
                  </c:pt>
                  <c:pt idx="2">
                    <c:v>1.0900000000000001</c:v>
                  </c:pt>
                  <c:pt idx="3">
                    <c:v>1.2028130608117202</c:v>
                  </c:pt>
                  <c:pt idx="4">
                    <c:v>1.3</c:v>
                  </c:pt>
                </c:numCache>
              </c:numRef>
            </c:plus>
            <c:minus>
              <c:numRef>
                <c:f>'Graphs Lab trials (2)'!$D$21:$H$21</c:f>
                <c:numCache>
                  <c:formatCode>General</c:formatCode>
                  <c:ptCount val="5"/>
                  <c:pt idx="0">
                    <c:v>1.5</c:v>
                  </c:pt>
                  <c:pt idx="1">
                    <c:v>1.1100000000000001</c:v>
                  </c:pt>
                  <c:pt idx="2">
                    <c:v>1.0900000000000001</c:v>
                  </c:pt>
                  <c:pt idx="3">
                    <c:v>1.2028130608117202</c:v>
                  </c:pt>
                  <c:pt idx="4">
                    <c:v>1.3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'Graphs Lab trials (2)'!$D$2:$H$2</c:f>
              <c:numCache>
                <c:formatCode>General</c:formatCode>
                <c:ptCount val="5"/>
                <c:pt idx="0">
                  <c:v>120</c:v>
                </c:pt>
                <c:pt idx="1">
                  <c:v>144</c:v>
                </c:pt>
                <c:pt idx="2">
                  <c:v>168</c:v>
                </c:pt>
                <c:pt idx="3">
                  <c:v>192</c:v>
                </c:pt>
                <c:pt idx="4">
                  <c:v>216</c:v>
                </c:pt>
              </c:numCache>
            </c:numRef>
          </c:cat>
          <c:val>
            <c:numRef>
              <c:f>'Graphs Lab trials (2)'!$D$10:$H$10</c:f>
              <c:numCache>
                <c:formatCode>0</c:formatCode>
                <c:ptCount val="5"/>
                <c:pt idx="0">
                  <c:v>0</c:v>
                </c:pt>
                <c:pt idx="1">
                  <c:v>8.3333333333333321</c:v>
                </c:pt>
                <c:pt idx="2">
                  <c:v>8.3333333333333321</c:v>
                </c:pt>
                <c:pt idx="3">
                  <c:v>16.666666666666664</c:v>
                </c:pt>
                <c:pt idx="4">
                  <c:v>24.999999999999996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474560"/>
        <c:axId val="129476480"/>
      </c:lineChart>
      <c:catAx>
        <c:axId val="129474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Incubation time</a:t>
                </a:r>
                <a:r>
                  <a:rPr lang="en-US" b="1" baseline="0">
                    <a:solidFill>
                      <a:schemeClr val="tx1"/>
                    </a:solidFill>
                  </a:rPr>
                  <a:t> (hours)</a:t>
                </a:r>
                <a:endParaRPr lang="en-US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41538217059304655"/>
              <c:y val="0.932203714113879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76480"/>
        <c:crosses val="autoZero"/>
        <c:auto val="1"/>
        <c:lblAlgn val="ctr"/>
        <c:lblOffset val="100"/>
        <c:noMultiLvlLbl val="0"/>
      </c:catAx>
      <c:valAx>
        <c:axId val="129476480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Germination</a:t>
                </a:r>
                <a:r>
                  <a:rPr lang="en-US" b="1" baseline="0">
                    <a:solidFill>
                      <a:schemeClr val="tx1"/>
                    </a:solidFill>
                  </a:rPr>
                  <a:t> rate (%)</a:t>
                </a:r>
                <a:endParaRPr lang="en-US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1.1632135101295746E-2"/>
              <c:y val="0.3760724707112060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7456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565051294279716"/>
          <c:y val="2.1837928121932471E-2"/>
          <c:w val="0.67434301672078334"/>
          <c:h val="8.4256879616659966E-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395287</xdr:colOff>
      <xdr:row>0</xdr:row>
      <xdr:rowOff>133350</xdr:rowOff>
    </xdr:from>
    <xdr:to>
      <xdr:col>18</xdr:col>
      <xdr:colOff>593912</xdr:colOff>
      <xdr:row>28</xdr:row>
      <xdr:rowOff>11206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392045</xdr:colOff>
      <xdr:row>30</xdr:row>
      <xdr:rowOff>18731</xdr:rowOff>
    </xdr:from>
    <xdr:to>
      <xdr:col>18</xdr:col>
      <xdr:colOff>593911</xdr:colOff>
      <xdr:row>48</xdr:row>
      <xdr:rowOff>147277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8764</xdr:colOff>
      <xdr:row>57</xdr:row>
      <xdr:rowOff>119943</xdr:rowOff>
    </xdr:from>
    <xdr:to>
      <xdr:col>19</xdr:col>
      <xdr:colOff>166687</xdr:colOff>
      <xdr:row>76</xdr:row>
      <xdr:rowOff>95249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79459</xdr:colOff>
      <xdr:row>85</xdr:row>
      <xdr:rowOff>68865</xdr:rowOff>
    </xdr:from>
    <xdr:to>
      <xdr:col>19</xdr:col>
      <xdr:colOff>404430</xdr:colOff>
      <xdr:row>101</xdr:row>
      <xdr:rowOff>151788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146238</xdr:colOff>
      <xdr:row>4</xdr:row>
      <xdr:rowOff>130829</xdr:rowOff>
    </xdr:from>
    <xdr:to>
      <xdr:col>14</xdr:col>
      <xdr:colOff>203388</xdr:colOff>
      <xdr:row>22</xdr:row>
      <xdr:rowOff>68917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190500</xdr:colOff>
      <xdr:row>25</xdr:row>
      <xdr:rowOff>23811</xdr:rowOff>
    </xdr:from>
    <xdr:to>
      <xdr:col>13</xdr:col>
      <xdr:colOff>342900</xdr:colOff>
      <xdr:row>42</xdr:row>
      <xdr:rowOff>142874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200025</xdr:colOff>
      <xdr:row>68</xdr:row>
      <xdr:rowOff>14286</xdr:rowOff>
    </xdr:from>
    <xdr:to>
      <xdr:col>12</xdr:col>
      <xdr:colOff>581025</xdr:colOff>
      <xdr:row>85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47</xdr:row>
      <xdr:rowOff>47625</xdr:rowOff>
    </xdr:from>
    <xdr:to>
      <xdr:col>14</xdr:col>
      <xdr:colOff>295910</xdr:colOff>
      <xdr:row>63</xdr:row>
      <xdr:rowOff>178435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395287</xdr:colOff>
      <xdr:row>0</xdr:row>
      <xdr:rowOff>133350</xdr:rowOff>
    </xdr:from>
    <xdr:to>
      <xdr:col>18</xdr:col>
      <xdr:colOff>593912</xdr:colOff>
      <xdr:row>28</xdr:row>
      <xdr:rowOff>11206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392045</xdr:colOff>
      <xdr:row>30</xdr:row>
      <xdr:rowOff>18731</xdr:rowOff>
    </xdr:from>
    <xdr:to>
      <xdr:col>18</xdr:col>
      <xdr:colOff>593911</xdr:colOff>
      <xdr:row>48</xdr:row>
      <xdr:rowOff>147277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8764</xdr:colOff>
      <xdr:row>57</xdr:row>
      <xdr:rowOff>119943</xdr:rowOff>
    </xdr:from>
    <xdr:to>
      <xdr:col>19</xdr:col>
      <xdr:colOff>166687</xdr:colOff>
      <xdr:row>76</xdr:row>
      <xdr:rowOff>95249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79459</xdr:colOff>
      <xdr:row>85</xdr:row>
      <xdr:rowOff>68864</xdr:rowOff>
    </xdr:from>
    <xdr:to>
      <xdr:col>19</xdr:col>
      <xdr:colOff>404430</xdr:colOff>
      <xdr:row>104</xdr:row>
      <xdr:rowOff>106964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s-Pot%20Trial%20(all%20graphs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s%20Lab%20tr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B5" t="str">
            <v>Fruit yield</v>
          </cell>
          <cell r="D5" t="str">
            <v>PWUE**</v>
          </cell>
        </row>
        <row r="6">
          <cell r="A6">
            <v>0</v>
          </cell>
          <cell r="B6">
            <v>410.33333333333331</v>
          </cell>
          <cell r="D6">
            <v>2.9734985223815511</v>
          </cell>
        </row>
        <row r="7">
          <cell r="A7">
            <v>0.05</v>
          </cell>
          <cell r="B7">
            <v>426.73702850251266</v>
          </cell>
          <cell r="D7">
            <v>3.4447706208529354</v>
          </cell>
        </row>
        <row r="8">
          <cell r="A8">
            <v>0.1</v>
          </cell>
          <cell r="B8">
            <v>455.88937670389168</v>
          </cell>
          <cell r="D8">
            <v>4.0448364826562022</v>
          </cell>
        </row>
        <row r="9">
          <cell r="A9">
            <v>0.2</v>
          </cell>
          <cell r="B9">
            <v>492</v>
          </cell>
          <cell r="D9">
            <v>4.2377507567829964</v>
          </cell>
        </row>
        <row r="10">
          <cell r="A10">
            <v>0.3</v>
          </cell>
          <cell r="B10">
            <v>470</v>
          </cell>
          <cell r="D10">
            <v>4.6694670940262242</v>
          </cell>
        </row>
        <row r="11">
          <cell r="A11">
            <v>0.4</v>
          </cell>
          <cell r="B11">
            <v>443.27977649740933</v>
          </cell>
          <cell r="D11">
            <v>4.037580526215014</v>
          </cell>
        </row>
        <row r="12">
          <cell r="A12">
            <v>0.5</v>
          </cell>
          <cell r="B12">
            <v>388.03603533913042</v>
          </cell>
          <cell r="D12">
            <v>3.9320147397253393</v>
          </cell>
        </row>
        <row r="13">
          <cell r="A13">
            <v>0.6</v>
          </cell>
          <cell r="B13">
            <v>368.13494328888873</v>
          </cell>
          <cell r="D13">
            <v>3.2984946454511674</v>
          </cell>
        </row>
        <row r="16">
          <cell r="B16">
            <v>0.98133554919029731</v>
          </cell>
          <cell r="D16">
            <v>0.10418809983864426</v>
          </cell>
        </row>
        <row r="17">
          <cell r="B17">
            <v>5.2272513851198514</v>
          </cell>
          <cell r="D17">
            <v>0.13271017558576836</v>
          </cell>
        </row>
        <row r="18">
          <cell r="B18">
            <v>2.4897580284739877</v>
          </cell>
          <cell r="D18">
            <v>4.6587524057361399E-2</v>
          </cell>
        </row>
        <row r="19">
          <cell r="B19">
            <v>1.4142550477962921</v>
          </cell>
          <cell r="D19">
            <v>5.467494906672471E-2</v>
          </cell>
        </row>
        <row r="20">
          <cell r="B20">
            <v>0.47141834926543075</v>
          </cell>
          <cell r="D20">
            <v>3.1991255098408042E-2</v>
          </cell>
        </row>
        <row r="21">
          <cell r="B21">
            <v>3.8558175152183876</v>
          </cell>
          <cell r="D21">
            <v>0.10040883003877987</v>
          </cell>
        </row>
        <row r="22">
          <cell r="B22">
            <v>3.611593780415927</v>
          </cell>
          <cell r="D22">
            <v>0.127164308388482</v>
          </cell>
        </row>
        <row r="23">
          <cell r="B23">
            <v>2.6491599934218746</v>
          </cell>
          <cell r="D23">
            <v>0.1417257909161459</v>
          </cell>
        </row>
        <row r="26">
          <cell r="B26" t="str">
            <v xml:space="preserve">Leaf area index </v>
          </cell>
          <cell r="C26" t="str">
            <v xml:space="preserve">Dry biomass </v>
          </cell>
        </row>
        <row r="27">
          <cell r="A27">
            <v>0</v>
          </cell>
          <cell r="B27">
            <v>0.17899999999999999</v>
          </cell>
          <cell r="C27">
            <v>75.150000000000006</v>
          </cell>
        </row>
        <row r="28">
          <cell r="A28">
            <v>0.05</v>
          </cell>
          <cell r="B28">
            <v>0.188</v>
          </cell>
          <cell r="C28">
            <v>78.92</v>
          </cell>
        </row>
        <row r="29">
          <cell r="A29">
            <v>0.1</v>
          </cell>
          <cell r="B29">
            <v>0.20100000000000001</v>
          </cell>
          <cell r="C29">
            <v>86.11</v>
          </cell>
        </row>
        <row r="30">
          <cell r="A30">
            <v>0.2</v>
          </cell>
          <cell r="B30">
            <v>0.20200000000000001</v>
          </cell>
          <cell r="C30">
            <v>90.11</v>
          </cell>
        </row>
        <row r="31">
          <cell r="A31">
            <v>0.3</v>
          </cell>
          <cell r="B31">
            <v>0.19900000000000001</v>
          </cell>
          <cell r="C31">
            <v>83.63</v>
          </cell>
        </row>
        <row r="32">
          <cell r="A32">
            <v>0.4</v>
          </cell>
          <cell r="B32">
            <v>0.17799999999999999</v>
          </cell>
          <cell r="C32">
            <v>81.14</v>
          </cell>
        </row>
        <row r="33">
          <cell r="A33">
            <v>0.5</v>
          </cell>
          <cell r="B33">
            <v>0.158</v>
          </cell>
          <cell r="C33">
            <v>70.89</v>
          </cell>
        </row>
        <row r="34">
          <cell r="A34">
            <v>0.6</v>
          </cell>
          <cell r="B34">
            <v>0.15</v>
          </cell>
          <cell r="C34">
            <v>67.42</v>
          </cell>
        </row>
        <row r="47">
          <cell r="B47" t="str">
            <v xml:space="preserve">Lipid peroxidation (LP) level </v>
          </cell>
          <cell r="C47" t="str">
            <v xml:space="preserve">Superoxide Dismutase (SOD) activity </v>
          </cell>
        </row>
        <row r="48">
          <cell r="A48">
            <v>0</v>
          </cell>
          <cell r="B48">
            <v>0.56399999999999995</v>
          </cell>
          <cell r="C48">
            <v>7.58</v>
          </cell>
        </row>
        <row r="49">
          <cell r="A49">
            <v>0.05</v>
          </cell>
          <cell r="B49">
            <v>0.32147999999999993</v>
          </cell>
          <cell r="C49">
            <v>7.98</v>
          </cell>
        </row>
        <row r="50">
          <cell r="A50">
            <v>0.1</v>
          </cell>
          <cell r="B50">
            <v>0.25379999999999997</v>
          </cell>
          <cell r="C50">
            <v>8.31</v>
          </cell>
        </row>
        <row r="51">
          <cell r="A51">
            <v>0.2</v>
          </cell>
          <cell r="B51">
            <v>0.23969999999999997</v>
          </cell>
          <cell r="C51">
            <v>8.67</v>
          </cell>
        </row>
        <row r="52">
          <cell r="A52">
            <v>0.3</v>
          </cell>
          <cell r="B52">
            <v>0.33797699999999992</v>
          </cell>
          <cell r="C52">
            <v>7.87</v>
          </cell>
        </row>
        <row r="53">
          <cell r="A53">
            <v>0.4</v>
          </cell>
          <cell r="B53">
            <v>0.40895216999999989</v>
          </cell>
          <cell r="C53">
            <v>7.21</v>
          </cell>
        </row>
        <row r="54">
          <cell r="A54">
            <v>0.5</v>
          </cell>
          <cell r="B54">
            <v>0.45393690869999992</v>
          </cell>
          <cell r="C54">
            <v>6.8</v>
          </cell>
        </row>
        <row r="55">
          <cell r="A55">
            <v>0.6</v>
          </cell>
          <cell r="B55">
            <v>0.4907057983046999</v>
          </cell>
          <cell r="C55">
            <v>6.22</v>
          </cell>
        </row>
        <row r="69">
          <cell r="B69" t="str">
            <v>Leaf P contents</v>
          </cell>
          <cell r="C69" t="str">
            <v xml:space="preserve">Leaf N contents </v>
          </cell>
          <cell r="D69" t="str">
            <v>leaf K contents</v>
          </cell>
        </row>
        <row r="70">
          <cell r="A70">
            <v>0</v>
          </cell>
          <cell r="B70">
            <v>0.2440395505050505</v>
          </cell>
          <cell r="C70">
            <v>0.72396884848484833</v>
          </cell>
          <cell r="D70">
            <v>0.92275198484848486</v>
          </cell>
        </row>
        <row r="71">
          <cell r="A71">
            <v>0.05</v>
          </cell>
          <cell r="B71">
            <v>0.24808520193281219</v>
          </cell>
          <cell r="C71">
            <v>0.73497208158384508</v>
          </cell>
          <cell r="D71">
            <v>0.93891075318071837</v>
          </cell>
        </row>
        <row r="72">
          <cell r="A72">
            <v>0.1</v>
          </cell>
          <cell r="B72">
            <v>0.26034167396521524</v>
          </cell>
          <cell r="C72">
            <v>0.76987133283804821</v>
          </cell>
          <cell r="D72">
            <v>0.98628665700329066</v>
          </cell>
        </row>
        <row r="73">
          <cell r="A73">
            <v>0.2</v>
          </cell>
          <cell r="B73">
            <v>0.26621194976183982</v>
          </cell>
          <cell r="C73">
            <v>0.78550231472593401</v>
          </cell>
          <cell r="D73">
            <v>1.0091470171366241</v>
          </cell>
        </row>
        <row r="74">
          <cell r="A74">
            <v>0.3</v>
          </cell>
          <cell r="B74">
            <v>0.26788545400498764</v>
          </cell>
          <cell r="C74">
            <v>0.79085578194205808</v>
          </cell>
          <cell r="D74">
            <v>1.0153599925484442</v>
          </cell>
        </row>
        <row r="75">
          <cell r="A75">
            <v>0.4</v>
          </cell>
          <cell r="B75">
            <v>0.26375626666666668</v>
          </cell>
          <cell r="C75">
            <v>0.77947226190476193</v>
          </cell>
          <cell r="D75">
            <v>0.9994608761904763</v>
          </cell>
        </row>
        <row r="76">
          <cell r="A76">
            <v>0.5</v>
          </cell>
          <cell r="B76">
            <v>0.22260490421005996</v>
          </cell>
          <cell r="C76">
            <v>0.66326999022285338</v>
          </cell>
          <cell r="D76">
            <v>0.84634952457941881</v>
          </cell>
        </row>
        <row r="77">
          <cell r="A77">
            <v>0.6</v>
          </cell>
          <cell r="B77">
            <v>0.21003013007407406</v>
          </cell>
          <cell r="C77">
            <v>0.62714737944444443</v>
          </cell>
          <cell r="D77">
            <v>0.79920394594444444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 Lab trials"/>
    </sheetNames>
    <sheetDataSet>
      <sheetData sheetId="0">
        <row r="2">
          <cell r="D2">
            <v>120</v>
          </cell>
          <cell r="E2">
            <v>144</v>
          </cell>
          <cell r="F2">
            <v>168</v>
          </cell>
          <cell r="G2">
            <v>192</v>
          </cell>
          <cell r="H2">
            <v>216</v>
          </cell>
        </row>
        <row r="3">
          <cell r="C3" t="str">
            <v>0 mM SA</v>
          </cell>
          <cell r="D3">
            <v>8.3333333333333321</v>
          </cell>
          <cell r="E3">
            <v>16.666666666666664</v>
          </cell>
          <cell r="F3">
            <v>24.999999999999996</v>
          </cell>
          <cell r="G3">
            <v>30</v>
          </cell>
          <cell r="H3">
            <v>40</v>
          </cell>
        </row>
        <row r="4">
          <cell r="C4" t="str">
            <v>0.05 mM SA</v>
          </cell>
          <cell r="D4">
            <v>9</v>
          </cell>
          <cell r="E4">
            <v>19</v>
          </cell>
          <cell r="F4">
            <v>26</v>
          </cell>
          <cell r="G4">
            <v>33</v>
          </cell>
          <cell r="H4">
            <v>42</v>
          </cell>
        </row>
        <row r="5">
          <cell r="C5" t="str">
            <v>0.1 mM SA</v>
          </cell>
          <cell r="D5">
            <v>10</v>
          </cell>
          <cell r="E5">
            <v>20</v>
          </cell>
          <cell r="F5">
            <v>27</v>
          </cell>
          <cell r="G5">
            <v>34</v>
          </cell>
          <cell r="H5">
            <v>44</v>
          </cell>
        </row>
        <row r="6">
          <cell r="C6" t="str">
            <v>0.2 mM SA</v>
          </cell>
          <cell r="D6">
            <v>16.666666666666664</v>
          </cell>
          <cell r="E6">
            <v>24.999999999999996</v>
          </cell>
          <cell r="F6">
            <v>41.666666666666657</v>
          </cell>
          <cell r="G6">
            <v>49.999999999999986</v>
          </cell>
          <cell r="H6">
            <v>66.666666666666657</v>
          </cell>
        </row>
        <row r="7">
          <cell r="C7" t="str">
            <v>0.3 mM SA</v>
          </cell>
          <cell r="D7">
            <v>8.3333333333333321</v>
          </cell>
          <cell r="E7">
            <v>24.999999999999996</v>
          </cell>
          <cell r="F7">
            <v>33.333333333333329</v>
          </cell>
          <cell r="G7">
            <v>33.333333333333329</v>
          </cell>
          <cell r="H7">
            <v>41.666666666666657</v>
          </cell>
        </row>
        <row r="8">
          <cell r="C8" t="str">
            <v>0.4 mM SA</v>
          </cell>
          <cell r="D8">
            <v>8.3333333333333321</v>
          </cell>
          <cell r="E8">
            <v>16.666666666666664</v>
          </cell>
          <cell r="F8">
            <v>16.666666666666664</v>
          </cell>
          <cell r="G8">
            <v>24.999999999999996</v>
          </cell>
          <cell r="H8">
            <v>33.333333333333329</v>
          </cell>
        </row>
        <row r="9">
          <cell r="C9" t="str">
            <v>0.5 mM SA</v>
          </cell>
          <cell r="D9">
            <v>8.3333333333333321</v>
          </cell>
          <cell r="E9">
            <v>24.999999999999996</v>
          </cell>
          <cell r="F9">
            <v>24.999999999999996</v>
          </cell>
          <cell r="G9">
            <v>24.999999999999996</v>
          </cell>
          <cell r="H9">
            <v>33.333333333333329</v>
          </cell>
        </row>
        <row r="10">
          <cell r="C10" t="str">
            <v>0.6 mM SA</v>
          </cell>
          <cell r="D10">
            <v>0</v>
          </cell>
          <cell r="E10">
            <v>8.3333333333333321</v>
          </cell>
          <cell r="F10">
            <v>8.3333333333333321</v>
          </cell>
          <cell r="G10">
            <v>16.666666666666664</v>
          </cell>
          <cell r="H10">
            <v>24.999999999999996</v>
          </cell>
        </row>
        <row r="14">
          <cell r="D14">
            <v>1.5</v>
          </cell>
          <cell r="E14">
            <v>0.60140653040586012</v>
          </cell>
          <cell r="F14">
            <v>0.52083333333333337</v>
          </cell>
          <cell r="G14">
            <v>1</v>
          </cell>
          <cell r="H14">
            <v>0.52083333333333404</v>
          </cell>
        </row>
        <row r="16">
          <cell r="D16">
            <v>1.1200000000000001</v>
          </cell>
          <cell r="E16">
            <v>1.2028130608117202</v>
          </cell>
          <cell r="F16">
            <v>1.6</v>
          </cell>
          <cell r="G16">
            <v>1.7</v>
          </cell>
          <cell r="H16">
            <v>1.2</v>
          </cell>
        </row>
        <row r="17">
          <cell r="D17">
            <v>1.2028130608117202</v>
          </cell>
          <cell r="E17">
            <v>1.0416666666666667</v>
          </cell>
          <cell r="F17">
            <v>1.0416666666666672</v>
          </cell>
          <cell r="G17">
            <v>1.2028130608117225</v>
          </cell>
          <cell r="H17">
            <v>1.4</v>
          </cell>
        </row>
        <row r="18">
          <cell r="D18">
            <v>2</v>
          </cell>
          <cell r="E18">
            <v>1.5</v>
          </cell>
          <cell r="F18">
            <v>1.7</v>
          </cell>
          <cell r="G18">
            <v>1.9</v>
          </cell>
          <cell r="H18">
            <v>1.8</v>
          </cell>
        </row>
        <row r="19">
          <cell r="D19">
            <v>1.1000000000000001</v>
          </cell>
          <cell r="E19">
            <v>1.2028130608117202</v>
          </cell>
          <cell r="F19">
            <v>1.8</v>
          </cell>
          <cell r="G19">
            <v>1.0416666666666667</v>
          </cell>
          <cell r="H19">
            <v>2.1</v>
          </cell>
        </row>
        <row r="21">
          <cell r="D21">
            <v>1.5</v>
          </cell>
          <cell r="E21">
            <v>1.1100000000000001</v>
          </cell>
          <cell r="F21">
            <v>1.0900000000000001</v>
          </cell>
          <cell r="G21">
            <v>1.2028130608117202</v>
          </cell>
          <cell r="H21">
            <v>1.3</v>
          </cell>
        </row>
        <row r="31">
          <cell r="D31" t="str">
            <v xml:space="preserve">SA contents </v>
          </cell>
        </row>
        <row r="32">
          <cell r="C32">
            <v>0.11</v>
          </cell>
          <cell r="D32">
            <v>2.8</v>
          </cell>
        </row>
        <row r="33">
          <cell r="C33">
            <v>0.14300000000000002</v>
          </cell>
          <cell r="D33">
            <v>2.78</v>
          </cell>
        </row>
        <row r="34">
          <cell r="C34">
            <v>0.1573</v>
          </cell>
          <cell r="D34">
            <v>2.7521999999999998</v>
          </cell>
        </row>
        <row r="35">
          <cell r="C35">
            <v>0.1837</v>
          </cell>
          <cell r="D35">
            <v>2.7246779999999999</v>
          </cell>
        </row>
        <row r="36">
          <cell r="C36">
            <v>0.18589999999999998</v>
          </cell>
          <cell r="D36">
            <v>2.6974312199999999</v>
          </cell>
        </row>
        <row r="37">
          <cell r="C37">
            <v>0.2112</v>
          </cell>
          <cell r="D37">
            <v>2.6704569077999998</v>
          </cell>
        </row>
        <row r="38">
          <cell r="C38">
            <v>0.21779999999999999</v>
          </cell>
          <cell r="D38">
            <v>2.6437523387219999</v>
          </cell>
        </row>
        <row r="39">
          <cell r="C39">
            <v>0.26135999999999998</v>
          </cell>
          <cell r="D39">
            <v>2.5115647217858998</v>
          </cell>
        </row>
        <row r="40">
          <cell r="C40">
            <v>0.1</v>
          </cell>
          <cell r="D40">
            <v>2.7691999999999997</v>
          </cell>
        </row>
        <row r="41">
          <cell r="C41">
            <v>0.13</v>
          </cell>
          <cell r="D41">
            <v>2.7515079999999998</v>
          </cell>
        </row>
        <row r="42">
          <cell r="C42">
            <v>0.14299999999999999</v>
          </cell>
          <cell r="D42">
            <v>2.7415079999999996</v>
          </cell>
        </row>
        <row r="43">
          <cell r="C43">
            <v>0.19836999999999999</v>
          </cell>
          <cell r="D43">
            <v>2.7140929199999997</v>
          </cell>
        </row>
        <row r="44">
          <cell r="C44">
            <v>0.21859000000000001</v>
          </cell>
          <cell r="D44">
            <v>2.6869519907999995</v>
          </cell>
        </row>
        <row r="45">
          <cell r="C45">
            <v>0.222112</v>
          </cell>
          <cell r="D45">
            <v>2.6600824708919992</v>
          </cell>
        </row>
        <row r="46">
          <cell r="C46">
            <v>0.27</v>
          </cell>
          <cell r="D46">
            <v>2.6334816461830797</v>
          </cell>
        </row>
        <row r="47">
          <cell r="C47">
            <v>0.28350000000000003</v>
          </cell>
          <cell r="D47">
            <v>2.5018075638739257</v>
          </cell>
        </row>
        <row r="48">
          <cell r="C48">
            <v>0.11244999999999999</v>
          </cell>
          <cell r="D48">
            <v>2.8070769999999996</v>
          </cell>
        </row>
        <row r="49">
          <cell r="C49">
            <v>0.128</v>
          </cell>
          <cell r="D49">
            <v>2.7900623000000002</v>
          </cell>
        </row>
        <row r="50">
          <cell r="C50">
            <v>0.1583</v>
          </cell>
          <cell r="D50">
            <v>2.7790062300000002</v>
          </cell>
        </row>
        <row r="51">
          <cell r="C51">
            <v>0.18983700000000001</v>
          </cell>
          <cell r="D51">
            <v>2.7512161677</v>
          </cell>
        </row>
        <row r="52">
          <cell r="C52">
            <v>0.2198859</v>
          </cell>
          <cell r="D52">
            <v>2.7237040060229996</v>
          </cell>
        </row>
        <row r="53">
          <cell r="C53">
            <v>0.2353112</v>
          </cell>
          <cell r="D53">
            <v>2.6964669659627694</v>
          </cell>
        </row>
        <row r="54">
          <cell r="C54">
            <v>0.23677999999999999</v>
          </cell>
          <cell r="D54">
            <v>2.6695022963031416</v>
          </cell>
        </row>
        <row r="55">
          <cell r="C55">
            <v>0.25086340000000001</v>
          </cell>
          <cell r="D55">
            <v>2.6502296303140001</v>
          </cell>
        </row>
        <row r="58">
          <cell r="D58" t="str">
            <v xml:space="preserve">Electrolyte leakage </v>
          </cell>
        </row>
        <row r="59">
          <cell r="C59">
            <v>0.11050600000000001</v>
          </cell>
          <cell r="D59">
            <v>40.360379326801819</v>
          </cell>
        </row>
        <row r="60">
          <cell r="C60">
            <v>0.13400000000000001</v>
          </cell>
          <cell r="D60">
            <v>39.90634794651109</v>
          </cell>
        </row>
        <row r="61">
          <cell r="C61">
            <v>0.15802358</v>
          </cell>
          <cell r="D61">
            <v>38.721010878792939</v>
          </cell>
        </row>
        <row r="62">
          <cell r="C62">
            <v>0.18545450199999999</v>
          </cell>
          <cell r="D62">
            <v>35.188737045857643</v>
          </cell>
        </row>
        <row r="63">
          <cell r="C63">
            <v>0.18675513999999999</v>
          </cell>
          <cell r="D63">
            <v>25.939321197722421</v>
          </cell>
        </row>
        <row r="64">
          <cell r="C64">
            <v>0.20129772959999997</v>
          </cell>
          <cell r="D64">
            <v>22.401489647244006</v>
          </cell>
        </row>
        <row r="65">
          <cell r="C65">
            <v>0.21217152</v>
          </cell>
          <cell r="D65">
            <v>21.321899784726227</v>
          </cell>
        </row>
        <row r="66">
          <cell r="C66">
            <v>0.22880188000000001</v>
          </cell>
          <cell r="D66">
            <v>22.815504664839001</v>
          </cell>
        </row>
        <row r="67">
          <cell r="C67">
            <v>0.12105059999999999</v>
          </cell>
          <cell r="D67">
            <v>43.360379326801798</v>
          </cell>
        </row>
        <row r="68">
          <cell r="C68">
            <v>0.13539999999999999</v>
          </cell>
          <cell r="D68">
            <v>35.906347946511097</v>
          </cell>
        </row>
        <row r="69">
          <cell r="C69">
            <v>0.156802358</v>
          </cell>
          <cell r="D69">
            <v>38.721010878792903</v>
          </cell>
        </row>
        <row r="70">
          <cell r="C70">
            <v>0.18754545019999999</v>
          </cell>
          <cell r="D70">
            <v>33.1887370458576</v>
          </cell>
        </row>
        <row r="71">
          <cell r="C71">
            <v>0.18467551400000001</v>
          </cell>
          <cell r="D71">
            <v>26.9393211977224</v>
          </cell>
        </row>
        <row r="72">
          <cell r="C72">
            <v>0.22129772959999999</v>
          </cell>
          <cell r="D72">
            <v>22.401489647243999</v>
          </cell>
        </row>
        <row r="73">
          <cell r="C73">
            <v>0.20121715200000001</v>
          </cell>
          <cell r="D73">
            <v>19.321899784726199</v>
          </cell>
        </row>
        <row r="74">
          <cell r="C74">
            <v>0.22188018800000001</v>
          </cell>
          <cell r="D74">
            <v>15.815504664839001</v>
          </cell>
        </row>
        <row r="75">
          <cell r="C75">
            <v>0.12210506</v>
          </cell>
          <cell r="D75">
            <v>40.360379326801798</v>
          </cell>
        </row>
        <row r="76">
          <cell r="C76">
            <v>0.14354</v>
          </cell>
          <cell r="D76">
            <v>32.906347946511097</v>
          </cell>
        </row>
        <row r="77">
          <cell r="C77">
            <v>0.16568023579999999</v>
          </cell>
          <cell r="D77">
            <v>35.721010878792903</v>
          </cell>
        </row>
        <row r="78">
          <cell r="C78">
            <v>0.16875454502000001</v>
          </cell>
          <cell r="D78">
            <v>34.1887370458576</v>
          </cell>
        </row>
        <row r="79">
          <cell r="C79">
            <v>0.17846755140000001</v>
          </cell>
          <cell r="D79">
            <v>29.9393211977224</v>
          </cell>
        </row>
        <row r="80">
          <cell r="C80">
            <v>0.21297729600000001</v>
          </cell>
          <cell r="D80">
            <v>25.401489647243999</v>
          </cell>
        </row>
        <row r="81">
          <cell r="C81">
            <v>0.21121715199999999</v>
          </cell>
          <cell r="D81">
            <v>20.321899784726199</v>
          </cell>
        </row>
        <row r="82">
          <cell r="C82">
            <v>0.23188018799999999</v>
          </cell>
          <cell r="D82">
            <v>13.815504664839001</v>
          </cell>
        </row>
        <row r="86">
          <cell r="D86" t="str">
            <v xml:space="preserve">Electrolyte leakage </v>
          </cell>
        </row>
        <row r="87">
          <cell r="C87">
            <v>3.1970000000000001</v>
          </cell>
          <cell r="D87">
            <v>40.360379326801819</v>
          </cell>
        </row>
        <row r="88">
          <cell r="C88">
            <v>3.1194999999999999</v>
          </cell>
          <cell r="D88">
            <v>39.90634794651109</v>
          </cell>
        </row>
        <row r="89">
          <cell r="C89">
            <v>2.9155000000000002</v>
          </cell>
          <cell r="D89">
            <v>38.721010878792939</v>
          </cell>
        </row>
        <row r="90">
          <cell r="C90">
            <v>2.7268371999999999</v>
          </cell>
          <cell r="D90">
            <v>35.188737045857643</v>
          </cell>
        </row>
        <row r="91">
          <cell r="C91">
            <v>2.7186428</v>
          </cell>
          <cell r="D91">
            <v>25.939321197722421</v>
          </cell>
        </row>
        <row r="92">
          <cell r="C92">
            <v>2.6296688279999998</v>
          </cell>
          <cell r="D92">
            <v>22.401489647244006</v>
          </cell>
        </row>
        <row r="93">
          <cell r="C93">
            <v>2.4627721397200002</v>
          </cell>
          <cell r="D93">
            <v>21.321899784726227</v>
          </cell>
        </row>
        <row r="94">
          <cell r="C94">
            <v>2.181</v>
          </cell>
          <cell r="D94">
            <v>22.815504664839001</v>
          </cell>
        </row>
        <row r="95">
          <cell r="C95">
            <v>3.1797</v>
          </cell>
          <cell r="D95">
            <v>43.360379326801798</v>
          </cell>
        </row>
        <row r="96">
          <cell r="C96">
            <v>3.1295000000000002</v>
          </cell>
          <cell r="D96">
            <v>35.906347946511097</v>
          </cell>
        </row>
        <row r="97">
          <cell r="C97">
            <v>2.9215499999999999</v>
          </cell>
          <cell r="D97">
            <v>38.721010878792903</v>
          </cell>
        </row>
        <row r="98">
          <cell r="C98">
            <v>2.74268372</v>
          </cell>
          <cell r="D98">
            <v>33.1887370458576</v>
          </cell>
        </row>
        <row r="99">
          <cell r="C99">
            <v>2.7218642800000001</v>
          </cell>
          <cell r="D99">
            <v>26.9393211977224</v>
          </cell>
        </row>
        <row r="100">
          <cell r="C100">
            <v>2.6329668827999999</v>
          </cell>
          <cell r="D100">
            <v>22.401489647243999</v>
          </cell>
        </row>
        <row r="101">
          <cell r="C101">
            <v>2.4562772139720002</v>
          </cell>
          <cell r="D101">
            <v>19.321899784726199</v>
          </cell>
        </row>
        <row r="102">
          <cell r="C102">
            <v>2.21</v>
          </cell>
          <cell r="D102">
            <v>15.815504664839001</v>
          </cell>
        </row>
        <row r="103">
          <cell r="C103">
            <v>3.2</v>
          </cell>
          <cell r="D103">
            <v>40.360379326801798</v>
          </cell>
        </row>
        <row r="104">
          <cell r="C104">
            <v>3.105</v>
          </cell>
          <cell r="D104">
            <v>32.906347946511097</v>
          </cell>
        </row>
        <row r="105">
          <cell r="C105">
            <v>2.8215499999999998</v>
          </cell>
          <cell r="D105">
            <v>35.721010878792903</v>
          </cell>
        </row>
        <row r="106">
          <cell r="C106">
            <v>2.6268372000000002</v>
          </cell>
          <cell r="D106">
            <v>34.1887370458576</v>
          </cell>
        </row>
        <row r="107">
          <cell r="C107">
            <v>2.5721864280000002</v>
          </cell>
          <cell r="D107">
            <v>29.9393211977224</v>
          </cell>
        </row>
        <row r="108">
          <cell r="C108">
            <v>2.5632966882799999</v>
          </cell>
          <cell r="D108">
            <v>25.401489647243999</v>
          </cell>
        </row>
        <row r="109">
          <cell r="C109">
            <v>2.5562772139719998</v>
          </cell>
          <cell r="D109">
            <v>20.321899784726199</v>
          </cell>
        </row>
        <row r="110">
          <cell r="C110">
            <v>2.31</v>
          </cell>
          <cell r="D110">
            <v>13.815504664839001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0"/>
  <sheetViews>
    <sheetView topLeftCell="B45" zoomScale="85" zoomScaleNormal="85" workbookViewId="0">
      <selection activeCell="H60" sqref="H60"/>
    </sheetView>
  </sheetViews>
  <sheetFormatPr defaultRowHeight="15" x14ac:dyDescent="0.25"/>
  <cols>
    <col min="1" max="1" width="19.7109375" customWidth="1"/>
    <col min="2" max="2" width="32.85546875" customWidth="1"/>
    <col min="3" max="3" width="17" customWidth="1"/>
    <col min="4" max="4" width="13.7109375" customWidth="1"/>
  </cols>
  <sheetData>
    <row r="2" spans="1:8" x14ac:dyDescent="0.25">
      <c r="A2" t="s">
        <v>16</v>
      </c>
      <c r="B2" t="s">
        <v>0</v>
      </c>
      <c r="C2" t="s">
        <v>1</v>
      </c>
      <c r="D2">
        <v>120</v>
      </c>
      <c r="E2">
        <v>144</v>
      </c>
      <c r="F2">
        <v>168</v>
      </c>
      <c r="G2">
        <v>192</v>
      </c>
      <c r="H2">
        <v>216</v>
      </c>
    </row>
    <row r="3" spans="1:8" x14ac:dyDescent="0.25">
      <c r="C3" t="s">
        <v>65</v>
      </c>
      <c r="D3" s="4">
        <v>8.3333333333333321</v>
      </c>
      <c r="E3" s="4">
        <v>16.666666666666664</v>
      </c>
      <c r="F3" s="4">
        <v>24.999999999999996</v>
      </c>
      <c r="G3" s="4">
        <v>30</v>
      </c>
      <c r="H3" s="4">
        <v>40</v>
      </c>
    </row>
    <row r="4" spans="1:8" x14ac:dyDescent="0.25">
      <c r="C4" t="s">
        <v>66</v>
      </c>
      <c r="D4" s="4">
        <v>9</v>
      </c>
      <c r="E4" s="4">
        <v>19</v>
      </c>
      <c r="F4" s="4">
        <v>26</v>
      </c>
      <c r="G4" s="4">
        <v>33</v>
      </c>
      <c r="H4" s="4">
        <v>42</v>
      </c>
    </row>
    <row r="5" spans="1:8" x14ac:dyDescent="0.25">
      <c r="C5" t="s">
        <v>67</v>
      </c>
      <c r="D5" s="4">
        <v>10</v>
      </c>
      <c r="E5" s="4">
        <v>20</v>
      </c>
      <c r="F5" s="4">
        <v>27</v>
      </c>
      <c r="G5" s="4">
        <v>34</v>
      </c>
      <c r="H5" s="4">
        <v>44</v>
      </c>
    </row>
    <row r="6" spans="1:8" x14ac:dyDescent="0.25">
      <c r="C6" t="s">
        <v>68</v>
      </c>
      <c r="D6" s="4">
        <v>16.666666666666664</v>
      </c>
      <c r="E6" s="4">
        <v>24.999999999999996</v>
      </c>
      <c r="F6" s="4">
        <v>41.666666666666657</v>
      </c>
      <c r="G6" s="4">
        <v>49.999999999999986</v>
      </c>
      <c r="H6" s="4">
        <v>66.666666666666657</v>
      </c>
    </row>
    <row r="7" spans="1:8" x14ac:dyDescent="0.25">
      <c r="C7" t="s">
        <v>69</v>
      </c>
      <c r="D7" s="4">
        <v>8.3333333333333321</v>
      </c>
      <c r="E7" s="4">
        <v>24.999999999999996</v>
      </c>
      <c r="F7" s="4">
        <v>33.333333333333329</v>
      </c>
      <c r="G7" s="4">
        <v>33.333333333333329</v>
      </c>
      <c r="H7" s="4">
        <v>41.666666666666657</v>
      </c>
    </row>
    <row r="8" spans="1:8" x14ac:dyDescent="0.25">
      <c r="C8" t="s">
        <v>70</v>
      </c>
      <c r="D8" s="4">
        <v>8.3333333333333321</v>
      </c>
      <c r="E8" s="4">
        <v>16.666666666666664</v>
      </c>
      <c r="F8" s="4">
        <v>16.666666666666664</v>
      </c>
      <c r="G8" s="4">
        <v>24.999999999999996</v>
      </c>
      <c r="H8" s="4">
        <v>33.333333333333329</v>
      </c>
    </row>
    <row r="9" spans="1:8" x14ac:dyDescent="0.25">
      <c r="C9" t="s">
        <v>71</v>
      </c>
      <c r="D9" s="4">
        <v>8.3333333333333321</v>
      </c>
      <c r="E9" s="4">
        <v>24.999999999999996</v>
      </c>
      <c r="F9" s="4">
        <v>24.999999999999996</v>
      </c>
      <c r="G9" s="4">
        <v>24.999999999999996</v>
      </c>
      <c r="H9" s="4">
        <v>33.333333333333329</v>
      </c>
    </row>
    <row r="10" spans="1:8" x14ac:dyDescent="0.25">
      <c r="C10" t="s">
        <v>72</v>
      </c>
      <c r="D10" s="4">
        <v>0</v>
      </c>
      <c r="E10" s="4">
        <v>8.3333333333333321</v>
      </c>
      <c r="F10" s="4">
        <v>8.3333333333333321</v>
      </c>
      <c r="G10" s="4">
        <v>16.666666666666664</v>
      </c>
      <c r="H10" s="4">
        <v>24.999999999999996</v>
      </c>
    </row>
    <row r="11" spans="1:8" x14ac:dyDescent="0.25">
      <c r="C11" s="3" t="s">
        <v>15</v>
      </c>
    </row>
    <row r="13" spans="1:8" x14ac:dyDescent="0.25">
      <c r="C13" t="s">
        <v>1</v>
      </c>
      <c r="D13" t="s">
        <v>2</v>
      </c>
      <c r="E13" t="s">
        <v>3</v>
      </c>
      <c r="F13" t="s">
        <v>4</v>
      </c>
      <c r="G13" t="s">
        <v>5</v>
      </c>
      <c r="H13" t="s">
        <v>6</v>
      </c>
    </row>
    <row r="14" spans="1:8" x14ac:dyDescent="0.25">
      <c r="C14" t="s">
        <v>7</v>
      </c>
      <c r="D14" s="1">
        <v>1.5</v>
      </c>
      <c r="E14" s="1">
        <v>0.60140653040586012</v>
      </c>
      <c r="F14" s="1">
        <v>0.52083333333333337</v>
      </c>
      <c r="G14" s="1">
        <v>1</v>
      </c>
      <c r="H14" s="1">
        <v>0.52083333333333404</v>
      </c>
    </row>
    <row r="15" spans="1:8" x14ac:dyDescent="0.25">
      <c r="C15" t="s">
        <v>8</v>
      </c>
      <c r="D15" s="1">
        <v>1.2</v>
      </c>
      <c r="E15" s="1">
        <v>1.25</v>
      </c>
      <c r="F15" s="1">
        <v>1.0416666666666667</v>
      </c>
      <c r="G15" s="1">
        <v>1.25</v>
      </c>
      <c r="H15" s="1">
        <v>1.2</v>
      </c>
    </row>
    <row r="16" spans="1:8" x14ac:dyDescent="0.25">
      <c r="C16" t="s">
        <v>9</v>
      </c>
      <c r="D16" s="1">
        <v>1.1200000000000001</v>
      </c>
      <c r="E16" s="1">
        <v>1.2028130608117202</v>
      </c>
      <c r="F16" s="1">
        <v>1.6</v>
      </c>
      <c r="G16" s="1">
        <v>1.7</v>
      </c>
      <c r="H16" s="1">
        <v>1.2</v>
      </c>
    </row>
    <row r="17" spans="1:8" x14ac:dyDescent="0.25">
      <c r="C17" t="s">
        <v>10</v>
      </c>
      <c r="D17" s="1">
        <v>1.2028130608117202</v>
      </c>
      <c r="E17" s="1">
        <v>1.0416666666666667</v>
      </c>
      <c r="F17" s="1">
        <v>1.0416666666666672</v>
      </c>
      <c r="G17" s="1">
        <v>1.2028130608117225</v>
      </c>
      <c r="H17" s="1">
        <v>1.4</v>
      </c>
    </row>
    <row r="18" spans="1:8" x14ac:dyDescent="0.25">
      <c r="C18" t="s">
        <v>11</v>
      </c>
      <c r="D18" s="1">
        <v>2</v>
      </c>
      <c r="E18" s="1">
        <v>1.5</v>
      </c>
      <c r="F18" s="1">
        <v>1.7</v>
      </c>
      <c r="G18" s="1">
        <v>1.9</v>
      </c>
      <c r="H18" s="1">
        <v>1.8</v>
      </c>
    </row>
    <row r="19" spans="1:8" x14ac:dyDescent="0.25">
      <c r="C19" t="s">
        <v>12</v>
      </c>
      <c r="D19" s="1">
        <v>1.1000000000000001</v>
      </c>
      <c r="E19" s="1">
        <v>1.2028130608117202</v>
      </c>
      <c r="F19" s="1">
        <v>1.8</v>
      </c>
      <c r="G19" s="1">
        <v>1.0416666666666667</v>
      </c>
      <c r="H19" s="1">
        <v>2.1</v>
      </c>
    </row>
    <row r="20" spans="1:8" x14ac:dyDescent="0.25">
      <c r="C20" t="s">
        <v>13</v>
      </c>
      <c r="D20" s="1">
        <v>1.3</v>
      </c>
      <c r="E20" s="1">
        <v>1.6</v>
      </c>
      <c r="F20" s="1">
        <v>1.18</v>
      </c>
      <c r="G20" s="1">
        <v>1.2</v>
      </c>
      <c r="H20" s="1">
        <v>1.8</v>
      </c>
    </row>
    <row r="21" spans="1:8" x14ac:dyDescent="0.25">
      <c r="C21" t="s">
        <v>14</v>
      </c>
      <c r="D21" s="1">
        <v>1.5</v>
      </c>
      <c r="E21" s="1">
        <v>1.1100000000000001</v>
      </c>
      <c r="F21" s="1">
        <v>1.0900000000000001</v>
      </c>
      <c r="G21" s="1">
        <v>1.2028130608117202</v>
      </c>
      <c r="H21" s="1">
        <v>1.3</v>
      </c>
    </row>
    <row r="31" spans="1:8" x14ac:dyDescent="0.25">
      <c r="B31" t="s">
        <v>1</v>
      </c>
      <c r="C31" t="s">
        <v>73</v>
      </c>
      <c r="D31" t="s">
        <v>19</v>
      </c>
    </row>
    <row r="32" spans="1:8" x14ac:dyDescent="0.25">
      <c r="A32" t="s">
        <v>17</v>
      </c>
      <c r="B32" t="s">
        <v>7</v>
      </c>
      <c r="C32" s="15">
        <v>0.11</v>
      </c>
      <c r="D32" s="15">
        <v>2.8</v>
      </c>
      <c r="E32" s="1"/>
      <c r="F32" s="1"/>
      <c r="G32" s="15"/>
      <c r="H32" s="15"/>
    </row>
    <row r="33" spans="2:8" x14ac:dyDescent="0.25">
      <c r="B33" t="s">
        <v>8</v>
      </c>
      <c r="C33" s="15">
        <v>0.14300000000000002</v>
      </c>
      <c r="D33" s="15">
        <v>2.78</v>
      </c>
      <c r="E33" s="1"/>
      <c r="F33" s="1"/>
      <c r="G33" s="15"/>
      <c r="H33" s="15"/>
    </row>
    <row r="34" spans="2:8" x14ac:dyDescent="0.25">
      <c r="B34" t="s">
        <v>9</v>
      </c>
      <c r="C34" s="15">
        <v>0.1573</v>
      </c>
      <c r="D34" s="15">
        <v>2.7521999999999998</v>
      </c>
      <c r="E34" s="1"/>
      <c r="F34" s="1"/>
      <c r="G34" s="15"/>
      <c r="H34" s="15"/>
    </row>
    <row r="35" spans="2:8" x14ac:dyDescent="0.25">
      <c r="B35" t="s">
        <v>10</v>
      </c>
      <c r="C35" s="15">
        <v>0.1837</v>
      </c>
      <c r="D35" s="15">
        <v>2.7246779999999999</v>
      </c>
      <c r="E35" s="1"/>
      <c r="F35" s="1"/>
      <c r="G35" s="15"/>
      <c r="H35" s="15"/>
    </row>
    <row r="36" spans="2:8" x14ac:dyDescent="0.25">
      <c r="B36" t="s">
        <v>11</v>
      </c>
      <c r="C36" s="15">
        <v>0.18589999999999998</v>
      </c>
      <c r="D36" s="15">
        <v>2.6974312199999999</v>
      </c>
      <c r="E36" s="1"/>
      <c r="F36" s="1"/>
      <c r="G36" s="15"/>
      <c r="H36" s="15"/>
    </row>
    <row r="37" spans="2:8" x14ac:dyDescent="0.25">
      <c r="B37" t="s">
        <v>12</v>
      </c>
      <c r="C37" s="15">
        <v>0.2112</v>
      </c>
      <c r="D37" s="15">
        <v>2.6704569077999998</v>
      </c>
      <c r="E37" s="1"/>
      <c r="F37" s="1"/>
      <c r="G37" s="15"/>
      <c r="H37" s="15"/>
    </row>
    <row r="38" spans="2:8" x14ac:dyDescent="0.25">
      <c r="B38" t="s">
        <v>13</v>
      </c>
      <c r="C38" s="15">
        <v>0.21779999999999999</v>
      </c>
      <c r="D38" s="15">
        <v>2.6437523387219999</v>
      </c>
      <c r="E38" s="1"/>
      <c r="F38" s="1"/>
      <c r="G38" s="15"/>
      <c r="H38" s="15"/>
    </row>
    <row r="39" spans="2:8" x14ac:dyDescent="0.25">
      <c r="B39" t="s">
        <v>14</v>
      </c>
      <c r="C39" s="15">
        <v>0.26135999999999998</v>
      </c>
      <c r="D39" s="15">
        <v>2.5115647217858998</v>
      </c>
      <c r="E39" s="1"/>
      <c r="F39" s="1"/>
      <c r="G39" s="15"/>
      <c r="H39" s="15"/>
    </row>
    <row r="40" spans="2:8" x14ac:dyDescent="0.25">
      <c r="B40" s="24" t="s">
        <v>7</v>
      </c>
      <c r="C40" s="13">
        <v>0.1</v>
      </c>
      <c r="D40" s="13">
        <v>2.7691999999999997</v>
      </c>
      <c r="E40" s="13"/>
      <c r="F40" s="1"/>
      <c r="G40" s="13"/>
      <c r="H40" s="13"/>
    </row>
    <row r="41" spans="2:8" x14ac:dyDescent="0.25">
      <c r="B41" s="24" t="s">
        <v>8</v>
      </c>
      <c r="C41" s="13">
        <v>0.13</v>
      </c>
      <c r="D41" s="13">
        <v>2.7515079999999998</v>
      </c>
      <c r="E41" s="13"/>
      <c r="F41" s="1"/>
      <c r="G41" s="13"/>
      <c r="H41" s="13"/>
    </row>
    <row r="42" spans="2:8" x14ac:dyDescent="0.25">
      <c r="B42" s="24" t="s">
        <v>9</v>
      </c>
      <c r="C42" s="13">
        <v>0.14299999999999999</v>
      </c>
      <c r="D42" s="13">
        <v>2.7415079999999996</v>
      </c>
      <c r="E42" s="13"/>
      <c r="F42" s="1"/>
      <c r="G42" s="13"/>
      <c r="H42" s="13"/>
    </row>
    <row r="43" spans="2:8" x14ac:dyDescent="0.25">
      <c r="B43" s="24" t="s">
        <v>10</v>
      </c>
      <c r="C43" s="13">
        <v>0.19836999999999999</v>
      </c>
      <c r="D43" s="13">
        <v>2.7140929199999997</v>
      </c>
      <c r="E43" s="13"/>
      <c r="F43" s="1"/>
      <c r="G43" s="13"/>
      <c r="H43" s="13"/>
    </row>
    <row r="44" spans="2:8" x14ac:dyDescent="0.25">
      <c r="B44" s="24" t="s">
        <v>11</v>
      </c>
      <c r="C44" s="13">
        <v>0.21859000000000001</v>
      </c>
      <c r="D44" s="13">
        <v>2.6869519907999995</v>
      </c>
      <c r="E44" s="13"/>
      <c r="F44" s="1"/>
      <c r="G44" s="13"/>
      <c r="H44" s="13"/>
    </row>
    <row r="45" spans="2:8" x14ac:dyDescent="0.25">
      <c r="B45" s="24" t="s">
        <v>12</v>
      </c>
      <c r="C45" s="13">
        <v>0.222112</v>
      </c>
      <c r="D45" s="13">
        <v>2.6600824708919992</v>
      </c>
      <c r="E45" s="13"/>
      <c r="F45" s="1"/>
      <c r="G45" s="13"/>
      <c r="H45" s="13"/>
    </row>
    <row r="46" spans="2:8" x14ac:dyDescent="0.25">
      <c r="B46" s="24" t="s">
        <v>13</v>
      </c>
      <c r="C46" s="13">
        <v>0.27</v>
      </c>
      <c r="D46" s="13">
        <v>2.6334816461830797</v>
      </c>
      <c r="E46" s="13"/>
      <c r="F46" s="1"/>
      <c r="G46" s="13"/>
      <c r="H46" s="13"/>
    </row>
    <row r="47" spans="2:8" x14ac:dyDescent="0.25">
      <c r="B47" s="24" t="s">
        <v>14</v>
      </c>
      <c r="C47" s="13">
        <v>0.28350000000000003</v>
      </c>
      <c r="D47" s="13">
        <v>2.5018075638739257</v>
      </c>
      <c r="E47" s="13"/>
      <c r="F47" s="1"/>
      <c r="G47" s="13"/>
      <c r="H47" s="13"/>
    </row>
    <row r="48" spans="2:8" x14ac:dyDescent="0.25">
      <c r="B48" s="26" t="s">
        <v>7</v>
      </c>
      <c r="C48" s="15">
        <v>0.11244999999999999</v>
      </c>
      <c r="D48" s="15">
        <v>2.8070769999999996</v>
      </c>
      <c r="E48" s="15"/>
      <c r="F48" s="13"/>
      <c r="G48" s="15"/>
      <c r="H48" s="15"/>
    </row>
    <row r="49" spans="1:8" x14ac:dyDescent="0.25">
      <c r="B49" s="26" t="s">
        <v>8</v>
      </c>
      <c r="C49" s="15">
        <v>0.128</v>
      </c>
      <c r="D49" s="15">
        <v>2.7900623000000002</v>
      </c>
      <c r="E49" s="15"/>
      <c r="F49" s="13"/>
      <c r="G49" s="15"/>
      <c r="H49" s="15"/>
    </row>
    <row r="50" spans="1:8" x14ac:dyDescent="0.25">
      <c r="B50" s="26" t="s">
        <v>9</v>
      </c>
      <c r="C50" s="15">
        <v>0.1583</v>
      </c>
      <c r="D50" s="15">
        <v>2.7790062300000002</v>
      </c>
      <c r="E50" s="15"/>
      <c r="F50" s="13"/>
      <c r="G50" s="15"/>
      <c r="H50" s="15"/>
    </row>
    <row r="51" spans="1:8" x14ac:dyDescent="0.25">
      <c r="B51" s="26" t="s">
        <v>10</v>
      </c>
      <c r="C51" s="15">
        <v>0.18983700000000001</v>
      </c>
      <c r="D51" s="15">
        <v>2.7512161677</v>
      </c>
      <c r="E51" s="15"/>
      <c r="F51" s="13"/>
      <c r="G51" s="15"/>
      <c r="H51" s="15"/>
    </row>
    <row r="52" spans="1:8" x14ac:dyDescent="0.25">
      <c r="B52" s="26" t="s">
        <v>11</v>
      </c>
      <c r="C52" s="15">
        <v>0.2198859</v>
      </c>
      <c r="D52" s="15">
        <v>2.7237040060229996</v>
      </c>
      <c r="E52" s="15"/>
      <c r="F52" s="13"/>
      <c r="G52" s="15"/>
      <c r="H52" s="15"/>
    </row>
    <row r="53" spans="1:8" x14ac:dyDescent="0.25">
      <c r="B53" s="26" t="s">
        <v>12</v>
      </c>
      <c r="C53" s="15">
        <v>0.2353112</v>
      </c>
      <c r="D53" s="15">
        <v>2.6964669659627694</v>
      </c>
      <c r="E53" s="15"/>
      <c r="F53" s="13"/>
      <c r="G53" s="15"/>
      <c r="H53" s="15"/>
    </row>
    <row r="54" spans="1:8" x14ac:dyDescent="0.25">
      <c r="B54" s="26" t="s">
        <v>13</v>
      </c>
      <c r="C54" s="15">
        <v>0.23677999999999999</v>
      </c>
      <c r="D54" s="15">
        <v>2.6695022963031416</v>
      </c>
      <c r="E54" s="15"/>
      <c r="F54" s="13"/>
      <c r="G54" s="15"/>
      <c r="H54" s="15"/>
    </row>
    <row r="55" spans="1:8" x14ac:dyDescent="0.25">
      <c r="B55" s="26" t="s">
        <v>14</v>
      </c>
      <c r="C55" s="15">
        <v>0.25086340000000001</v>
      </c>
      <c r="D55" s="15">
        <v>2.6502296303140001</v>
      </c>
      <c r="E55" s="15"/>
      <c r="F55" s="13"/>
      <c r="G55" s="15"/>
      <c r="H55" s="15"/>
    </row>
    <row r="56" spans="1:8" x14ac:dyDescent="0.25">
      <c r="C56" s="1"/>
      <c r="D56" s="1"/>
    </row>
    <row r="57" spans="1:8" x14ac:dyDescent="0.25">
      <c r="C57" s="1"/>
    </row>
    <row r="58" spans="1:8" x14ac:dyDescent="0.25">
      <c r="A58" t="s">
        <v>20</v>
      </c>
      <c r="B58" t="s">
        <v>1</v>
      </c>
      <c r="C58" t="s">
        <v>74</v>
      </c>
      <c r="D58" s="70" t="s">
        <v>18</v>
      </c>
      <c r="E58" s="70"/>
    </row>
    <row r="59" spans="1:8" x14ac:dyDescent="0.25">
      <c r="B59" s="24" t="s">
        <v>7</v>
      </c>
      <c r="C59" s="13">
        <v>0.11050600000000001</v>
      </c>
      <c r="D59" s="14">
        <v>40.360379326801819</v>
      </c>
      <c r="E59" s="2"/>
      <c r="F59" s="15"/>
      <c r="G59" s="38"/>
    </row>
    <row r="60" spans="1:8" x14ac:dyDescent="0.25">
      <c r="B60" s="24" t="s">
        <v>8</v>
      </c>
      <c r="C60" s="13">
        <v>0.13400000000000001</v>
      </c>
      <c r="D60" s="14">
        <v>39.90634794651109</v>
      </c>
      <c r="E60" s="2"/>
      <c r="F60" s="15"/>
      <c r="G60" s="38"/>
    </row>
    <row r="61" spans="1:8" x14ac:dyDescent="0.25">
      <c r="B61" s="24" t="s">
        <v>9</v>
      </c>
      <c r="C61" s="13">
        <v>0.15802358</v>
      </c>
      <c r="D61" s="14">
        <v>38.721010878792939</v>
      </c>
      <c r="E61" s="2"/>
      <c r="F61" s="15"/>
      <c r="G61" s="38"/>
    </row>
    <row r="62" spans="1:8" x14ac:dyDescent="0.25">
      <c r="B62" s="24" t="s">
        <v>10</v>
      </c>
      <c r="C62" s="13">
        <v>0.18545450199999999</v>
      </c>
      <c r="D62" s="14">
        <v>35.188737045857643</v>
      </c>
      <c r="E62" s="2"/>
      <c r="F62" s="15"/>
      <c r="G62" s="38"/>
    </row>
    <row r="63" spans="1:8" x14ac:dyDescent="0.25">
      <c r="B63" s="24" t="s">
        <v>11</v>
      </c>
      <c r="C63" s="13">
        <v>0.18675513999999999</v>
      </c>
      <c r="D63" s="14">
        <v>25.939321197722421</v>
      </c>
      <c r="E63" s="2"/>
      <c r="F63" s="15"/>
      <c r="G63" s="38"/>
    </row>
    <row r="64" spans="1:8" x14ac:dyDescent="0.25">
      <c r="B64" s="24" t="s">
        <v>12</v>
      </c>
      <c r="C64" s="13">
        <v>0.20129772959999997</v>
      </c>
      <c r="D64" s="14">
        <v>22.401489647244006</v>
      </c>
      <c r="E64" s="2"/>
      <c r="F64" s="15"/>
      <c r="G64" s="38"/>
    </row>
    <row r="65" spans="2:7" x14ac:dyDescent="0.25">
      <c r="B65" s="24" t="s">
        <v>13</v>
      </c>
      <c r="C65" s="13">
        <v>0.21217152</v>
      </c>
      <c r="D65" s="14">
        <v>21.321899784726227</v>
      </c>
      <c r="E65" s="2"/>
      <c r="F65" s="15"/>
      <c r="G65" s="38"/>
    </row>
    <row r="66" spans="2:7" x14ac:dyDescent="0.25">
      <c r="B66" s="24" t="s">
        <v>14</v>
      </c>
      <c r="C66" s="13">
        <v>0.22880188000000001</v>
      </c>
      <c r="D66" s="14">
        <v>22.815504664839001</v>
      </c>
      <c r="E66" s="2"/>
      <c r="F66" s="15"/>
      <c r="G66" s="38"/>
    </row>
    <row r="67" spans="2:7" x14ac:dyDescent="0.25">
      <c r="B67" s="26" t="s">
        <v>7</v>
      </c>
      <c r="C67" s="1">
        <v>0.12105059999999999</v>
      </c>
      <c r="D67" s="4">
        <v>43.360379326801798</v>
      </c>
      <c r="E67" s="2"/>
      <c r="F67" s="13"/>
      <c r="G67" s="38"/>
    </row>
    <row r="68" spans="2:7" x14ac:dyDescent="0.25">
      <c r="B68" s="26" t="s">
        <v>8</v>
      </c>
      <c r="C68" s="1">
        <v>0.13539999999999999</v>
      </c>
      <c r="D68" s="4">
        <v>35.906347946511097</v>
      </c>
      <c r="E68" s="2"/>
      <c r="F68" s="13"/>
    </row>
    <row r="69" spans="2:7" x14ac:dyDescent="0.25">
      <c r="B69" s="26" t="s">
        <v>9</v>
      </c>
      <c r="C69" s="1">
        <v>0.156802358</v>
      </c>
      <c r="D69" s="4">
        <v>38.721010878792903</v>
      </c>
      <c r="E69" s="2"/>
      <c r="F69" s="13"/>
    </row>
    <row r="70" spans="2:7" x14ac:dyDescent="0.25">
      <c r="B70" s="26" t="s">
        <v>10</v>
      </c>
      <c r="C70" s="1">
        <v>0.18754545019999999</v>
      </c>
      <c r="D70" s="4">
        <v>33.1887370458576</v>
      </c>
      <c r="E70" s="2"/>
      <c r="F70" s="13"/>
    </row>
    <row r="71" spans="2:7" x14ac:dyDescent="0.25">
      <c r="B71" s="26" t="s">
        <v>11</v>
      </c>
      <c r="C71" s="1">
        <v>0.18467551400000001</v>
      </c>
      <c r="D71" s="4">
        <v>26.9393211977224</v>
      </c>
      <c r="E71" s="2"/>
      <c r="F71" s="13"/>
    </row>
    <row r="72" spans="2:7" x14ac:dyDescent="0.25">
      <c r="B72" s="26" t="s">
        <v>12</v>
      </c>
      <c r="C72" s="1">
        <v>0.22129772959999999</v>
      </c>
      <c r="D72" s="4">
        <v>22.401489647243999</v>
      </c>
      <c r="E72" s="2"/>
      <c r="F72" s="13"/>
    </row>
    <row r="73" spans="2:7" x14ac:dyDescent="0.25">
      <c r="B73" s="26" t="s">
        <v>13</v>
      </c>
      <c r="C73" s="1">
        <v>0.20121715200000001</v>
      </c>
      <c r="D73" s="4">
        <v>19.321899784726199</v>
      </c>
      <c r="E73" s="2"/>
      <c r="F73" s="13"/>
    </row>
    <row r="74" spans="2:7" x14ac:dyDescent="0.25">
      <c r="B74" s="26" t="s">
        <v>14</v>
      </c>
      <c r="C74" s="1">
        <v>0.22188018800000001</v>
      </c>
      <c r="D74" s="4">
        <v>15.815504664839001</v>
      </c>
      <c r="E74" s="2"/>
      <c r="F74" s="13"/>
    </row>
    <row r="75" spans="2:7" x14ac:dyDescent="0.25">
      <c r="B75" s="24" t="s">
        <v>7</v>
      </c>
      <c r="C75" s="13">
        <v>0.12210506</v>
      </c>
      <c r="D75" s="14">
        <v>40.360379326801798</v>
      </c>
      <c r="E75" s="2"/>
      <c r="F75" s="15"/>
    </row>
    <row r="76" spans="2:7" x14ac:dyDescent="0.25">
      <c r="B76" s="24" t="s">
        <v>8</v>
      </c>
      <c r="C76" s="13">
        <v>0.14354</v>
      </c>
      <c r="D76" s="14">
        <v>32.906347946511097</v>
      </c>
      <c r="E76" s="2"/>
      <c r="F76" s="15"/>
    </row>
    <row r="77" spans="2:7" x14ac:dyDescent="0.25">
      <c r="B77" s="24" t="s">
        <v>9</v>
      </c>
      <c r="C77" s="13">
        <v>0.16568023579999999</v>
      </c>
      <c r="D77" s="14">
        <v>35.721010878792903</v>
      </c>
      <c r="E77" s="2"/>
      <c r="F77" s="15"/>
    </row>
    <row r="78" spans="2:7" x14ac:dyDescent="0.25">
      <c r="B78" s="24" t="s">
        <v>10</v>
      </c>
      <c r="C78" s="13">
        <v>0.16875454502000001</v>
      </c>
      <c r="D78" s="14">
        <v>34.1887370458576</v>
      </c>
      <c r="E78" s="2"/>
      <c r="F78" s="15"/>
    </row>
    <row r="79" spans="2:7" x14ac:dyDescent="0.25">
      <c r="B79" s="24" t="s">
        <v>11</v>
      </c>
      <c r="C79" s="13">
        <v>0.17846755140000001</v>
      </c>
      <c r="D79" s="14">
        <v>29.9393211977224</v>
      </c>
      <c r="E79" s="2"/>
      <c r="F79" s="15"/>
    </row>
    <row r="80" spans="2:7" x14ac:dyDescent="0.25">
      <c r="B80" s="24" t="s">
        <v>12</v>
      </c>
      <c r="C80" s="13">
        <v>0.21297729600000001</v>
      </c>
      <c r="D80" s="14">
        <v>25.401489647243999</v>
      </c>
      <c r="E80" s="2"/>
      <c r="F80" s="15"/>
    </row>
    <row r="81" spans="2:6" x14ac:dyDescent="0.25">
      <c r="B81" s="24" t="s">
        <v>13</v>
      </c>
      <c r="C81" s="13">
        <v>0.21121715199999999</v>
      </c>
      <c r="D81" s="14">
        <v>20.321899784726199</v>
      </c>
      <c r="E81" s="2"/>
      <c r="F81" s="15"/>
    </row>
    <row r="82" spans="2:6" x14ac:dyDescent="0.25">
      <c r="B82" s="24" t="s">
        <v>14</v>
      </c>
      <c r="C82" s="13">
        <v>0.23188018799999999</v>
      </c>
      <c r="D82" s="14">
        <v>13.815504664839001</v>
      </c>
      <c r="E82" s="2"/>
      <c r="F82" s="15"/>
    </row>
    <row r="83" spans="2:6" x14ac:dyDescent="0.25">
      <c r="B83" s="24"/>
      <c r="C83" s="13"/>
      <c r="D83" s="14"/>
      <c r="E83" s="2"/>
    </row>
    <row r="84" spans="2:6" x14ac:dyDescent="0.25">
      <c r="B84" s="24"/>
      <c r="C84" s="13"/>
      <c r="D84" s="14"/>
      <c r="E84" s="2"/>
    </row>
    <row r="86" spans="2:6" x14ac:dyDescent="0.25">
      <c r="C86" t="s">
        <v>64</v>
      </c>
      <c r="D86" t="s">
        <v>18</v>
      </c>
    </row>
    <row r="87" spans="2:6" x14ac:dyDescent="0.25">
      <c r="C87" s="1">
        <v>3.1970000000000001</v>
      </c>
      <c r="D87" s="14">
        <v>40.360379326801819</v>
      </c>
    </row>
    <row r="88" spans="2:6" x14ac:dyDescent="0.25">
      <c r="C88" s="1">
        <v>3.1194999999999999</v>
      </c>
      <c r="D88" s="14">
        <v>39.90634794651109</v>
      </c>
    </row>
    <row r="89" spans="2:6" x14ac:dyDescent="0.25">
      <c r="C89" s="1">
        <v>2.9155000000000002</v>
      </c>
      <c r="D89" s="14">
        <v>38.721010878792939</v>
      </c>
    </row>
    <row r="90" spans="2:6" x14ac:dyDescent="0.25">
      <c r="C90" s="1">
        <v>2.7268371999999999</v>
      </c>
      <c r="D90" s="14">
        <v>35.188737045857643</v>
      </c>
    </row>
    <row r="91" spans="2:6" x14ac:dyDescent="0.25">
      <c r="C91" s="1">
        <v>2.7186428</v>
      </c>
      <c r="D91" s="14">
        <v>25.939321197722421</v>
      </c>
    </row>
    <row r="92" spans="2:6" x14ac:dyDescent="0.25">
      <c r="C92" s="1">
        <v>2.6296688279999998</v>
      </c>
      <c r="D92" s="14">
        <v>22.401489647244006</v>
      </c>
    </row>
    <row r="93" spans="2:6" x14ac:dyDescent="0.25">
      <c r="C93" s="1">
        <v>2.4627721397200002</v>
      </c>
      <c r="D93" s="14">
        <v>21.321899784726227</v>
      </c>
    </row>
    <row r="94" spans="2:6" x14ac:dyDescent="0.25">
      <c r="C94" s="1">
        <v>2.181</v>
      </c>
      <c r="D94" s="14">
        <v>22.815504664839001</v>
      </c>
    </row>
    <row r="95" spans="2:6" x14ac:dyDescent="0.25">
      <c r="C95" s="1">
        <v>3.1797</v>
      </c>
      <c r="D95" s="4">
        <v>43.360379326801798</v>
      </c>
    </row>
    <row r="96" spans="2:6" x14ac:dyDescent="0.25">
      <c r="C96" s="1">
        <v>3.1295000000000002</v>
      </c>
      <c r="D96" s="4">
        <v>35.906347946511097</v>
      </c>
    </row>
    <row r="97" spans="3:4" x14ac:dyDescent="0.25">
      <c r="C97" s="1">
        <v>2.9215499999999999</v>
      </c>
      <c r="D97" s="4">
        <v>38.721010878792903</v>
      </c>
    </row>
    <row r="98" spans="3:4" x14ac:dyDescent="0.25">
      <c r="C98" s="1">
        <v>2.74268372</v>
      </c>
      <c r="D98" s="4">
        <v>33.1887370458576</v>
      </c>
    </row>
    <row r="99" spans="3:4" x14ac:dyDescent="0.25">
      <c r="C99" s="1">
        <v>2.7218642800000001</v>
      </c>
      <c r="D99" s="4">
        <v>26.9393211977224</v>
      </c>
    </row>
    <row r="100" spans="3:4" x14ac:dyDescent="0.25">
      <c r="C100" s="1">
        <v>2.6329668827999999</v>
      </c>
      <c r="D100" s="4">
        <v>22.401489647243999</v>
      </c>
    </row>
    <row r="101" spans="3:4" x14ac:dyDescent="0.25">
      <c r="C101" s="1">
        <v>2.4562772139720002</v>
      </c>
      <c r="D101" s="4">
        <v>19.321899784726199</v>
      </c>
    </row>
    <row r="102" spans="3:4" x14ac:dyDescent="0.25">
      <c r="C102" s="1">
        <v>2.21</v>
      </c>
      <c r="D102" s="4">
        <v>15.815504664839001</v>
      </c>
    </row>
    <row r="103" spans="3:4" x14ac:dyDescent="0.25">
      <c r="C103" s="13">
        <v>3.2</v>
      </c>
      <c r="D103" s="14">
        <v>40.360379326801798</v>
      </c>
    </row>
    <row r="104" spans="3:4" x14ac:dyDescent="0.25">
      <c r="C104" s="13">
        <v>3.105</v>
      </c>
      <c r="D104" s="14">
        <v>32.906347946511097</v>
      </c>
    </row>
    <row r="105" spans="3:4" x14ac:dyDescent="0.25">
      <c r="C105" s="13">
        <v>2.8215499999999998</v>
      </c>
      <c r="D105" s="14">
        <v>35.721010878792903</v>
      </c>
    </row>
    <row r="106" spans="3:4" x14ac:dyDescent="0.25">
      <c r="C106" s="13">
        <v>2.6268372000000002</v>
      </c>
      <c r="D106" s="14">
        <v>34.1887370458576</v>
      </c>
    </row>
    <row r="107" spans="3:4" x14ac:dyDescent="0.25">
      <c r="C107" s="13">
        <v>2.5721864280000002</v>
      </c>
      <c r="D107" s="14">
        <v>29.9393211977224</v>
      </c>
    </row>
    <row r="108" spans="3:4" x14ac:dyDescent="0.25">
      <c r="C108" s="13">
        <v>2.5632966882799999</v>
      </c>
      <c r="D108" s="14">
        <v>25.401489647243999</v>
      </c>
    </row>
    <row r="109" spans="3:4" x14ac:dyDescent="0.25">
      <c r="C109" s="13">
        <v>2.5562772139719998</v>
      </c>
      <c r="D109" s="14">
        <v>20.321899784726199</v>
      </c>
    </row>
    <row r="110" spans="3:4" x14ac:dyDescent="0.25">
      <c r="C110" s="13">
        <v>2.31</v>
      </c>
      <c r="D110" s="14">
        <v>13.815504664839001</v>
      </c>
    </row>
  </sheetData>
  <sortState ref="D113:D120">
    <sortCondition ref="D113"/>
  </sortState>
  <mergeCells count="1">
    <mergeCell ref="D58:E5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>
      <selection activeCell="B9" sqref="B9"/>
    </sheetView>
  </sheetViews>
  <sheetFormatPr defaultRowHeight="15" x14ac:dyDescent="0.25"/>
  <cols>
    <col min="1" max="1" width="15.140625" customWidth="1"/>
    <col min="2" max="2" width="14.28515625" customWidth="1"/>
    <col min="3" max="3" width="21" customWidth="1"/>
    <col min="4" max="5" width="13.28515625" style="1" customWidth="1"/>
    <col min="6" max="6" width="15.42578125" style="1" customWidth="1"/>
    <col min="7" max="7" width="14.85546875" style="1" customWidth="1"/>
    <col min="8" max="8" width="12" style="1" customWidth="1"/>
    <col min="9" max="9" width="14.28515625" customWidth="1"/>
    <col min="10" max="10" width="18.140625" customWidth="1"/>
    <col min="11" max="11" width="16.7109375" customWidth="1"/>
    <col min="12" max="12" width="15.140625" customWidth="1"/>
    <col min="13" max="13" width="14.5703125" customWidth="1"/>
    <col min="14" max="14" width="14" customWidth="1"/>
    <col min="15" max="15" width="14.42578125" customWidth="1"/>
    <col min="16" max="16" width="12.7109375" customWidth="1"/>
    <col min="17" max="17" width="13" customWidth="1"/>
    <col min="18" max="18" width="15.85546875" customWidth="1"/>
    <col min="19" max="19" width="14.85546875" customWidth="1"/>
  </cols>
  <sheetData>
    <row r="1" spans="1:19" x14ac:dyDescent="0.25">
      <c r="A1" s="26"/>
      <c r="B1" s="26"/>
      <c r="C1" s="26"/>
      <c r="D1" s="15"/>
      <c r="E1" s="15"/>
      <c r="F1" s="15"/>
      <c r="G1" s="15"/>
      <c r="H1" s="15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s="51" customFormat="1" ht="45" x14ac:dyDescent="0.25">
      <c r="A2" s="54" t="s">
        <v>75</v>
      </c>
      <c r="B2" s="54" t="s">
        <v>34</v>
      </c>
      <c r="C2" s="54" t="s">
        <v>76</v>
      </c>
      <c r="D2" s="55" t="s">
        <v>77</v>
      </c>
      <c r="E2" s="55" t="s">
        <v>78</v>
      </c>
      <c r="F2" s="55" t="s">
        <v>79</v>
      </c>
      <c r="G2" s="55" t="s">
        <v>81</v>
      </c>
      <c r="H2" s="55" t="s">
        <v>80</v>
      </c>
      <c r="I2" s="56" t="s">
        <v>82</v>
      </c>
      <c r="J2" s="56" t="s">
        <v>83</v>
      </c>
      <c r="K2" s="56" t="s">
        <v>84</v>
      </c>
      <c r="L2" s="56" t="s">
        <v>85</v>
      </c>
      <c r="M2" s="56" t="s">
        <v>86</v>
      </c>
      <c r="N2" s="56" t="s">
        <v>87</v>
      </c>
      <c r="O2" s="56" t="s">
        <v>88</v>
      </c>
      <c r="P2" s="56" t="s">
        <v>89</v>
      </c>
      <c r="Q2" s="56" t="s">
        <v>90</v>
      </c>
      <c r="R2" s="56" t="s">
        <v>91</v>
      </c>
      <c r="S2" s="56" t="s">
        <v>92</v>
      </c>
    </row>
    <row r="3" spans="1:19" x14ac:dyDescent="0.25">
      <c r="A3" s="26" t="s">
        <v>65</v>
      </c>
      <c r="B3" s="26">
        <v>1</v>
      </c>
      <c r="C3" s="26">
        <v>1</v>
      </c>
      <c r="D3" s="15">
        <v>7.58</v>
      </c>
      <c r="E3" s="15">
        <v>102</v>
      </c>
      <c r="F3" s="15">
        <v>24.364799999999999</v>
      </c>
      <c r="G3" s="15">
        <v>31.734400000000004</v>
      </c>
      <c r="H3" s="15">
        <v>10.528</v>
      </c>
      <c r="I3" s="57">
        <v>408</v>
      </c>
      <c r="J3" s="57">
        <v>12.78</v>
      </c>
      <c r="K3" s="57">
        <v>0.49</v>
      </c>
      <c r="L3" s="57">
        <v>3.98</v>
      </c>
      <c r="M3" s="57">
        <f>J3/L3</f>
        <v>3.2110552763819094</v>
      </c>
      <c r="N3" s="26">
        <v>31.47</v>
      </c>
      <c r="O3" s="26">
        <v>54.98</v>
      </c>
      <c r="P3" s="26">
        <v>21.22</v>
      </c>
      <c r="Q3" s="26">
        <v>99.27</v>
      </c>
      <c r="R3" s="26">
        <v>37.21</v>
      </c>
      <c r="S3" s="26">
        <v>89.34</v>
      </c>
    </row>
    <row r="4" spans="1:19" x14ac:dyDescent="0.25">
      <c r="A4" s="26" t="s">
        <v>66</v>
      </c>
      <c r="B4" s="26">
        <v>2</v>
      </c>
      <c r="C4" s="26">
        <v>1</v>
      </c>
      <c r="D4" s="15">
        <v>7.92</v>
      </c>
      <c r="E4" s="15">
        <v>106</v>
      </c>
      <c r="F4" s="15">
        <v>25.466725628140704</v>
      </c>
      <c r="G4" s="15">
        <v>33.169624120603018</v>
      </c>
      <c r="H4" s="15">
        <v>11.004140703517589</v>
      </c>
      <c r="I4" s="57">
        <v>427.09833969849302</v>
      </c>
      <c r="J4" s="57">
        <v>12.96</v>
      </c>
      <c r="K4" s="57">
        <v>0.43</v>
      </c>
      <c r="L4" s="57">
        <v>3.57</v>
      </c>
      <c r="M4" s="57">
        <f t="shared" ref="M4:M26" si="0">J4/L4</f>
        <v>3.6302521008403366</v>
      </c>
      <c r="N4" s="26">
        <v>34.159999999999997</v>
      </c>
      <c r="O4" s="26">
        <v>69.67</v>
      </c>
      <c r="P4" s="26">
        <v>22.14</v>
      </c>
      <c r="Q4" s="26">
        <v>125.79</v>
      </c>
      <c r="R4" s="26">
        <v>40.49</v>
      </c>
      <c r="S4" s="26">
        <v>113.21</v>
      </c>
    </row>
    <row r="5" spans="1:19" x14ac:dyDescent="0.25">
      <c r="A5" s="26" t="s">
        <v>67</v>
      </c>
      <c r="B5" s="26">
        <v>3</v>
      </c>
      <c r="C5" s="26">
        <v>1</v>
      </c>
      <c r="D5" s="15">
        <v>8.31</v>
      </c>
      <c r="E5" s="15">
        <v>111</v>
      </c>
      <c r="F5" s="15">
        <v>26.714704568527921</v>
      </c>
      <c r="G5" s="15">
        <v>34.795078172588838</v>
      </c>
      <c r="H5" s="15">
        <v>11.543390862944163</v>
      </c>
      <c r="I5" s="57">
        <v>452.928422335025</v>
      </c>
      <c r="J5" s="57">
        <v>13.654500000000001</v>
      </c>
      <c r="K5" s="57">
        <v>0.36</v>
      </c>
      <c r="L5" s="57">
        <v>3.36</v>
      </c>
      <c r="M5" s="57">
        <f t="shared" si="0"/>
        <v>4.0638392857142858</v>
      </c>
      <c r="N5" s="26">
        <v>39.03</v>
      </c>
      <c r="O5" s="26">
        <v>89.54</v>
      </c>
      <c r="P5" s="26">
        <v>23.81</v>
      </c>
      <c r="Q5" s="26">
        <v>161.66999999999999</v>
      </c>
      <c r="R5" s="26">
        <v>46.44</v>
      </c>
      <c r="S5" s="26">
        <v>145.5</v>
      </c>
    </row>
    <row r="6" spans="1:19" x14ac:dyDescent="0.25">
      <c r="A6" s="26" t="s">
        <v>68</v>
      </c>
      <c r="B6" s="26">
        <v>4</v>
      </c>
      <c r="C6" s="26">
        <v>1</v>
      </c>
      <c r="D6" s="15">
        <v>8.51</v>
      </c>
      <c r="E6" s="15">
        <v>114</v>
      </c>
      <c r="F6" s="15">
        <v>27.348244897959187</v>
      </c>
      <c r="G6" s="15">
        <v>35.620244897959189</v>
      </c>
      <c r="H6" s="15">
        <v>11.817142857142859</v>
      </c>
      <c r="I6" s="57">
        <v>495</v>
      </c>
      <c r="J6" s="57">
        <v>14.125</v>
      </c>
      <c r="K6" s="57">
        <v>0.25</v>
      </c>
      <c r="L6" s="57">
        <v>3.28</v>
      </c>
      <c r="M6" s="57">
        <f t="shared" si="0"/>
        <v>4.3064024390243905</v>
      </c>
      <c r="N6" s="26">
        <v>47.35</v>
      </c>
      <c r="O6" s="26">
        <v>121.9</v>
      </c>
      <c r="P6" s="26">
        <v>26.66</v>
      </c>
      <c r="Q6" s="26">
        <v>220.1</v>
      </c>
      <c r="R6" s="26">
        <v>56.59</v>
      </c>
      <c r="S6" s="26">
        <v>198.09</v>
      </c>
    </row>
    <row r="7" spans="1:19" x14ac:dyDescent="0.25">
      <c r="A7" s="26" t="s">
        <v>69</v>
      </c>
      <c r="B7" s="26">
        <v>5</v>
      </c>
      <c r="C7" s="26">
        <v>1</v>
      </c>
      <c r="D7" s="15">
        <v>9.06</v>
      </c>
      <c r="E7" s="15">
        <v>121</v>
      </c>
      <c r="F7" s="15">
        <v>29.112168247422684</v>
      </c>
      <c r="G7" s="15">
        <v>37.917700618556701</v>
      </c>
      <c r="H7" s="15">
        <v>12.579331958762889</v>
      </c>
      <c r="I7" s="57">
        <v>469</v>
      </c>
      <c r="J7" s="57">
        <v>15.058225</v>
      </c>
      <c r="K7" s="57">
        <v>0.34</v>
      </c>
      <c r="L7" s="57">
        <v>3.23</v>
      </c>
      <c r="M7" s="57">
        <f t="shared" si="0"/>
        <v>4.6619891640866875</v>
      </c>
      <c r="N7" s="26">
        <v>50.37</v>
      </c>
      <c r="O7" s="26">
        <v>101.9</v>
      </c>
      <c r="P7" s="26">
        <v>28.73</v>
      </c>
      <c r="Q7" s="26">
        <v>183.99</v>
      </c>
      <c r="R7" s="26">
        <v>63.98</v>
      </c>
      <c r="S7" s="26">
        <v>165.59</v>
      </c>
    </row>
    <row r="8" spans="1:19" x14ac:dyDescent="0.25">
      <c r="A8" s="26" t="s">
        <v>70</v>
      </c>
      <c r="B8" s="26">
        <v>6</v>
      </c>
      <c r="C8" s="26">
        <v>1</v>
      </c>
      <c r="D8" s="15">
        <v>8.17</v>
      </c>
      <c r="E8" s="15">
        <v>110</v>
      </c>
      <c r="F8" s="15">
        <v>26.258437305699484</v>
      </c>
      <c r="G8" s="15">
        <v>34.200804145077726</v>
      </c>
      <c r="H8" s="15">
        <v>11.346238341968913</v>
      </c>
      <c r="I8" s="57">
        <v>443.48481658031102</v>
      </c>
      <c r="J8" s="57">
        <v>12.654500000000001</v>
      </c>
      <c r="K8" s="57">
        <v>0.25</v>
      </c>
      <c r="L8" s="57">
        <v>3.12</v>
      </c>
      <c r="M8" s="57">
        <f t="shared" si="0"/>
        <v>4.0559294871794869</v>
      </c>
      <c r="N8" s="26">
        <v>39.869999999999997</v>
      </c>
      <c r="O8" s="26">
        <v>82.27</v>
      </c>
      <c r="P8" s="26">
        <v>25.47</v>
      </c>
      <c r="Q8" s="26">
        <v>148.55000000000001</v>
      </c>
      <c r="R8" s="26">
        <v>52.34</v>
      </c>
      <c r="S8" s="26">
        <v>133.69</v>
      </c>
    </row>
    <row r="9" spans="1:19" x14ac:dyDescent="0.25">
      <c r="A9" s="26" t="s">
        <v>71</v>
      </c>
      <c r="B9" s="26">
        <v>7</v>
      </c>
      <c r="C9" s="26">
        <v>1</v>
      </c>
      <c r="D9" s="15">
        <v>6.33</v>
      </c>
      <c r="E9" s="15">
        <v>85</v>
      </c>
      <c r="F9" s="15">
        <v>20.339311304347827</v>
      </c>
      <c r="G9" s="15">
        <v>26.49132521739131</v>
      </c>
      <c r="H9" s="15">
        <v>8.7885913043478272</v>
      </c>
      <c r="I9" s="57">
        <v>388</v>
      </c>
      <c r="J9" s="57">
        <v>11.05425</v>
      </c>
      <c r="K9" s="57">
        <v>0.19</v>
      </c>
      <c r="L9" s="57">
        <v>3.05</v>
      </c>
      <c r="M9" s="57">
        <f t="shared" si="0"/>
        <v>3.6243442622950819</v>
      </c>
      <c r="N9" s="26">
        <v>11.18</v>
      </c>
      <c r="O9" s="26">
        <v>39.590000000000003</v>
      </c>
      <c r="P9" s="26">
        <v>12.8</v>
      </c>
      <c r="Q9" s="26">
        <v>71.489999999999995</v>
      </c>
      <c r="R9" s="26">
        <v>7.16</v>
      </c>
      <c r="S9" s="26">
        <v>64.34</v>
      </c>
    </row>
    <row r="10" spans="1:19" x14ac:dyDescent="0.25">
      <c r="A10" s="26" t="s">
        <v>72</v>
      </c>
      <c r="B10" s="26">
        <v>8</v>
      </c>
      <c r="C10" s="26">
        <v>1</v>
      </c>
      <c r="D10" s="15">
        <v>5.81</v>
      </c>
      <c r="E10" s="15">
        <v>78</v>
      </c>
      <c r="F10" s="15">
        <v>18.679680000000001</v>
      </c>
      <c r="G10" s="15">
        <v>24.329706666666674</v>
      </c>
      <c r="H10" s="15">
        <v>8.0714666666666695</v>
      </c>
      <c r="I10" s="57">
        <v>366.62325333333303</v>
      </c>
      <c r="J10" s="57">
        <v>10.005000000000001</v>
      </c>
      <c r="K10" s="57">
        <v>0.2</v>
      </c>
      <c r="L10" s="57">
        <v>2.75</v>
      </c>
      <c r="M10" s="57">
        <f t="shared" si="0"/>
        <v>3.6381818181818186</v>
      </c>
      <c r="N10" s="26">
        <v>6.6</v>
      </c>
      <c r="O10" s="26">
        <v>23.15</v>
      </c>
      <c r="P10" s="26">
        <v>9.52</v>
      </c>
      <c r="Q10" s="26">
        <v>41.8</v>
      </c>
      <c r="R10" s="26">
        <v>-4.53</v>
      </c>
      <c r="S10" s="26">
        <v>37.619999999999997</v>
      </c>
    </row>
    <row r="11" spans="1:19" x14ac:dyDescent="0.25">
      <c r="A11" s="26"/>
      <c r="B11" s="26">
        <v>1</v>
      </c>
      <c r="C11" s="26">
        <v>2</v>
      </c>
      <c r="D11" s="15">
        <v>7.13</v>
      </c>
      <c r="E11" s="15">
        <v>96</v>
      </c>
      <c r="F11" s="15">
        <v>22.902911999999997</v>
      </c>
      <c r="G11" s="15">
        <v>29.830336000000003</v>
      </c>
      <c r="H11" s="15">
        <v>9.8963199999999993</v>
      </c>
      <c r="I11" s="57">
        <v>411</v>
      </c>
      <c r="J11" s="57">
        <v>11.8</v>
      </c>
      <c r="K11" s="57">
        <v>0.28999999999999998</v>
      </c>
      <c r="L11" s="57">
        <v>4.0198</v>
      </c>
      <c r="M11" s="57">
        <f t="shared" si="0"/>
        <v>2.935469426339619</v>
      </c>
      <c r="N11" s="26">
        <v>38.31</v>
      </c>
      <c r="O11" s="26">
        <v>55.13</v>
      </c>
      <c r="P11" s="26">
        <v>22.76</v>
      </c>
      <c r="Q11" s="26">
        <v>99.53</v>
      </c>
      <c r="R11" s="26">
        <v>48.94</v>
      </c>
      <c r="S11" s="26">
        <v>89.58</v>
      </c>
    </row>
    <row r="12" spans="1:19" x14ac:dyDescent="0.25">
      <c r="A12" s="26"/>
      <c r="B12" s="26">
        <v>2</v>
      </c>
      <c r="C12" s="26">
        <v>2</v>
      </c>
      <c r="D12" s="15">
        <v>7.45</v>
      </c>
      <c r="E12" s="15">
        <v>100</v>
      </c>
      <c r="F12" s="15">
        <v>23.938722090452263</v>
      </c>
      <c r="G12" s="15">
        <v>31.179446673366833</v>
      </c>
      <c r="H12" s="15">
        <v>10.343892261306532</v>
      </c>
      <c r="I12" s="57">
        <v>415.47243931658301</v>
      </c>
      <c r="J12" s="57">
        <v>12.92</v>
      </c>
      <c r="K12" s="57">
        <v>0.25</v>
      </c>
      <c r="L12" s="57">
        <v>3.6056999999999997</v>
      </c>
      <c r="M12" s="57">
        <f t="shared" si="0"/>
        <v>3.5832154644035836</v>
      </c>
      <c r="N12" s="26">
        <v>35.799999999999997</v>
      </c>
      <c r="O12" s="26">
        <v>58.57</v>
      </c>
      <c r="P12" s="26">
        <v>22.73</v>
      </c>
      <c r="Q12" s="26">
        <v>105.74</v>
      </c>
      <c r="R12" s="26">
        <v>48.84</v>
      </c>
      <c r="S12" s="26">
        <v>95.17</v>
      </c>
    </row>
    <row r="13" spans="1:19" x14ac:dyDescent="0.25">
      <c r="A13" s="26"/>
      <c r="B13" s="26">
        <v>3</v>
      </c>
      <c r="C13" s="26">
        <v>2</v>
      </c>
      <c r="D13" s="15">
        <v>7.81</v>
      </c>
      <c r="E13" s="15">
        <v>105</v>
      </c>
      <c r="F13" s="15">
        <v>25.111822294416243</v>
      </c>
      <c r="G13" s="15">
        <v>32.707373482233507</v>
      </c>
      <c r="H13" s="15">
        <v>10.850787411167513</v>
      </c>
      <c r="I13" s="57">
        <v>452.75271699492401</v>
      </c>
      <c r="J13" s="57">
        <v>14.025</v>
      </c>
      <c r="K13" s="57">
        <v>0.31</v>
      </c>
      <c r="L13" s="57">
        <v>3.3935999999999997</v>
      </c>
      <c r="M13" s="57">
        <f t="shared" si="0"/>
        <v>4.1327793493635081</v>
      </c>
      <c r="N13" s="26">
        <v>40.72</v>
      </c>
      <c r="O13" s="26">
        <v>87.24</v>
      </c>
      <c r="P13" s="26">
        <v>24.32</v>
      </c>
      <c r="Q13" s="26">
        <v>157.52000000000001</v>
      </c>
      <c r="R13" s="26">
        <v>54.51</v>
      </c>
      <c r="S13" s="26">
        <v>141.77000000000001</v>
      </c>
    </row>
    <row r="14" spans="1:19" x14ac:dyDescent="0.25">
      <c r="A14" s="26"/>
      <c r="B14" s="26">
        <v>4</v>
      </c>
      <c r="C14" s="26">
        <v>2</v>
      </c>
      <c r="D14" s="15">
        <v>8</v>
      </c>
      <c r="E14" s="15">
        <v>107</v>
      </c>
      <c r="F14" s="15">
        <v>25.707350204081632</v>
      </c>
      <c r="G14" s="15">
        <v>33.483030204081636</v>
      </c>
      <c r="H14" s="15">
        <v>11.108114285714286</v>
      </c>
      <c r="I14" s="57">
        <v>492</v>
      </c>
      <c r="J14" s="57">
        <v>14.255000000000001</v>
      </c>
      <c r="K14" s="57">
        <v>0.28999999999999998</v>
      </c>
      <c r="L14" s="57">
        <v>3.3127999999999997</v>
      </c>
      <c r="M14" s="57">
        <f t="shared" si="0"/>
        <v>4.303006520164212</v>
      </c>
      <c r="N14" s="26">
        <v>44.66</v>
      </c>
      <c r="O14" s="26">
        <v>117.43</v>
      </c>
      <c r="P14" s="26">
        <v>26.14</v>
      </c>
      <c r="Q14" s="26">
        <v>212.03</v>
      </c>
      <c r="R14" s="26">
        <v>61</v>
      </c>
      <c r="S14" s="26">
        <v>190.83</v>
      </c>
    </row>
    <row r="15" spans="1:19" x14ac:dyDescent="0.25">
      <c r="A15" s="26"/>
      <c r="B15" s="26">
        <v>5</v>
      </c>
      <c r="C15" s="26">
        <v>2</v>
      </c>
      <c r="D15" s="15">
        <v>8.51</v>
      </c>
      <c r="E15" s="15">
        <v>114</v>
      </c>
      <c r="F15" s="15">
        <v>27.365438152577322</v>
      </c>
      <c r="G15" s="15">
        <v>35.642638581443293</v>
      </c>
      <c r="H15" s="15">
        <v>11.824572041237115</v>
      </c>
      <c r="I15" s="57">
        <v>471</v>
      </c>
      <c r="J15" s="57">
        <v>15.465775000000001</v>
      </c>
      <c r="K15" s="57">
        <v>0.22</v>
      </c>
      <c r="L15" s="57">
        <v>3.2623000000000002</v>
      </c>
      <c r="M15" s="57">
        <f t="shared" si="0"/>
        <v>4.740758054133587</v>
      </c>
      <c r="N15" s="26">
        <v>56.61</v>
      </c>
      <c r="O15" s="26">
        <v>101.28</v>
      </c>
      <c r="P15" s="26">
        <v>30.76</v>
      </c>
      <c r="Q15" s="26">
        <v>182.86</v>
      </c>
      <c r="R15" s="26">
        <v>77.48</v>
      </c>
      <c r="S15" s="26">
        <v>164.58</v>
      </c>
    </row>
    <row r="16" spans="1:19" x14ac:dyDescent="0.25">
      <c r="A16" s="26"/>
      <c r="B16" s="26">
        <v>6</v>
      </c>
      <c r="C16" s="26">
        <v>2</v>
      </c>
      <c r="D16" s="15">
        <v>7.68</v>
      </c>
      <c r="E16" s="15">
        <v>103</v>
      </c>
      <c r="F16" s="15">
        <v>24.682931067357515</v>
      </c>
      <c r="G16" s="15">
        <v>32.148755896373061</v>
      </c>
      <c r="H16" s="15">
        <v>10.665464041450777</v>
      </c>
      <c r="I16" s="57">
        <v>435</v>
      </c>
      <c r="J16" s="57">
        <v>12.025</v>
      </c>
      <c r="K16" s="57">
        <v>0.26</v>
      </c>
      <c r="L16" s="57">
        <v>3.1512000000000002</v>
      </c>
      <c r="M16" s="57">
        <f t="shared" si="0"/>
        <v>3.8160066006600659</v>
      </c>
      <c r="N16" s="26">
        <v>43.66</v>
      </c>
      <c r="O16" s="26">
        <v>73.59</v>
      </c>
      <c r="P16" s="26">
        <v>26.82</v>
      </c>
      <c r="Q16" s="26">
        <v>132.86000000000001</v>
      </c>
      <c r="R16" s="26">
        <v>63.44</v>
      </c>
      <c r="S16" s="26">
        <v>119.58</v>
      </c>
    </row>
    <row r="17" spans="1:19" x14ac:dyDescent="0.25">
      <c r="A17" s="26"/>
      <c r="B17" s="26">
        <v>7</v>
      </c>
      <c r="C17" s="26">
        <v>2</v>
      </c>
      <c r="D17" s="15">
        <v>5.95</v>
      </c>
      <c r="E17" s="15">
        <v>80</v>
      </c>
      <c r="F17" s="15">
        <v>19.118952626086958</v>
      </c>
      <c r="G17" s="15">
        <v>24.901845704347828</v>
      </c>
      <c r="H17" s="15">
        <v>8.2612758260869565</v>
      </c>
      <c r="I17" s="57">
        <v>395.71511206956524</v>
      </c>
      <c r="J17" s="57">
        <v>12.716000000000001</v>
      </c>
      <c r="K17" s="57">
        <v>0.24</v>
      </c>
      <c r="L17" s="57">
        <v>3.0804999999999998</v>
      </c>
      <c r="M17" s="57">
        <f t="shared" si="0"/>
        <v>4.1279013147216368</v>
      </c>
      <c r="N17" s="26">
        <v>7.82</v>
      </c>
      <c r="O17" s="26">
        <v>43.37</v>
      </c>
      <c r="P17" s="26">
        <v>12.33</v>
      </c>
      <c r="Q17" s="26">
        <v>78.3</v>
      </c>
      <c r="R17" s="26">
        <v>11.73</v>
      </c>
      <c r="S17" s="26">
        <v>70.47</v>
      </c>
    </row>
    <row r="18" spans="1:19" x14ac:dyDescent="0.25">
      <c r="A18" s="26"/>
      <c r="B18" s="26">
        <v>8</v>
      </c>
      <c r="C18" s="26">
        <v>2</v>
      </c>
      <c r="D18" s="15">
        <v>5.46</v>
      </c>
      <c r="E18" s="15">
        <v>73</v>
      </c>
      <c r="F18" s="15">
        <v>17.558899199999999</v>
      </c>
      <c r="G18" s="15">
        <v>22.869924266666672</v>
      </c>
      <c r="H18" s="15">
        <v>7.5871786666666674</v>
      </c>
      <c r="I18" s="57">
        <v>363.42585813333301</v>
      </c>
      <c r="J18" s="57">
        <v>9.1999999999999993</v>
      </c>
      <c r="K18" s="57">
        <v>0.18</v>
      </c>
      <c r="L18" s="57">
        <v>3</v>
      </c>
      <c r="M18" s="57">
        <f t="shared" si="0"/>
        <v>3.0666666666666664</v>
      </c>
      <c r="N18" s="26">
        <v>7.29</v>
      </c>
      <c r="O18" s="26">
        <v>18.53</v>
      </c>
      <c r="P18" s="26">
        <v>9.15</v>
      </c>
      <c r="Q18" s="26">
        <v>33.46</v>
      </c>
      <c r="R18" s="26">
        <v>0.41</v>
      </c>
      <c r="S18" s="26">
        <v>30.11</v>
      </c>
    </row>
    <row r="19" spans="1:19" x14ac:dyDescent="0.25">
      <c r="A19" s="26"/>
      <c r="B19" s="26">
        <v>1</v>
      </c>
      <c r="C19" s="26">
        <v>3</v>
      </c>
      <c r="D19" s="15">
        <v>7.73</v>
      </c>
      <c r="E19" s="15">
        <v>104</v>
      </c>
      <c r="F19" s="15">
        <v>24.852096</v>
      </c>
      <c r="G19" s="15">
        <v>32.369088000000005</v>
      </c>
      <c r="H19" s="15">
        <v>10.738560000000001</v>
      </c>
      <c r="I19" s="57">
        <v>412</v>
      </c>
      <c r="J19" s="57">
        <v>10.93</v>
      </c>
      <c r="K19" s="57">
        <v>0.35</v>
      </c>
      <c r="L19" s="57">
        <v>3.9401999999999999</v>
      </c>
      <c r="M19" s="57">
        <f t="shared" si="0"/>
        <v>2.7739708644231258</v>
      </c>
      <c r="N19" s="26">
        <v>30.9</v>
      </c>
      <c r="O19" s="26">
        <v>53.65</v>
      </c>
      <c r="P19" s="26">
        <v>21.68</v>
      </c>
      <c r="Q19" s="26">
        <v>96.86</v>
      </c>
      <c r="R19" s="26">
        <v>38.380000000000003</v>
      </c>
      <c r="S19" s="26">
        <v>87.18</v>
      </c>
    </row>
    <row r="20" spans="1:19" x14ac:dyDescent="0.25">
      <c r="A20" s="26"/>
      <c r="B20" s="26">
        <v>2</v>
      </c>
      <c r="C20" s="26">
        <v>3</v>
      </c>
      <c r="D20" s="15">
        <v>8.08</v>
      </c>
      <c r="E20" s="15">
        <v>108</v>
      </c>
      <c r="F20" s="15">
        <v>25.976060140703517</v>
      </c>
      <c r="G20" s="15">
        <v>33.833016603015075</v>
      </c>
      <c r="H20" s="15">
        <v>11.224223517587941</v>
      </c>
      <c r="I20" s="57">
        <v>437.640306492462</v>
      </c>
      <c r="J20" s="57">
        <v>11.03</v>
      </c>
      <c r="K20" s="57">
        <v>0.28999999999999998</v>
      </c>
      <c r="L20" s="57">
        <v>3.5343</v>
      </c>
      <c r="M20" s="57">
        <f t="shared" si="0"/>
        <v>3.1208442973148856</v>
      </c>
      <c r="N20" s="26">
        <v>33.54</v>
      </c>
      <c r="O20" s="26">
        <v>73.37</v>
      </c>
      <c r="P20" s="26">
        <v>22.59</v>
      </c>
      <c r="Q20" s="26">
        <v>132.47</v>
      </c>
      <c r="R20" s="26">
        <v>41.6</v>
      </c>
      <c r="S20" s="26">
        <v>119.23</v>
      </c>
    </row>
    <row r="21" spans="1:19" x14ac:dyDescent="0.25">
      <c r="A21" s="26"/>
      <c r="B21" s="26">
        <v>3</v>
      </c>
      <c r="C21" s="26">
        <v>3</v>
      </c>
      <c r="D21" s="15">
        <v>8.48</v>
      </c>
      <c r="E21" s="15">
        <v>114</v>
      </c>
      <c r="F21" s="15">
        <v>27.248998659898479</v>
      </c>
      <c r="G21" s="15">
        <v>35.490979736040615</v>
      </c>
      <c r="H21" s="15">
        <v>11.774258680203047</v>
      </c>
      <c r="I21" s="57">
        <v>461.98699078172598</v>
      </c>
      <c r="J21" s="57">
        <v>13.099</v>
      </c>
      <c r="K21" s="57">
        <v>0.2</v>
      </c>
      <c r="L21" s="57">
        <v>3.3264</v>
      </c>
      <c r="M21" s="57">
        <f t="shared" si="0"/>
        <v>3.9378908128908128</v>
      </c>
      <c r="N21" s="26">
        <v>40.909999999999997</v>
      </c>
      <c r="O21" s="26">
        <v>92.1</v>
      </c>
      <c r="P21" s="26">
        <v>24.75</v>
      </c>
      <c r="Q21" s="26">
        <v>166.29</v>
      </c>
      <c r="R21" s="26">
        <v>49.32</v>
      </c>
      <c r="S21" s="26">
        <v>149.66</v>
      </c>
    </row>
    <row r="22" spans="1:19" x14ac:dyDescent="0.25">
      <c r="A22" s="26"/>
      <c r="B22" s="26">
        <v>4</v>
      </c>
      <c r="C22" s="26">
        <v>3</v>
      </c>
      <c r="D22" s="15">
        <v>8.68</v>
      </c>
      <c r="E22" s="15">
        <v>116</v>
      </c>
      <c r="F22" s="15">
        <v>27.895209795918372</v>
      </c>
      <c r="G22" s="15">
        <v>36.332649795918378</v>
      </c>
      <c r="H22" s="15">
        <v>12.053485714285715</v>
      </c>
      <c r="I22" s="57">
        <v>489</v>
      </c>
      <c r="J22" s="57">
        <v>13.326000000000001</v>
      </c>
      <c r="K22" s="57">
        <v>0.31</v>
      </c>
      <c r="L22" s="57">
        <v>3.2471999999999999</v>
      </c>
      <c r="M22" s="57">
        <f t="shared" si="0"/>
        <v>4.1038433111603849</v>
      </c>
      <c r="N22" s="26">
        <v>42.27</v>
      </c>
      <c r="O22" s="26">
        <v>112.88</v>
      </c>
      <c r="P22" s="26">
        <v>25.58</v>
      </c>
      <c r="Q22" s="26">
        <v>203.81</v>
      </c>
      <c r="R22" s="26">
        <v>52.26</v>
      </c>
      <c r="S22" s="26">
        <v>183.43</v>
      </c>
    </row>
    <row r="23" spans="1:19" x14ac:dyDescent="0.25">
      <c r="A23" s="26"/>
      <c r="B23" s="26">
        <v>5</v>
      </c>
      <c r="C23" s="26">
        <v>3</v>
      </c>
      <c r="D23" s="15">
        <v>9.24</v>
      </c>
      <c r="E23" s="15">
        <v>124</v>
      </c>
      <c r="F23" s="15">
        <v>29.694411612371137</v>
      </c>
      <c r="G23" s="15">
        <v>38.676054630927837</v>
      </c>
      <c r="H23" s="15">
        <v>12.830918597938146</v>
      </c>
      <c r="I23" s="57">
        <v>470</v>
      </c>
      <c r="J23" s="57">
        <v>14.727499999999999</v>
      </c>
      <c r="K23" s="57">
        <v>0.19</v>
      </c>
      <c r="L23" s="57">
        <v>3.1976999999999998</v>
      </c>
      <c r="M23" s="57">
        <f t="shared" si="0"/>
        <v>4.605654063858398</v>
      </c>
      <c r="N23" s="26">
        <v>45.3</v>
      </c>
      <c r="O23" s="26">
        <v>98.26</v>
      </c>
      <c r="P23" s="26">
        <v>29.66</v>
      </c>
      <c r="Q23" s="26">
        <v>177.42</v>
      </c>
      <c r="R23" s="26">
        <v>66.83</v>
      </c>
      <c r="S23" s="26">
        <v>159.68</v>
      </c>
    </row>
    <row r="24" spans="1:19" x14ac:dyDescent="0.25">
      <c r="A24" s="26"/>
      <c r="B24" s="26">
        <v>6</v>
      </c>
      <c r="C24" s="26">
        <v>3</v>
      </c>
      <c r="D24" s="15">
        <v>8.33</v>
      </c>
      <c r="E24" s="15">
        <v>112</v>
      </c>
      <c r="F24" s="15">
        <v>26.783606051813472</v>
      </c>
      <c r="G24" s="15">
        <v>34.884820227979276</v>
      </c>
      <c r="H24" s="15">
        <v>11.573163108808291</v>
      </c>
      <c r="I24" s="57">
        <v>451.35451291191703</v>
      </c>
      <c r="J24" s="57">
        <v>13.099</v>
      </c>
      <c r="K24" s="57">
        <v>0.19</v>
      </c>
      <c r="L24" s="57">
        <v>3.0888</v>
      </c>
      <c r="M24" s="57">
        <f t="shared" si="0"/>
        <v>4.2408054908054913</v>
      </c>
      <c r="N24" s="26">
        <v>26.72</v>
      </c>
      <c r="O24" s="26">
        <v>83.92</v>
      </c>
      <c r="P24" s="26">
        <v>20.55</v>
      </c>
      <c r="Q24" s="26">
        <v>151.52000000000001</v>
      </c>
      <c r="R24" s="26">
        <v>34.33</v>
      </c>
      <c r="S24" s="26">
        <v>136.37</v>
      </c>
    </row>
    <row r="25" spans="1:19" x14ac:dyDescent="0.25">
      <c r="A25" s="26"/>
      <c r="B25" s="26">
        <v>7</v>
      </c>
      <c r="C25" s="26">
        <v>3</v>
      </c>
      <c r="D25" s="15">
        <v>6.45</v>
      </c>
      <c r="E25" s="15">
        <v>87</v>
      </c>
      <c r="F25" s="15">
        <v>20.746097530434785</v>
      </c>
      <c r="G25" s="15">
        <v>27.021151721739137</v>
      </c>
      <c r="H25" s="15">
        <v>8.9643631304347835</v>
      </c>
      <c r="I25" s="57">
        <v>380.39299394782603</v>
      </c>
      <c r="J25" s="57">
        <v>12.210249999999998</v>
      </c>
      <c r="K25" s="57">
        <v>0.22</v>
      </c>
      <c r="L25" s="57">
        <v>3.0194999999999999</v>
      </c>
      <c r="M25" s="57">
        <f t="shared" si="0"/>
        <v>4.043798642159298</v>
      </c>
      <c r="N25" s="26">
        <v>11.89</v>
      </c>
      <c r="O25" s="26">
        <v>29.33</v>
      </c>
      <c r="P25" s="26">
        <v>13.68</v>
      </c>
      <c r="Q25" s="26">
        <v>52.96</v>
      </c>
      <c r="R25" s="26">
        <v>9.82</v>
      </c>
      <c r="S25" s="26">
        <v>47.67</v>
      </c>
    </row>
    <row r="26" spans="1:19" x14ac:dyDescent="0.25">
      <c r="A26" s="26"/>
      <c r="B26" s="26">
        <v>8</v>
      </c>
      <c r="C26" s="26">
        <v>3</v>
      </c>
      <c r="D26" s="15">
        <v>5.93</v>
      </c>
      <c r="E26" s="15">
        <v>79</v>
      </c>
      <c r="F26" s="15">
        <v>19.053273600000004</v>
      </c>
      <c r="G26" s="15">
        <v>24.816300800000004</v>
      </c>
      <c r="H26" s="15">
        <v>8.232896000000002</v>
      </c>
      <c r="I26" s="57">
        <v>374.3557184</v>
      </c>
      <c r="J26" s="57">
        <v>9.5399999999999991</v>
      </c>
      <c r="K26" s="57">
        <v>0.18</v>
      </c>
      <c r="L26" s="57">
        <v>2.99</v>
      </c>
      <c r="M26" s="57">
        <f t="shared" si="0"/>
        <v>3.1906354515050164</v>
      </c>
      <c r="N26" s="26">
        <v>8.1</v>
      </c>
      <c r="O26" s="26">
        <v>24.69</v>
      </c>
      <c r="P26" s="26">
        <v>10.4</v>
      </c>
      <c r="Q26" s="26">
        <v>44.58</v>
      </c>
      <c r="R26" s="26">
        <v>-1.87</v>
      </c>
      <c r="S26" s="26">
        <v>40.119999999999997</v>
      </c>
    </row>
    <row r="27" spans="1:19" x14ac:dyDescent="0.25">
      <c r="I27" s="38"/>
      <c r="J27" s="38"/>
      <c r="K27" s="38"/>
      <c r="L27" s="38"/>
      <c r="M27" s="38"/>
    </row>
    <row r="28" spans="1:19" x14ac:dyDescent="0.25">
      <c r="I28" s="38"/>
      <c r="J28" s="38"/>
      <c r="K28" s="38"/>
      <c r="L28" s="38"/>
      <c r="M28" s="38"/>
    </row>
    <row r="29" spans="1:19" ht="45" x14ac:dyDescent="0.25">
      <c r="B29" s="3" t="s">
        <v>93</v>
      </c>
      <c r="C29" s="3" t="s">
        <v>21</v>
      </c>
      <c r="D29" s="53" t="s">
        <v>77</v>
      </c>
      <c r="E29" s="53" t="s">
        <v>78</v>
      </c>
      <c r="F29" s="53" t="s">
        <v>79</v>
      </c>
      <c r="G29" s="53" t="s">
        <v>81</v>
      </c>
      <c r="H29" s="53" t="s">
        <v>80</v>
      </c>
      <c r="I29" s="52" t="s">
        <v>82</v>
      </c>
      <c r="J29" s="52" t="s">
        <v>83</v>
      </c>
      <c r="K29" s="52" t="s">
        <v>84</v>
      </c>
      <c r="L29" s="52" t="s">
        <v>85</v>
      </c>
      <c r="M29" s="52" t="s">
        <v>86</v>
      </c>
      <c r="N29" s="52" t="s">
        <v>87</v>
      </c>
      <c r="O29" s="52" t="s">
        <v>88</v>
      </c>
      <c r="P29" s="52" t="s">
        <v>89</v>
      </c>
      <c r="Q29" s="52" t="s">
        <v>90</v>
      </c>
      <c r="R29" s="52" t="s">
        <v>91</v>
      </c>
      <c r="S29" s="52" t="s">
        <v>92</v>
      </c>
    </row>
    <row r="30" spans="1:19" x14ac:dyDescent="0.25">
      <c r="C30" s="26" t="s">
        <v>54</v>
      </c>
      <c r="D30" s="38">
        <f t="shared" ref="D30:S30" si="1">(D3+D11+D19)/3</f>
        <v>7.48</v>
      </c>
      <c r="E30" s="38">
        <f t="shared" si="1"/>
        <v>100.66666666666667</v>
      </c>
      <c r="F30" s="38">
        <f t="shared" si="1"/>
        <v>24.039935999999997</v>
      </c>
      <c r="G30" s="38">
        <f t="shared" si="1"/>
        <v>31.311274666666673</v>
      </c>
      <c r="H30" s="38">
        <f t="shared" si="1"/>
        <v>10.387626666666668</v>
      </c>
      <c r="I30" s="38">
        <f t="shared" si="1"/>
        <v>410.33333333333331</v>
      </c>
      <c r="J30" s="38">
        <f t="shared" si="1"/>
        <v>11.836666666666666</v>
      </c>
      <c r="K30" s="38">
        <f t="shared" si="1"/>
        <v>0.37666666666666665</v>
      </c>
      <c r="L30" s="38">
        <f t="shared" si="1"/>
        <v>3.9800000000000004</v>
      </c>
      <c r="M30" s="38">
        <f t="shared" si="1"/>
        <v>2.9734985223815511</v>
      </c>
      <c r="N30" s="38">
        <f t="shared" si="1"/>
        <v>33.56</v>
      </c>
      <c r="O30" s="38">
        <f t="shared" si="1"/>
        <v>54.586666666666666</v>
      </c>
      <c r="P30" s="38">
        <f t="shared" si="1"/>
        <v>21.886666666666667</v>
      </c>
      <c r="Q30" s="38">
        <f t="shared" si="1"/>
        <v>98.553333333333342</v>
      </c>
      <c r="R30" s="38">
        <f t="shared" si="1"/>
        <v>41.51</v>
      </c>
      <c r="S30" s="38">
        <f t="shared" si="1"/>
        <v>88.7</v>
      </c>
    </row>
    <row r="31" spans="1:19" x14ac:dyDescent="0.25">
      <c r="C31" s="12" t="s">
        <v>97</v>
      </c>
      <c r="D31" s="38">
        <f t="shared" ref="D31:F36" si="2">(D4+D12+D20)/3</f>
        <v>7.8166666666666673</v>
      </c>
      <c r="E31" s="38">
        <f t="shared" si="2"/>
        <v>104.66666666666667</v>
      </c>
      <c r="F31" s="38">
        <f t="shared" si="2"/>
        <v>25.12716928643216</v>
      </c>
      <c r="G31" s="38">
        <f t="shared" ref="G31:I36" si="3">(G4+G12+G20)/3</f>
        <v>32.727362465661635</v>
      </c>
      <c r="H31" s="38">
        <f t="shared" ref="H31" si="4">(H4+H12+H20)/3</f>
        <v>10.857418827470687</v>
      </c>
      <c r="I31" s="38">
        <f t="shared" si="3"/>
        <v>426.73702850251266</v>
      </c>
      <c r="J31" s="38">
        <f t="shared" ref="J31:L31" si="5">(J4+J12+J20)/3</f>
        <v>12.303333333333335</v>
      </c>
      <c r="K31" s="38">
        <f t="shared" si="5"/>
        <v>0.32333333333333331</v>
      </c>
      <c r="L31" s="38">
        <f t="shared" si="5"/>
        <v>3.57</v>
      </c>
      <c r="M31" s="38">
        <f t="shared" ref="M31:M37" si="6">(M4+M12+M20)/3</f>
        <v>3.4447706208529354</v>
      </c>
      <c r="N31" s="38">
        <f t="shared" ref="N31:S36" si="7">(N4+N12+N20)/3</f>
        <v>34.5</v>
      </c>
      <c r="O31" s="38">
        <f t="shared" si="7"/>
        <v>67.203333333333333</v>
      </c>
      <c r="P31" s="38">
        <f t="shared" si="7"/>
        <v>22.486666666666668</v>
      </c>
      <c r="Q31" s="38">
        <f t="shared" si="7"/>
        <v>121.33333333333333</v>
      </c>
      <c r="R31" s="38">
        <f t="shared" si="7"/>
        <v>43.643333333333338</v>
      </c>
      <c r="S31" s="38">
        <f t="shared" si="7"/>
        <v>109.20333333333333</v>
      </c>
    </row>
    <row r="32" spans="1:19" x14ac:dyDescent="0.25">
      <c r="C32" s="12" t="s">
        <v>98</v>
      </c>
      <c r="D32" s="38">
        <f t="shared" si="2"/>
        <v>8.2000000000000011</v>
      </c>
      <c r="E32" s="38">
        <f t="shared" si="2"/>
        <v>110</v>
      </c>
      <c r="F32" s="38">
        <f t="shared" si="2"/>
        <v>26.358508507614214</v>
      </c>
      <c r="G32" s="38">
        <f t="shared" si="3"/>
        <v>34.331143796954322</v>
      </c>
      <c r="H32" s="38">
        <f t="shared" ref="H32" si="8">(H5+H13+H21)/3</f>
        <v>11.389478984771573</v>
      </c>
      <c r="I32" s="38">
        <f t="shared" si="3"/>
        <v>455.88937670389168</v>
      </c>
      <c r="J32" s="38">
        <f t="shared" ref="J32:L32" si="9">(J5+J13+J21)/3</f>
        <v>13.592833333333333</v>
      </c>
      <c r="K32" s="38">
        <f t="shared" si="9"/>
        <v>0.28999999999999998</v>
      </c>
      <c r="L32" s="38">
        <f t="shared" si="9"/>
        <v>3.36</v>
      </c>
      <c r="M32" s="38">
        <f t="shared" si="6"/>
        <v>4.0448364826562022</v>
      </c>
      <c r="N32" s="38">
        <f t="shared" si="7"/>
        <v>40.22</v>
      </c>
      <c r="O32" s="38">
        <f t="shared" si="7"/>
        <v>89.626666666666665</v>
      </c>
      <c r="P32" s="38">
        <f t="shared" si="7"/>
        <v>24.293333333333333</v>
      </c>
      <c r="Q32" s="38">
        <f t="shared" si="7"/>
        <v>161.82666666666668</v>
      </c>
      <c r="R32" s="38">
        <f t="shared" si="7"/>
        <v>50.089999999999996</v>
      </c>
      <c r="S32" s="38">
        <f t="shared" si="7"/>
        <v>145.64333333333332</v>
      </c>
    </row>
    <row r="33" spans="2:19" x14ac:dyDescent="0.25">
      <c r="C33" s="12" t="s">
        <v>99</v>
      </c>
      <c r="D33" s="38">
        <f t="shared" si="2"/>
        <v>8.3966666666666665</v>
      </c>
      <c r="E33" s="38">
        <f t="shared" si="2"/>
        <v>112.33333333333333</v>
      </c>
      <c r="F33" s="38">
        <f t="shared" si="2"/>
        <v>26.983601632653063</v>
      </c>
      <c r="G33" s="38">
        <f t="shared" si="3"/>
        <v>35.145308299319737</v>
      </c>
      <c r="H33" s="38">
        <f t="shared" ref="H33" si="10">(H6+H14+H22)/3</f>
        <v>11.659580952380955</v>
      </c>
      <c r="I33" s="38">
        <f t="shared" si="3"/>
        <v>492</v>
      </c>
      <c r="J33" s="38">
        <f t="shared" ref="J33:L33" si="11">(J6+J14+J22)/3</f>
        <v>13.902000000000001</v>
      </c>
      <c r="K33" s="38">
        <f t="shared" si="11"/>
        <v>0.28333333333333338</v>
      </c>
      <c r="L33" s="38">
        <f t="shared" si="11"/>
        <v>3.28</v>
      </c>
      <c r="M33" s="38">
        <f t="shared" si="6"/>
        <v>4.2377507567829964</v>
      </c>
      <c r="N33" s="38">
        <f t="shared" si="7"/>
        <v>44.76</v>
      </c>
      <c r="O33" s="38">
        <f t="shared" si="7"/>
        <v>117.40333333333335</v>
      </c>
      <c r="P33" s="38">
        <f t="shared" si="7"/>
        <v>26.126666666666665</v>
      </c>
      <c r="Q33" s="38">
        <f t="shared" si="7"/>
        <v>211.98000000000002</v>
      </c>
      <c r="R33" s="38">
        <f t="shared" si="7"/>
        <v>56.616666666666667</v>
      </c>
      <c r="S33" s="38">
        <f t="shared" si="7"/>
        <v>190.78333333333333</v>
      </c>
    </row>
    <row r="34" spans="2:19" x14ac:dyDescent="0.25">
      <c r="C34" s="12" t="s">
        <v>100</v>
      </c>
      <c r="D34" s="38">
        <f t="shared" si="2"/>
        <v>8.9366666666666674</v>
      </c>
      <c r="E34" s="38">
        <f t="shared" si="2"/>
        <v>119.66666666666667</v>
      </c>
      <c r="F34" s="38">
        <f t="shared" si="2"/>
        <v>28.724006004123712</v>
      </c>
      <c r="G34" s="38">
        <f t="shared" si="3"/>
        <v>37.412131276975941</v>
      </c>
      <c r="H34" s="38">
        <f t="shared" ref="H34" si="12">(H7+H15+H23)/3</f>
        <v>12.41160753264605</v>
      </c>
      <c r="I34" s="38">
        <f t="shared" si="3"/>
        <v>470</v>
      </c>
      <c r="J34" s="38">
        <f t="shared" ref="J34:L34" si="13">(J7+J15+J23)/3</f>
        <v>15.083833333333333</v>
      </c>
      <c r="K34" s="38">
        <f t="shared" si="13"/>
        <v>0.25</v>
      </c>
      <c r="L34" s="38">
        <f t="shared" si="13"/>
        <v>3.23</v>
      </c>
      <c r="M34" s="38">
        <f t="shared" si="6"/>
        <v>4.6694670940262242</v>
      </c>
      <c r="N34" s="38">
        <f t="shared" si="7"/>
        <v>50.759999999999991</v>
      </c>
      <c r="O34" s="38">
        <f t="shared" si="7"/>
        <v>100.48</v>
      </c>
      <c r="P34" s="38">
        <f t="shared" si="7"/>
        <v>29.716666666666669</v>
      </c>
      <c r="Q34" s="38">
        <f t="shared" si="7"/>
        <v>181.42333333333332</v>
      </c>
      <c r="R34" s="38">
        <f t="shared" si="7"/>
        <v>69.430000000000007</v>
      </c>
      <c r="S34" s="38">
        <f t="shared" si="7"/>
        <v>163.28333333333333</v>
      </c>
    </row>
    <row r="35" spans="2:19" x14ac:dyDescent="0.25">
      <c r="C35" s="12" t="s">
        <v>101</v>
      </c>
      <c r="D35" s="38">
        <f t="shared" si="2"/>
        <v>8.06</v>
      </c>
      <c r="E35" s="38">
        <f t="shared" si="2"/>
        <v>108.33333333333333</v>
      </c>
      <c r="F35" s="38">
        <f t="shared" si="2"/>
        <v>25.90832480829016</v>
      </c>
      <c r="G35" s="38">
        <f t="shared" si="3"/>
        <v>33.744793423143356</v>
      </c>
      <c r="H35" s="38">
        <f t="shared" ref="H35" si="14">(H8+H16+H24)/3</f>
        <v>11.194955164075992</v>
      </c>
      <c r="I35" s="38">
        <f t="shared" si="3"/>
        <v>443.27977649740933</v>
      </c>
      <c r="J35" s="38">
        <f t="shared" ref="J35:L35" si="15">(J8+J16+J24)/3</f>
        <v>12.592833333333333</v>
      </c>
      <c r="K35" s="38">
        <f t="shared" si="15"/>
        <v>0.23333333333333331</v>
      </c>
      <c r="L35" s="38">
        <f t="shared" si="15"/>
        <v>3.1199999999999997</v>
      </c>
      <c r="M35" s="38">
        <f t="shared" si="6"/>
        <v>4.037580526215014</v>
      </c>
      <c r="N35" s="38">
        <f t="shared" si="7"/>
        <v>36.75</v>
      </c>
      <c r="O35" s="38">
        <f t="shared" si="7"/>
        <v>79.926666666666677</v>
      </c>
      <c r="P35" s="38">
        <f t="shared" si="7"/>
        <v>24.28</v>
      </c>
      <c r="Q35" s="38">
        <f t="shared" si="7"/>
        <v>144.31000000000003</v>
      </c>
      <c r="R35" s="38">
        <f t="shared" si="7"/>
        <v>50.036666666666669</v>
      </c>
      <c r="S35" s="38">
        <f t="shared" si="7"/>
        <v>129.88</v>
      </c>
    </row>
    <row r="36" spans="2:19" x14ac:dyDescent="0.25">
      <c r="C36" s="12" t="s">
        <v>102</v>
      </c>
      <c r="D36" s="38">
        <f t="shared" si="2"/>
        <v>6.2433333333333332</v>
      </c>
      <c r="E36" s="38">
        <f t="shared" si="2"/>
        <v>84</v>
      </c>
      <c r="F36" s="38">
        <f t="shared" si="2"/>
        <v>20.06812048695652</v>
      </c>
      <c r="G36" s="38">
        <f t="shared" si="3"/>
        <v>26.138107547826092</v>
      </c>
      <c r="H36" s="38">
        <f t="shared" ref="H36" si="16">(H9+H17+H25)/3</f>
        <v>8.6714100869565218</v>
      </c>
      <c r="I36" s="38">
        <f t="shared" si="3"/>
        <v>388.03603533913042</v>
      </c>
      <c r="J36" s="38">
        <f t="shared" ref="J36:L36" si="17">(J9+J17+J25)/3</f>
        <v>11.993499999999999</v>
      </c>
      <c r="K36" s="38">
        <f t="shared" si="17"/>
        <v>0.21666666666666667</v>
      </c>
      <c r="L36" s="38">
        <f t="shared" si="17"/>
        <v>3.0499999999999994</v>
      </c>
      <c r="M36" s="38">
        <f t="shared" si="6"/>
        <v>3.9320147397253393</v>
      </c>
      <c r="N36" s="38">
        <f t="shared" si="7"/>
        <v>10.296666666666667</v>
      </c>
      <c r="O36" s="38">
        <f t="shared" si="7"/>
        <v>37.43</v>
      </c>
      <c r="P36" s="38">
        <f t="shared" si="7"/>
        <v>12.936666666666667</v>
      </c>
      <c r="Q36" s="38">
        <f t="shared" si="7"/>
        <v>67.583333333333329</v>
      </c>
      <c r="R36" s="38">
        <f t="shared" si="7"/>
        <v>9.57</v>
      </c>
      <c r="S36" s="38">
        <f t="shared" si="7"/>
        <v>60.826666666666675</v>
      </c>
    </row>
    <row r="37" spans="2:19" x14ac:dyDescent="0.25">
      <c r="C37" s="12" t="s">
        <v>103</v>
      </c>
      <c r="D37" s="38">
        <f t="shared" ref="D37:L37" si="18">(D10+D18+D26)/3</f>
        <v>5.7333333333333334</v>
      </c>
      <c r="E37" s="38">
        <f t="shared" si="18"/>
        <v>76.666666666666671</v>
      </c>
      <c r="F37" s="38">
        <f t="shared" si="18"/>
        <v>18.430617600000001</v>
      </c>
      <c r="G37" s="38">
        <f t="shared" si="18"/>
        <v>24.005310577777781</v>
      </c>
      <c r="H37" s="38">
        <f t="shared" si="18"/>
        <v>7.9638471111111118</v>
      </c>
      <c r="I37" s="38">
        <f t="shared" si="18"/>
        <v>368.13494328888873</v>
      </c>
      <c r="J37" s="38">
        <f t="shared" si="18"/>
        <v>9.5816666666666652</v>
      </c>
      <c r="K37" s="38">
        <f t="shared" si="18"/>
        <v>0.18666666666666668</v>
      </c>
      <c r="L37" s="38">
        <f t="shared" si="18"/>
        <v>2.9133333333333336</v>
      </c>
      <c r="M37" s="38">
        <f t="shared" si="6"/>
        <v>3.2984946454511674</v>
      </c>
      <c r="N37" s="38">
        <f t="shared" ref="N37:S37" si="19">(N10+N18+N26)/3</f>
        <v>7.330000000000001</v>
      </c>
      <c r="O37" s="38">
        <f t="shared" si="19"/>
        <v>22.123333333333335</v>
      </c>
      <c r="P37" s="38">
        <f t="shared" si="19"/>
        <v>9.69</v>
      </c>
      <c r="Q37" s="38">
        <f t="shared" si="19"/>
        <v>39.946666666666665</v>
      </c>
      <c r="R37" s="38">
        <f t="shared" si="19"/>
        <v>-1.9966666666666668</v>
      </c>
      <c r="S37" s="38">
        <f t="shared" si="19"/>
        <v>35.949999999999996</v>
      </c>
    </row>
    <row r="38" spans="2:19" x14ac:dyDescent="0.25">
      <c r="C38" s="12" t="s">
        <v>104</v>
      </c>
    </row>
    <row r="39" spans="2:19" x14ac:dyDescent="0.25">
      <c r="B39" s="3" t="s">
        <v>94</v>
      </c>
      <c r="D39" s="1" t="s">
        <v>15</v>
      </c>
      <c r="E39" s="1" t="s">
        <v>15</v>
      </c>
      <c r="F39" s="1" t="s">
        <v>15</v>
      </c>
      <c r="G39" s="1" t="s">
        <v>15</v>
      </c>
      <c r="H39" s="1" t="s">
        <v>15</v>
      </c>
      <c r="I39" s="38" t="s">
        <v>15</v>
      </c>
      <c r="J39" s="38" t="s">
        <v>15</v>
      </c>
      <c r="K39" s="38" t="s">
        <v>15</v>
      </c>
      <c r="L39" s="38" t="s">
        <v>15</v>
      </c>
      <c r="M39" s="38" t="s">
        <v>15</v>
      </c>
      <c r="N39" s="38" t="s">
        <v>15</v>
      </c>
      <c r="O39" s="38" t="s">
        <v>15</v>
      </c>
      <c r="P39" s="38" t="s">
        <v>15</v>
      </c>
      <c r="Q39" s="38" t="s">
        <v>15</v>
      </c>
      <c r="R39" s="38" t="s">
        <v>15</v>
      </c>
      <c r="S39" s="38" t="s">
        <v>15</v>
      </c>
    </row>
    <row r="40" spans="2:19" x14ac:dyDescent="0.25">
      <c r="D40" s="1">
        <f t="shared" ref="D40:I47" si="20">_xlfn.STDEV.P(D3,D11,D19)/1.732</f>
        <v>0.14720033237854471</v>
      </c>
      <c r="E40" s="1">
        <f t="shared" si="20"/>
        <v>1.9626710983805946</v>
      </c>
      <c r="F40" s="1">
        <f t="shared" si="20"/>
        <v>0.47820088777823572</v>
      </c>
      <c r="G40" s="1">
        <f t="shared" si="20"/>
        <v>0.622841897044492</v>
      </c>
      <c r="H40" s="1">
        <f t="shared" si="20"/>
        <v>0.20663001323750949</v>
      </c>
      <c r="I40" s="38">
        <f t="shared" si="20"/>
        <v>0.98133554919029731</v>
      </c>
      <c r="J40" s="38">
        <f t="shared" ref="J40:M47" si="21">_xlfn.STDEV.P(J3,J11,J19)/1.732</f>
        <v>0.43631884164986756</v>
      </c>
      <c r="K40" s="38">
        <f t="shared" si="21"/>
        <v>4.8382621593443302E-2</v>
      </c>
      <c r="L40" s="38">
        <f t="shared" si="21"/>
        <v>1.876245030076417E-2</v>
      </c>
      <c r="M40" s="38">
        <f t="shared" si="21"/>
        <v>0.10418809983864426</v>
      </c>
      <c r="N40" s="38">
        <f t="shared" ref="N40:S47" si="22">_xlfn.STDEV.P(N3,N11,N19)/1.732</f>
        <v>1.9438848602004495</v>
      </c>
      <c r="O40" s="38">
        <f t="shared" si="22"/>
        <v>0.38403479841548582</v>
      </c>
      <c r="P40" s="38">
        <f t="shared" si="22"/>
        <v>0.37266905134594774</v>
      </c>
      <c r="Q40" s="38">
        <f t="shared" si="22"/>
        <v>0.69403177911269276</v>
      </c>
      <c r="R40" s="38">
        <f t="shared" si="22"/>
        <v>3.0458842626471996</v>
      </c>
      <c r="S40" s="38">
        <f t="shared" si="22"/>
        <v>0.62312875580748295</v>
      </c>
    </row>
    <row r="41" spans="2:19" x14ac:dyDescent="0.25">
      <c r="D41" s="1">
        <f t="shared" si="20"/>
        <v>0.15437301485877961</v>
      </c>
      <c r="E41" s="1">
        <f t="shared" si="20"/>
        <v>1.9626710983805946</v>
      </c>
      <c r="F41" s="1">
        <f t="shared" si="20"/>
        <v>0.49982806360740101</v>
      </c>
      <c r="G41" s="1">
        <f t="shared" si="20"/>
        <v>0.65101062605655424</v>
      </c>
      <c r="H41" s="1">
        <f t="shared" si="20"/>
        <v>0.21597508921307509</v>
      </c>
      <c r="I41" s="38">
        <f t="shared" si="20"/>
        <v>5.2272513851198514</v>
      </c>
      <c r="J41" s="38">
        <f t="shared" si="21"/>
        <v>0.51993689822455325</v>
      </c>
      <c r="K41" s="38">
        <f t="shared" si="21"/>
        <v>4.4556724029215643E-2</v>
      </c>
      <c r="L41" s="38">
        <f t="shared" si="21"/>
        <v>1.6829635068775804E-2</v>
      </c>
      <c r="M41" s="38">
        <f t="shared" si="21"/>
        <v>0.13271017558576836</v>
      </c>
      <c r="N41" s="38">
        <f t="shared" si="22"/>
        <v>0.55049069071958145</v>
      </c>
      <c r="O41" s="38">
        <f t="shared" si="22"/>
        <v>3.6309415320041012</v>
      </c>
      <c r="P41" s="38">
        <f t="shared" si="22"/>
        <v>0.14532638282257779</v>
      </c>
      <c r="Q41" s="38">
        <f t="shared" si="22"/>
        <v>6.5579635584234754</v>
      </c>
      <c r="R41" s="38">
        <f t="shared" si="22"/>
        <v>2.1376643385850933</v>
      </c>
      <c r="S41" s="38">
        <f t="shared" si="22"/>
        <v>5.9023560364451733</v>
      </c>
    </row>
    <row r="42" spans="2:19" x14ac:dyDescent="0.25">
      <c r="D42" s="1">
        <f t="shared" si="20"/>
        <v>0.1641862876154056</v>
      </c>
      <c r="E42" s="1">
        <f t="shared" si="20"/>
        <v>2.1603102694999663</v>
      </c>
      <c r="F42" s="1">
        <f t="shared" si="20"/>
        <v>0.52432178558425868</v>
      </c>
      <c r="G42" s="1">
        <f t="shared" si="20"/>
        <v>0.68291294295233607</v>
      </c>
      <c r="H42" s="1">
        <f t="shared" si="20"/>
        <v>0.22655879624011166</v>
      </c>
      <c r="I42" s="38">
        <f t="shared" si="20"/>
        <v>2.4897580284739877</v>
      </c>
      <c r="J42" s="38">
        <f t="shared" si="21"/>
        <v>0.21971386833176812</v>
      </c>
      <c r="K42" s="38">
        <f t="shared" si="21"/>
        <v>3.8587254918713447E-2</v>
      </c>
      <c r="L42" s="38">
        <f t="shared" si="21"/>
        <v>1.5839656535318405E-2</v>
      </c>
      <c r="M42" s="38">
        <f t="shared" si="21"/>
        <v>4.6587524057361399E-2</v>
      </c>
      <c r="N42" s="38">
        <f t="shared" si="22"/>
        <v>0.48788952336759528</v>
      </c>
      <c r="O42" s="38">
        <f t="shared" si="22"/>
        <v>1.1460928898718032</v>
      </c>
      <c r="P42" s="38">
        <f t="shared" si="22"/>
        <v>0.2218339343097587</v>
      </c>
      <c r="Q42" s="38">
        <f t="shared" si="22"/>
        <v>2.0681587374818857</v>
      </c>
      <c r="R42" s="38">
        <f t="shared" si="22"/>
        <v>1.9279742569956229</v>
      </c>
      <c r="S42" s="38">
        <f t="shared" si="22"/>
        <v>1.8606657901412893</v>
      </c>
    </row>
    <row r="43" spans="2:19" x14ac:dyDescent="0.25">
      <c r="D43" s="1">
        <f t="shared" si="20"/>
        <v>0.16682704336235046</v>
      </c>
      <c r="E43" s="1">
        <f t="shared" si="20"/>
        <v>2.2278362014607822</v>
      </c>
      <c r="F43" s="1">
        <f t="shared" si="20"/>
        <v>0.53675609852659201</v>
      </c>
      <c r="G43" s="1">
        <f t="shared" si="20"/>
        <v>0.69910825178463487</v>
      </c>
      <c r="H43" s="1">
        <f t="shared" si="20"/>
        <v>0.23193164751148979</v>
      </c>
      <c r="I43" s="38">
        <f t="shared" si="20"/>
        <v>1.4142550477962921</v>
      </c>
      <c r="J43" s="38">
        <f t="shared" si="21"/>
        <v>0.23714592173581589</v>
      </c>
      <c r="K43" s="38">
        <f t="shared" si="21"/>
        <v>1.4402068463333105E-2</v>
      </c>
      <c r="L43" s="38">
        <f t="shared" si="21"/>
        <v>1.5462521855906101E-2</v>
      </c>
      <c r="M43" s="38">
        <f t="shared" si="21"/>
        <v>5.467494906672471E-2</v>
      </c>
      <c r="N43" s="38">
        <f t="shared" si="22"/>
        <v>1.1980983966360799</v>
      </c>
      <c r="O43" s="38">
        <f t="shared" si="22"/>
        <v>2.1261246289644236</v>
      </c>
      <c r="P43" s="38">
        <f t="shared" si="22"/>
        <v>0.25462410174813332</v>
      </c>
      <c r="Q43" s="38">
        <f t="shared" si="22"/>
        <v>3.8397567152432641</v>
      </c>
      <c r="R43" s="38">
        <f t="shared" si="22"/>
        <v>2.0601269530364101</v>
      </c>
      <c r="S43" s="38">
        <f t="shared" si="22"/>
        <v>3.4555490224520398</v>
      </c>
    </row>
    <row r="44" spans="2:19" x14ac:dyDescent="0.25">
      <c r="D44" s="1">
        <f t="shared" si="20"/>
        <v>0.17928364800363703</v>
      </c>
      <c r="E44" s="1">
        <f t="shared" si="20"/>
        <v>2.4191310796721579</v>
      </c>
      <c r="F44" s="1">
        <f t="shared" si="20"/>
        <v>0.57137611230409757</v>
      </c>
      <c r="G44" s="1">
        <f t="shared" si="20"/>
        <v>0.74419975121089421</v>
      </c>
      <c r="H44" s="1">
        <f t="shared" si="20"/>
        <v>0.24689091272399277</v>
      </c>
      <c r="I44" s="38">
        <f t="shared" si="20"/>
        <v>0.47141834926543075</v>
      </c>
      <c r="J44" s="38">
        <f t="shared" si="21"/>
        <v>0.17433196771292095</v>
      </c>
      <c r="K44" s="38">
        <f t="shared" si="21"/>
        <v>3.7417671468867583E-2</v>
      </c>
      <c r="L44" s="38">
        <f t="shared" si="21"/>
        <v>1.5226812681273514E-2</v>
      </c>
      <c r="M44" s="38">
        <f t="shared" si="21"/>
        <v>3.1991255098408042E-2</v>
      </c>
      <c r="N44" s="38">
        <f t="shared" si="22"/>
        <v>2.6706213553180556</v>
      </c>
      <c r="O44" s="38">
        <f t="shared" si="22"/>
        <v>0.91804411664993624</v>
      </c>
      <c r="P44" s="38">
        <f t="shared" si="22"/>
        <v>0.47904857513923554</v>
      </c>
      <c r="Q44" s="38">
        <f t="shared" si="22"/>
        <v>1.6559627798751799</v>
      </c>
      <c r="R44" s="38">
        <f t="shared" si="22"/>
        <v>3.3544488076541672</v>
      </c>
      <c r="S44" s="38">
        <f t="shared" si="22"/>
        <v>1.4902363440955493</v>
      </c>
    </row>
    <row r="45" spans="2:19" x14ac:dyDescent="0.25">
      <c r="D45" s="1">
        <f t="shared" si="20"/>
        <v>0.15965708354084795</v>
      </c>
      <c r="E45" s="1">
        <f t="shared" si="20"/>
        <v>2.2278362014607822</v>
      </c>
      <c r="F45" s="1">
        <f t="shared" si="20"/>
        <v>0.51536675988535152</v>
      </c>
      <c r="G45" s="1">
        <f t="shared" si="20"/>
        <v>0.67124929836919245</v>
      </c>
      <c r="H45" s="1">
        <f t="shared" si="20"/>
        <v>0.22268934069120178</v>
      </c>
      <c r="I45" s="38">
        <f t="shared" si="20"/>
        <v>3.8558175152183876</v>
      </c>
      <c r="J45" s="38">
        <f t="shared" si="21"/>
        <v>0.25440045829183588</v>
      </c>
      <c r="K45" s="38">
        <f t="shared" si="21"/>
        <v>1.7847610653378952E-2</v>
      </c>
      <c r="L45" s="38">
        <f t="shared" si="21"/>
        <v>1.4708252497081494E-2</v>
      </c>
      <c r="M45" s="38">
        <f t="shared" si="21"/>
        <v>0.10040883003877987</v>
      </c>
      <c r="N45" s="38">
        <f t="shared" si="22"/>
        <v>4.1911636513324435</v>
      </c>
      <c r="O45" s="38">
        <f t="shared" si="22"/>
        <v>2.6160801940004657</v>
      </c>
      <c r="P45" s="38">
        <f t="shared" si="22"/>
        <v>1.5557019805351333</v>
      </c>
      <c r="Q45" s="38">
        <f t="shared" si="22"/>
        <v>4.7267089379687004</v>
      </c>
      <c r="R45" s="38">
        <f t="shared" si="22"/>
        <v>6.9256318753650659</v>
      </c>
      <c r="S45" s="38">
        <f t="shared" si="22"/>
        <v>4.2522640657501984</v>
      </c>
    </row>
    <row r="46" spans="2:19" x14ac:dyDescent="0.25">
      <c r="D46" s="1">
        <f t="shared" si="20"/>
        <v>0.12305132689103758</v>
      </c>
      <c r="E46" s="1">
        <f t="shared" si="20"/>
        <v>1.6997230304711022</v>
      </c>
      <c r="F46" s="1">
        <f t="shared" si="20"/>
        <v>0.39919378458009197</v>
      </c>
      <c r="G46" s="1">
        <f t="shared" si="20"/>
        <v>0.51993758361975062</v>
      </c>
      <c r="H46" s="1">
        <f t="shared" si="20"/>
        <v>0.17249114148522518</v>
      </c>
      <c r="I46" s="38">
        <f t="shared" si="20"/>
        <v>3.611593780415927</v>
      </c>
      <c r="J46" s="38">
        <f t="shared" si="21"/>
        <v>0.40156119164722548</v>
      </c>
      <c r="K46" s="38">
        <f t="shared" si="21"/>
        <v>1.1863768289008805E-2</v>
      </c>
      <c r="L46" s="38">
        <f t="shared" si="21"/>
        <v>1.4378259652595623E-2</v>
      </c>
      <c r="M46" s="38">
        <f t="shared" si="21"/>
        <v>0.127164308388482</v>
      </c>
      <c r="N46" s="38">
        <f t="shared" si="22"/>
        <v>1.0248805495374151</v>
      </c>
      <c r="O46" s="38">
        <f t="shared" si="22"/>
        <v>3.424834029550949</v>
      </c>
      <c r="P46" s="38">
        <f t="shared" si="22"/>
        <v>0.32306204659374427</v>
      </c>
      <c r="Q46" s="38">
        <f t="shared" si="22"/>
        <v>6.1821521450541841</v>
      </c>
      <c r="R46" s="38">
        <f t="shared" si="22"/>
        <v>1.0820155143680668</v>
      </c>
      <c r="S46" s="38">
        <f t="shared" si="22"/>
        <v>5.5622897213089333</v>
      </c>
    </row>
    <row r="47" spans="2:19" x14ac:dyDescent="0.25">
      <c r="D47" s="1">
        <f t="shared" si="20"/>
        <v>0.11512006488636005</v>
      </c>
      <c r="E47" s="1">
        <f t="shared" si="20"/>
        <v>1.5153979742132044</v>
      </c>
      <c r="F47" s="1">
        <f t="shared" si="20"/>
        <v>0.36662068062998143</v>
      </c>
      <c r="G47" s="1">
        <f t="shared" si="20"/>
        <v>0.47751212106744328</v>
      </c>
      <c r="H47" s="1">
        <f t="shared" si="20"/>
        <v>0.1584163434820906</v>
      </c>
      <c r="I47" s="38">
        <f t="shared" si="20"/>
        <v>2.6491599934218746</v>
      </c>
      <c r="J47" s="38">
        <f t="shared" si="21"/>
        <v>0.19050687631275409</v>
      </c>
      <c r="K47" s="38">
        <f t="shared" si="21"/>
        <v>5.4434702169865136E-3</v>
      </c>
      <c r="L47" s="38">
        <f t="shared" si="21"/>
        <v>6.6724156363971221E-2</v>
      </c>
      <c r="M47" s="38">
        <f t="shared" si="21"/>
        <v>0.1417257909161459</v>
      </c>
      <c r="N47" s="38">
        <f t="shared" si="22"/>
        <v>0.35394069570425174</v>
      </c>
      <c r="O47" s="38">
        <f t="shared" si="22"/>
        <v>1.511256745753051</v>
      </c>
      <c r="P47" s="38">
        <f t="shared" si="22"/>
        <v>0.30270050827171474</v>
      </c>
      <c r="Q47" s="38">
        <f t="shared" si="22"/>
        <v>2.7281128267490451</v>
      </c>
      <c r="R47" s="38">
        <f t="shared" si="22"/>
        <v>1.1655510837554861</v>
      </c>
      <c r="S47" s="38">
        <f t="shared" si="22"/>
        <v>2.4559810172306418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95"/>
  <sheetViews>
    <sheetView topLeftCell="A23" zoomScale="85" zoomScaleNormal="85" workbookViewId="0">
      <selection activeCell="G52" sqref="G52"/>
    </sheetView>
  </sheetViews>
  <sheetFormatPr defaultRowHeight="15" x14ac:dyDescent="0.25"/>
  <cols>
    <col min="1" max="1" width="9.140625" style="26"/>
    <col min="2" max="2" width="20.28515625" style="26" customWidth="1"/>
    <col min="3" max="8" width="9.140625" style="26"/>
    <col min="9" max="9" width="20" style="26" customWidth="1"/>
    <col min="10" max="16384" width="9.140625" style="26"/>
  </cols>
  <sheetData>
    <row r="1" spans="2:16" x14ac:dyDescent="0.25">
      <c r="B1" s="16">
        <v>1</v>
      </c>
      <c r="C1" s="31" t="s">
        <v>42</v>
      </c>
      <c r="D1" s="16"/>
      <c r="E1" s="16"/>
      <c r="F1" s="8"/>
      <c r="G1" s="8"/>
    </row>
    <row r="2" spans="2:16" x14ac:dyDescent="0.25">
      <c r="B2" s="18" t="s">
        <v>21</v>
      </c>
      <c r="C2" s="19" t="s">
        <v>22</v>
      </c>
      <c r="D2" s="19" t="s">
        <v>23</v>
      </c>
      <c r="E2" s="19" t="s">
        <v>24</v>
      </c>
      <c r="F2" s="20" t="s">
        <v>35</v>
      </c>
      <c r="G2" s="19" t="s">
        <v>39</v>
      </c>
    </row>
    <row r="3" spans="2:16" x14ac:dyDescent="0.25">
      <c r="B3" s="26" t="s">
        <v>54</v>
      </c>
      <c r="C3" s="30">
        <v>336.529090909091</v>
      </c>
      <c r="D3" s="30">
        <v>339.33734545454502</v>
      </c>
      <c r="E3" s="30">
        <v>342.25967272727303</v>
      </c>
      <c r="F3" s="58">
        <f t="shared" ref="F3:F11" si="0">AVERAGE(C3:E3)</f>
        <v>339.3753696969697</v>
      </c>
      <c r="G3" s="59">
        <f>(F3-F3)/F3*100</f>
        <v>0</v>
      </c>
      <c r="L3" s="19"/>
      <c r="M3" s="19"/>
      <c r="N3" s="19"/>
      <c r="O3" s="57"/>
      <c r="P3" s="57"/>
    </row>
    <row r="4" spans="2:16" x14ac:dyDescent="0.25">
      <c r="B4" s="12" t="s">
        <v>97</v>
      </c>
      <c r="C4" s="30">
        <v>408</v>
      </c>
      <c r="D4" s="30">
        <v>411</v>
      </c>
      <c r="E4" s="30">
        <v>412</v>
      </c>
      <c r="F4" s="58">
        <f t="shared" si="0"/>
        <v>410.33333333333331</v>
      </c>
      <c r="G4" s="59">
        <f>(F4-F3)/F3*100</f>
        <v>20.90840113109045</v>
      </c>
      <c r="O4" s="57"/>
      <c r="P4" s="57"/>
    </row>
    <row r="5" spans="2:16" x14ac:dyDescent="0.25">
      <c r="B5" s="12" t="s">
        <v>98</v>
      </c>
      <c r="C5" s="30">
        <v>427.09833969849302</v>
      </c>
      <c r="D5" s="30">
        <v>415.47243931658301</v>
      </c>
      <c r="E5" s="30">
        <v>437.640306492462</v>
      </c>
      <c r="F5" s="58">
        <f t="shared" si="0"/>
        <v>426.73702850251266</v>
      </c>
      <c r="G5" s="59">
        <f>(F5-F3)/F3*100</f>
        <v>25.741897204723109</v>
      </c>
      <c r="O5" s="57"/>
      <c r="P5" s="57"/>
    </row>
    <row r="6" spans="2:16" x14ac:dyDescent="0.25">
      <c r="B6" s="12" t="s">
        <v>99</v>
      </c>
      <c r="C6" s="30">
        <v>452.928422335025</v>
      </c>
      <c r="D6" s="30">
        <v>452.75271699492401</v>
      </c>
      <c r="E6" s="30">
        <v>461.98699078172598</v>
      </c>
      <c r="F6" s="58">
        <f t="shared" si="0"/>
        <v>455.88937670389168</v>
      </c>
      <c r="G6" s="59">
        <f>(F6-F3)/F3*100</f>
        <v>34.331898366978734</v>
      </c>
      <c r="L6" s="19"/>
      <c r="M6" s="19"/>
      <c r="N6" s="19"/>
      <c r="O6" s="57"/>
      <c r="P6" s="57"/>
    </row>
    <row r="7" spans="2:16" x14ac:dyDescent="0.25">
      <c r="B7" s="12" t="s">
        <v>100</v>
      </c>
      <c r="C7" s="30">
        <v>495</v>
      </c>
      <c r="D7" s="30">
        <v>492</v>
      </c>
      <c r="E7" s="30">
        <v>489</v>
      </c>
      <c r="F7" s="58">
        <f t="shared" si="0"/>
        <v>492</v>
      </c>
      <c r="G7" s="59">
        <f>(F7-F3)/F3*100</f>
        <v>44.972217765629175</v>
      </c>
      <c r="L7" s="19"/>
      <c r="M7" s="19"/>
      <c r="N7" s="19"/>
      <c r="O7" s="57"/>
      <c r="P7" s="57"/>
    </row>
    <row r="8" spans="2:16" x14ac:dyDescent="0.25">
      <c r="B8" s="12" t="s">
        <v>101</v>
      </c>
      <c r="C8" s="30">
        <v>469</v>
      </c>
      <c r="D8" s="30">
        <v>471</v>
      </c>
      <c r="E8" s="30">
        <v>470</v>
      </c>
      <c r="F8" s="58">
        <f t="shared" si="0"/>
        <v>470</v>
      </c>
      <c r="G8" s="59">
        <f>(F8-F3)/F3*100</f>
        <v>38.489720223263646</v>
      </c>
      <c r="L8" s="19"/>
      <c r="M8" s="19"/>
      <c r="N8" s="19"/>
      <c r="O8" s="57"/>
      <c r="P8" s="57"/>
    </row>
    <row r="9" spans="2:16" x14ac:dyDescent="0.25">
      <c r="B9" s="12" t="s">
        <v>102</v>
      </c>
      <c r="C9" s="30">
        <v>443.48481658031102</v>
      </c>
      <c r="D9" s="30">
        <v>435</v>
      </c>
      <c r="E9" s="30">
        <v>451.35451291191703</v>
      </c>
      <c r="F9" s="58">
        <f t="shared" si="0"/>
        <v>443.27977649740933</v>
      </c>
      <c r="G9" s="59">
        <f>(F9-F3)/F3*100</f>
        <v>30.616366442036291</v>
      </c>
      <c r="L9" s="19"/>
      <c r="M9" s="19"/>
      <c r="N9" s="19"/>
      <c r="O9" s="57"/>
      <c r="P9" s="57"/>
    </row>
    <row r="10" spans="2:16" x14ac:dyDescent="0.25">
      <c r="B10" s="12" t="s">
        <v>103</v>
      </c>
      <c r="C10" s="30">
        <v>388</v>
      </c>
      <c r="D10" s="30">
        <v>395.71511206956524</v>
      </c>
      <c r="E10" s="30">
        <v>380.39299394782603</v>
      </c>
      <c r="F10" s="58">
        <f t="shared" si="0"/>
        <v>388.03603533913042</v>
      </c>
      <c r="G10" s="59">
        <f>(F10-F3)/F3*100</f>
        <v>14.338302065235354</v>
      </c>
      <c r="O10" s="57"/>
      <c r="P10" s="57"/>
    </row>
    <row r="11" spans="2:16" x14ac:dyDescent="0.25">
      <c r="B11" s="12" t="s">
        <v>104</v>
      </c>
      <c r="C11" s="30">
        <v>366.62325333333303</v>
      </c>
      <c r="D11" s="30">
        <v>363.42585813333301</v>
      </c>
      <c r="E11" s="30">
        <v>374.3557184</v>
      </c>
      <c r="F11" s="58">
        <f t="shared" si="0"/>
        <v>368.13494328888873</v>
      </c>
      <c r="G11" s="59">
        <f>(F11-F3)/F3*100</f>
        <v>8.4742665967770829</v>
      </c>
      <c r="L11" s="19"/>
      <c r="M11" s="19"/>
      <c r="N11" s="19"/>
      <c r="O11" s="57"/>
      <c r="P11" s="57"/>
    </row>
    <row r="12" spans="2:16" x14ac:dyDescent="0.25">
      <c r="B12" s="12"/>
      <c r="C12" s="30"/>
      <c r="D12" s="30"/>
      <c r="E12" s="30"/>
      <c r="F12" s="58"/>
      <c r="G12" s="59"/>
      <c r="L12" s="57"/>
      <c r="M12" s="57"/>
      <c r="N12" s="57"/>
      <c r="O12" s="57"/>
      <c r="P12" s="57"/>
    </row>
    <row r="13" spans="2:16" ht="15.75" customHeight="1" x14ac:dyDescent="0.25">
      <c r="L13" s="57"/>
      <c r="M13" s="57"/>
      <c r="N13" s="57"/>
      <c r="O13" s="57"/>
      <c r="P13" s="57"/>
    </row>
    <row r="14" spans="2:16" ht="15.75" customHeight="1" x14ac:dyDescent="0.25">
      <c r="B14" s="16">
        <v>1</v>
      </c>
      <c r="C14" s="31" t="s">
        <v>61</v>
      </c>
      <c r="D14" s="16"/>
      <c r="E14" s="16"/>
      <c r="F14" s="8"/>
      <c r="G14" s="8"/>
      <c r="L14" s="57"/>
      <c r="M14" s="57"/>
      <c r="N14" s="57"/>
      <c r="O14" s="57"/>
      <c r="P14" s="57"/>
    </row>
    <row r="15" spans="2:16" ht="15.75" customHeight="1" x14ac:dyDescent="0.25">
      <c r="B15" s="18" t="s">
        <v>21</v>
      </c>
      <c r="C15" s="19" t="s">
        <v>22</v>
      </c>
      <c r="D15" s="19" t="s">
        <v>23</v>
      </c>
      <c r="E15" s="19" t="s">
        <v>24</v>
      </c>
      <c r="F15" s="20" t="s">
        <v>35</v>
      </c>
      <c r="G15" s="19" t="s">
        <v>39</v>
      </c>
      <c r="L15" s="57"/>
      <c r="M15" s="57"/>
      <c r="N15" s="57"/>
      <c r="O15" s="57"/>
      <c r="P15" s="57"/>
    </row>
    <row r="16" spans="2:16" ht="15.75" customHeight="1" x14ac:dyDescent="0.25">
      <c r="B16" s="26" t="s">
        <v>54</v>
      </c>
      <c r="C16" s="9">
        <v>48.114010971259098</v>
      </c>
      <c r="D16" s="12">
        <v>44.347170312983501</v>
      </c>
      <c r="E16" s="12">
        <v>47.036291190684253</v>
      </c>
      <c r="F16" s="58">
        <f t="shared" ref="F16:F24" si="1">AVERAGE(C16:E16)</f>
        <v>46.499157491642279</v>
      </c>
      <c r="G16" s="59">
        <f>(F16-F16)/F16*100</f>
        <v>0</v>
      </c>
      <c r="L16" s="57"/>
      <c r="M16" s="57"/>
      <c r="N16" s="57"/>
      <c r="O16" s="57"/>
      <c r="P16" s="57"/>
    </row>
    <row r="17" spans="2:21" ht="15.75" customHeight="1" x14ac:dyDescent="0.25">
      <c r="B17" s="12" t="s">
        <v>97</v>
      </c>
      <c r="C17" s="12">
        <v>62.373744880434799</v>
      </c>
      <c r="D17" s="12">
        <v>63.331320187608704</v>
      </c>
      <c r="E17" s="12">
        <v>62.721219778043498</v>
      </c>
      <c r="F17" s="58">
        <f t="shared" si="1"/>
        <v>62.808761615362329</v>
      </c>
      <c r="G17" s="59">
        <f>(F17-F16)/F16*100</f>
        <v>35.075052976285697</v>
      </c>
      <c r="L17" s="57"/>
      <c r="M17" s="57"/>
      <c r="N17" s="57"/>
      <c r="O17" s="57"/>
      <c r="P17" s="57"/>
    </row>
    <row r="18" spans="2:21" ht="15.75" customHeight="1" x14ac:dyDescent="0.25">
      <c r="B18" s="12" t="s">
        <v>98</v>
      </c>
      <c r="C18" s="12">
        <v>63.373744880434799</v>
      </c>
      <c r="D18" s="12">
        <v>62.331320187608704</v>
      </c>
      <c r="E18" s="12">
        <v>63.721219778043498</v>
      </c>
      <c r="F18" s="58">
        <f t="shared" si="1"/>
        <v>63.142094948695664</v>
      </c>
      <c r="G18" s="59">
        <f>(F18-F16)/F16*100</f>
        <v>35.791911842800104</v>
      </c>
      <c r="L18" s="57"/>
      <c r="M18" s="57"/>
      <c r="N18" s="57"/>
      <c r="O18" s="57"/>
      <c r="P18" s="57"/>
    </row>
    <row r="19" spans="2:21" ht="15.75" customHeight="1" x14ac:dyDescent="0.25">
      <c r="B19" s="12" t="s">
        <v>99</v>
      </c>
      <c r="C19" s="12">
        <v>63.675347763095701</v>
      </c>
      <c r="D19" s="12">
        <v>62.434826897309897</v>
      </c>
      <c r="E19" s="12">
        <v>65.088854718357595</v>
      </c>
      <c r="F19" s="58">
        <f t="shared" si="1"/>
        <v>63.733009792921059</v>
      </c>
      <c r="G19" s="59">
        <f>(F19-F16)/F16*100</f>
        <v>37.062719479113959</v>
      </c>
      <c r="L19" s="57"/>
      <c r="M19" s="57"/>
      <c r="N19" s="57"/>
      <c r="O19" s="57"/>
      <c r="P19" s="57"/>
    </row>
    <row r="20" spans="2:21" ht="15.75" customHeight="1" x14ac:dyDescent="0.25">
      <c r="B20" s="12" t="s">
        <v>100</v>
      </c>
      <c r="C20" s="12">
        <v>68.351416573426107</v>
      </c>
      <c r="D20" s="12">
        <v>65.010331579020502</v>
      </c>
      <c r="E20" s="12">
        <v>65.798444904894595</v>
      </c>
      <c r="F20" s="58">
        <f t="shared" si="1"/>
        <v>66.386731019113725</v>
      </c>
      <c r="G20" s="59">
        <f>(F20-F16)/F16*100</f>
        <v>42.769750249875003</v>
      </c>
      <c r="L20" s="57"/>
      <c r="M20" s="57"/>
      <c r="N20" s="57"/>
      <c r="O20" s="57"/>
      <c r="P20" s="57"/>
    </row>
    <row r="21" spans="2:21" ht="15.75" customHeight="1" x14ac:dyDescent="0.25">
      <c r="B21" s="12" t="s">
        <v>101</v>
      </c>
      <c r="C21" s="12">
        <v>71.017981230017597</v>
      </c>
      <c r="D21" s="12">
        <v>72.396902356216586</v>
      </c>
      <c r="E21" s="12">
        <v>72.558340854617995</v>
      </c>
      <c r="F21" s="58">
        <f t="shared" si="1"/>
        <v>71.991074813617388</v>
      </c>
      <c r="G21" s="59">
        <f>(F21-F16)/F16*100</f>
        <v>54.822320870129758</v>
      </c>
      <c r="L21" s="57"/>
      <c r="M21" s="57"/>
      <c r="N21" s="57"/>
      <c r="O21" s="57"/>
      <c r="P21" s="57"/>
    </row>
    <row r="22" spans="2:21" ht="15.75" customHeight="1" x14ac:dyDescent="0.25">
      <c r="B22" s="12" t="s">
        <v>102</v>
      </c>
      <c r="C22" s="12">
        <v>65</v>
      </c>
      <c r="D22" s="12">
        <v>65.300169519866003</v>
      </c>
      <c r="E22" s="12">
        <v>54.857630755599203</v>
      </c>
      <c r="F22" s="58">
        <f t="shared" si="1"/>
        <v>61.719266758488402</v>
      </c>
      <c r="G22" s="59">
        <f>(F22-F16)/F16*100</f>
        <v>32.732010831769962</v>
      </c>
      <c r="L22" s="57"/>
      <c r="M22" s="57"/>
      <c r="N22" s="57"/>
      <c r="O22" s="57"/>
      <c r="P22" s="57"/>
    </row>
    <row r="23" spans="2:21" ht="15.75" customHeight="1" x14ac:dyDescent="0.25">
      <c r="B23" s="12" t="s">
        <v>103</v>
      </c>
      <c r="C23" s="12">
        <v>53.808863804173328</v>
      </c>
      <c r="D23" s="12">
        <v>50.580331975922931</v>
      </c>
      <c r="E23" s="12">
        <v>54.885041080256805</v>
      </c>
      <c r="F23" s="58">
        <f t="shared" si="1"/>
        <v>53.091412286784355</v>
      </c>
      <c r="G23" s="59">
        <f>(F23-F16)/F16*100</f>
        <v>14.177148900659031</v>
      </c>
      <c r="L23" s="57"/>
      <c r="M23" s="57"/>
      <c r="N23" s="57"/>
      <c r="O23" s="57"/>
      <c r="P23" s="57"/>
    </row>
    <row r="24" spans="2:21" ht="15.75" customHeight="1" x14ac:dyDescent="0.25">
      <c r="B24" s="12" t="s">
        <v>104</v>
      </c>
      <c r="C24" s="27">
        <v>49.418209986818916</v>
      </c>
      <c r="D24" s="27">
        <v>46.45311738760978</v>
      </c>
      <c r="E24" s="27">
        <v>50.406574186555297</v>
      </c>
      <c r="F24" s="58">
        <f t="shared" si="1"/>
        <v>48.759300520327997</v>
      </c>
      <c r="G24" s="59">
        <f>(F24-F16)/F16*100</f>
        <v>4.8606107091122119</v>
      </c>
      <c r="L24" s="57"/>
      <c r="M24" s="57"/>
      <c r="N24" s="57"/>
      <c r="O24" s="57"/>
      <c r="P24" s="57"/>
    </row>
    <row r="25" spans="2:21" ht="15.75" customHeight="1" x14ac:dyDescent="0.25">
      <c r="L25" s="57"/>
      <c r="M25" s="57"/>
      <c r="N25" s="57"/>
      <c r="O25" s="57"/>
      <c r="P25" s="57"/>
    </row>
    <row r="26" spans="2:21" ht="15.75" customHeight="1" x14ac:dyDescent="0.25">
      <c r="J26" s="26" t="s">
        <v>63</v>
      </c>
      <c r="L26" s="57"/>
      <c r="M26" s="57"/>
      <c r="N26" s="57"/>
      <c r="O26" s="57"/>
      <c r="P26" s="57"/>
    </row>
    <row r="27" spans="2:21" x14ac:dyDescent="0.25">
      <c r="B27" s="16">
        <v>1</v>
      </c>
      <c r="C27" s="31" t="s">
        <v>36</v>
      </c>
      <c r="D27" s="16"/>
      <c r="E27" s="16"/>
      <c r="F27" s="8"/>
      <c r="G27" s="8"/>
      <c r="H27" s="8"/>
      <c r="I27" s="8"/>
      <c r="J27" s="31" t="s">
        <v>62</v>
      </c>
      <c r="K27" s="8"/>
      <c r="L27" s="57"/>
      <c r="M27" s="57"/>
      <c r="N27" s="57"/>
      <c r="O27" s="57"/>
      <c r="P27" s="57"/>
    </row>
    <row r="28" spans="2:21" x14ac:dyDescent="0.25">
      <c r="B28" s="18" t="s">
        <v>21</v>
      </c>
      <c r="C28" s="19" t="s">
        <v>22</v>
      </c>
      <c r="D28" s="19" t="s">
        <v>23</v>
      </c>
      <c r="E28" s="19" t="s">
        <v>24</v>
      </c>
      <c r="F28" s="20" t="s">
        <v>35</v>
      </c>
      <c r="G28" s="19" t="s">
        <v>39</v>
      </c>
      <c r="H28" s="8"/>
      <c r="I28" s="18" t="s">
        <v>21</v>
      </c>
      <c r="J28" s="19" t="s">
        <v>22</v>
      </c>
      <c r="K28" s="19" t="s">
        <v>23</v>
      </c>
      <c r="L28" s="30" t="s">
        <v>24</v>
      </c>
      <c r="M28" s="50" t="s">
        <v>35</v>
      </c>
      <c r="N28" s="30" t="s">
        <v>39</v>
      </c>
      <c r="O28" s="57"/>
      <c r="P28" s="57"/>
    </row>
    <row r="29" spans="2:21" x14ac:dyDescent="0.25">
      <c r="B29" s="26" t="s">
        <v>54</v>
      </c>
      <c r="C29" s="19"/>
      <c r="D29" s="19"/>
      <c r="E29" s="19"/>
      <c r="F29" s="58"/>
      <c r="G29" s="59"/>
      <c r="H29" s="8"/>
      <c r="I29" s="26" t="s">
        <v>54</v>
      </c>
      <c r="J29" s="19" t="e">
        <f>C29/C54</f>
        <v>#DIV/0!</v>
      </c>
      <c r="K29" s="19" t="e">
        <f t="shared" ref="K29:L37" si="2">D29/D54</f>
        <v>#DIV/0!</v>
      </c>
      <c r="L29" s="30" t="e">
        <f t="shared" si="2"/>
        <v>#DIV/0!</v>
      </c>
      <c r="M29" s="58" t="e">
        <f t="shared" ref="M29:M37" si="3">AVERAGE(J29:L29)</f>
        <v>#DIV/0!</v>
      </c>
      <c r="N29" s="57" t="e">
        <f>(M29-M29)/M29*100</f>
        <v>#DIV/0!</v>
      </c>
      <c r="O29" s="57"/>
      <c r="P29" s="57"/>
    </row>
    <row r="30" spans="2:21" x14ac:dyDescent="0.25">
      <c r="B30" s="12" t="s">
        <v>97</v>
      </c>
      <c r="C30" s="26">
        <v>12.78</v>
      </c>
      <c r="D30" s="26">
        <v>11.8</v>
      </c>
      <c r="E30" s="26">
        <v>10.93</v>
      </c>
      <c r="F30" s="58">
        <f t="shared" ref="F30:F37" si="4">AVERAGE(C30:E30)</f>
        <v>11.836666666666666</v>
      </c>
      <c r="G30" s="59">
        <f>(F30-F30)/F30*100</f>
        <v>0</v>
      </c>
      <c r="H30" s="8"/>
      <c r="I30" s="12" t="s">
        <v>97</v>
      </c>
      <c r="J30" s="19">
        <f t="shared" ref="J30:J37" si="5">C30/C55</f>
        <v>3.2110552763819094</v>
      </c>
      <c r="K30" s="19">
        <f t="shared" si="2"/>
        <v>2.935469426339619</v>
      </c>
      <c r="L30" s="19">
        <f t="shared" si="2"/>
        <v>2.7739708644231258</v>
      </c>
      <c r="M30" s="58">
        <f t="shared" si="3"/>
        <v>2.9734985223815511</v>
      </c>
      <c r="N30" s="59">
        <f>(M30-M30)/M30*100</f>
        <v>0</v>
      </c>
      <c r="T30" s="58"/>
      <c r="U30" s="59"/>
    </row>
    <row r="31" spans="2:21" x14ac:dyDescent="0.25">
      <c r="B31" s="12" t="s">
        <v>98</v>
      </c>
      <c r="C31" s="26">
        <v>12.96</v>
      </c>
      <c r="D31" s="26">
        <v>12.92</v>
      </c>
      <c r="E31" s="26">
        <v>11.03</v>
      </c>
      <c r="F31" s="58">
        <f t="shared" si="4"/>
        <v>12.303333333333335</v>
      </c>
      <c r="G31" s="59">
        <f>(F31-F30)/F30*100</f>
        <v>3.9425513939735453</v>
      </c>
      <c r="H31" s="8"/>
      <c r="I31" s="12" t="s">
        <v>98</v>
      </c>
      <c r="J31" s="19">
        <f t="shared" si="5"/>
        <v>3.6302521008403366</v>
      </c>
      <c r="K31" s="19">
        <f t="shared" si="2"/>
        <v>3.5832154644035836</v>
      </c>
      <c r="L31" s="19">
        <f t="shared" si="2"/>
        <v>3.1208442973148856</v>
      </c>
      <c r="M31" s="58">
        <f t="shared" si="3"/>
        <v>3.4447706208529354</v>
      </c>
      <c r="N31" s="59">
        <f>(M31-M30)/M30*100</f>
        <v>15.84907794384678</v>
      </c>
      <c r="Q31" s="19"/>
      <c r="R31" s="19"/>
      <c r="S31" s="19"/>
      <c r="T31" s="58"/>
      <c r="U31" s="59"/>
    </row>
    <row r="32" spans="2:21" x14ac:dyDescent="0.25">
      <c r="B32" s="12" t="s">
        <v>99</v>
      </c>
      <c r="C32" s="19">
        <v>13.654500000000001</v>
      </c>
      <c r="D32" s="19">
        <v>14.025</v>
      </c>
      <c r="E32" s="19">
        <v>13.099</v>
      </c>
      <c r="F32" s="58">
        <f t="shared" si="4"/>
        <v>13.592833333333333</v>
      </c>
      <c r="G32" s="59">
        <f>(F32-F30)/F30*100</f>
        <v>14.836665727963958</v>
      </c>
      <c r="H32" s="8"/>
      <c r="I32" s="12" t="s">
        <v>99</v>
      </c>
      <c r="J32" s="19">
        <f t="shared" si="5"/>
        <v>4.0638392857142858</v>
      </c>
      <c r="K32" s="19">
        <f t="shared" si="2"/>
        <v>4.1327793493635081</v>
      </c>
      <c r="L32" s="19">
        <f t="shared" si="2"/>
        <v>3.9378908128908128</v>
      </c>
      <c r="M32" s="58">
        <f t="shared" si="3"/>
        <v>4.0448364826562022</v>
      </c>
      <c r="N32" s="59">
        <f>(M32-M30)/M30*100</f>
        <v>36.029544061000209</v>
      </c>
      <c r="Q32" s="19"/>
      <c r="R32" s="19"/>
      <c r="S32" s="19"/>
      <c r="T32" s="58"/>
      <c r="U32" s="59"/>
    </row>
    <row r="33" spans="2:21" x14ac:dyDescent="0.25">
      <c r="B33" s="12" t="s">
        <v>100</v>
      </c>
      <c r="C33" s="19">
        <v>14.125</v>
      </c>
      <c r="D33" s="19">
        <v>14.255000000000001</v>
      </c>
      <c r="E33" s="19">
        <v>13.326000000000001</v>
      </c>
      <c r="F33" s="58">
        <f t="shared" si="4"/>
        <v>13.902000000000001</v>
      </c>
      <c r="G33" s="59">
        <f>(F33-F30)/F30*100</f>
        <v>17.448606026471431</v>
      </c>
      <c r="H33" s="8"/>
      <c r="I33" s="12" t="s">
        <v>100</v>
      </c>
      <c r="J33" s="19">
        <f t="shared" si="5"/>
        <v>4.3064024390243905</v>
      </c>
      <c r="K33" s="19">
        <f t="shared" si="2"/>
        <v>4.303006520164212</v>
      </c>
      <c r="L33" s="19">
        <f t="shared" si="2"/>
        <v>4.1038433111603849</v>
      </c>
      <c r="M33" s="58">
        <f t="shared" si="3"/>
        <v>4.2377507567829964</v>
      </c>
      <c r="N33" s="59">
        <f>(M33-M30)/M30*100</f>
        <v>42.517331852879927</v>
      </c>
      <c r="Q33" s="19"/>
      <c r="R33" s="19"/>
      <c r="S33" s="19"/>
      <c r="T33" s="58"/>
      <c r="U33" s="59"/>
    </row>
    <row r="34" spans="2:21" x14ac:dyDescent="0.25">
      <c r="B34" s="12" t="s">
        <v>101</v>
      </c>
      <c r="C34" s="19">
        <v>15.058225</v>
      </c>
      <c r="D34" s="19">
        <v>15.465775000000001</v>
      </c>
      <c r="E34" s="19">
        <v>14.727499999999999</v>
      </c>
      <c r="F34" s="58">
        <f t="shared" si="4"/>
        <v>15.083833333333333</v>
      </c>
      <c r="G34" s="59">
        <f>(F34-F30)/F30*100</f>
        <v>27.43311743170938</v>
      </c>
      <c r="H34" s="8"/>
      <c r="I34" s="12" t="s">
        <v>101</v>
      </c>
      <c r="J34" s="19">
        <f t="shared" si="5"/>
        <v>4.6619891640866875</v>
      </c>
      <c r="K34" s="19">
        <f t="shared" si="2"/>
        <v>4.740758054133587</v>
      </c>
      <c r="L34" s="19">
        <f t="shared" si="2"/>
        <v>4.605654063858398</v>
      </c>
      <c r="M34" s="58">
        <f t="shared" si="3"/>
        <v>4.6694670940262242</v>
      </c>
      <c r="N34" s="59">
        <f>(M34-M30)/M30*100</f>
        <v>57.036132988770696</v>
      </c>
      <c r="P34" s="12"/>
      <c r="Q34" s="19"/>
      <c r="R34" s="19"/>
      <c r="S34" s="19"/>
      <c r="T34" s="58"/>
      <c r="U34" s="59"/>
    </row>
    <row r="35" spans="2:21" x14ac:dyDescent="0.25">
      <c r="B35" s="12" t="s">
        <v>102</v>
      </c>
      <c r="C35" s="19">
        <v>12.654500000000001</v>
      </c>
      <c r="D35" s="19">
        <v>12.025</v>
      </c>
      <c r="E35" s="19">
        <v>13.099</v>
      </c>
      <c r="F35" s="58">
        <f t="shared" si="4"/>
        <v>12.592833333333333</v>
      </c>
      <c r="G35" s="59">
        <f>(F35-F30)/F30*100</f>
        <v>6.3883413123063963</v>
      </c>
      <c r="H35" s="8"/>
      <c r="I35" s="12" t="s">
        <v>102</v>
      </c>
      <c r="J35" s="19">
        <f t="shared" si="5"/>
        <v>4.0559294871794869</v>
      </c>
      <c r="K35" s="19">
        <f t="shared" si="2"/>
        <v>3.8160066006600659</v>
      </c>
      <c r="L35" s="19">
        <f t="shared" si="2"/>
        <v>4.2408054908054913</v>
      </c>
      <c r="M35" s="58">
        <f t="shared" si="3"/>
        <v>4.037580526215014</v>
      </c>
      <c r="N35" s="59">
        <f>(M35-M30)/M30*100</f>
        <v>35.785523208574268</v>
      </c>
      <c r="P35" s="12"/>
      <c r="Q35" s="19"/>
      <c r="R35" s="19"/>
      <c r="S35" s="19"/>
      <c r="T35" s="58"/>
      <c r="U35" s="59"/>
    </row>
    <row r="36" spans="2:21" x14ac:dyDescent="0.25">
      <c r="B36" s="12" t="s">
        <v>103</v>
      </c>
      <c r="C36" s="26">
        <v>11.05425</v>
      </c>
      <c r="D36" s="26">
        <v>12.716000000000001</v>
      </c>
      <c r="E36" s="26">
        <v>12.210249999999998</v>
      </c>
      <c r="F36" s="58">
        <f t="shared" si="4"/>
        <v>11.993499999999999</v>
      </c>
      <c r="G36" s="59">
        <f>(F36-F30)/F30*100</f>
        <v>1.3249788791889594</v>
      </c>
      <c r="H36" s="8"/>
      <c r="I36" s="12" t="s">
        <v>103</v>
      </c>
      <c r="J36" s="19">
        <f t="shared" si="5"/>
        <v>3.6243442622950819</v>
      </c>
      <c r="K36" s="19">
        <f t="shared" si="2"/>
        <v>4.1279013147216368</v>
      </c>
      <c r="L36" s="19">
        <f t="shared" si="2"/>
        <v>4.043798642159298</v>
      </c>
      <c r="M36" s="58">
        <f t="shared" si="3"/>
        <v>3.9320147397253393</v>
      </c>
      <c r="N36" s="59">
        <f>(M36-M30)/M30*100</f>
        <v>32.235301619591461</v>
      </c>
      <c r="P36" s="12"/>
      <c r="T36" s="58"/>
      <c r="U36" s="59"/>
    </row>
    <row r="37" spans="2:21" x14ac:dyDescent="0.25">
      <c r="B37" s="12" t="s">
        <v>104</v>
      </c>
      <c r="C37" s="19">
        <v>10.005000000000001</v>
      </c>
      <c r="D37" s="19">
        <v>9.1999999999999993</v>
      </c>
      <c r="E37" s="19">
        <v>9.5399999999999991</v>
      </c>
      <c r="F37" s="58">
        <f t="shared" si="4"/>
        <v>9.5816666666666652</v>
      </c>
      <c r="G37" s="59">
        <f>(F37-F30)/F30*100</f>
        <v>-19.050971557307808</v>
      </c>
      <c r="H37" s="8"/>
      <c r="I37" s="12" t="s">
        <v>104</v>
      </c>
      <c r="J37" s="19">
        <f t="shared" si="5"/>
        <v>3.6381818181818186</v>
      </c>
      <c r="K37" s="19">
        <f t="shared" si="2"/>
        <v>3.0666666666666664</v>
      </c>
      <c r="L37" s="19">
        <f t="shared" si="2"/>
        <v>3.1906354515050164</v>
      </c>
      <c r="M37" s="58">
        <f t="shared" si="3"/>
        <v>3.2984946454511674</v>
      </c>
      <c r="N37" s="59">
        <f>(M37-M30)/M30*100</f>
        <v>10.929755660659236</v>
      </c>
      <c r="P37" s="12"/>
      <c r="T37" s="58"/>
      <c r="U37" s="59"/>
    </row>
    <row r="38" spans="2:21" x14ac:dyDescent="0.25">
      <c r="G38" s="59"/>
    </row>
    <row r="39" spans="2:21" x14ac:dyDescent="0.25">
      <c r="B39" s="16">
        <v>2</v>
      </c>
      <c r="C39" s="31" t="s">
        <v>37</v>
      </c>
      <c r="D39" s="16"/>
      <c r="E39" s="16"/>
      <c r="F39" s="8"/>
      <c r="G39" s="8"/>
      <c r="H39" s="8"/>
      <c r="I39" s="8"/>
      <c r="J39" s="8"/>
      <c r="K39" s="8"/>
    </row>
    <row r="40" spans="2:21" x14ac:dyDescent="0.25">
      <c r="B40" s="18" t="s">
        <v>21</v>
      </c>
      <c r="C40" s="19" t="s">
        <v>22</v>
      </c>
      <c r="D40" s="19" t="s">
        <v>23</v>
      </c>
      <c r="E40" s="19" t="s">
        <v>24</v>
      </c>
      <c r="F40" s="20" t="s">
        <v>35</v>
      </c>
      <c r="G40" s="19" t="s">
        <v>39</v>
      </c>
      <c r="H40" s="8"/>
      <c r="I40" s="18"/>
      <c r="J40" s="19"/>
      <c r="K40" s="19"/>
      <c r="L40" s="19"/>
      <c r="M40" s="20"/>
      <c r="N40" s="19"/>
    </row>
    <row r="41" spans="2:21" x14ac:dyDescent="0.25">
      <c r="B41" s="26" t="s">
        <v>54</v>
      </c>
      <c r="C41" s="19"/>
      <c r="D41" s="19"/>
      <c r="E41" s="19"/>
      <c r="F41" s="58"/>
      <c r="G41" s="59"/>
      <c r="H41" s="8"/>
      <c r="I41" s="8"/>
      <c r="J41" s="19"/>
      <c r="K41" s="19"/>
      <c r="L41" s="19"/>
      <c r="M41" s="58"/>
      <c r="N41" s="59"/>
    </row>
    <row r="42" spans="2:21" x14ac:dyDescent="0.25">
      <c r="B42" s="12" t="s">
        <v>97</v>
      </c>
      <c r="C42" s="19">
        <v>0.49</v>
      </c>
      <c r="D42" s="19">
        <v>0.28999999999999998</v>
      </c>
      <c r="E42" s="19">
        <v>0.35</v>
      </c>
      <c r="F42" s="58">
        <f t="shared" ref="F42:F49" si="6">AVERAGE(C42:E42)</f>
        <v>0.37666666666666665</v>
      </c>
      <c r="G42" s="59">
        <f>(F42-F42)/F42*100</f>
        <v>0</v>
      </c>
      <c r="H42" s="8"/>
      <c r="I42" s="6"/>
      <c r="J42" s="19"/>
      <c r="K42" s="19"/>
      <c r="L42" s="19"/>
      <c r="M42" s="58"/>
      <c r="N42" s="59"/>
    </row>
    <row r="43" spans="2:21" x14ac:dyDescent="0.25">
      <c r="B43" s="12" t="s">
        <v>98</v>
      </c>
      <c r="C43" s="19">
        <v>0.43</v>
      </c>
      <c r="D43" s="19">
        <v>0.25</v>
      </c>
      <c r="E43" s="19">
        <v>0.28999999999999998</v>
      </c>
      <c r="F43" s="58">
        <f t="shared" si="6"/>
        <v>0.32333333333333331</v>
      </c>
      <c r="G43" s="59">
        <f>(F43-F42)/F42*100</f>
        <v>-14.159292035398233</v>
      </c>
      <c r="H43" s="8"/>
      <c r="I43" s="6"/>
      <c r="J43" s="19"/>
      <c r="K43" s="19"/>
      <c r="L43" s="19"/>
      <c r="M43" s="58"/>
      <c r="N43" s="59"/>
    </row>
    <row r="44" spans="2:21" x14ac:dyDescent="0.25">
      <c r="B44" s="12" t="s">
        <v>99</v>
      </c>
      <c r="C44" s="26">
        <v>0.36</v>
      </c>
      <c r="D44" s="26">
        <v>0.31</v>
      </c>
      <c r="E44" s="26">
        <v>0.2</v>
      </c>
      <c r="F44" s="58">
        <f t="shared" si="6"/>
        <v>0.28999999999999998</v>
      </c>
      <c r="G44" s="59">
        <f>(F44-F42)/F42*100</f>
        <v>-23.008849557522126</v>
      </c>
      <c r="H44" s="8"/>
      <c r="I44" s="11"/>
      <c r="J44" s="19"/>
      <c r="K44" s="19"/>
      <c r="L44" s="19"/>
      <c r="M44" s="58"/>
      <c r="N44" s="59"/>
    </row>
    <row r="45" spans="2:21" x14ac:dyDescent="0.25">
      <c r="B45" s="12" t="s">
        <v>100</v>
      </c>
      <c r="C45" s="19">
        <v>0.25</v>
      </c>
      <c r="D45" s="19">
        <v>0.28999999999999998</v>
      </c>
      <c r="E45" s="19">
        <v>0.31</v>
      </c>
      <c r="F45" s="58">
        <f t="shared" si="6"/>
        <v>0.28333333333333338</v>
      </c>
      <c r="G45" s="59">
        <f>(F45-F42)/F42*100</f>
        <v>-24.778761061946884</v>
      </c>
      <c r="H45" s="8"/>
      <c r="I45" s="11"/>
      <c r="J45" s="19"/>
      <c r="K45" s="19"/>
      <c r="L45" s="19"/>
      <c r="M45" s="58"/>
      <c r="N45" s="59"/>
    </row>
    <row r="46" spans="2:21" x14ac:dyDescent="0.25">
      <c r="B46" s="12" t="s">
        <v>101</v>
      </c>
      <c r="C46" s="26">
        <v>0.34</v>
      </c>
      <c r="D46" s="26">
        <v>0.22</v>
      </c>
      <c r="E46" s="26">
        <v>0.19</v>
      </c>
      <c r="F46" s="58">
        <f t="shared" si="6"/>
        <v>0.25</v>
      </c>
      <c r="G46" s="59">
        <f>(F46-F42)/F42*100</f>
        <v>-33.62831858407079</v>
      </c>
      <c r="H46" s="8"/>
      <c r="I46" s="11"/>
      <c r="J46" s="19"/>
      <c r="K46" s="19"/>
      <c r="L46" s="19"/>
      <c r="M46" s="58"/>
      <c r="N46" s="59"/>
    </row>
    <row r="47" spans="2:21" x14ac:dyDescent="0.25">
      <c r="B47" s="12" t="s">
        <v>102</v>
      </c>
      <c r="C47" s="19">
        <v>0.25</v>
      </c>
      <c r="D47" s="19">
        <v>0.26</v>
      </c>
      <c r="E47" s="19">
        <v>0.19</v>
      </c>
      <c r="F47" s="58">
        <f t="shared" si="6"/>
        <v>0.23333333333333331</v>
      </c>
      <c r="G47" s="59">
        <f>(F47-F42)/F42*100</f>
        <v>-38.053097345132748</v>
      </c>
      <c r="H47" s="8"/>
      <c r="I47" s="11"/>
      <c r="M47" s="58"/>
      <c r="N47" s="59"/>
    </row>
    <row r="48" spans="2:21" x14ac:dyDescent="0.25">
      <c r="B48" s="12" t="s">
        <v>103</v>
      </c>
      <c r="C48" s="26">
        <v>0.19</v>
      </c>
      <c r="D48" s="26">
        <v>0.24</v>
      </c>
      <c r="E48" s="26">
        <v>0.22</v>
      </c>
      <c r="F48" s="58">
        <f t="shared" si="6"/>
        <v>0.21666666666666667</v>
      </c>
      <c r="G48" s="59">
        <f>(F48-F42)/F42*100</f>
        <v>-42.477876106194685</v>
      </c>
      <c r="H48" s="8"/>
      <c r="I48" s="11"/>
      <c r="M48" s="58"/>
      <c r="N48" s="59"/>
    </row>
    <row r="49" spans="2:14" x14ac:dyDescent="0.25">
      <c r="B49" s="12" t="s">
        <v>104</v>
      </c>
      <c r="C49" s="19">
        <v>0.2</v>
      </c>
      <c r="D49" s="19">
        <v>0.18</v>
      </c>
      <c r="E49" s="19">
        <v>0.18</v>
      </c>
      <c r="F49" s="58">
        <f t="shared" si="6"/>
        <v>0.18666666666666668</v>
      </c>
      <c r="G49" s="59">
        <f>(F49-F42)/F42*100</f>
        <v>-50.442477876106196</v>
      </c>
      <c r="H49" s="8"/>
      <c r="I49" s="11"/>
      <c r="M49" s="58"/>
      <c r="N49" s="59"/>
    </row>
    <row r="50" spans="2:14" x14ac:dyDescent="0.25">
      <c r="C50" s="19"/>
      <c r="D50" s="19"/>
      <c r="E50" s="19"/>
    </row>
    <row r="52" spans="2:14" x14ac:dyDescent="0.25">
      <c r="B52" s="16">
        <v>3</v>
      </c>
      <c r="C52" s="31" t="s">
        <v>38</v>
      </c>
      <c r="D52" s="16"/>
      <c r="E52" s="16"/>
      <c r="F52" s="8"/>
      <c r="G52" s="8"/>
    </row>
    <row r="53" spans="2:14" x14ac:dyDescent="0.25">
      <c r="B53" s="18" t="s">
        <v>21</v>
      </c>
      <c r="C53" s="19" t="s">
        <v>22</v>
      </c>
      <c r="D53" s="19" t="s">
        <v>23</v>
      </c>
      <c r="E53" s="19" t="s">
        <v>24</v>
      </c>
      <c r="F53" s="20" t="s">
        <v>35</v>
      </c>
      <c r="G53" s="19" t="s">
        <v>39</v>
      </c>
    </row>
    <row r="54" spans="2:14" x14ac:dyDescent="0.25">
      <c r="B54" s="26" t="s">
        <v>54</v>
      </c>
      <c r="C54" s="19"/>
      <c r="D54" s="22"/>
      <c r="E54" s="22"/>
      <c r="F54" s="58"/>
      <c r="G54" s="59"/>
    </row>
    <row r="55" spans="2:14" x14ac:dyDescent="0.25">
      <c r="B55" s="12" t="s">
        <v>97</v>
      </c>
      <c r="C55" s="19">
        <v>3.98</v>
      </c>
      <c r="D55" s="22">
        <f t="shared" ref="D55:D60" si="7">C55*1.01</f>
        <v>4.0198</v>
      </c>
      <c r="E55" s="22">
        <f t="shared" ref="E55:E60" si="8">C55*0.99</f>
        <v>3.9401999999999999</v>
      </c>
      <c r="F55" s="58">
        <f t="shared" ref="F55:F62" si="9">AVERAGE(C55:E55)</f>
        <v>3.9800000000000004</v>
      </c>
      <c r="G55" s="59">
        <f>(F55-F55)/F55*100</f>
        <v>0</v>
      </c>
    </row>
    <row r="56" spans="2:14" x14ac:dyDescent="0.25">
      <c r="B56" s="12" t="s">
        <v>98</v>
      </c>
      <c r="C56" s="26">
        <v>3.57</v>
      </c>
      <c r="D56" s="22">
        <f t="shared" si="7"/>
        <v>3.6056999999999997</v>
      </c>
      <c r="E56" s="22">
        <f t="shared" si="8"/>
        <v>3.5343</v>
      </c>
      <c r="F56" s="58">
        <f t="shared" si="9"/>
        <v>3.57</v>
      </c>
      <c r="G56" s="59">
        <f>(F56-F55)/F55*100</f>
        <v>-10.301507537688456</v>
      </c>
      <c r="J56" s="22"/>
      <c r="K56" s="22"/>
      <c r="L56" s="58"/>
      <c r="M56" s="59"/>
    </row>
    <row r="57" spans="2:14" x14ac:dyDescent="0.25">
      <c r="B57" s="12" t="s">
        <v>99</v>
      </c>
      <c r="C57" s="26">
        <v>3.36</v>
      </c>
      <c r="D57" s="22">
        <f t="shared" ref="D57:D58" si="10">C57*1.01</f>
        <v>3.3935999999999997</v>
      </c>
      <c r="E57" s="22">
        <f t="shared" ref="E57:E58" si="11">C57*0.99</f>
        <v>3.3264</v>
      </c>
      <c r="F57" s="58">
        <f t="shared" si="9"/>
        <v>3.36</v>
      </c>
      <c r="G57" s="59">
        <f>(F57-F55)/F55*100</f>
        <v>-15.577889447236192</v>
      </c>
    </row>
    <row r="58" spans="2:14" x14ac:dyDescent="0.25">
      <c r="B58" s="12" t="s">
        <v>100</v>
      </c>
      <c r="C58" s="19">
        <v>3.28</v>
      </c>
      <c r="D58" s="22">
        <f t="shared" si="10"/>
        <v>3.3127999999999997</v>
      </c>
      <c r="E58" s="22">
        <f t="shared" si="11"/>
        <v>3.2471999999999999</v>
      </c>
      <c r="F58" s="58">
        <f t="shared" si="9"/>
        <v>3.28</v>
      </c>
      <c r="G58" s="59">
        <f>(F58-F55)/F55*100</f>
        <v>-17.587939698492477</v>
      </c>
    </row>
    <row r="59" spans="2:14" x14ac:dyDescent="0.25">
      <c r="B59" s="12" t="s">
        <v>101</v>
      </c>
      <c r="C59" s="19">
        <v>3.23</v>
      </c>
      <c r="D59" s="22">
        <f t="shared" si="7"/>
        <v>3.2623000000000002</v>
      </c>
      <c r="E59" s="22">
        <f t="shared" si="8"/>
        <v>3.1976999999999998</v>
      </c>
      <c r="F59" s="58">
        <f t="shared" si="9"/>
        <v>3.23</v>
      </c>
      <c r="G59" s="59">
        <f>(F59-F55)/F55*100</f>
        <v>-18.844221105527648</v>
      </c>
    </row>
    <row r="60" spans="2:14" x14ac:dyDescent="0.25">
      <c r="B60" s="12" t="s">
        <v>102</v>
      </c>
      <c r="C60" s="26">
        <v>3.12</v>
      </c>
      <c r="D60" s="22">
        <f t="shared" si="7"/>
        <v>3.1512000000000002</v>
      </c>
      <c r="E60" s="22">
        <f t="shared" si="8"/>
        <v>3.0888</v>
      </c>
      <c r="F60" s="58">
        <f t="shared" si="9"/>
        <v>3.1199999999999997</v>
      </c>
      <c r="G60" s="59">
        <f>(F60-F55)/F55*100</f>
        <v>-21.608040201005039</v>
      </c>
    </row>
    <row r="61" spans="2:14" x14ac:dyDescent="0.25">
      <c r="B61" s="12" t="s">
        <v>103</v>
      </c>
      <c r="C61" s="26">
        <v>3.05</v>
      </c>
      <c r="D61" s="22">
        <f t="shared" ref="D61" si="12">C61*1.01</f>
        <v>3.0804999999999998</v>
      </c>
      <c r="E61" s="22">
        <f t="shared" ref="E61" si="13">C61*0.99</f>
        <v>3.0194999999999999</v>
      </c>
      <c r="F61" s="58">
        <f t="shared" si="9"/>
        <v>3.0499999999999994</v>
      </c>
      <c r="G61" s="59">
        <f>(F61-F55)/F55*100</f>
        <v>-23.366834170854293</v>
      </c>
      <c r="J61" s="22"/>
      <c r="K61" s="22"/>
      <c r="L61" s="58"/>
      <c r="M61" s="59"/>
    </row>
    <row r="62" spans="2:14" x14ac:dyDescent="0.25">
      <c r="B62" s="12" t="s">
        <v>104</v>
      </c>
      <c r="C62" s="26">
        <v>2.75</v>
      </c>
      <c r="D62" s="22">
        <v>3</v>
      </c>
      <c r="E62" s="22">
        <v>2.99</v>
      </c>
      <c r="F62" s="58">
        <f t="shared" si="9"/>
        <v>2.9133333333333336</v>
      </c>
      <c r="G62" s="59">
        <f>(F62-F55)/F55*100</f>
        <v>-26.800670016750423</v>
      </c>
      <c r="J62" s="22"/>
      <c r="K62" s="22"/>
      <c r="L62" s="58"/>
      <c r="M62" s="59"/>
    </row>
    <row r="88" spans="6:6" x14ac:dyDescent="0.25">
      <c r="F88" s="26" t="e">
        <f>_xlfn.STDEV.P(D87,D95,D103)/1.732</f>
        <v>#DIV/0!</v>
      </c>
    </row>
    <row r="89" spans="6:6" x14ac:dyDescent="0.25">
      <c r="F89" s="26" t="e">
        <f t="shared" ref="F89:F95" si="14">_xlfn.STDEV.P(D88,D96,D104)/1.732</f>
        <v>#DIV/0!</v>
      </c>
    </row>
    <row r="90" spans="6:6" x14ac:dyDescent="0.25">
      <c r="F90" s="26" t="e">
        <f t="shared" si="14"/>
        <v>#DIV/0!</v>
      </c>
    </row>
    <row r="91" spans="6:6" x14ac:dyDescent="0.25">
      <c r="F91" s="26" t="e">
        <f t="shared" si="14"/>
        <v>#DIV/0!</v>
      </c>
    </row>
    <row r="92" spans="6:6" x14ac:dyDescent="0.25">
      <c r="F92" s="26" t="e">
        <f t="shared" si="14"/>
        <v>#DIV/0!</v>
      </c>
    </row>
    <row r="93" spans="6:6" x14ac:dyDescent="0.25">
      <c r="F93" s="26" t="e">
        <f t="shared" si="14"/>
        <v>#DIV/0!</v>
      </c>
    </row>
    <row r="94" spans="6:6" x14ac:dyDescent="0.25">
      <c r="F94" s="26" t="e">
        <f t="shared" si="14"/>
        <v>#DIV/0!</v>
      </c>
    </row>
    <row r="95" spans="6:6" x14ac:dyDescent="0.25">
      <c r="F95" s="26" t="e">
        <f t="shared" si="14"/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112"/>
  <sheetViews>
    <sheetView workbookViewId="0">
      <selection activeCell="C16" sqref="C16:C24"/>
    </sheetView>
  </sheetViews>
  <sheetFormatPr defaultRowHeight="15" x14ac:dyDescent="0.25"/>
  <cols>
    <col min="3" max="3" width="19.85546875" customWidth="1"/>
    <col min="5" max="5" width="10.7109375" bestFit="1" customWidth="1"/>
    <col min="16" max="16" width="13.28515625" customWidth="1"/>
    <col min="17" max="17" width="25.28515625" customWidth="1"/>
    <col min="21" max="22" width="9.140625" style="37"/>
    <col min="24" max="24" width="26.140625" customWidth="1"/>
    <col min="27" max="28" width="12" bestFit="1" customWidth="1"/>
    <col min="29" max="29" width="15.42578125" customWidth="1"/>
    <col min="40" max="40" width="10.7109375" bestFit="1" customWidth="1"/>
  </cols>
  <sheetData>
    <row r="2" spans="1:49" ht="23.25" x14ac:dyDescent="0.35">
      <c r="A2" s="54">
        <v>1</v>
      </c>
      <c r="B2" s="67" t="s">
        <v>43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31"/>
      <c r="Q2" s="31"/>
      <c r="R2" s="60"/>
      <c r="S2" s="31"/>
      <c r="T2" s="31"/>
      <c r="U2" s="61"/>
      <c r="V2" s="61"/>
      <c r="W2" s="26"/>
      <c r="X2" s="62" t="s">
        <v>45</v>
      </c>
      <c r="Y2" s="31"/>
      <c r="Z2" s="31"/>
      <c r="AA2" s="31"/>
      <c r="AB2" s="17"/>
      <c r="AC2" s="3"/>
      <c r="AD2" s="17" t="s">
        <v>46</v>
      </c>
      <c r="AE2" s="31"/>
      <c r="AF2" s="32"/>
      <c r="AG2" s="17"/>
      <c r="AH2" s="17"/>
      <c r="AI2" t="s">
        <v>47</v>
      </c>
      <c r="AJ2" s="17" t="s">
        <v>48</v>
      </c>
      <c r="AK2" s="31"/>
      <c r="AL2" s="32"/>
      <c r="AM2" s="17"/>
      <c r="AR2" s="17" t="s">
        <v>49</v>
      </c>
      <c r="AS2" s="31"/>
      <c r="AT2" s="32"/>
      <c r="AU2" s="17"/>
    </row>
    <row r="3" spans="1:49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18"/>
      <c r="Q3" s="18" t="s">
        <v>21</v>
      </c>
      <c r="R3" s="19" t="s">
        <v>22</v>
      </c>
      <c r="S3" s="19" t="s">
        <v>23</v>
      </c>
      <c r="T3" s="19" t="s">
        <v>24</v>
      </c>
      <c r="U3" s="20" t="s">
        <v>35</v>
      </c>
      <c r="V3" s="19" t="s">
        <v>39</v>
      </c>
      <c r="W3" s="26"/>
      <c r="X3" s="18" t="s">
        <v>21</v>
      </c>
      <c r="Y3" s="19" t="s">
        <v>22</v>
      </c>
      <c r="Z3" s="19" t="s">
        <v>23</v>
      </c>
      <c r="AA3" s="19" t="s">
        <v>24</v>
      </c>
      <c r="AB3" s="19"/>
      <c r="AD3" s="18" t="s">
        <v>21</v>
      </c>
      <c r="AE3" s="19" t="s">
        <v>22</v>
      </c>
      <c r="AF3" s="19" t="s">
        <v>23</v>
      </c>
      <c r="AG3" s="19" t="s">
        <v>24</v>
      </c>
      <c r="AH3" s="19" t="s">
        <v>50</v>
      </c>
      <c r="AJ3" s="18" t="s">
        <v>21</v>
      </c>
      <c r="AK3" s="19" t="s">
        <v>22</v>
      </c>
      <c r="AL3" s="19" t="s">
        <v>23</v>
      </c>
      <c r="AM3" s="19" t="s">
        <v>24</v>
      </c>
      <c r="AN3" s="20" t="s">
        <v>35</v>
      </c>
      <c r="AO3" s="19" t="s">
        <v>39</v>
      </c>
      <c r="AR3" s="18" t="s">
        <v>21</v>
      </c>
      <c r="AS3" s="19" t="s">
        <v>22</v>
      </c>
      <c r="AT3" s="19" t="s">
        <v>23</v>
      </c>
      <c r="AU3" s="19" t="s">
        <v>24</v>
      </c>
      <c r="AV3" s="20" t="s">
        <v>35</v>
      </c>
      <c r="AW3" s="19" t="s">
        <v>39</v>
      </c>
    </row>
    <row r="4" spans="1:49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63"/>
      <c r="Q4" s="8" t="s">
        <v>40</v>
      </c>
      <c r="R4" s="27">
        <v>336.529090909091</v>
      </c>
      <c r="S4" s="27">
        <v>339.33734545454502</v>
      </c>
      <c r="T4" s="27">
        <v>342.25967272727303</v>
      </c>
      <c r="U4" s="64">
        <f>AVERAGE(R4:T4)</f>
        <v>339.3753696969697</v>
      </c>
      <c r="V4" s="59">
        <f>(U4-U4)/U4*100</f>
        <v>0</v>
      </c>
      <c r="W4" s="26"/>
      <c r="X4" s="8" t="s">
        <v>40</v>
      </c>
      <c r="Y4" s="19">
        <f>R4-R4</f>
        <v>0</v>
      </c>
      <c r="Z4" s="19">
        <f t="shared" ref="Z4:AA4" si="0">S4-S4</f>
        <v>0</v>
      </c>
      <c r="AA4" s="19">
        <f t="shared" si="0"/>
        <v>0</v>
      </c>
      <c r="AB4" s="25"/>
      <c r="AD4" s="8" t="s">
        <v>40</v>
      </c>
      <c r="AE4" s="1"/>
      <c r="AF4" s="1"/>
      <c r="AG4" s="1"/>
      <c r="AH4" s="37"/>
      <c r="AJ4" s="8" t="s">
        <v>40</v>
      </c>
      <c r="AK4" s="1"/>
      <c r="AL4" s="1"/>
      <c r="AM4" s="1"/>
      <c r="AN4" s="21"/>
      <c r="AO4" s="4"/>
      <c r="AR4" s="8" t="s">
        <v>40</v>
      </c>
      <c r="AS4" s="1"/>
      <c r="AT4" s="1"/>
      <c r="AU4" s="1"/>
      <c r="AV4" s="21"/>
      <c r="AW4" s="4"/>
    </row>
    <row r="5" spans="1:49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59"/>
      <c r="Q5" s="8" t="s">
        <v>41</v>
      </c>
      <c r="R5" s="27">
        <v>408</v>
      </c>
      <c r="S5" s="27">
        <v>411</v>
      </c>
      <c r="T5" s="27">
        <v>412</v>
      </c>
      <c r="U5" s="64">
        <f t="shared" ref="U5:U12" si="1">AVERAGE(R5:T5)</f>
        <v>410.33333333333331</v>
      </c>
      <c r="V5" s="59">
        <f>(U5-U4)/U4*100</f>
        <v>20.90840113109045</v>
      </c>
      <c r="W5" s="26"/>
      <c r="X5" s="8" t="s">
        <v>41</v>
      </c>
      <c r="Y5" s="19">
        <f>R5-R4</f>
        <v>71.470909090909004</v>
      </c>
      <c r="Z5" s="19">
        <f t="shared" ref="Z5:AA5" si="2">S5-S4</f>
        <v>71.662654545454984</v>
      </c>
      <c r="AA5" s="19">
        <f t="shared" si="2"/>
        <v>69.740327272726972</v>
      </c>
      <c r="AB5" s="25"/>
      <c r="AD5" s="8" t="s">
        <v>41</v>
      </c>
      <c r="AE5" s="1">
        <v>1.3</v>
      </c>
      <c r="AF5" s="1">
        <v>1.3</v>
      </c>
      <c r="AG5" s="1">
        <v>1.3</v>
      </c>
      <c r="AH5" s="1"/>
      <c r="AJ5" s="8" t="s">
        <v>41</v>
      </c>
      <c r="AK5" s="38">
        <f>Y5/AE5</f>
        <v>54.977622377622311</v>
      </c>
      <c r="AL5" s="38">
        <f t="shared" ref="AL5:AM12" si="3">Z5/AF5</f>
        <v>55.125118881119214</v>
      </c>
      <c r="AM5" s="38">
        <f t="shared" si="3"/>
        <v>53.646405594405358</v>
      </c>
      <c r="AN5" s="23">
        <f t="shared" ref="AN5:AN12" si="4">AVERAGE(AK5:AM5)</f>
        <v>54.583048951048966</v>
      </c>
      <c r="AO5" s="4">
        <f>(AN5-AN5)/AN5*100</f>
        <v>0</v>
      </c>
      <c r="AR5" s="8" t="s">
        <v>41</v>
      </c>
      <c r="AS5" s="1">
        <f t="shared" ref="AS5:AU12" si="5">Y5/Y17</f>
        <v>174.6921846382931</v>
      </c>
      <c r="AT5" s="1">
        <f t="shared" si="5"/>
        <v>143.89215788438258</v>
      </c>
      <c r="AU5" s="1">
        <f t="shared" si="5"/>
        <v>173.63031492130276</v>
      </c>
      <c r="AV5" s="21">
        <f t="shared" ref="AV5:AV12" si="6">AVERAGE(AS5:AU5)</f>
        <v>164.07155248132617</v>
      </c>
      <c r="AW5" s="4">
        <f>(AV5-AV5)/AV5*100</f>
        <v>0</v>
      </c>
    </row>
    <row r="6" spans="1:49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59"/>
      <c r="Q6" s="12" t="s">
        <v>95</v>
      </c>
      <c r="R6" s="27">
        <v>427.09833969849302</v>
      </c>
      <c r="S6" s="27">
        <v>415.47243931658301</v>
      </c>
      <c r="T6" s="27">
        <v>437.640306492462</v>
      </c>
      <c r="U6" s="64">
        <f t="shared" si="1"/>
        <v>426.73702850251266</v>
      </c>
      <c r="V6" s="59">
        <f>(U6-U4)/U4*100</f>
        <v>25.741897204723109</v>
      </c>
      <c r="W6" s="26"/>
      <c r="X6" s="12" t="s">
        <v>95</v>
      </c>
      <c r="Y6" s="19">
        <f>R6-R4</f>
        <v>90.569248789402025</v>
      </c>
      <c r="Z6" s="19">
        <f t="shared" ref="Z6:AA6" si="7">S6-S4</f>
        <v>76.135093862037991</v>
      </c>
      <c r="AA6" s="19">
        <f t="shared" si="7"/>
        <v>95.380633765188975</v>
      </c>
      <c r="AB6" s="25"/>
      <c r="AD6" s="8" t="s">
        <v>95</v>
      </c>
      <c r="AE6" s="1">
        <v>1.3</v>
      </c>
      <c r="AF6" s="1">
        <v>1.3</v>
      </c>
      <c r="AG6" s="1">
        <v>1.3</v>
      </c>
      <c r="AH6" s="1"/>
      <c r="AJ6" s="8" t="s">
        <v>95</v>
      </c>
      <c r="AK6" s="38">
        <f t="shared" ref="AK6:AK12" si="8">Y6/AE6</f>
        <v>69.668652914924635</v>
      </c>
      <c r="AL6" s="38">
        <f t="shared" si="3"/>
        <v>58.565456816952299</v>
      </c>
      <c r="AM6" s="38">
        <f t="shared" si="3"/>
        <v>73.369718280914597</v>
      </c>
      <c r="AN6" s="23">
        <f t="shared" si="4"/>
        <v>67.201276004263846</v>
      </c>
      <c r="AO6" s="4">
        <f>(AN6-AN5)/AN5*100</f>
        <v>23.117482983647779</v>
      </c>
      <c r="AR6" s="8" t="s">
        <v>95</v>
      </c>
      <c r="AS6" s="1">
        <f t="shared" si="5"/>
        <v>203.96276071306389</v>
      </c>
      <c r="AT6" s="1">
        <f t="shared" si="5"/>
        <v>163.59327541662552</v>
      </c>
      <c r="AU6" s="1">
        <f t="shared" si="5"/>
        <v>218.77485363417321</v>
      </c>
      <c r="AV6" s="21">
        <f t="shared" si="6"/>
        <v>195.44362992128754</v>
      </c>
      <c r="AW6" s="4">
        <f>(AV6-AV5)/AV5*100</f>
        <v>19.120973115392438</v>
      </c>
    </row>
    <row r="7" spans="1:49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59"/>
      <c r="Q7" s="12" t="s">
        <v>28</v>
      </c>
      <c r="R7" s="27">
        <v>452.928422335025</v>
      </c>
      <c r="S7" s="27">
        <v>452.75271699492401</v>
      </c>
      <c r="T7" s="27">
        <v>461.98699078172598</v>
      </c>
      <c r="U7" s="64">
        <f t="shared" si="1"/>
        <v>455.88937670389168</v>
      </c>
      <c r="V7" s="59">
        <f>(U7-U4)/U4*100</f>
        <v>34.331898366978734</v>
      </c>
      <c r="W7" s="26"/>
      <c r="X7" s="12" t="s">
        <v>28</v>
      </c>
      <c r="Y7" s="19">
        <f>R7-R4</f>
        <v>116.39933142593401</v>
      </c>
      <c r="Z7" s="19">
        <f t="shared" ref="Z7:AA7" si="9">S7-S4</f>
        <v>113.415371540379</v>
      </c>
      <c r="AA7" s="19">
        <f t="shared" si="9"/>
        <v>119.72731805445295</v>
      </c>
      <c r="AB7" s="25"/>
      <c r="AD7" s="12" t="s">
        <v>28</v>
      </c>
      <c r="AE7" s="1">
        <v>1.3</v>
      </c>
      <c r="AF7" s="1">
        <v>1.3</v>
      </c>
      <c r="AG7" s="1">
        <v>1.3</v>
      </c>
      <c r="AH7" s="1"/>
      <c r="AJ7" s="12" t="s">
        <v>28</v>
      </c>
      <c r="AK7" s="38">
        <f t="shared" si="8"/>
        <v>89.53794725071846</v>
      </c>
      <c r="AL7" s="38">
        <f t="shared" si="3"/>
        <v>87.242593492599227</v>
      </c>
      <c r="AM7" s="38">
        <f t="shared" si="3"/>
        <v>92.097936964963807</v>
      </c>
      <c r="AN7" s="23">
        <f t="shared" si="4"/>
        <v>89.626159236093827</v>
      </c>
      <c r="AO7" s="4">
        <f>(AN7-AN5)/AN5*100</f>
        <v>64.201452572706472</v>
      </c>
      <c r="AR7" s="12" t="s">
        <v>28</v>
      </c>
      <c r="AS7" s="1">
        <f t="shared" si="5"/>
        <v>229.39541774399157</v>
      </c>
      <c r="AT7" s="1">
        <f t="shared" si="5"/>
        <v>214.26938461368519</v>
      </c>
      <c r="AU7" s="1">
        <f t="shared" si="5"/>
        <v>225.12965836873303</v>
      </c>
      <c r="AV7" s="21">
        <f t="shared" si="6"/>
        <v>222.93148690880329</v>
      </c>
      <c r="AW7" s="4">
        <f>(AV7-AV5)/AV5*100</f>
        <v>35.874552009359626</v>
      </c>
    </row>
    <row r="8" spans="1:49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59"/>
      <c r="Q8" s="12" t="s">
        <v>29</v>
      </c>
      <c r="R8" s="27">
        <v>495</v>
      </c>
      <c r="S8" s="27">
        <v>492</v>
      </c>
      <c r="T8" s="27">
        <v>489</v>
      </c>
      <c r="U8" s="64">
        <f t="shared" si="1"/>
        <v>492</v>
      </c>
      <c r="V8" s="59">
        <f>(U8-U4)/U4*100</f>
        <v>44.972217765629175</v>
      </c>
      <c r="W8" s="26"/>
      <c r="X8" s="12" t="s">
        <v>29</v>
      </c>
      <c r="Y8" s="19">
        <f>R8-R4</f>
        <v>158.470909090909</v>
      </c>
      <c r="Z8" s="19">
        <f t="shared" ref="Z8:AA8" si="10">S8-S4</f>
        <v>152.66265454545498</v>
      </c>
      <c r="AA8" s="19">
        <f t="shared" si="10"/>
        <v>146.74032727272697</v>
      </c>
      <c r="AB8" s="25"/>
      <c r="AD8" s="12" t="s">
        <v>29</v>
      </c>
      <c r="AE8" s="1">
        <v>1.3</v>
      </c>
      <c r="AF8" s="1">
        <v>1.3</v>
      </c>
      <c r="AG8" s="1">
        <v>1.3</v>
      </c>
      <c r="AH8" s="1"/>
      <c r="AJ8" s="12" t="s">
        <v>29</v>
      </c>
      <c r="AK8" s="38">
        <f t="shared" si="8"/>
        <v>121.90069930069923</v>
      </c>
      <c r="AL8" s="38">
        <f t="shared" si="3"/>
        <v>117.43281118881153</v>
      </c>
      <c r="AM8" s="38">
        <f t="shared" si="3"/>
        <v>112.87717482517459</v>
      </c>
      <c r="AN8" s="23">
        <f t="shared" si="4"/>
        <v>117.40356177156178</v>
      </c>
      <c r="AO8" s="4">
        <f>(AN8-AN5)/AN5*100</f>
        <v>115.09161548826515</v>
      </c>
      <c r="AR8" s="12" t="s">
        <v>29</v>
      </c>
      <c r="AS8" s="1">
        <f t="shared" si="5"/>
        <v>257.4503822094976</v>
      </c>
      <c r="AT8" s="1">
        <f t="shared" si="5"/>
        <v>262.97026743510042</v>
      </c>
      <c r="AU8" s="1">
        <f t="shared" si="5"/>
        <v>267.02745674295949</v>
      </c>
      <c r="AV8" s="21">
        <f t="shared" si="6"/>
        <v>262.48270212918584</v>
      </c>
      <c r="AW8" s="4">
        <f>(AV8-AV5)/AV5*100</f>
        <v>59.980629280057776</v>
      </c>
    </row>
    <row r="9" spans="1:49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59"/>
      <c r="Q9" s="12" t="s">
        <v>30</v>
      </c>
      <c r="R9" s="27">
        <v>469</v>
      </c>
      <c r="S9" s="27">
        <v>471</v>
      </c>
      <c r="T9" s="27">
        <v>470</v>
      </c>
      <c r="U9" s="64">
        <f t="shared" si="1"/>
        <v>470</v>
      </c>
      <c r="V9" s="59">
        <f>(U9-U4)/U4*100</f>
        <v>38.489720223263646</v>
      </c>
      <c r="W9" s="26"/>
      <c r="X9" s="12" t="s">
        <v>30</v>
      </c>
      <c r="Y9" s="19">
        <f>R9-R4</f>
        <v>132.470909090909</v>
      </c>
      <c r="Z9" s="19">
        <f t="shared" ref="Z9:AA9" si="11">S9-S4</f>
        <v>131.66265454545498</v>
      </c>
      <c r="AA9" s="19">
        <f t="shared" si="11"/>
        <v>127.74032727272697</v>
      </c>
      <c r="AB9" s="25"/>
      <c r="AD9" s="12" t="s">
        <v>30</v>
      </c>
      <c r="AE9" s="1">
        <v>1.3</v>
      </c>
      <c r="AF9" s="1">
        <v>1.3</v>
      </c>
      <c r="AG9" s="1">
        <v>1.3</v>
      </c>
      <c r="AH9" s="1"/>
      <c r="AJ9" s="12" t="s">
        <v>30</v>
      </c>
      <c r="AK9" s="38">
        <f t="shared" si="8"/>
        <v>101.90069930069923</v>
      </c>
      <c r="AL9" s="38">
        <f t="shared" si="3"/>
        <v>101.27896503496537</v>
      </c>
      <c r="AM9" s="38">
        <f t="shared" si="3"/>
        <v>98.261790209789979</v>
      </c>
      <c r="AN9" s="23">
        <f t="shared" si="4"/>
        <v>100.48048484848486</v>
      </c>
      <c r="AO9" s="4">
        <f>(AN9-AN5)/AN5*100</f>
        <v>84.087343560814134</v>
      </c>
      <c r="AR9" s="12" t="s">
        <v>30</v>
      </c>
      <c r="AS9" s="1">
        <f t="shared" si="5"/>
        <v>202.28601105035185</v>
      </c>
      <c r="AT9" s="1">
        <f t="shared" si="5"/>
        <v>178.90020132509557</v>
      </c>
      <c r="AU9" s="1">
        <f t="shared" si="5"/>
        <v>216.9064782920654</v>
      </c>
      <c r="AV9" s="21">
        <f t="shared" si="6"/>
        <v>199.36423022250429</v>
      </c>
      <c r="AW9" s="4">
        <f>(AV9-AV5)/AV5*100</f>
        <v>21.510540497381449</v>
      </c>
    </row>
    <row r="10" spans="1:49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59"/>
      <c r="Q10" s="12" t="s">
        <v>31</v>
      </c>
      <c r="R10" s="27">
        <v>443.48481658031102</v>
      </c>
      <c r="S10" s="27">
        <v>435</v>
      </c>
      <c r="T10" s="27">
        <v>451.35451291191703</v>
      </c>
      <c r="U10" s="64">
        <f t="shared" si="1"/>
        <v>443.27977649740933</v>
      </c>
      <c r="V10" s="59">
        <f>(U10-U4)/U4*100</f>
        <v>30.616366442036291</v>
      </c>
      <c r="W10" s="26"/>
      <c r="X10" s="12" t="s">
        <v>31</v>
      </c>
      <c r="Y10" s="19">
        <f>R10-R4</f>
        <v>106.95572567122002</v>
      </c>
      <c r="Z10" s="19">
        <f t="shared" ref="Z10:AA10" si="12">S10-S4</f>
        <v>95.662654545454984</v>
      </c>
      <c r="AA10" s="19">
        <f t="shared" si="12"/>
        <v>109.094840184644</v>
      </c>
      <c r="AB10" s="25"/>
      <c r="AD10" s="12" t="s">
        <v>31</v>
      </c>
      <c r="AE10" s="1">
        <v>1.3</v>
      </c>
      <c r="AF10" s="1">
        <v>1.3</v>
      </c>
      <c r="AG10" s="1">
        <v>1.3</v>
      </c>
      <c r="AH10" s="1"/>
      <c r="AJ10" s="12" t="s">
        <v>31</v>
      </c>
      <c r="AK10" s="38">
        <f t="shared" si="8"/>
        <v>82.273635131707707</v>
      </c>
      <c r="AL10" s="38">
        <f t="shared" si="3"/>
        <v>73.586657342657674</v>
      </c>
      <c r="AM10" s="38">
        <f t="shared" si="3"/>
        <v>83.919107834341531</v>
      </c>
      <c r="AN10" s="23">
        <f t="shared" si="4"/>
        <v>79.926466769568975</v>
      </c>
      <c r="AO10" s="4">
        <f>(AN10-AN5)/AN5*100</f>
        <v>46.430931040969206</v>
      </c>
      <c r="AR10" s="12" t="s">
        <v>31</v>
      </c>
      <c r="AS10" s="1">
        <f t="shared" si="5"/>
        <v>206.35265794117339</v>
      </c>
      <c r="AT10" s="1">
        <f t="shared" si="5"/>
        <v>168.53401660595475</v>
      </c>
      <c r="AU10" s="1">
        <f t="shared" si="5"/>
        <v>314.03509989738541</v>
      </c>
      <c r="AV10" s="21">
        <f t="shared" si="6"/>
        <v>229.64059148150452</v>
      </c>
      <c r="AW10" s="4">
        <f>(AV10-AV5)/AV5*100</f>
        <v>39.963685360776424</v>
      </c>
    </row>
    <row r="11" spans="1:49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59"/>
      <c r="Q11" s="12" t="s">
        <v>32</v>
      </c>
      <c r="R11" s="27">
        <v>388</v>
      </c>
      <c r="S11" s="27">
        <v>395.71511206956524</v>
      </c>
      <c r="T11" s="27">
        <v>380.39299394782603</v>
      </c>
      <c r="U11" s="64">
        <f t="shared" si="1"/>
        <v>388.03603533913042</v>
      </c>
      <c r="V11" s="59">
        <f>(U11-U4)/U4*100</f>
        <v>14.338302065235354</v>
      </c>
      <c r="W11" s="26"/>
      <c r="X11" s="12" t="s">
        <v>32</v>
      </c>
      <c r="Y11" s="19">
        <f>R11-R4</f>
        <v>51.470909090909004</v>
      </c>
      <c r="Z11" s="19">
        <f t="shared" ref="Z11:AA11" si="13">S11-S4</f>
        <v>56.377766615020221</v>
      </c>
      <c r="AA11" s="19">
        <f t="shared" si="13"/>
        <v>38.133321220553</v>
      </c>
      <c r="AB11" s="25"/>
      <c r="AD11" s="12" t="s">
        <v>32</v>
      </c>
      <c r="AE11" s="1">
        <v>1.3</v>
      </c>
      <c r="AF11" s="1">
        <v>1.3</v>
      </c>
      <c r="AG11" s="1">
        <v>1.3</v>
      </c>
      <c r="AH11" s="1"/>
      <c r="AJ11" s="12" t="s">
        <v>32</v>
      </c>
      <c r="AK11" s="38">
        <f t="shared" si="8"/>
        <v>39.593006993006924</v>
      </c>
      <c r="AL11" s="38">
        <f t="shared" si="3"/>
        <v>43.367512780784786</v>
      </c>
      <c r="AM11" s="38">
        <f t="shared" si="3"/>
        <v>29.33332401581</v>
      </c>
      <c r="AN11" s="23">
        <f t="shared" si="4"/>
        <v>37.431281263200567</v>
      </c>
      <c r="AO11" s="4">
        <f>(AN11-AN5)/AN5*100</f>
        <v>-31.423249557257975</v>
      </c>
      <c r="AR11" s="12" t="s">
        <v>32</v>
      </c>
      <c r="AS11" s="1">
        <f t="shared" si="5"/>
        <v>354.21501896064655</v>
      </c>
      <c r="AT11" s="1">
        <f t="shared" si="5"/>
        <v>554.65058966879928</v>
      </c>
      <c r="AU11" s="1">
        <f t="shared" si="5"/>
        <v>246.68823807525339</v>
      </c>
      <c r="AV11" s="21">
        <f t="shared" si="6"/>
        <v>385.18461556823308</v>
      </c>
      <c r="AW11" s="4">
        <f>(AV11-AV5)/AV5*100</f>
        <v>134.76624054744221</v>
      </c>
    </row>
    <row r="12" spans="1:49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59"/>
      <c r="Q12" s="26" t="s">
        <v>33</v>
      </c>
      <c r="R12" s="27">
        <v>366.62325333333303</v>
      </c>
      <c r="S12" s="27">
        <v>363.42585813333301</v>
      </c>
      <c r="T12" s="27">
        <v>374.3557184</v>
      </c>
      <c r="U12" s="64">
        <f t="shared" si="1"/>
        <v>368.13494328888873</v>
      </c>
      <c r="V12" s="59">
        <f>(U12-U4)/U4*100</f>
        <v>8.4742665967770829</v>
      </c>
      <c r="W12" s="26"/>
      <c r="X12" s="26" t="s">
        <v>33</v>
      </c>
      <c r="Y12" s="19">
        <f>R12-R4</f>
        <v>30.094162424242029</v>
      </c>
      <c r="Z12" s="19">
        <f t="shared" ref="Z12:AA12" si="14">S12-S4</f>
        <v>24.088512678787993</v>
      </c>
      <c r="AA12" s="19">
        <f t="shared" si="14"/>
        <v>32.096045672726973</v>
      </c>
      <c r="AB12" s="25"/>
      <c r="AD12" s="12" t="s">
        <v>33</v>
      </c>
      <c r="AE12" s="1">
        <v>1.3</v>
      </c>
      <c r="AF12" s="1">
        <v>1.3</v>
      </c>
      <c r="AG12" s="1">
        <v>1.3</v>
      </c>
      <c r="AH12" s="1"/>
      <c r="AJ12" s="12" t="s">
        <v>33</v>
      </c>
      <c r="AK12" s="38">
        <f t="shared" si="8"/>
        <v>23.149355710955405</v>
      </c>
      <c r="AL12" s="38">
        <f t="shared" si="3"/>
        <v>18.529625137529223</v>
      </c>
      <c r="AM12" s="38">
        <f t="shared" si="3"/>
        <v>24.68926590209767</v>
      </c>
      <c r="AN12" s="23">
        <f t="shared" si="4"/>
        <v>22.122748916860768</v>
      </c>
      <c r="AO12" s="4">
        <f>(AN12-AN5)/AN5*100</f>
        <v>-59.469561810845626</v>
      </c>
      <c r="AR12" s="12" t="s">
        <v>33</v>
      </c>
      <c r="AS12" s="1">
        <f t="shared" si="5"/>
        <v>350.66158268548014</v>
      </c>
      <c r="AT12" s="1">
        <f t="shared" si="5"/>
        <v>254.01483572991887</v>
      </c>
      <c r="AU12" s="1">
        <f t="shared" si="5"/>
        <v>304.72640163179227</v>
      </c>
      <c r="AV12" s="21">
        <f t="shared" si="6"/>
        <v>303.13427334906373</v>
      </c>
      <c r="AW12" s="4">
        <f>(AV12-AV5)/AV5*100</f>
        <v>84.757362726585413</v>
      </c>
    </row>
    <row r="13" spans="1:49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65"/>
      <c r="V13" s="65"/>
      <c r="W13" s="26"/>
      <c r="X13" s="26"/>
      <c r="Y13" s="26"/>
      <c r="Z13" s="26"/>
      <c r="AA13" s="26"/>
    </row>
    <row r="14" spans="1:49" x14ac:dyDescent="0.25">
      <c r="A14" s="26"/>
      <c r="B14" s="26"/>
      <c r="C14" s="31" t="s">
        <v>51</v>
      </c>
      <c r="D14" s="60"/>
      <c r="E14" s="31"/>
      <c r="F14" s="31"/>
      <c r="G14" s="61"/>
      <c r="H14" s="26"/>
      <c r="I14" s="31" t="s">
        <v>52</v>
      </c>
      <c r="J14" s="31"/>
      <c r="K14" s="60"/>
      <c r="L14" s="31"/>
      <c r="M14" s="31"/>
      <c r="N14" s="61"/>
      <c r="O14" s="26"/>
      <c r="P14" s="31"/>
      <c r="Q14" s="31"/>
      <c r="R14" s="60"/>
      <c r="S14" s="31"/>
      <c r="T14" s="31"/>
      <c r="U14" s="61"/>
      <c r="V14" s="61"/>
      <c r="W14" s="26"/>
      <c r="X14" s="62" t="s">
        <v>45</v>
      </c>
      <c r="Y14" s="31"/>
      <c r="Z14" s="31"/>
      <c r="AA14" s="31"/>
      <c r="AB14" s="17"/>
      <c r="AC14" s="3"/>
      <c r="AD14" s="17" t="s">
        <v>46</v>
      </c>
      <c r="AE14" s="31"/>
      <c r="AF14" s="32"/>
      <c r="AG14" s="17"/>
      <c r="AJ14" s="17" t="s">
        <v>53</v>
      </c>
      <c r="AK14" s="31"/>
      <c r="AL14" s="32"/>
      <c r="AM14" s="17"/>
    </row>
    <row r="15" spans="1:49" x14ac:dyDescent="0.25">
      <c r="A15" s="26"/>
      <c r="B15" s="26"/>
      <c r="C15" s="18" t="s">
        <v>21</v>
      </c>
      <c r="D15" s="19" t="s">
        <v>22</v>
      </c>
      <c r="E15" s="19" t="s">
        <v>23</v>
      </c>
      <c r="F15" s="19" t="s">
        <v>24</v>
      </c>
      <c r="G15" s="20" t="s">
        <v>35</v>
      </c>
      <c r="H15" s="19" t="s">
        <v>39</v>
      </c>
      <c r="I15" s="26"/>
      <c r="J15" s="18" t="s">
        <v>21</v>
      </c>
      <c r="K15" s="19" t="s">
        <v>22</v>
      </c>
      <c r="L15" s="19" t="s">
        <v>23</v>
      </c>
      <c r="M15" s="19" t="s">
        <v>24</v>
      </c>
      <c r="N15" s="20" t="s">
        <v>35</v>
      </c>
      <c r="O15" s="19" t="s">
        <v>39</v>
      </c>
      <c r="P15" s="26"/>
      <c r="Q15" s="18" t="s">
        <v>21</v>
      </c>
      <c r="R15" s="19" t="s">
        <v>22</v>
      </c>
      <c r="S15" s="19" t="s">
        <v>23</v>
      </c>
      <c r="T15" s="19" t="s">
        <v>24</v>
      </c>
      <c r="U15" s="20" t="s">
        <v>35</v>
      </c>
      <c r="V15" s="19" t="s">
        <v>39</v>
      </c>
      <c r="W15" s="26"/>
      <c r="X15" s="18" t="s">
        <v>21</v>
      </c>
      <c r="Y15" s="19" t="s">
        <v>22</v>
      </c>
      <c r="Z15" s="19" t="s">
        <v>23</v>
      </c>
      <c r="AA15" s="19" t="s">
        <v>24</v>
      </c>
      <c r="AB15" s="19"/>
      <c r="AD15" s="18" t="s">
        <v>21</v>
      </c>
      <c r="AE15" s="19" t="s">
        <v>22</v>
      </c>
      <c r="AF15" s="19" t="s">
        <v>23</v>
      </c>
      <c r="AG15" s="19" t="s">
        <v>24</v>
      </c>
      <c r="AJ15" s="18" t="s">
        <v>21</v>
      </c>
      <c r="AK15" s="19" t="s">
        <v>22</v>
      </c>
      <c r="AL15" s="19" t="s">
        <v>23</v>
      </c>
      <c r="AM15" s="19" t="s">
        <v>24</v>
      </c>
      <c r="AN15" s="20" t="s">
        <v>35</v>
      </c>
      <c r="AO15" s="19" t="s">
        <v>39</v>
      </c>
    </row>
    <row r="16" spans="1:49" x14ac:dyDescent="0.25">
      <c r="A16" s="26"/>
      <c r="B16" s="26"/>
      <c r="C16" s="26" t="s">
        <v>54</v>
      </c>
      <c r="D16" s="9">
        <v>48.114010971259098</v>
      </c>
      <c r="E16" s="40">
        <v>46</v>
      </c>
      <c r="F16" s="12">
        <v>47.036291190684253</v>
      </c>
      <c r="G16" s="58">
        <f>AVERAGE(D16:F16)</f>
        <v>47.050100720647777</v>
      </c>
      <c r="H16" s="59">
        <f>(G16-G16)/G16*100</f>
        <v>0</v>
      </c>
      <c r="I16" s="26"/>
      <c r="J16" s="8" t="s">
        <v>40</v>
      </c>
      <c r="K16" s="9">
        <v>1.4650000000000001</v>
      </c>
      <c r="L16" s="9">
        <v>1.45</v>
      </c>
      <c r="M16" s="9">
        <v>1.48</v>
      </c>
      <c r="N16" s="58">
        <f>AVERAGE(K16:M16)</f>
        <v>1.4649999999999999</v>
      </c>
      <c r="O16" s="59">
        <f>(N16-N16)/N16*100</f>
        <v>0</v>
      </c>
      <c r="P16" s="26"/>
      <c r="Q16" s="8" t="s">
        <v>40</v>
      </c>
      <c r="R16" s="27">
        <f t="shared" ref="R16:T24" si="15">D16/100*K16</f>
        <v>0.70487026072894576</v>
      </c>
      <c r="S16" s="27">
        <f t="shared" si="15"/>
        <v>0.66700000000000004</v>
      </c>
      <c r="T16" s="27">
        <f t="shared" si="15"/>
        <v>0.69613710962212694</v>
      </c>
      <c r="U16" s="58">
        <f>AVERAGE(R16:T16)</f>
        <v>0.68933579011702439</v>
      </c>
      <c r="V16" s="59">
        <f>(U16-U16)/U16*100</f>
        <v>0</v>
      </c>
      <c r="W16" s="26"/>
      <c r="X16" s="8" t="s">
        <v>40</v>
      </c>
      <c r="Y16" s="19">
        <f>R16-R16</f>
        <v>0</v>
      </c>
      <c r="Z16" s="19">
        <f>S16-S16</f>
        <v>0</v>
      </c>
      <c r="AA16" s="19">
        <f>T16-T16</f>
        <v>0</v>
      </c>
      <c r="AB16" s="42"/>
      <c r="AD16" s="8" t="s">
        <v>40</v>
      </c>
      <c r="AE16" s="1"/>
      <c r="AF16" s="1"/>
      <c r="AG16" s="1"/>
      <c r="AJ16" s="8" t="s">
        <v>40</v>
      </c>
      <c r="AK16" s="1"/>
      <c r="AL16" s="1"/>
      <c r="AM16" s="1"/>
      <c r="AN16" s="21"/>
      <c r="AO16" s="4"/>
    </row>
    <row r="17" spans="1:48" x14ac:dyDescent="0.25">
      <c r="A17" s="26"/>
      <c r="B17" s="26"/>
      <c r="C17" s="12" t="s">
        <v>97</v>
      </c>
      <c r="D17" s="12">
        <v>62.373744880434799</v>
      </c>
      <c r="E17" s="43">
        <v>63.331320187608704</v>
      </c>
      <c r="F17" s="12">
        <v>62.721219778043498</v>
      </c>
      <c r="G17" s="58">
        <f t="shared" ref="G17:G24" si="16">AVERAGE(D17:F17)</f>
        <v>62.808761615362329</v>
      </c>
      <c r="H17" s="59">
        <f>(G17-G16)/G16*100</f>
        <v>33.493362720473236</v>
      </c>
      <c r="I17" s="26"/>
      <c r="J17" s="8" t="s">
        <v>41</v>
      </c>
      <c r="K17" s="9">
        <v>1.7859999999999998</v>
      </c>
      <c r="L17" s="9">
        <v>1.8395799999999998</v>
      </c>
      <c r="M17" s="9">
        <v>1.7502799999999998</v>
      </c>
      <c r="N17" s="58">
        <f t="shared" ref="N17:N24" si="17">AVERAGE(K17:M17)</f>
        <v>1.7919533333333331</v>
      </c>
      <c r="O17" s="59">
        <f>(N17-N16)/N16*100</f>
        <v>22.317633674630255</v>
      </c>
      <c r="P17" s="26"/>
      <c r="Q17" s="8" t="s">
        <v>41</v>
      </c>
      <c r="R17" s="27">
        <f t="shared" si="15"/>
        <v>1.1139950835645653</v>
      </c>
      <c r="S17" s="27">
        <f t="shared" si="15"/>
        <v>1.1650302999072122</v>
      </c>
      <c r="T17" s="27">
        <f t="shared" si="15"/>
        <v>1.0977969655311397</v>
      </c>
      <c r="U17" s="58">
        <f t="shared" ref="U17:U24" si="18">AVERAGE(R17:T17)</f>
        <v>1.1256074496676391</v>
      </c>
      <c r="V17" s="59">
        <f>(U17-U16)/U16*100</f>
        <v>63.28869990582551</v>
      </c>
      <c r="W17" s="26"/>
      <c r="X17" s="8" t="s">
        <v>41</v>
      </c>
      <c r="Y17" s="19">
        <f>R17-R16</f>
        <v>0.40912482283561957</v>
      </c>
      <c r="Z17" s="19">
        <f>S17-S16</f>
        <v>0.49803029990721215</v>
      </c>
      <c r="AA17" s="19">
        <f>T17-T16</f>
        <v>0.40165985590901276</v>
      </c>
      <c r="AB17" s="44"/>
      <c r="AD17" s="8" t="s">
        <v>41</v>
      </c>
      <c r="AE17" s="1">
        <v>1.3</v>
      </c>
      <c r="AF17" s="1">
        <v>1.3</v>
      </c>
      <c r="AG17" s="1">
        <v>1.3</v>
      </c>
      <c r="AJ17" s="8" t="s">
        <v>41</v>
      </c>
      <c r="AK17" s="1">
        <f>Y17/AE17*100</f>
        <v>31.471140218124582</v>
      </c>
      <c r="AL17" s="1">
        <f t="shared" ref="AL17:AM24" si="19">Z17/AF17*100</f>
        <v>38.310023069785551</v>
      </c>
      <c r="AM17" s="1">
        <f t="shared" si="19"/>
        <v>30.89691199300098</v>
      </c>
      <c r="AN17" s="45">
        <f t="shared" ref="AN17:AN24" si="20">AVERAGE(AK17:AM17)</f>
        <v>33.55935842697037</v>
      </c>
      <c r="AO17" s="4">
        <f>(AN17-AN17)/AN17*100</f>
        <v>0</v>
      </c>
    </row>
    <row r="18" spans="1:48" x14ac:dyDescent="0.25">
      <c r="A18" s="26"/>
      <c r="B18" s="26"/>
      <c r="C18" s="12" t="s">
        <v>98</v>
      </c>
      <c r="D18" s="12">
        <v>63.373744880434799</v>
      </c>
      <c r="E18" s="43">
        <v>62.331320187608704</v>
      </c>
      <c r="F18" s="12">
        <v>63.721219778043498</v>
      </c>
      <c r="G18" s="58">
        <f t="shared" si="16"/>
        <v>63.142094948695664</v>
      </c>
      <c r="H18" s="59">
        <f>(G18-G16)/G16*100</f>
        <v>34.201827374592568</v>
      </c>
      <c r="I18" s="26"/>
      <c r="J18" s="8" t="s">
        <v>95</v>
      </c>
      <c r="K18" s="9">
        <v>1.8129246231155778</v>
      </c>
      <c r="L18" s="9">
        <v>1.8167312361809</v>
      </c>
      <c r="M18" s="9">
        <v>1.7766661306532658</v>
      </c>
      <c r="N18" s="58">
        <f t="shared" si="17"/>
        <v>1.802107329983248</v>
      </c>
      <c r="O18" s="59">
        <f>(N18-N16)/N16*100</f>
        <v>23.010739248003286</v>
      </c>
      <c r="P18" s="26"/>
      <c r="Q18" s="8" t="s">
        <v>95</v>
      </c>
      <c r="R18" s="27">
        <f t="shared" si="15"/>
        <v>1.1489182255278505</v>
      </c>
      <c r="S18" s="27">
        <f t="shared" si="15"/>
        <v>1.1323925637722185</v>
      </c>
      <c r="T18" s="27">
        <f t="shared" si="15"/>
        <v>1.132113329835629</v>
      </c>
      <c r="U18" s="58">
        <f t="shared" si="18"/>
        <v>1.1378080397118995</v>
      </c>
      <c r="V18" s="59">
        <f>(U18-U16)/U16*100</f>
        <v>65.058605113008952</v>
      </c>
      <c r="W18" s="26"/>
      <c r="X18" s="8" t="s">
        <v>95</v>
      </c>
      <c r="Y18" s="19">
        <f>R18-R16</f>
        <v>0.44404796479890474</v>
      </c>
      <c r="Z18" s="19">
        <f>S18-S16</f>
        <v>0.46539256377221849</v>
      </c>
      <c r="AA18" s="19">
        <f>T18-T16</f>
        <v>0.43597622021350202</v>
      </c>
      <c r="AB18" s="44"/>
      <c r="AD18" s="8" t="s">
        <v>95</v>
      </c>
      <c r="AE18" s="1">
        <v>1.3</v>
      </c>
      <c r="AF18" s="1">
        <v>1.3</v>
      </c>
      <c r="AG18" s="1">
        <v>1.3</v>
      </c>
      <c r="AJ18" s="8" t="s">
        <v>95</v>
      </c>
      <c r="AK18" s="1">
        <f t="shared" ref="AK18:AK24" si="21">Y18/AE18*100</f>
        <v>34.157535753761906</v>
      </c>
      <c r="AL18" s="1">
        <f t="shared" si="19"/>
        <v>35.799427982478342</v>
      </c>
      <c r="AM18" s="1">
        <f t="shared" si="19"/>
        <v>33.536632324115537</v>
      </c>
      <c r="AN18" s="45">
        <f t="shared" si="20"/>
        <v>34.497865353451935</v>
      </c>
      <c r="AO18" s="4">
        <f>(AN18-AN17)/AN17*100</f>
        <v>2.7965580108567378</v>
      </c>
    </row>
    <row r="19" spans="1:48" x14ac:dyDescent="0.25">
      <c r="A19" s="26"/>
      <c r="B19" s="26"/>
      <c r="C19" s="12" t="s">
        <v>99</v>
      </c>
      <c r="D19" s="12">
        <v>63.675347763095701</v>
      </c>
      <c r="E19" s="43">
        <v>62.434826897309897</v>
      </c>
      <c r="F19" s="12">
        <v>65.088854718357595</v>
      </c>
      <c r="G19" s="58">
        <f t="shared" si="16"/>
        <v>63.733009792921059</v>
      </c>
      <c r="H19" s="59">
        <f>(G19-G16)/G16*100</f>
        <v>35.457754216776941</v>
      </c>
      <c r="I19" s="26"/>
      <c r="J19" s="12" t="s">
        <v>28</v>
      </c>
      <c r="K19" s="9">
        <v>1.9038578680203044</v>
      </c>
      <c r="L19" s="9">
        <v>1.91609736040609</v>
      </c>
      <c r="M19" s="9">
        <v>1.8865780710659901</v>
      </c>
      <c r="N19" s="58">
        <f t="shared" si="17"/>
        <v>1.9021777664974617</v>
      </c>
      <c r="O19" s="59">
        <f>(N19-N16)/N16*100</f>
        <v>29.841485767744842</v>
      </c>
      <c r="P19" s="26"/>
      <c r="Q19" s="12" t="s">
        <v>28</v>
      </c>
      <c r="R19" s="27">
        <f t="shared" si="15"/>
        <v>1.2122881183769885</v>
      </c>
      <c r="S19" s="27">
        <f t="shared" si="15"/>
        <v>1.1963120701534664</v>
      </c>
      <c r="T19" s="27">
        <f t="shared" si="15"/>
        <v>1.2279520598245353</v>
      </c>
      <c r="U19" s="58">
        <f t="shared" si="18"/>
        <v>1.2121840827849968</v>
      </c>
      <c r="V19" s="59">
        <f>(U19-U16)/U16*100</f>
        <v>75.848128033394531</v>
      </c>
      <c r="W19" s="26"/>
      <c r="X19" s="12" t="s">
        <v>28</v>
      </c>
      <c r="Y19" s="19">
        <f>R19-R16</f>
        <v>0.5074178576480427</v>
      </c>
      <c r="Z19" s="19">
        <f>S19-S16</f>
        <v>0.52931207015346637</v>
      </c>
      <c r="AA19" s="19">
        <f>T19-T16</f>
        <v>0.53181495020240832</v>
      </c>
      <c r="AB19" s="44"/>
      <c r="AD19" s="12" t="s">
        <v>28</v>
      </c>
      <c r="AE19" s="1">
        <v>1.3</v>
      </c>
      <c r="AF19" s="1">
        <v>1.3</v>
      </c>
      <c r="AG19" s="1">
        <v>1.3</v>
      </c>
      <c r="AJ19" s="12" t="s">
        <v>28</v>
      </c>
      <c r="AK19" s="1">
        <f t="shared" si="21"/>
        <v>39.032142896003286</v>
      </c>
      <c r="AL19" s="1">
        <f t="shared" si="19"/>
        <v>40.716313088728178</v>
      </c>
      <c r="AM19" s="1">
        <f t="shared" si="19"/>
        <v>40.908842323262178</v>
      </c>
      <c r="AN19" s="45">
        <f t="shared" si="20"/>
        <v>40.219099435997883</v>
      </c>
      <c r="AO19" s="4">
        <f>(AN19-AN17)/AN17*100</f>
        <v>19.84466128433294</v>
      </c>
    </row>
    <row r="20" spans="1:48" x14ac:dyDescent="0.25">
      <c r="A20" s="26"/>
      <c r="B20" s="26"/>
      <c r="C20" s="12" t="s">
        <v>100</v>
      </c>
      <c r="D20" s="12">
        <v>68.351416573426107</v>
      </c>
      <c r="E20" s="43">
        <v>65.010331579020502</v>
      </c>
      <c r="F20" s="12">
        <v>65.798444904894595</v>
      </c>
      <c r="G20" s="58">
        <f t="shared" si="16"/>
        <v>66.386731019113725</v>
      </c>
      <c r="H20" s="59">
        <f>(G20-G16)/G16*100</f>
        <v>41.097957288708066</v>
      </c>
      <c r="I20" s="26"/>
      <c r="J20" s="12" t="s">
        <v>29</v>
      </c>
      <c r="K20" s="9">
        <v>1.9317959183673468</v>
      </c>
      <c r="L20" s="9">
        <v>1.9189749795918301</v>
      </c>
      <c r="M20" s="9">
        <v>1.8931599999999997</v>
      </c>
      <c r="N20" s="58">
        <f t="shared" si="17"/>
        <v>1.9146436326530589</v>
      </c>
      <c r="O20" s="59">
        <f>(N20-N16)/N16*100</f>
        <v>30.692398133314612</v>
      </c>
      <c r="P20" s="26"/>
      <c r="Q20" s="12" t="s">
        <v>29</v>
      </c>
      <c r="R20" s="27">
        <f t="shared" si="15"/>
        <v>1.3204098755117077</v>
      </c>
      <c r="S20" s="27">
        <f t="shared" si="15"/>
        <v>1.2475319971510896</v>
      </c>
      <c r="T20" s="27">
        <f t="shared" si="15"/>
        <v>1.2456698395615022</v>
      </c>
      <c r="U20" s="58">
        <f t="shared" si="18"/>
        <v>1.2712039040747667</v>
      </c>
      <c r="V20" s="59">
        <f>(U20-U16)/U16*100</f>
        <v>84.40996714517928</v>
      </c>
      <c r="W20" s="26"/>
      <c r="X20" s="12" t="s">
        <v>29</v>
      </c>
      <c r="Y20" s="19">
        <f>R20-R16</f>
        <v>0.61553961478276198</v>
      </c>
      <c r="Z20" s="19">
        <f>S20-S16</f>
        <v>0.58053199715108961</v>
      </c>
      <c r="AA20" s="19">
        <f>T20-T16</f>
        <v>0.5495327299393753</v>
      </c>
      <c r="AB20" s="42"/>
      <c r="AD20" s="12" t="s">
        <v>29</v>
      </c>
      <c r="AE20" s="1">
        <v>1.3</v>
      </c>
      <c r="AF20" s="1">
        <v>1.3</v>
      </c>
      <c r="AG20" s="1">
        <v>1.3</v>
      </c>
      <c r="AJ20" s="12" t="s">
        <v>29</v>
      </c>
      <c r="AK20" s="1">
        <f t="shared" si="21"/>
        <v>47.34920113713553</v>
      </c>
      <c r="AL20" s="1">
        <f t="shared" si="19"/>
        <v>44.656307473160737</v>
      </c>
      <c r="AM20" s="1">
        <f t="shared" si="19"/>
        <v>42.271748456875017</v>
      </c>
      <c r="AN20" s="45">
        <f t="shared" si="20"/>
        <v>44.759085689057088</v>
      </c>
      <c r="AO20" s="4">
        <f>(AN20-AN17)/AN17*100</f>
        <v>33.372888478958309</v>
      </c>
    </row>
    <row r="21" spans="1:48" x14ac:dyDescent="0.25">
      <c r="A21" s="26"/>
      <c r="B21" s="26"/>
      <c r="C21" s="12" t="s">
        <v>101</v>
      </c>
      <c r="D21" s="12">
        <v>69.017981230017597</v>
      </c>
      <c r="E21" s="43">
        <v>70.3969023562166</v>
      </c>
      <c r="F21" s="12">
        <v>66.558340854617995</v>
      </c>
      <c r="G21" s="58">
        <f t="shared" si="16"/>
        <v>68.657741480284059</v>
      </c>
      <c r="H21" s="59">
        <f>(G21-G16)/G16*100</f>
        <v>45.924749211331324</v>
      </c>
      <c r="I21" s="26"/>
      <c r="J21" s="12" t="s">
        <v>30</v>
      </c>
      <c r="K21" s="9">
        <v>1.9701237113402059</v>
      </c>
      <c r="L21" s="9">
        <v>1.99292274226804</v>
      </c>
      <c r="M21" s="9">
        <v>1.9307212371134019</v>
      </c>
      <c r="N21" s="58">
        <f t="shared" si="17"/>
        <v>1.9645892302405492</v>
      </c>
      <c r="O21" s="59">
        <f>(N21-N16)/N16*100</f>
        <v>34.101653941334433</v>
      </c>
      <c r="P21" s="26"/>
      <c r="Q21" s="12" t="s">
        <v>30</v>
      </c>
      <c r="R21" s="27">
        <f t="shared" si="15"/>
        <v>1.3597396133009094</v>
      </c>
      <c r="S21" s="27">
        <f t="shared" si="15"/>
        <v>1.4029558769092663</v>
      </c>
      <c r="T21" s="27">
        <f t="shared" si="15"/>
        <v>1.2850560219504352</v>
      </c>
      <c r="U21" s="58">
        <f t="shared" si="18"/>
        <v>1.349250504053537</v>
      </c>
      <c r="V21" s="59">
        <f>(U21-U16)/U16*100</f>
        <v>95.731967409451187</v>
      </c>
      <c r="W21" s="26"/>
      <c r="X21" s="12" t="s">
        <v>30</v>
      </c>
      <c r="Y21" s="19">
        <f>R21-R16</f>
        <v>0.65486935257196366</v>
      </c>
      <c r="Z21" s="19">
        <f>S21-S16</f>
        <v>0.73595587690926623</v>
      </c>
      <c r="AA21" s="19">
        <f>T21-T16</f>
        <v>0.58891891232830829</v>
      </c>
      <c r="AB21" s="42"/>
      <c r="AD21" s="12" t="s">
        <v>30</v>
      </c>
      <c r="AE21" s="1">
        <v>1.3</v>
      </c>
      <c r="AF21" s="1">
        <v>1.3</v>
      </c>
      <c r="AG21" s="1">
        <v>1.3</v>
      </c>
      <c r="AJ21" s="12" t="s">
        <v>30</v>
      </c>
      <c r="AK21" s="1">
        <f t="shared" si="21"/>
        <v>50.374565582458743</v>
      </c>
      <c r="AL21" s="1">
        <f t="shared" si="19"/>
        <v>56.611990531482014</v>
      </c>
      <c r="AM21" s="1">
        <f t="shared" si="19"/>
        <v>45.301454794485252</v>
      </c>
      <c r="AN21" s="45">
        <f t="shared" si="20"/>
        <v>50.762670302808679</v>
      </c>
      <c r="AO21" s="4">
        <f>(AN21-AN17)/AN17*100</f>
        <v>51.262338382526011</v>
      </c>
    </row>
    <row r="22" spans="1:48" x14ac:dyDescent="0.25">
      <c r="A22" s="26"/>
      <c r="B22" s="26"/>
      <c r="C22" s="12" t="s">
        <v>102</v>
      </c>
      <c r="D22" s="12">
        <v>65</v>
      </c>
      <c r="E22" s="43">
        <v>65.300169519866003</v>
      </c>
      <c r="F22" s="12">
        <v>54.857630755599203</v>
      </c>
      <c r="G22" s="58">
        <f t="shared" si="16"/>
        <v>61.719266758488402</v>
      </c>
      <c r="H22" s="59">
        <f>(G22-G16)/G16*100</f>
        <v>31.177756929653309</v>
      </c>
      <c r="I22" s="26"/>
      <c r="J22" s="12" t="s">
        <v>31</v>
      </c>
      <c r="K22" s="9">
        <v>1.88182383419689</v>
      </c>
      <c r="L22" s="9">
        <v>1.8906785492228</v>
      </c>
      <c r="M22" s="9">
        <v>1.9022587357512899</v>
      </c>
      <c r="N22" s="58">
        <f t="shared" si="17"/>
        <v>1.89158703972366</v>
      </c>
      <c r="O22" s="59">
        <f>(N22-N16)/N16*100</f>
        <v>29.118569264413669</v>
      </c>
      <c r="P22" s="26"/>
      <c r="Q22" s="12" t="s">
        <v>31</v>
      </c>
      <c r="R22" s="27">
        <f t="shared" si="15"/>
        <v>1.2231854922279786</v>
      </c>
      <c r="S22" s="27">
        <f t="shared" si="15"/>
        <v>1.2346162977182316</v>
      </c>
      <c r="T22" s="27">
        <f t="shared" si="15"/>
        <v>1.0435340732745721</v>
      </c>
      <c r="U22" s="58">
        <f t="shared" si="18"/>
        <v>1.1671119544069273</v>
      </c>
      <c r="V22" s="59">
        <f>(U22-U16)/U16*100</f>
        <v>69.309641417108736</v>
      </c>
      <c r="W22" s="26"/>
      <c r="X22" s="12" t="s">
        <v>31</v>
      </c>
      <c r="Y22" s="19">
        <f>R22-R16</f>
        <v>0.5183152314990328</v>
      </c>
      <c r="Z22" s="19">
        <f>S22-S16</f>
        <v>0.56761629771823152</v>
      </c>
      <c r="AA22" s="19">
        <f>T22-T16</f>
        <v>0.34739696365244521</v>
      </c>
      <c r="AB22" s="42"/>
      <c r="AD22" s="12" t="s">
        <v>31</v>
      </c>
      <c r="AE22" s="1">
        <v>1.3</v>
      </c>
      <c r="AF22" s="1">
        <v>1.3</v>
      </c>
      <c r="AG22" s="1">
        <v>1.3</v>
      </c>
      <c r="AJ22" s="12" t="s">
        <v>31</v>
      </c>
      <c r="AK22" s="1">
        <f t="shared" si="21"/>
        <v>39.870402423002524</v>
      </c>
      <c r="AL22" s="1">
        <f t="shared" si="19"/>
        <v>43.662792132171653</v>
      </c>
      <c r="AM22" s="1">
        <f t="shared" si="19"/>
        <v>26.7228433578804</v>
      </c>
      <c r="AN22" s="45">
        <f t="shared" si="20"/>
        <v>36.752012637684857</v>
      </c>
      <c r="AO22" s="4">
        <f>(AN22-AN17)/AN17*100</f>
        <v>9.513454250509966</v>
      </c>
    </row>
    <row r="23" spans="1:48" x14ac:dyDescent="0.25">
      <c r="A23" s="26"/>
      <c r="B23" s="26"/>
      <c r="C23" s="12" t="s">
        <v>103</v>
      </c>
      <c r="D23" s="12">
        <v>53.808863804173328</v>
      </c>
      <c r="E23" s="43">
        <v>50.580331975922931</v>
      </c>
      <c r="F23" s="12">
        <v>54.885041080256805</v>
      </c>
      <c r="G23" s="58">
        <f t="shared" si="16"/>
        <v>53.091412286784355</v>
      </c>
      <c r="H23" s="59">
        <f>(G23-G16)/G16*100</f>
        <v>12.840167127390162</v>
      </c>
      <c r="I23" s="26"/>
      <c r="J23" s="12" t="s">
        <v>32</v>
      </c>
      <c r="K23" s="9">
        <v>1.58</v>
      </c>
      <c r="L23" s="9">
        <v>1.5196530434782609</v>
      </c>
      <c r="M23" s="9">
        <v>1.55</v>
      </c>
      <c r="N23" s="58">
        <f t="shared" si="17"/>
        <v>1.5498843478260869</v>
      </c>
      <c r="O23" s="59">
        <f>(N23-N16)/N16*100</f>
        <v>5.7941534352277824</v>
      </c>
      <c r="P23" s="26"/>
      <c r="Q23" s="12" t="s">
        <v>32</v>
      </c>
      <c r="R23" s="27">
        <f t="shared" si="15"/>
        <v>0.8501800481059385</v>
      </c>
      <c r="S23" s="27">
        <f t="shared" si="15"/>
        <v>0.76864555427352077</v>
      </c>
      <c r="T23" s="27">
        <f t="shared" si="15"/>
        <v>0.85071813674398045</v>
      </c>
      <c r="U23" s="58">
        <f t="shared" si="18"/>
        <v>0.82318124637447987</v>
      </c>
      <c r="V23" s="59">
        <f>(U23-U16)/U16*100</f>
        <v>19.416583061026518</v>
      </c>
      <c r="W23" s="26"/>
      <c r="X23" s="12" t="s">
        <v>32</v>
      </c>
      <c r="Y23" s="19">
        <f>R23-R16</f>
        <v>0.14530978737699274</v>
      </c>
      <c r="Z23" s="19">
        <f>S23-S16</f>
        <v>0.10164555427352073</v>
      </c>
      <c r="AA23" s="19">
        <f>T23-T16</f>
        <v>0.15458102712185351</v>
      </c>
      <c r="AB23" s="46"/>
      <c r="AD23" s="12" t="s">
        <v>32</v>
      </c>
      <c r="AE23" s="1">
        <v>1.3</v>
      </c>
      <c r="AF23" s="1">
        <v>1.3</v>
      </c>
      <c r="AG23" s="1">
        <v>1.3</v>
      </c>
      <c r="AJ23" s="12" t="s">
        <v>32</v>
      </c>
      <c r="AK23" s="1">
        <f t="shared" si="21"/>
        <v>11.177675952076365</v>
      </c>
      <c r="AL23" s="1">
        <f t="shared" si="19"/>
        <v>7.8188887902708251</v>
      </c>
      <c r="AM23" s="1">
        <f t="shared" si="19"/>
        <v>11.890848240142578</v>
      </c>
      <c r="AN23" s="45">
        <f t="shared" si="20"/>
        <v>10.295804327496588</v>
      </c>
      <c r="AO23" s="4">
        <f>(AN23-AN17)/AN17*100</f>
        <v>-69.320616334481983</v>
      </c>
    </row>
    <row r="24" spans="1:48" x14ac:dyDescent="0.25">
      <c r="A24" s="26"/>
      <c r="B24" s="26"/>
      <c r="C24" s="12" t="s">
        <v>104</v>
      </c>
      <c r="D24" s="27">
        <v>49.418209986818916</v>
      </c>
      <c r="E24" s="66">
        <v>46.45311738760978</v>
      </c>
      <c r="F24" s="27">
        <v>50.406574186555297</v>
      </c>
      <c r="G24" s="58">
        <f t="shared" si="16"/>
        <v>48.759300520327997</v>
      </c>
      <c r="H24" s="59">
        <f>(G24-G16)/G16*100</f>
        <v>3.6327229347038235</v>
      </c>
      <c r="I24" s="26"/>
      <c r="J24" s="12" t="s">
        <v>33</v>
      </c>
      <c r="K24" s="9">
        <v>1.6</v>
      </c>
      <c r="L24" s="9">
        <v>1.64</v>
      </c>
      <c r="M24" s="9">
        <v>1.59</v>
      </c>
      <c r="N24" s="58">
        <f t="shared" si="17"/>
        <v>1.61</v>
      </c>
      <c r="O24" s="59">
        <f>(N24-N16)/N16*100</f>
        <v>9.8976109215017232</v>
      </c>
      <c r="P24" s="26"/>
      <c r="Q24" s="12" t="s">
        <v>33</v>
      </c>
      <c r="R24" s="27">
        <f t="shared" si="15"/>
        <v>0.79069135978910277</v>
      </c>
      <c r="S24" s="27">
        <f t="shared" si="15"/>
        <v>0.76183112515680029</v>
      </c>
      <c r="T24" s="27">
        <f t="shared" si="15"/>
        <v>0.80146452956622927</v>
      </c>
      <c r="U24" s="58">
        <f t="shared" si="18"/>
        <v>0.78466233817071085</v>
      </c>
      <c r="V24" s="59">
        <f>(U24-U16)/U16*100</f>
        <v>13.828753623470419</v>
      </c>
      <c r="W24" s="26"/>
      <c r="X24" s="12" t="s">
        <v>33</v>
      </c>
      <c r="Y24" s="19">
        <f>R24-R16</f>
        <v>8.5821099060157002E-2</v>
      </c>
      <c r="Z24" s="19">
        <f>S24-S16</f>
        <v>9.4831125156800256E-2</v>
      </c>
      <c r="AA24" s="19">
        <f>T24-T16</f>
        <v>0.10532741994410233</v>
      </c>
      <c r="AB24" s="42"/>
      <c r="AD24" s="12" t="s">
        <v>33</v>
      </c>
      <c r="AE24" s="1">
        <v>1.3</v>
      </c>
      <c r="AF24" s="1">
        <v>1.3</v>
      </c>
      <c r="AG24" s="1">
        <v>1.3</v>
      </c>
      <c r="AJ24" s="12" t="s">
        <v>33</v>
      </c>
      <c r="AK24" s="1">
        <f t="shared" si="21"/>
        <v>6.601623004627462</v>
      </c>
      <c r="AL24" s="1">
        <f t="shared" si="19"/>
        <v>7.2947019351384812</v>
      </c>
      <c r="AM24" s="1">
        <f t="shared" si="19"/>
        <v>8.1021092264694108</v>
      </c>
      <c r="AN24" s="45">
        <f t="shared" si="20"/>
        <v>7.3328113887451183</v>
      </c>
      <c r="AO24" s="4">
        <f>(AN24-AN17)/AN17*100</f>
        <v>-78.14972713288816</v>
      </c>
    </row>
    <row r="25" spans="1:48" x14ac:dyDescent="0.25">
      <c r="C25" s="39"/>
      <c r="D25" s="29"/>
      <c r="E25" s="29"/>
      <c r="F25" s="29"/>
      <c r="G25" s="47"/>
      <c r="J25" s="39"/>
      <c r="K25" s="29"/>
      <c r="L25" s="29"/>
      <c r="M25" s="29"/>
      <c r="N25" s="47"/>
      <c r="Q25" s="39"/>
      <c r="R25" s="29"/>
      <c r="S25" s="29"/>
      <c r="T25" s="29"/>
      <c r="U25" s="47"/>
      <c r="V25" s="48"/>
      <c r="X25" s="39"/>
      <c r="Y25" s="25"/>
      <c r="Z25" s="25"/>
      <c r="AA25" s="25"/>
      <c r="AB25" s="44"/>
      <c r="AG25" s="4"/>
    </row>
    <row r="26" spans="1:48" ht="23.25" x14ac:dyDescent="0.35">
      <c r="A26" s="3">
        <v>2</v>
      </c>
      <c r="B26" s="68" t="s">
        <v>55</v>
      </c>
      <c r="P26" s="17"/>
      <c r="Q26" s="31"/>
      <c r="R26" s="32"/>
      <c r="S26" s="17"/>
      <c r="T26" s="17"/>
      <c r="U26" s="33"/>
      <c r="V26" s="33"/>
      <c r="X26" s="34" t="s">
        <v>45</v>
      </c>
      <c r="Y26" s="17"/>
      <c r="Z26" s="17"/>
      <c r="AA26" s="17"/>
      <c r="AB26" s="17"/>
      <c r="AC26" s="3"/>
      <c r="AD26" s="17" t="s">
        <v>56</v>
      </c>
      <c r="AE26" s="31"/>
      <c r="AF26" s="32"/>
      <c r="AG26" s="17"/>
      <c r="AH26" s="17"/>
      <c r="AJ26" s="17" t="s">
        <v>48</v>
      </c>
      <c r="AK26" s="31"/>
      <c r="AL26" s="32"/>
      <c r="AM26" s="17"/>
      <c r="AQ26" s="17" t="s">
        <v>49</v>
      </c>
      <c r="AR26" s="31"/>
      <c r="AS26" s="32"/>
      <c r="AT26" s="17"/>
    </row>
    <row r="27" spans="1:48" x14ac:dyDescent="0.25">
      <c r="P27" s="35"/>
      <c r="Q27" s="35" t="s">
        <v>21</v>
      </c>
      <c r="R27" s="19" t="s">
        <v>22</v>
      </c>
      <c r="S27" s="19" t="s">
        <v>23</v>
      </c>
      <c r="T27" s="19" t="s">
        <v>24</v>
      </c>
      <c r="U27" s="20" t="s">
        <v>35</v>
      </c>
      <c r="V27" s="19" t="s">
        <v>39</v>
      </c>
      <c r="X27" s="35" t="s">
        <v>21</v>
      </c>
      <c r="Y27" s="19" t="s">
        <v>22</v>
      </c>
      <c r="Z27" s="19" t="s">
        <v>23</v>
      </c>
      <c r="AA27" s="19" t="s">
        <v>24</v>
      </c>
      <c r="AB27" s="19"/>
      <c r="AD27" s="18" t="s">
        <v>21</v>
      </c>
      <c r="AE27" s="19" t="s">
        <v>22</v>
      </c>
      <c r="AF27" s="19" t="s">
        <v>23</v>
      </c>
      <c r="AG27" s="19" t="s">
        <v>24</v>
      </c>
      <c r="AH27" s="19" t="s">
        <v>50</v>
      </c>
      <c r="AJ27" s="18" t="s">
        <v>21</v>
      </c>
      <c r="AK27" s="19" t="s">
        <v>22</v>
      </c>
      <c r="AL27" s="19" t="s">
        <v>23</v>
      </c>
      <c r="AM27" s="19" t="s">
        <v>24</v>
      </c>
      <c r="AN27" s="20" t="s">
        <v>35</v>
      </c>
      <c r="AO27" s="19" t="s">
        <v>39</v>
      </c>
      <c r="AQ27" s="18" t="s">
        <v>21</v>
      </c>
      <c r="AR27" s="19" t="s">
        <v>22</v>
      </c>
      <c r="AS27" s="19" t="s">
        <v>23</v>
      </c>
      <c r="AT27" s="19" t="s">
        <v>24</v>
      </c>
      <c r="AU27" s="20" t="s">
        <v>35</v>
      </c>
      <c r="AV27" s="19" t="s">
        <v>39</v>
      </c>
    </row>
    <row r="28" spans="1:48" x14ac:dyDescent="0.25">
      <c r="P28" s="36"/>
      <c r="Q28" s="8" t="s">
        <v>40</v>
      </c>
      <c r="R28" s="27">
        <v>336.529090909091</v>
      </c>
      <c r="S28" s="27">
        <v>339.33734545454502</v>
      </c>
      <c r="T28" s="27">
        <v>342.25967272727303</v>
      </c>
      <c r="U28" s="21">
        <f>AVERAGE(R28:T28)</f>
        <v>339.3753696969697</v>
      </c>
      <c r="V28" s="4">
        <f>(U28-U28)/U28*100</f>
        <v>0</v>
      </c>
      <c r="X28" s="8" t="s">
        <v>40</v>
      </c>
      <c r="Y28" s="25">
        <f>R28-R28</f>
        <v>0</v>
      </c>
      <c r="Z28" s="25">
        <f t="shared" ref="Z28:AA28" si="22">S28-S28</f>
        <v>0</v>
      </c>
      <c r="AA28" s="25">
        <f t="shared" si="22"/>
        <v>0</v>
      </c>
      <c r="AB28" s="25"/>
      <c r="AD28" s="8" t="s">
        <v>40</v>
      </c>
      <c r="AE28" s="1"/>
      <c r="AF28" s="1"/>
      <c r="AG28" s="1"/>
      <c r="AH28" s="37"/>
      <c r="AJ28" s="8" t="s">
        <v>40</v>
      </c>
      <c r="AK28" s="1"/>
      <c r="AL28" s="1"/>
      <c r="AM28" s="1"/>
      <c r="AN28" s="21"/>
      <c r="AO28" s="4"/>
      <c r="AQ28" s="8" t="s">
        <v>40</v>
      </c>
      <c r="AR28" s="1"/>
      <c r="AS28" s="1"/>
      <c r="AT28" s="1"/>
      <c r="AU28" s="21"/>
      <c r="AV28" s="4"/>
    </row>
    <row r="29" spans="1:48" x14ac:dyDescent="0.25">
      <c r="P29" s="4"/>
      <c r="Q29" s="8" t="s">
        <v>41</v>
      </c>
      <c r="R29" s="28">
        <v>408</v>
      </c>
      <c r="S29" s="28">
        <v>411</v>
      </c>
      <c r="T29" s="28">
        <v>412</v>
      </c>
      <c r="U29" s="21">
        <f t="shared" ref="U29:U36" si="23">AVERAGE(R29:T29)</f>
        <v>410.33333333333331</v>
      </c>
      <c r="V29" s="4">
        <f>(U29-U28)/U28*100</f>
        <v>20.90840113109045</v>
      </c>
      <c r="X29" s="8" t="s">
        <v>41</v>
      </c>
      <c r="Y29" s="25">
        <f>R29-R28</f>
        <v>71.470909090909004</v>
      </c>
      <c r="Z29" s="25">
        <f t="shared" ref="Z29:AA29" si="24">S29-S28</f>
        <v>71.662654545454984</v>
      </c>
      <c r="AA29" s="25">
        <f t="shared" si="24"/>
        <v>69.740327272726972</v>
      </c>
      <c r="AB29" s="25"/>
      <c r="AD29" s="8" t="s">
        <v>41</v>
      </c>
      <c r="AE29" s="1">
        <v>0.72</v>
      </c>
      <c r="AF29" s="1">
        <v>0.72</v>
      </c>
      <c r="AG29" s="1">
        <v>0.72</v>
      </c>
      <c r="AH29" s="1"/>
      <c r="AJ29" s="8" t="s">
        <v>41</v>
      </c>
      <c r="AK29" s="1">
        <f>Y29/AE29</f>
        <v>99.265151515151402</v>
      </c>
      <c r="AL29" s="1">
        <f t="shared" ref="AL29:AM36" si="25">Z29/AF29</f>
        <v>99.531464646465253</v>
      </c>
      <c r="AM29" s="1">
        <f t="shared" si="25"/>
        <v>96.861565656565247</v>
      </c>
      <c r="AN29" s="21">
        <f t="shared" ref="AN29:AN36" si="26">AVERAGE(AK29:AM29)</f>
        <v>98.552727272727296</v>
      </c>
      <c r="AO29" s="4">
        <f>(AN29-AN29)/AN29*100</f>
        <v>0</v>
      </c>
      <c r="AQ29" s="8" t="s">
        <v>41</v>
      </c>
      <c r="AR29" s="1">
        <f t="shared" ref="AR29:AT36" si="27">Y29/Y41</f>
        <v>467.70769979686145</v>
      </c>
      <c r="AS29" s="1">
        <f t="shared" si="27"/>
        <v>437.3357963969695</v>
      </c>
      <c r="AT29" s="1">
        <f t="shared" si="27"/>
        <v>446.70322929912362</v>
      </c>
      <c r="AU29" s="21">
        <f t="shared" ref="AU29:AU36" si="28">AVERAGE(AR29:AT29)</f>
        <v>450.58224183098486</v>
      </c>
      <c r="AV29" s="4">
        <f>(AU29-AU29)/AU29*100</f>
        <v>0</v>
      </c>
    </row>
    <row r="30" spans="1:48" x14ac:dyDescent="0.25">
      <c r="P30" s="4"/>
      <c r="Q30" s="12" t="s">
        <v>95</v>
      </c>
      <c r="R30" s="28">
        <v>427.09833969849302</v>
      </c>
      <c r="S30" s="28">
        <v>415.47243931658301</v>
      </c>
      <c r="T30" s="28">
        <v>437.640306492462</v>
      </c>
      <c r="U30" s="21">
        <f t="shared" si="23"/>
        <v>426.73702850251266</v>
      </c>
      <c r="V30" s="4">
        <f>(U30-U28)/U28*100</f>
        <v>25.741897204723109</v>
      </c>
      <c r="X30" s="12" t="s">
        <v>95</v>
      </c>
      <c r="Y30" s="25">
        <f>R30-R28</f>
        <v>90.569248789402025</v>
      </c>
      <c r="Z30" s="25">
        <f t="shared" ref="Z30:AA30" si="29">S30-S28</f>
        <v>76.135093862037991</v>
      </c>
      <c r="AA30" s="25">
        <f t="shared" si="29"/>
        <v>95.380633765188975</v>
      </c>
      <c r="AB30" s="25"/>
      <c r="AD30" s="8" t="s">
        <v>95</v>
      </c>
      <c r="AE30" s="1">
        <v>0.72</v>
      </c>
      <c r="AF30" s="1">
        <v>0.72</v>
      </c>
      <c r="AG30" s="1">
        <v>0.72</v>
      </c>
      <c r="AH30" s="1"/>
      <c r="AJ30" s="8" t="s">
        <v>95</v>
      </c>
      <c r="AK30" s="1">
        <f t="shared" ref="AK30:AK36" si="30">Y30/AE30</f>
        <v>125.79062331861392</v>
      </c>
      <c r="AL30" s="1">
        <f t="shared" si="25"/>
        <v>105.74318591949721</v>
      </c>
      <c r="AM30" s="1">
        <f t="shared" si="25"/>
        <v>132.47310245165136</v>
      </c>
      <c r="AN30" s="21">
        <f t="shared" si="26"/>
        <v>121.33563722992083</v>
      </c>
      <c r="AO30" s="4">
        <f>(AN30-AN29)/AN29*100</f>
        <v>23.117482983647779</v>
      </c>
      <c r="AQ30" s="8" t="s">
        <v>95</v>
      </c>
      <c r="AR30" s="1">
        <f t="shared" si="27"/>
        <v>568.08845215257031</v>
      </c>
      <c r="AS30" s="1">
        <f t="shared" si="27"/>
        <v>465.22679579223359</v>
      </c>
      <c r="AT30" s="1">
        <f t="shared" si="27"/>
        <v>586.50900590970275</v>
      </c>
      <c r="AU30" s="21">
        <f t="shared" si="28"/>
        <v>539.94141795150233</v>
      </c>
      <c r="AV30" s="4">
        <f>(AU30-AU29)/AU29*100</f>
        <v>19.831934733467911</v>
      </c>
    </row>
    <row r="31" spans="1:48" x14ac:dyDescent="0.25">
      <c r="P31" s="4"/>
      <c r="Q31" s="12" t="s">
        <v>28</v>
      </c>
      <c r="R31" s="28">
        <v>452.928422335025</v>
      </c>
      <c r="S31" s="28">
        <v>452.75271699492401</v>
      </c>
      <c r="T31" s="28">
        <v>461.98699078172598</v>
      </c>
      <c r="U31" s="21">
        <f t="shared" si="23"/>
        <v>455.88937670389168</v>
      </c>
      <c r="V31" s="4">
        <f>(U31-U28)/U28*100</f>
        <v>34.331898366978734</v>
      </c>
      <c r="X31" s="12" t="s">
        <v>28</v>
      </c>
      <c r="Y31" s="25">
        <f>R31-R28</f>
        <v>116.39933142593401</v>
      </c>
      <c r="Z31" s="25">
        <f t="shared" ref="Z31:AA31" si="31">S31-S28</f>
        <v>113.415371540379</v>
      </c>
      <c r="AA31" s="25">
        <f t="shared" si="31"/>
        <v>119.72731805445295</v>
      </c>
      <c r="AB31" s="25"/>
      <c r="AD31" s="12" t="s">
        <v>28</v>
      </c>
      <c r="AE31" s="1">
        <v>0.72</v>
      </c>
      <c r="AF31" s="1">
        <v>0.72</v>
      </c>
      <c r="AG31" s="1">
        <v>0.72</v>
      </c>
      <c r="AH31" s="1"/>
      <c r="AJ31" s="12" t="s">
        <v>28</v>
      </c>
      <c r="AK31" s="1">
        <f t="shared" si="30"/>
        <v>161.66573809157501</v>
      </c>
      <c r="AL31" s="1">
        <f t="shared" si="25"/>
        <v>157.5213493616375</v>
      </c>
      <c r="AM31" s="1">
        <f t="shared" si="25"/>
        <v>166.28794174229577</v>
      </c>
      <c r="AN31" s="21">
        <f t="shared" si="26"/>
        <v>161.82500973183608</v>
      </c>
      <c r="AO31" s="4">
        <f>(AN31-AN29)/AN29*100</f>
        <v>64.201452572706486</v>
      </c>
      <c r="AQ31" s="12" t="s">
        <v>28</v>
      </c>
      <c r="AR31" s="1">
        <f t="shared" si="27"/>
        <v>678.970627384002</v>
      </c>
      <c r="AS31" s="1">
        <f t="shared" si="27"/>
        <v>647.72630624272733</v>
      </c>
      <c r="AT31" s="1">
        <f t="shared" si="27"/>
        <v>671.80115719922992</v>
      </c>
      <c r="AU31" s="21">
        <f t="shared" si="28"/>
        <v>666.16603027531971</v>
      </c>
      <c r="AV31" s="4">
        <f>(AU31-AU29)/AU29*100</f>
        <v>47.845602518263732</v>
      </c>
    </row>
    <row r="32" spans="1:48" x14ac:dyDescent="0.25">
      <c r="P32" s="4"/>
      <c r="Q32" s="12" t="s">
        <v>29</v>
      </c>
      <c r="R32" s="27">
        <v>495</v>
      </c>
      <c r="S32" s="27">
        <v>492</v>
      </c>
      <c r="T32" s="27">
        <v>489</v>
      </c>
      <c r="U32" s="21">
        <f t="shared" si="23"/>
        <v>492</v>
      </c>
      <c r="V32" s="4">
        <f>(U32-U28)/U28*100</f>
        <v>44.972217765629175</v>
      </c>
      <c r="X32" s="12" t="s">
        <v>29</v>
      </c>
      <c r="Y32" s="25">
        <f>R32-R28</f>
        <v>158.470909090909</v>
      </c>
      <c r="Z32" s="25">
        <f t="shared" ref="Z32:AA32" si="32">S32-S28</f>
        <v>152.66265454545498</v>
      </c>
      <c r="AA32" s="25">
        <f t="shared" si="32"/>
        <v>146.74032727272697</v>
      </c>
      <c r="AB32" s="25"/>
      <c r="AD32" s="12" t="s">
        <v>29</v>
      </c>
      <c r="AE32" s="1">
        <v>0.72</v>
      </c>
      <c r="AF32" s="1">
        <v>0.72</v>
      </c>
      <c r="AG32" s="1">
        <v>0.72</v>
      </c>
      <c r="AH32" s="1"/>
      <c r="AJ32" s="12" t="s">
        <v>29</v>
      </c>
      <c r="AK32" s="1">
        <f t="shared" si="30"/>
        <v>220.09848484848473</v>
      </c>
      <c r="AL32" s="1">
        <f t="shared" si="25"/>
        <v>212.03146464646525</v>
      </c>
      <c r="AM32" s="1">
        <f t="shared" si="25"/>
        <v>203.80601010100969</v>
      </c>
      <c r="AN32" s="21">
        <f t="shared" si="26"/>
        <v>211.97865319865323</v>
      </c>
      <c r="AO32" s="4">
        <f>(AN32-AN29)/AN29*100</f>
        <v>115.09161548826516</v>
      </c>
      <c r="AQ32" s="12" t="s">
        <v>29</v>
      </c>
      <c r="AR32" s="1">
        <f t="shared" si="27"/>
        <v>825.70807138628868</v>
      </c>
      <c r="AS32" s="1">
        <f t="shared" si="27"/>
        <v>811.12237619571727</v>
      </c>
      <c r="AT32" s="1">
        <f t="shared" si="27"/>
        <v>796.89414838244193</v>
      </c>
      <c r="AU32" s="21">
        <f t="shared" si="28"/>
        <v>811.24153198814929</v>
      </c>
      <c r="AV32" s="4">
        <f>(AU32-AU29)/AU29*100</f>
        <v>80.042943701374085</v>
      </c>
    </row>
    <row r="33" spans="3:48" x14ac:dyDescent="0.25">
      <c r="P33" s="4"/>
      <c r="Q33" s="12" t="s">
        <v>30</v>
      </c>
      <c r="R33" s="27">
        <v>469</v>
      </c>
      <c r="S33" s="27">
        <v>471</v>
      </c>
      <c r="T33" s="27">
        <v>470</v>
      </c>
      <c r="U33" s="21">
        <f t="shared" si="23"/>
        <v>470</v>
      </c>
      <c r="V33" s="4">
        <f>(U33-U28)/U28*100</f>
        <v>38.489720223263646</v>
      </c>
      <c r="X33" s="12" t="s">
        <v>30</v>
      </c>
      <c r="Y33" s="25">
        <f>R33-R28</f>
        <v>132.470909090909</v>
      </c>
      <c r="Z33" s="25">
        <f t="shared" ref="Z33:AA33" si="33">S33-S28</f>
        <v>131.66265454545498</v>
      </c>
      <c r="AA33" s="25">
        <f t="shared" si="33"/>
        <v>127.74032727272697</v>
      </c>
      <c r="AB33" s="25"/>
      <c r="AD33" s="12" t="s">
        <v>30</v>
      </c>
      <c r="AE33" s="1">
        <v>0.72</v>
      </c>
      <c r="AF33" s="1">
        <v>0.72</v>
      </c>
      <c r="AG33" s="1">
        <v>0.72</v>
      </c>
      <c r="AH33" s="1"/>
      <c r="AJ33" s="12" t="s">
        <v>30</v>
      </c>
      <c r="AK33" s="1">
        <f t="shared" si="30"/>
        <v>183.98737373737362</v>
      </c>
      <c r="AL33" s="1">
        <f t="shared" si="25"/>
        <v>182.8647979797986</v>
      </c>
      <c r="AM33" s="1">
        <f t="shared" si="25"/>
        <v>177.4171212121208</v>
      </c>
      <c r="AN33" s="21">
        <f t="shared" si="26"/>
        <v>181.42309764309766</v>
      </c>
      <c r="AO33" s="4">
        <f>(AN33-AN29)/AN29*100</f>
        <v>84.087343560814134</v>
      </c>
      <c r="AQ33" s="12" t="s">
        <v>30</v>
      </c>
      <c r="AR33" s="1">
        <f t="shared" si="27"/>
        <v>640.4544837097169</v>
      </c>
      <c r="AS33" s="1">
        <f t="shared" si="27"/>
        <v>594.48184574037384</v>
      </c>
      <c r="AT33" s="1">
        <f t="shared" si="27"/>
        <v>598.16910924211288</v>
      </c>
      <c r="AU33" s="21">
        <f t="shared" si="28"/>
        <v>611.03514623073454</v>
      </c>
      <c r="AV33" s="4">
        <f>(AU33-AU29)/AU29*100</f>
        <v>35.61012607770197</v>
      </c>
    </row>
    <row r="34" spans="3:48" x14ac:dyDescent="0.25">
      <c r="P34" s="4"/>
      <c r="Q34" s="12" t="s">
        <v>31</v>
      </c>
      <c r="R34" s="27">
        <v>443.48481658031102</v>
      </c>
      <c r="S34" s="27">
        <v>435</v>
      </c>
      <c r="T34" s="27">
        <v>451.35451291191703</v>
      </c>
      <c r="U34" s="21">
        <f t="shared" si="23"/>
        <v>443.27977649740933</v>
      </c>
      <c r="V34" s="4">
        <f>(U34-U28)/U28*100</f>
        <v>30.616366442036291</v>
      </c>
      <c r="X34" s="12" t="s">
        <v>31</v>
      </c>
      <c r="Y34" s="25">
        <f>R34-R28</f>
        <v>106.95572567122002</v>
      </c>
      <c r="Z34" s="25">
        <f t="shared" ref="Z34:AA34" si="34">S34-S28</f>
        <v>95.662654545454984</v>
      </c>
      <c r="AA34" s="25">
        <f t="shared" si="34"/>
        <v>109.094840184644</v>
      </c>
      <c r="AB34" s="25"/>
      <c r="AD34" s="12" t="s">
        <v>31</v>
      </c>
      <c r="AE34" s="1">
        <v>0.72</v>
      </c>
      <c r="AF34" s="1">
        <v>0.72</v>
      </c>
      <c r="AG34" s="1">
        <v>0.72</v>
      </c>
      <c r="AH34" s="1"/>
      <c r="AJ34" s="12" t="s">
        <v>31</v>
      </c>
      <c r="AK34" s="1">
        <f t="shared" si="30"/>
        <v>148.54961898780559</v>
      </c>
      <c r="AL34" s="1">
        <f t="shared" si="25"/>
        <v>132.8647979797986</v>
      </c>
      <c r="AM34" s="1">
        <f t="shared" si="25"/>
        <v>151.52061136756112</v>
      </c>
      <c r="AN34" s="21">
        <f t="shared" si="26"/>
        <v>144.31167611172177</v>
      </c>
      <c r="AO34" s="4">
        <f>(AN34-AN29)/AN29*100</f>
        <v>46.430931040969213</v>
      </c>
      <c r="AQ34" s="12" t="s">
        <v>31</v>
      </c>
      <c r="AR34" s="1">
        <f t="shared" si="27"/>
        <v>583.33420060735693</v>
      </c>
      <c r="AS34" s="1">
        <f t="shared" si="27"/>
        <v>495.32513403007192</v>
      </c>
      <c r="AT34" s="1">
        <f t="shared" si="27"/>
        <v>737.35715477735459</v>
      </c>
      <c r="AU34" s="21">
        <f t="shared" si="28"/>
        <v>605.33882980492774</v>
      </c>
      <c r="AV34" s="4">
        <f>(AU34-AU29)/AU29*100</f>
        <v>34.345913710463691</v>
      </c>
    </row>
    <row r="35" spans="3:48" x14ac:dyDescent="0.25">
      <c r="P35" s="4"/>
      <c r="Q35" s="12" t="s">
        <v>32</v>
      </c>
      <c r="R35" s="29">
        <v>388</v>
      </c>
      <c r="S35" s="29">
        <v>395.71511206956524</v>
      </c>
      <c r="T35" s="29">
        <v>380.39299394782603</v>
      </c>
      <c r="U35" s="21">
        <f t="shared" si="23"/>
        <v>388.03603533913042</v>
      </c>
      <c r="V35" s="4">
        <f>(U35-U28)/U28*100</f>
        <v>14.338302065235354</v>
      </c>
      <c r="X35" s="12" t="s">
        <v>32</v>
      </c>
      <c r="Y35" s="25">
        <f>R35-R28</f>
        <v>51.470909090909004</v>
      </c>
      <c r="Z35" s="25">
        <f t="shared" ref="Z35:AA35" si="35">S35-S28</f>
        <v>56.377766615020221</v>
      </c>
      <c r="AA35" s="25">
        <f t="shared" si="35"/>
        <v>38.133321220553</v>
      </c>
      <c r="AB35" s="25"/>
      <c r="AD35" s="12" t="s">
        <v>32</v>
      </c>
      <c r="AE35" s="1">
        <v>0.72</v>
      </c>
      <c r="AF35" s="1">
        <v>0.72</v>
      </c>
      <c r="AG35" s="1">
        <v>0.72</v>
      </c>
      <c r="AH35" s="1"/>
      <c r="AJ35" s="12" t="s">
        <v>32</v>
      </c>
      <c r="AK35" s="1">
        <f t="shared" si="30"/>
        <v>71.487373737373616</v>
      </c>
      <c r="AL35" s="1">
        <f t="shared" si="25"/>
        <v>78.302453631972526</v>
      </c>
      <c r="AM35" s="1">
        <f t="shared" si="25"/>
        <v>52.96294613965695</v>
      </c>
      <c r="AN35" s="21">
        <f t="shared" si="26"/>
        <v>67.584257836334359</v>
      </c>
      <c r="AO35" s="4">
        <f>(AN35-AN29)/AN29*100</f>
        <v>-31.423249557257972</v>
      </c>
      <c r="AQ35" s="12" t="s">
        <v>32</v>
      </c>
      <c r="AR35" s="1">
        <f t="shared" si="27"/>
        <v>558.49622406442938</v>
      </c>
      <c r="AS35" s="1">
        <f t="shared" si="27"/>
        <v>635.18964898671823</v>
      </c>
      <c r="AT35" s="1">
        <f t="shared" si="27"/>
        <v>387.21899419192482</v>
      </c>
      <c r="AU35" s="21">
        <f t="shared" si="28"/>
        <v>526.96828908102418</v>
      </c>
      <c r="AV35" s="4">
        <f>(AU35-AU29)/AU29*100</f>
        <v>16.952742509255842</v>
      </c>
    </row>
    <row r="36" spans="3:48" x14ac:dyDescent="0.25">
      <c r="P36" s="4"/>
      <c r="Q36" s="39" t="s">
        <v>33</v>
      </c>
      <c r="R36" s="29">
        <v>366.62325333333303</v>
      </c>
      <c r="S36" s="29">
        <v>363.42585813333301</v>
      </c>
      <c r="T36" s="29">
        <v>374.3557184</v>
      </c>
      <c r="U36" s="21">
        <f t="shared" si="23"/>
        <v>368.13494328888873</v>
      </c>
      <c r="V36" s="4">
        <f>(U36-U28)/U28*100</f>
        <v>8.4742665967770829</v>
      </c>
      <c r="X36" s="39" t="s">
        <v>33</v>
      </c>
      <c r="Y36" s="25">
        <f>R36-R28</f>
        <v>30.094162424242029</v>
      </c>
      <c r="Z36" s="25">
        <f t="shared" ref="Z36:AA36" si="36">S36-S28</f>
        <v>24.088512678787993</v>
      </c>
      <c r="AA36" s="25">
        <f t="shared" si="36"/>
        <v>32.096045672726973</v>
      </c>
      <c r="AB36" s="25"/>
      <c r="AD36" s="12" t="s">
        <v>33</v>
      </c>
      <c r="AE36" s="1">
        <v>0.72</v>
      </c>
      <c r="AF36" s="1">
        <v>0.72</v>
      </c>
      <c r="AG36" s="1">
        <v>0.72</v>
      </c>
      <c r="AH36" s="1"/>
      <c r="AJ36" s="12" t="s">
        <v>33</v>
      </c>
      <c r="AK36" s="1">
        <f t="shared" si="30"/>
        <v>41.797447811447263</v>
      </c>
      <c r="AL36" s="1">
        <f t="shared" si="25"/>
        <v>33.456267609427769</v>
      </c>
      <c r="AM36" s="1">
        <f t="shared" si="25"/>
        <v>44.577841212120795</v>
      </c>
      <c r="AN36" s="21">
        <f t="shared" si="26"/>
        <v>39.943852210998614</v>
      </c>
      <c r="AO36" s="4">
        <f>(AN36-AN29)/AN29*100</f>
        <v>-59.46956181084564</v>
      </c>
      <c r="AQ36" s="12" t="s">
        <v>33</v>
      </c>
      <c r="AR36" s="1">
        <f t="shared" si="27"/>
        <v>438.97634291326381</v>
      </c>
      <c r="AS36" s="1">
        <f t="shared" si="27"/>
        <v>365.51188370941048</v>
      </c>
      <c r="AT36" s="1">
        <f t="shared" si="27"/>
        <v>428.60487264784877</v>
      </c>
      <c r="AU36" s="21">
        <f t="shared" si="28"/>
        <v>411.03103309017433</v>
      </c>
      <c r="AV36" s="4">
        <f>(AU36-AU29)/AU29*100</f>
        <v>-8.7778001592096331</v>
      </c>
    </row>
    <row r="38" spans="3:48" x14ac:dyDescent="0.25">
      <c r="C38" s="17" t="s">
        <v>51</v>
      </c>
      <c r="D38" s="32"/>
      <c r="E38" s="17"/>
      <c r="F38" s="17"/>
      <c r="G38" s="33"/>
      <c r="I38" s="17" t="s">
        <v>57</v>
      </c>
      <c r="J38" s="31"/>
      <c r="K38" s="32"/>
      <c r="L38" s="17"/>
      <c r="M38" s="17"/>
      <c r="N38" s="33"/>
      <c r="P38" s="17"/>
      <c r="Q38" s="31"/>
      <c r="R38" s="32"/>
      <c r="S38" s="17"/>
      <c r="T38" s="17"/>
      <c r="U38" s="33"/>
      <c r="V38" s="33"/>
      <c r="X38" s="34" t="s">
        <v>45</v>
      </c>
      <c r="Y38" s="17"/>
      <c r="Z38" s="17"/>
      <c r="AA38" s="17"/>
      <c r="AB38" s="17"/>
      <c r="AC38" s="3"/>
      <c r="AD38" s="17" t="s">
        <v>46</v>
      </c>
      <c r="AE38" s="31"/>
      <c r="AF38" s="32"/>
      <c r="AG38" s="17"/>
      <c r="AJ38" s="17" t="s">
        <v>53</v>
      </c>
      <c r="AK38" s="31"/>
      <c r="AL38" s="32"/>
      <c r="AM38" s="17"/>
    </row>
    <row r="39" spans="3:48" x14ac:dyDescent="0.25">
      <c r="C39" s="35" t="s">
        <v>21</v>
      </c>
      <c r="D39" s="19" t="s">
        <v>22</v>
      </c>
      <c r="E39" s="19" t="s">
        <v>23</v>
      </c>
      <c r="F39" s="19" t="s">
        <v>24</v>
      </c>
      <c r="G39" s="20" t="s">
        <v>35</v>
      </c>
      <c r="H39" s="19" t="s">
        <v>39</v>
      </c>
      <c r="J39" s="35" t="s">
        <v>21</v>
      </c>
      <c r="K39" s="19" t="s">
        <v>22</v>
      </c>
      <c r="L39" s="19" t="s">
        <v>23</v>
      </c>
      <c r="M39" s="19" t="s">
        <v>24</v>
      </c>
      <c r="N39" s="20" t="s">
        <v>35</v>
      </c>
      <c r="O39" s="19" t="s">
        <v>39</v>
      </c>
      <c r="Q39" s="35" t="s">
        <v>21</v>
      </c>
      <c r="R39" s="19" t="s">
        <v>22</v>
      </c>
      <c r="S39" s="19" t="s">
        <v>23</v>
      </c>
      <c r="T39" s="19" t="s">
        <v>24</v>
      </c>
      <c r="U39" s="20" t="s">
        <v>35</v>
      </c>
      <c r="V39" s="19" t="s">
        <v>39</v>
      </c>
      <c r="X39" s="35" t="s">
        <v>21</v>
      </c>
      <c r="Y39" s="19" t="s">
        <v>22</v>
      </c>
      <c r="Z39" s="19" t="s">
        <v>23</v>
      </c>
      <c r="AA39" s="19" t="s">
        <v>24</v>
      </c>
      <c r="AB39" s="19"/>
      <c r="AD39" s="18" t="s">
        <v>21</v>
      </c>
      <c r="AE39" s="19" t="s">
        <v>22</v>
      </c>
      <c r="AF39" s="19" t="s">
        <v>23</v>
      </c>
      <c r="AG39" s="19" t="s">
        <v>24</v>
      </c>
      <c r="AJ39" s="18" t="s">
        <v>21</v>
      </c>
      <c r="AK39" s="19" t="s">
        <v>22</v>
      </c>
      <c r="AL39" s="19" t="s">
        <v>23</v>
      </c>
      <c r="AM39" s="19" t="s">
        <v>24</v>
      </c>
      <c r="AN39" s="20" t="s">
        <v>35</v>
      </c>
      <c r="AO39" s="19" t="s">
        <v>39</v>
      </c>
    </row>
    <row r="40" spans="3:48" x14ac:dyDescent="0.25">
      <c r="C40" t="s">
        <v>54</v>
      </c>
      <c r="D40" s="9">
        <v>48.114010971259098</v>
      </c>
      <c r="E40" s="12">
        <v>44.347170312983501</v>
      </c>
      <c r="F40" s="12">
        <v>47.036291190684253</v>
      </c>
      <c r="G40" s="21">
        <f>AVERAGE(D40:F40)</f>
        <v>46.499157491642279</v>
      </c>
      <c r="H40" s="4">
        <f>(G40-G40)/G40*100</f>
        <v>0</v>
      </c>
      <c r="J40" s="8" t="s">
        <v>40</v>
      </c>
      <c r="K40" s="41">
        <v>0.12109090909091</v>
      </c>
      <c r="L40" s="41">
        <v>0.12826236363636401</v>
      </c>
      <c r="M40" s="41">
        <v>0.11030069090909</v>
      </c>
      <c r="N40" s="21">
        <f>AVERAGE(K40:M40)</f>
        <v>0.11988465454545467</v>
      </c>
      <c r="O40" s="4">
        <f>(N40-N40)/N40*100</f>
        <v>0</v>
      </c>
      <c r="Q40" s="8" t="s">
        <v>40</v>
      </c>
      <c r="R40" s="27">
        <f t="shared" ref="R40:T48" si="37">D40/100*K40</f>
        <v>5.8261693285197813E-2</v>
      </c>
      <c r="S40" s="27">
        <f t="shared" si="37"/>
        <v>5.6880728849276564E-2</v>
      </c>
      <c r="T40" s="27">
        <f t="shared" si="37"/>
        <v>5.1881354161336171E-2</v>
      </c>
      <c r="U40" s="21">
        <f>AVERAGE(R40:T40)</f>
        <v>5.5674592098603516E-2</v>
      </c>
      <c r="V40" s="4">
        <f>(U40-U40)/U40*100</f>
        <v>0</v>
      </c>
      <c r="X40" s="8" t="s">
        <v>40</v>
      </c>
      <c r="Y40" s="25">
        <f>R40-R40</f>
        <v>0</v>
      </c>
      <c r="Z40" s="25">
        <f>S40-S40</f>
        <v>0</v>
      </c>
      <c r="AA40" s="25">
        <f>T40-T40</f>
        <v>0</v>
      </c>
      <c r="AB40" s="42"/>
      <c r="AD40" s="8" t="s">
        <v>40</v>
      </c>
      <c r="AE40" s="1"/>
      <c r="AF40" s="1"/>
      <c r="AG40" s="1"/>
      <c r="AJ40" s="8" t="s">
        <v>40</v>
      </c>
      <c r="AK40" s="1"/>
      <c r="AL40" s="1"/>
      <c r="AM40" s="1"/>
      <c r="AN40" s="21"/>
      <c r="AO40" s="4"/>
    </row>
    <row r="41" spans="3:48" x14ac:dyDescent="0.25">
      <c r="C41" s="12" t="s">
        <v>97</v>
      </c>
      <c r="D41" s="12">
        <v>62.373744880434799</v>
      </c>
      <c r="E41" s="12">
        <v>63.331320187608704</v>
      </c>
      <c r="F41" s="12">
        <v>62.721219778043498</v>
      </c>
      <c r="G41" s="21">
        <f t="shared" ref="G41:G48" si="38">AVERAGE(D41:F41)</f>
        <v>62.808761615362329</v>
      </c>
      <c r="H41" s="4">
        <f>(G41-G40)/G40*100</f>
        <v>35.075052976285697</v>
      </c>
      <c r="J41" s="8" t="s">
        <v>41</v>
      </c>
      <c r="K41" s="41">
        <v>0.33839999999999998</v>
      </c>
      <c r="L41" s="41">
        <v>0.34855199999999997</v>
      </c>
      <c r="M41" s="41">
        <v>0.33163199999999998</v>
      </c>
      <c r="N41" s="21">
        <f t="shared" ref="N41:N48" si="39">AVERAGE(K41:M41)</f>
        <v>0.339528</v>
      </c>
      <c r="O41" s="4">
        <f>(N41-N40)/N40*100</f>
        <v>183.2122270254921</v>
      </c>
      <c r="Q41" s="8" t="s">
        <v>41</v>
      </c>
      <c r="R41" s="27">
        <f t="shared" si="37"/>
        <v>0.21107275267539136</v>
      </c>
      <c r="S41" s="27">
        <f t="shared" si="37"/>
        <v>0.22074258314031389</v>
      </c>
      <c r="T41" s="27">
        <f t="shared" si="37"/>
        <v>0.20800363557432122</v>
      </c>
      <c r="U41" s="21">
        <f t="shared" ref="U41:U48" si="40">AVERAGE(R41:T41)</f>
        <v>0.21327299046334214</v>
      </c>
      <c r="V41" s="4">
        <f>(U41-U40)/U40*100</f>
        <v>283.07059364821401</v>
      </c>
      <c r="X41" s="8" t="s">
        <v>41</v>
      </c>
      <c r="Y41" s="25">
        <f>R41-R40</f>
        <v>0.15281105939019354</v>
      </c>
      <c r="Z41" s="25">
        <f>S41-S40</f>
        <v>0.16386185429103733</v>
      </c>
      <c r="AA41" s="25">
        <f>T41-T40</f>
        <v>0.15612228141298506</v>
      </c>
      <c r="AB41" s="44"/>
      <c r="AD41" s="8" t="s">
        <v>41</v>
      </c>
      <c r="AE41" s="1">
        <v>0.72</v>
      </c>
      <c r="AF41" s="1">
        <v>0.72</v>
      </c>
      <c r="AG41" s="1">
        <v>0.72</v>
      </c>
      <c r="AJ41" s="8" t="s">
        <v>41</v>
      </c>
      <c r="AK41" s="1">
        <f>Y41/AE41*100</f>
        <v>21.223758248637992</v>
      </c>
      <c r="AL41" s="1">
        <f t="shared" ref="AL41:AM48" si="41">Z41/AF41*100</f>
        <v>22.758590873755185</v>
      </c>
      <c r="AM41" s="1">
        <f t="shared" si="41"/>
        <v>21.683650196247928</v>
      </c>
      <c r="AN41" s="45">
        <f t="shared" ref="AN41:AN48" si="42">AVERAGE(AK41:AM41)</f>
        <v>21.888666439547034</v>
      </c>
      <c r="AO41" s="4">
        <f>(AN41-AN41)/AN41*100</f>
        <v>0</v>
      </c>
    </row>
    <row r="42" spans="3:48" x14ac:dyDescent="0.25">
      <c r="C42" s="12" t="s">
        <v>98</v>
      </c>
      <c r="D42" s="12">
        <v>63.373744880434799</v>
      </c>
      <c r="E42" s="12">
        <v>62.331320187608704</v>
      </c>
      <c r="F42" s="12">
        <v>63.721219778043498</v>
      </c>
      <c r="G42" s="21">
        <f t="shared" si="38"/>
        <v>63.142094948695664</v>
      </c>
      <c r="H42" s="4">
        <f>(G42-G40)/G40*100</f>
        <v>35.791911842800104</v>
      </c>
      <c r="J42" s="8" t="s">
        <v>95</v>
      </c>
      <c r="K42" s="41">
        <v>0.34350150753768843</v>
      </c>
      <c r="L42" s="41">
        <v>0.35380655276381912</v>
      </c>
      <c r="M42" s="41">
        <v>0.33663147738693466</v>
      </c>
      <c r="N42" s="21">
        <f t="shared" si="39"/>
        <v>0.34464651256281414</v>
      </c>
      <c r="O42" s="4">
        <f>(N42-N40)/N40*100</f>
        <v>187.48175808617796</v>
      </c>
      <c r="Q42" s="8" t="s">
        <v>95</v>
      </c>
      <c r="R42" s="27">
        <f t="shared" si="37"/>
        <v>0.21768976904738219</v>
      </c>
      <c r="S42" s="27">
        <f t="shared" si="37"/>
        <v>0.22053229524795684</v>
      </c>
      <c r="T42" s="27">
        <f t="shared" si="37"/>
        <v>0.21450568354780344</v>
      </c>
      <c r="U42" s="21">
        <f t="shared" si="40"/>
        <v>0.21757591594771417</v>
      </c>
      <c r="V42" s="4">
        <f>(U42-U40)/U40*100</f>
        <v>290.7992995482972</v>
      </c>
      <c r="X42" s="8" t="s">
        <v>95</v>
      </c>
      <c r="Y42" s="25">
        <f>R42-R40</f>
        <v>0.15942807576218437</v>
      </c>
      <c r="Z42" s="25">
        <f>S42-S40</f>
        <v>0.16365156639868028</v>
      </c>
      <c r="AA42" s="25">
        <f>T42-T40</f>
        <v>0.16262432938646726</v>
      </c>
      <c r="AB42" s="44"/>
      <c r="AD42" s="8" t="s">
        <v>95</v>
      </c>
      <c r="AE42" s="1">
        <v>0.72</v>
      </c>
      <c r="AF42" s="1">
        <v>0.72</v>
      </c>
      <c r="AG42" s="1">
        <v>0.72</v>
      </c>
      <c r="AJ42" s="8" t="s">
        <v>95</v>
      </c>
      <c r="AK42" s="1">
        <f t="shared" ref="AK42:AK48" si="43">Y42/AE42*100</f>
        <v>22.142788300303387</v>
      </c>
      <c r="AL42" s="1">
        <f t="shared" si="41"/>
        <v>22.729384222038927</v>
      </c>
      <c r="AM42" s="1">
        <f t="shared" si="41"/>
        <v>22.586712414787119</v>
      </c>
      <c r="AN42" s="45">
        <f t="shared" si="42"/>
        <v>22.486294979043141</v>
      </c>
      <c r="AO42" s="4">
        <f>(AN42-AN41)/AN41*100</f>
        <v>2.7303104149659383</v>
      </c>
    </row>
    <row r="43" spans="3:48" x14ac:dyDescent="0.25">
      <c r="C43" s="12" t="s">
        <v>99</v>
      </c>
      <c r="D43" s="12">
        <v>63.675347763095701</v>
      </c>
      <c r="E43" s="12">
        <v>62.434826897309897</v>
      </c>
      <c r="F43" s="12">
        <v>65.088854718357595</v>
      </c>
      <c r="G43" s="21">
        <f t="shared" si="38"/>
        <v>63.733009792921059</v>
      </c>
      <c r="H43" s="4">
        <f>(G43-G40)/G40*100</f>
        <v>37.062719479113959</v>
      </c>
      <c r="J43" s="12" t="s">
        <v>28</v>
      </c>
      <c r="K43" s="41">
        <v>0.36073096446700503</v>
      </c>
      <c r="L43" s="41">
        <v>0.37155289340101527</v>
      </c>
      <c r="M43" s="41">
        <v>0.35351634517766495</v>
      </c>
      <c r="N43" s="21">
        <f t="shared" si="39"/>
        <v>0.36193340101522842</v>
      </c>
      <c r="O43" s="4">
        <f>(N43-N40)/N40*100</f>
        <v>201.90135875813877</v>
      </c>
      <c r="Q43" s="12" t="s">
        <v>28</v>
      </c>
      <c r="R43" s="27">
        <f t="shared" si="37"/>
        <v>0.22969669611353463</v>
      </c>
      <c r="S43" s="27">
        <f t="shared" si="37"/>
        <v>0.23197840582687024</v>
      </c>
      <c r="T43" s="27">
        <f t="shared" si="37"/>
        <v>0.23009974031833788</v>
      </c>
      <c r="U43" s="21">
        <f t="shared" si="40"/>
        <v>0.23059161408624759</v>
      </c>
      <c r="V43" s="4">
        <f>(U43-U40)/U40*100</f>
        <v>314.17746479013988</v>
      </c>
      <c r="X43" s="12" t="s">
        <v>28</v>
      </c>
      <c r="Y43" s="25">
        <f>R43-R40</f>
        <v>0.17143500282833682</v>
      </c>
      <c r="Z43" s="25">
        <f>S43-S40</f>
        <v>0.17509767697759368</v>
      </c>
      <c r="AA43" s="25">
        <f>T43-T40</f>
        <v>0.1782183861570017</v>
      </c>
      <c r="AB43" s="44"/>
      <c r="AD43" s="12" t="s">
        <v>28</v>
      </c>
      <c r="AE43" s="1">
        <v>0.72</v>
      </c>
      <c r="AF43" s="1">
        <v>0.72</v>
      </c>
      <c r="AG43" s="1">
        <v>0.72</v>
      </c>
      <c r="AJ43" s="12" t="s">
        <v>28</v>
      </c>
      <c r="AK43" s="1">
        <f t="shared" si="43"/>
        <v>23.810417059491225</v>
      </c>
      <c r="AL43" s="1">
        <f t="shared" si="41"/>
        <v>24.319121802443565</v>
      </c>
      <c r="AM43" s="1">
        <f t="shared" si="41"/>
        <v>24.752553632916904</v>
      </c>
      <c r="AN43" s="45">
        <f t="shared" si="42"/>
        <v>24.294030831617231</v>
      </c>
      <c r="AO43" s="4">
        <f>(AN43-AN41)/AN41*100</f>
        <v>10.989086058364613</v>
      </c>
    </row>
    <row r="44" spans="3:48" x14ac:dyDescent="0.25">
      <c r="C44" s="12" t="s">
        <v>100</v>
      </c>
      <c r="D44" s="12">
        <v>68.351416573426107</v>
      </c>
      <c r="E44" s="12">
        <v>65.010331579020502</v>
      </c>
      <c r="F44" s="12">
        <v>65.798444904894595</v>
      </c>
      <c r="G44" s="21">
        <f t="shared" si="38"/>
        <v>66.386731019113725</v>
      </c>
      <c r="H44" s="4">
        <f>(G44-G40)/G40*100</f>
        <v>42.769750249875003</v>
      </c>
      <c r="J44" s="12" t="s">
        <v>29</v>
      </c>
      <c r="K44" s="41">
        <v>0.36602448979591834</v>
      </c>
      <c r="L44" s="41">
        <v>0.3770052244897959</v>
      </c>
      <c r="M44" s="41">
        <v>0.35870399999999997</v>
      </c>
      <c r="N44" s="21">
        <f t="shared" si="39"/>
        <v>0.36724457142857142</v>
      </c>
      <c r="O44" s="4">
        <f>(N44-N40)/N40*100</f>
        <v>206.33159249696084</v>
      </c>
      <c r="Q44" s="12" t="s">
        <v>29</v>
      </c>
      <c r="R44" s="27">
        <f t="shared" si="37"/>
        <v>0.25018292378116569</v>
      </c>
      <c r="S44" s="27">
        <f t="shared" si="37"/>
        <v>0.24509234651104689</v>
      </c>
      <c r="T44" s="27">
        <f t="shared" si="37"/>
        <v>0.23602165381165308</v>
      </c>
      <c r="U44" s="21">
        <f t="shared" si="40"/>
        <v>0.2437656413679552</v>
      </c>
      <c r="V44" s="4">
        <f>(U44-U40)/U40*100</f>
        <v>337.84001315398876</v>
      </c>
      <c r="X44" s="12" t="s">
        <v>29</v>
      </c>
      <c r="Y44" s="25">
        <f>R44-R40</f>
        <v>0.19192123049596788</v>
      </c>
      <c r="Z44" s="25">
        <f>S44-S40</f>
        <v>0.18821161766177033</v>
      </c>
      <c r="AA44" s="25">
        <f>T44-T40</f>
        <v>0.18414029965031692</v>
      </c>
      <c r="AB44" s="42"/>
      <c r="AD44" s="12" t="s">
        <v>29</v>
      </c>
      <c r="AE44" s="1">
        <v>0.72</v>
      </c>
      <c r="AF44" s="1">
        <v>0.72</v>
      </c>
      <c r="AG44" s="1">
        <v>0.72</v>
      </c>
      <c r="AJ44" s="12" t="s">
        <v>29</v>
      </c>
      <c r="AK44" s="1">
        <f t="shared" si="43"/>
        <v>26.655726457773316</v>
      </c>
      <c r="AL44" s="1">
        <f t="shared" si="41"/>
        <v>26.140502453023657</v>
      </c>
      <c r="AM44" s="1">
        <f t="shared" si="41"/>
        <v>25.575041618099576</v>
      </c>
      <c r="AN44" s="45">
        <f t="shared" si="42"/>
        <v>26.123756842965516</v>
      </c>
      <c r="AO44" s="4">
        <f>(AN44-AN41)/AN41*100</f>
        <v>19.348325377039842</v>
      </c>
    </row>
    <row r="45" spans="3:48" x14ac:dyDescent="0.25">
      <c r="C45" s="12" t="s">
        <v>101</v>
      </c>
      <c r="D45" s="12">
        <v>71.017981230017597</v>
      </c>
      <c r="E45" s="12">
        <v>72.396902356216586</v>
      </c>
      <c r="F45" s="12">
        <v>72.558340854617995</v>
      </c>
      <c r="G45" s="21">
        <f t="shared" si="38"/>
        <v>71.991074813617388</v>
      </c>
      <c r="H45" s="4">
        <f>(G45-G40)/G40*100</f>
        <v>54.822320870129758</v>
      </c>
      <c r="J45" s="12" t="s">
        <v>30</v>
      </c>
      <c r="K45" s="41">
        <v>0.37328659793814428</v>
      </c>
      <c r="L45" s="41">
        <v>0.38448519587628865</v>
      </c>
      <c r="M45" s="41">
        <v>0.36582086597938146</v>
      </c>
      <c r="N45" s="21">
        <f t="shared" si="39"/>
        <v>0.37453088659793815</v>
      </c>
      <c r="O45" s="4">
        <f>(N45-N40)/N40*100</f>
        <v>212.40936383224386</v>
      </c>
      <c r="Q45" s="12" t="s">
        <v>30</v>
      </c>
      <c r="R45" s="27">
        <f t="shared" si="37"/>
        <v>0.2651006060578826</v>
      </c>
      <c r="S45" s="27">
        <f t="shared" si="37"/>
        <v>0.27835537183266479</v>
      </c>
      <c r="T45" s="27">
        <f t="shared" si="37"/>
        <v>0.26543355085463488</v>
      </c>
      <c r="U45" s="21">
        <f t="shared" si="40"/>
        <v>0.26962984291506076</v>
      </c>
      <c r="V45" s="4">
        <f>(U45-U40)/U40*100</f>
        <v>384.29603657899787</v>
      </c>
      <c r="X45" s="12" t="s">
        <v>30</v>
      </c>
      <c r="Y45" s="25">
        <f>R45-R40</f>
        <v>0.20683891277268479</v>
      </c>
      <c r="Z45" s="25">
        <f>S45-S40</f>
        <v>0.22147464298338823</v>
      </c>
      <c r="AA45" s="25">
        <f>T45-T40</f>
        <v>0.21355219669329872</v>
      </c>
      <c r="AB45" s="42"/>
      <c r="AD45" s="12" t="s">
        <v>30</v>
      </c>
      <c r="AE45" s="1">
        <v>0.72</v>
      </c>
      <c r="AF45" s="1">
        <v>0.72</v>
      </c>
      <c r="AG45" s="1">
        <v>0.72</v>
      </c>
      <c r="AJ45" s="12" t="s">
        <v>30</v>
      </c>
      <c r="AK45" s="1">
        <f t="shared" si="43"/>
        <v>28.727626773983999</v>
      </c>
      <c r="AL45" s="1">
        <f t="shared" si="41"/>
        <v>30.760367081026146</v>
      </c>
      <c r="AM45" s="1">
        <f t="shared" si="41"/>
        <v>29.660027318513716</v>
      </c>
      <c r="AN45" s="45">
        <f t="shared" si="42"/>
        <v>29.716007057841285</v>
      </c>
      <c r="AO45" s="4">
        <f>(AN45-AN41)/AN41*100</f>
        <v>35.759787559064428</v>
      </c>
    </row>
    <row r="46" spans="3:48" x14ac:dyDescent="0.25">
      <c r="C46" s="12" t="s">
        <v>102</v>
      </c>
      <c r="D46" s="12">
        <v>65</v>
      </c>
      <c r="E46" s="12">
        <v>65.300169519866003</v>
      </c>
      <c r="F46" s="12">
        <v>54.857630755599203</v>
      </c>
      <c r="G46" s="21">
        <f t="shared" si="38"/>
        <v>61.719266758488402</v>
      </c>
      <c r="H46" s="4">
        <f>(G46-G40)/G40*100</f>
        <v>32.732010831769962</v>
      </c>
      <c r="J46" s="12" t="s">
        <v>31</v>
      </c>
      <c r="K46" s="41">
        <v>0.37171398963730568</v>
      </c>
      <c r="L46" s="41">
        <v>0.38286540932642488</v>
      </c>
      <c r="M46" s="41">
        <v>0.36427970984455954</v>
      </c>
      <c r="N46" s="21">
        <f t="shared" si="39"/>
        <v>0.37295303626943005</v>
      </c>
      <c r="O46" s="4">
        <f>(N46-N40)/N40*100</f>
        <v>211.0932234684162</v>
      </c>
      <c r="Q46" s="12" t="s">
        <v>31</v>
      </c>
      <c r="R46" s="27">
        <f t="shared" si="37"/>
        <v>0.24161409326424871</v>
      </c>
      <c r="S46" s="27">
        <f t="shared" si="37"/>
        <v>0.25001176132308428</v>
      </c>
      <c r="T46" s="27">
        <f t="shared" si="37"/>
        <v>0.19983521814409666</v>
      </c>
      <c r="U46" s="21">
        <f t="shared" si="40"/>
        <v>0.23048702424380987</v>
      </c>
      <c r="V46" s="4">
        <f>(U46-U40)/U40*100</f>
        <v>313.98960559172406</v>
      </c>
      <c r="X46" s="12" t="s">
        <v>31</v>
      </c>
      <c r="Y46" s="25">
        <f>R46-R40</f>
        <v>0.1833523999790509</v>
      </c>
      <c r="Z46" s="25">
        <f>S46-S40</f>
        <v>0.19313103247380772</v>
      </c>
      <c r="AA46" s="25">
        <f>T46-T40</f>
        <v>0.1479538639827605</v>
      </c>
      <c r="AB46" s="42"/>
      <c r="AD46" s="12" t="s">
        <v>31</v>
      </c>
      <c r="AE46" s="1">
        <v>0.72</v>
      </c>
      <c r="AF46" s="1">
        <v>0.72</v>
      </c>
      <c r="AG46" s="1">
        <v>0.72</v>
      </c>
      <c r="AJ46" s="12" t="s">
        <v>31</v>
      </c>
      <c r="AK46" s="1">
        <f t="shared" si="43"/>
        <v>25.465611108201514</v>
      </c>
      <c r="AL46" s="1">
        <f t="shared" si="41"/>
        <v>26.823754510251074</v>
      </c>
      <c r="AM46" s="1">
        <f t="shared" si="41"/>
        <v>20.549147775383403</v>
      </c>
      <c r="AN46" s="45">
        <f t="shared" si="42"/>
        <v>24.279504464612</v>
      </c>
      <c r="AO46" s="4">
        <f>(AN46-AN41)/AN41*100</f>
        <v>10.922721270699952</v>
      </c>
    </row>
    <row r="47" spans="3:48" x14ac:dyDescent="0.25">
      <c r="C47" s="12" t="s">
        <v>103</v>
      </c>
      <c r="D47" s="12">
        <v>53.808863804173328</v>
      </c>
      <c r="E47" s="12">
        <v>50.580331975922931</v>
      </c>
      <c r="F47" s="12">
        <v>54.885041080256805</v>
      </c>
      <c r="G47" s="21">
        <f t="shared" si="38"/>
        <v>53.091412286784355</v>
      </c>
      <c r="H47" s="4">
        <f>(G47-G40)/G40*100</f>
        <v>14.177148900659031</v>
      </c>
      <c r="J47" s="12" t="s">
        <v>32</v>
      </c>
      <c r="K47" s="41">
        <v>0.2795478260869565</v>
      </c>
      <c r="L47" s="41">
        <v>0.2879342608695652</v>
      </c>
      <c r="M47" s="41">
        <v>0.27395686956521736</v>
      </c>
      <c r="N47" s="21">
        <f t="shared" si="39"/>
        <v>0.28047965217391302</v>
      </c>
      <c r="O47" s="4">
        <f>(N47-N40)/N40*100</f>
        <v>133.95792667323258</v>
      </c>
      <c r="Q47" s="12" t="s">
        <v>32</v>
      </c>
      <c r="R47" s="27">
        <f t="shared" si="37"/>
        <v>0.15042150900665774</v>
      </c>
      <c r="S47" s="27">
        <f t="shared" si="37"/>
        <v>0.14563810502024604</v>
      </c>
      <c r="T47" s="27">
        <f t="shared" si="37"/>
        <v>0.1503613404030551</v>
      </c>
      <c r="U47" s="21">
        <f t="shared" si="40"/>
        <v>0.1488069848099863</v>
      </c>
      <c r="V47" s="4">
        <f>(U47-U40)/U40*100</f>
        <v>167.27988333787692</v>
      </c>
      <c r="X47" s="12" t="s">
        <v>32</v>
      </c>
      <c r="Y47" s="25">
        <f>R47-R40</f>
        <v>9.2159815721459926E-2</v>
      </c>
      <c r="Z47" s="25">
        <f>S47-S40</f>
        <v>8.8757376170969488E-2</v>
      </c>
      <c r="AA47" s="25">
        <f>T47-T40</f>
        <v>9.8479986241718928E-2</v>
      </c>
      <c r="AB47" s="46"/>
      <c r="AD47" s="12" t="s">
        <v>32</v>
      </c>
      <c r="AE47" s="1">
        <v>0.72</v>
      </c>
      <c r="AF47" s="1">
        <v>0.72</v>
      </c>
      <c r="AG47" s="1">
        <v>0.72</v>
      </c>
      <c r="AJ47" s="12" t="s">
        <v>32</v>
      </c>
      <c r="AK47" s="1">
        <f t="shared" si="43"/>
        <v>12.799974405758324</v>
      </c>
      <c r="AL47" s="1">
        <f t="shared" si="41"/>
        <v>12.327413357079097</v>
      </c>
      <c r="AM47" s="1">
        <f t="shared" si="41"/>
        <v>13.677775866905407</v>
      </c>
      <c r="AN47" s="45">
        <f t="shared" si="42"/>
        <v>12.93505454324761</v>
      </c>
      <c r="AO47" s="4">
        <f>(AN47-AN41)/AN41*100</f>
        <v>-40.905241628254771</v>
      </c>
    </row>
    <row r="48" spans="3:48" x14ac:dyDescent="0.25">
      <c r="C48" s="12" t="s">
        <v>104</v>
      </c>
      <c r="D48" s="29">
        <v>49.418209986818916</v>
      </c>
      <c r="E48" s="29">
        <v>46.45311738760978</v>
      </c>
      <c r="F48" s="29">
        <v>50.406574186555297</v>
      </c>
      <c r="G48" s="21">
        <f t="shared" si="38"/>
        <v>48.759300520327997</v>
      </c>
      <c r="H48" s="4">
        <f>(G48-G40)/G40*100</f>
        <v>4.8606107091122119</v>
      </c>
      <c r="J48" s="12" t="s">
        <v>33</v>
      </c>
      <c r="K48" s="41">
        <v>0.25662000000000001</v>
      </c>
      <c r="L48" s="41">
        <v>0.26431859999999996</v>
      </c>
      <c r="M48" s="41">
        <v>0.25148759999999998</v>
      </c>
      <c r="N48" s="21">
        <f t="shared" si="39"/>
        <v>0.25747539999999997</v>
      </c>
      <c r="O48" s="4">
        <f>(N48-N40)/N40*100</f>
        <v>114.76927216099814</v>
      </c>
      <c r="Q48" s="12" t="s">
        <v>33</v>
      </c>
      <c r="R48" s="27">
        <f t="shared" si="37"/>
        <v>0.1268170104681747</v>
      </c>
      <c r="S48" s="27">
        <f t="shared" si="37"/>
        <v>0.12278422953528671</v>
      </c>
      <c r="T48" s="27">
        <f t="shared" si="37"/>
        <v>0.12676628366398743</v>
      </c>
      <c r="U48" s="21">
        <f t="shared" si="40"/>
        <v>0.12545584122248296</v>
      </c>
      <c r="V48" s="4">
        <f>(U48-U40)/U40*100</f>
        <v>125.33769264136157</v>
      </c>
      <c r="X48" s="12" t="s">
        <v>33</v>
      </c>
      <c r="Y48" s="25">
        <f>R48-R40</f>
        <v>6.8555317182976888E-2</v>
      </c>
      <c r="Z48" s="25">
        <f>S48-S40</f>
        <v>6.5903500686010141E-2</v>
      </c>
      <c r="AA48" s="25">
        <f>T48-T40</f>
        <v>7.4884929502651257E-2</v>
      </c>
      <c r="AB48" s="42"/>
      <c r="AD48" s="12" t="s">
        <v>33</v>
      </c>
      <c r="AE48" s="1">
        <v>0.72</v>
      </c>
      <c r="AF48" s="1">
        <v>0.72</v>
      </c>
      <c r="AG48" s="1">
        <v>0.72</v>
      </c>
      <c r="AJ48" s="12" t="s">
        <v>33</v>
      </c>
      <c r="AK48" s="1">
        <f t="shared" si="43"/>
        <v>9.5215718309690125</v>
      </c>
      <c r="AL48" s="1">
        <f t="shared" si="41"/>
        <v>9.1532639841680759</v>
      </c>
      <c r="AM48" s="1">
        <f t="shared" si="41"/>
        <v>10.400684653146008</v>
      </c>
      <c r="AN48" s="45">
        <f t="shared" si="42"/>
        <v>9.691840156094365</v>
      </c>
      <c r="AO48" s="4">
        <f>(AN48-AN41)/AN41*100</f>
        <v>-55.722107681335167</v>
      </c>
    </row>
    <row r="49" spans="1:48" x14ac:dyDescent="0.25">
      <c r="Q49" s="26"/>
      <c r="R49" s="1"/>
      <c r="S49" s="1"/>
      <c r="T49" s="1"/>
      <c r="U49" s="1"/>
      <c r="V49"/>
    </row>
    <row r="50" spans="1:48" x14ac:dyDescent="0.25">
      <c r="Q50" s="26"/>
      <c r="R50" s="1"/>
      <c r="S50" s="1"/>
      <c r="T50" s="1"/>
      <c r="U50" s="1"/>
      <c r="V50"/>
    </row>
    <row r="51" spans="1:48" ht="28.5" x14ac:dyDescent="0.45">
      <c r="A51" s="3">
        <v>3</v>
      </c>
      <c r="B51" s="69" t="s">
        <v>96</v>
      </c>
      <c r="Q51" s="17" t="s">
        <v>44</v>
      </c>
      <c r="R51" s="32"/>
      <c r="S51" s="17"/>
      <c r="T51" s="17"/>
      <c r="U51" s="33"/>
      <c r="V51" s="33"/>
      <c r="X51" s="34" t="s">
        <v>45</v>
      </c>
      <c r="Y51" s="17"/>
      <c r="Z51" s="17"/>
      <c r="AA51" s="17"/>
      <c r="AB51" s="17"/>
      <c r="AC51" s="3"/>
      <c r="AD51" s="17" t="s">
        <v>56</v>
      </c>
      <c r="AE51" s="31"/>
      <c r="AF51" s="32"/>
      <c r="AG51" s="17"/>
      <c r="AH51" s="17"/>
      <c r="AJ51" s="17" t="s">
        <v>48</v>
      </c>
      <c r="AK51" s="31"/>
      <c r="AL51" s="32"/>
      <c r="AM51" s="17"/>
      <c r="AQ51" s="17" t="s">
        <v>49</v>
      </c>
      <c r="AR51" s="31"/>
      <c r="AS51" s="32"/>
      <c r="AT51" s="17"/>
    </row>
    <row r="52" spans="1:48" x14ac:dyDescent="0.25">
      <c r="P52" s="35"/>
      <c r="Q52" s="35" t="s">
        <v>21</v>
      </c>
      <c r="R52" s="19" t="s">
        <v>22</v>
      </c>
      <c r="S52" s="19" t="s">
        <v>23</v>
      </c>
      <c r="T52" s="19" t="s">
        <v>24</v>
      </c>
      <c r="U52" s="20" t="s">
        <v>35</v>
      </c>
      <c r="V52" s="19" t="s">
        <v>39</v>
      </c>
      <c r="X52" s="35" t="s">
        <v>21</v>
      </c>
      <c r="Y52" s="19" t="s">
        <v>22</v>
      </c>
      <c r="Z52" s="19" t="s">
        <v>23</v>
      </c>
      <c r="AA52" s="19" t="s">
        <v>24</v>
      </c>
      <c r="AB52" s="19"/>
      <c r="AD52" s="18" t="s">
        <v>21</v>
      </c>
      <c r="AE52" s="19" t="s">
        <v>22</v>
      </c>
      <c r="AF52" s="19" t="s">
        <v>23</v>
      </c>
      <c r="AG52" s="19" t="s">
        <v>24</v>
      </c>
      <c r="AH52" s="19" t="s">
        <v>50</v>
      </c>
      <c r="AJ52" s="18" t="s">
        <v>21</v>
      </c>
      <c r="AK52" s="19" t="s">
        <v>22</v>
      </c>
      <c r="AL52" s="19" t="s">
        <v>23</v>
      </c>
      <c r="AM52" s="19" t="s">
        <v>24</v>
      </c>
      <c r="AN52" s="20" t="s">
        <v>35</v>
      </c>
      <c r="AO52" s="19" t="s">
        <v>39</v>
      </c>
      <c r="AQ52" s="18" t="s">
        <v>21</v>
      </c>
      <c r="AR52" s="19" t="s">
        <v>22</v>
      </c>
      <c r="AS52" s="19" t="s">
        <v>23</v>
      </c>
      <c r="AT52" s="19" t="s">
        <v>24</v>
      </c>
      <c r="AU52" s="20" t="s">
        <v>35</v>
      </c>
      <c r="AV52" s="19" t="s">
        <v>39</v>
      </c>
    </row>
    <row r="53" spans="1:48" x14ac:dyDescent="0.25">
      <c r="P53" s="36"/>
      <c r="Q53" s="8" t="s">
        <v>40</v>
      </c>
      <c r="R53" s="27">
        <v>336.529090909091</v>
      </c>
      <c r="S53" s="27">
        <v>339.33734545454502</v>
      </c>
      <c r="T53" s="27">
        <v>342.25967272727303</v>
      </c>
      <c r="U53" s="21">
        <f>AVERAGE(R53:T53)</f>
        <v>339.3753696969697</v>
      </c>
      <c r="V53" s="4">
        <f>(U53-U53)/U53*100</f>
        <v>0</v>
      </c>
      <c r="X53" s="8" t="s">
        <v>40</v>
      </c>
      <c r="Y53" s="25">
        <f>R53-R53</f>
        <v>0</v>
      </c>
      <c r="Z53" s="25">
        <f t="shared" ref="Z53:AA53" si="44">S53-S53</f>
        <v>0</v>
      </c>
      <c r="AA53" s="25">
        <f t="shared" si="44"/>
        <v>0</v>
      </c>
      <c r="AB53" s="25"/>
      <c r="AD53" s="8" t="s">
        <v>40</v>
      </c>
      <c r="AE53" s="1"/>
      <c r="AF53" s="1"/>
      <c r="AG53" s="1"/>
      <c r="AH53" s="37"/>
      <c r="AJ53" s="8" t="s">
        <v>40</v>
      </c>
      <c r="AK53" s="1"/>
      <c r="AL53" s="1"/>
      <c r="AM53" s="1"/>
      <c r="AN53" s="21"/>
      <c r="AO53" s="4"/>
      <c r="AQ53" s="8" t="s">
        <v>40</v>
      </c>
      <c r="AR53" s="1"/>
      <c r="AS53" s="1"/>
      <c r="AT53" s="1"/>
      <c r="AU53" s="21"/>
      <c r="AV53" s="4"/>
    </row>
    <row r="54" spans="1:48" x14ac:dyDescent="0.25">
      <c r="P54" s="4"/>
      <c r="Q54" s="8" t="s">
        <v>41</v>
      </c>
      <c r="R54" s="28">
        <v>408</v>
      </c>
      <c r="S54" s="28">
        <v>411</v>
      </c>
      <c r="T54" s="28">
        <v>412</v>
      </c>
      <c r="U54" s="21">
        <f t="shared" ref="U54:U61" si="45">AVERAGE(R54:T54)</f>
        <v>410.33333333333331</v>
      </c>
      <c r="V54" s="4">
        <f>(U54-U53)/U53*100</f>
        <v>20.90840113109045</v>
      </c>
      <c r="X54" s="8" t="s">
        <v>41</v>
      </c>
      <c r="Y54" s="25">
        <f>R54-R53</f>
        <v>71.470909090909004</v>
      </c>
      <c r="Z54" s="25">
        <f t="shared" ref="Z54:AA54" si="46">S54-S53</f>
        <v>71.662654545454984</v>
      </c>
      <c r="AA54" s="25">
        <f t="shared" si="46"/>
        <v>69.740327272726972</v>
      </c>
      <c r="AB54" s="25"/>
      <c r="AD54" s="8" t="s">
        <v>41</v>
      </c>
      <c r="AE54" s="1">
        <v>0.8</v>
      </c>
      <c r="AF54" s="1">
        <v>0.8</v>
      </c>
      <c r="AG54" s="1">
        <v>0.8</v>
      </c>
      <c r="AH54" s="1"/>
      <c r="AJ54" s="8" t="s">
        <v>41</v>
      </c>
      <c r="AK54" s="1">
        <f>Y54/AE54</f>
        <v>89.338636363636255</v>
      </c>
      <c r="AL54" s="1">
        <f t="shared" ref="AL54:AM61" si="47">Z54/AF54</f>
        <v>89.57831818181873</v>
      </c>
      <c r="AM54" s="1">
        <f t="shared" si="47"/>
        <v>87.175409090908715</v>
      </c>
      <c r="AN54" s="21">
        <f t="shared" ref="AN54:AN61" si="48">AVERAGE(AK54:AM54)</f>
        <v>88.697454545454562</v>
      </c>
      <c r="AO54" s="4">
        <f>(AN54-AN54)/AN54*100</f>
        <v>0</v>
      </c>
      <c r="AQ54" s="8" t="s">
        <v>41</v>
      </c>
      <c r="AR54" s="1">
        <f t="shared" ref="AR54:AT61" si="49">Y54/Y66</f>
        <v>240.07249005456842</v>
      </c>
      <c r="AS54" s="1">
        <f t="shared" si="49"/>
        <v>183.03493006485766</v>
      </c>
      <c r="AT54" s="1">
        <f t="shared" si="49"/>
        <v>227.15322537119309</v>
      </c>
      <c r="AU54" s="21">
        <f t="shared" ref="AU54:AU61" si="50">AVERAGE(AR54:AT54)</f>
        <v>216.75354849687304</v>
      </c>
      <c r="AV54" s="4">
        <f>(AU54-AU54)/AU54*100</f>
        <v>0</v>
      </c>
    </row>
    <row r="55" spans="1:48" x14ac:dyDescent="0.25">
      <c r="P55" s="4"/>
      <c r="Q55" s="12" t="s">
        <v>95</v>
      </c>
      <c r="R55" s="28">
        <v>427.09833969849302</v>
      </c>
      <c r="S55" s="28">
        <v>415.47243931658301</v>
      </c>
      <c r="T55" s="28">
        <v>437.640306492462</v>
      </c>
      <c r="U55" s="21">
        <f t="shared" si="45"/>
        <v>426.73702850251266</v>
      </c>
      <c r="V55" s="4">
        <f>(U55-U53)/U53*100</f>
        <v>25.741897204723109</v>
      </c>
      <c r="X55" s="12" t="s">
        <v>95</v>
      </c>
      <c r="Y55" s="25">
        <f>R55-R53</f>
        <v>90.569248789402025</v>
      </c>
      <c r="Z55" s="25">
        <f t="shared" ref="Z55:AA55" si="51">S55-S53</f>
        <v>76.135093862037991</v>
      </c>
      <c r="AA55" s="25">
        <f t="shared" si="51"/>
        <v>95.380633765188975</v>
      </c>
      <c r="AB55" s="25"/>
      <c r="AD55" s="8" t="s">
        <v>95</v>
      </c>
      <c r="AE55" s="1">
        <v>0.8</v>
      </c>
      <c r="AF55" s="1">
        <v>0.8</v>
      </c>
      <c r="AG55" s="1">
        <v>0.8</v>
      </c>
      <c r="AH55" s="1"/>
      <c r="AJ55" s="8" t="s">
        <v>95</v>
      </c>
      <c r="AK55" s="1">
        <f t="shared" ref="AK55:AK61" si="52">Y55/AE55</f>
        <v>113.21156098675253</v>
      </c>
      <c r="AL55" s="1">
        <f t="shared" si="47"/>
        <v>95.168867327547488</v>
      </c>
      <c r="AM55" s="1">
        <f t="shared" si="47"/>
        <v>119.22579220648622</v>
      </c>
      <c r="AN55" s="21">
        <f t="shared" si="48"/>
        <v>109.20207350692874</v>
      </c>
      <c r="AO55" s="4">
        <f>(AN55-AN54)/AN54*100</f>
        <v>23.117482983647776</v>
      </c>
      <c r="AQ55" s="8" t="s">
        <v>95</v>
      </c>
      <c r="AR55" s="1">
        <f t="shared" si="49"/>
        <v>279.59344904203664</v>
      </c>
      <c r="AS55" s="1">
        <f t="shared" si="49"/>
        <v>194.87291387037422</v>
      </c>
      <c r="AT55" s="1">
        <f t="shared" si="49"/>
        <v>286.60941446608939</v>
      </c>
      <c r="AU55" s="21">
        <f t="shared" si="50"/>
        <v>253.69192579283344</v>
      </c>
      <c r="AV55" s="4">
        <f>(AU55-AU54)/AU54*100</f>
        <v>17.041648246184675</v>
      </c>
    </row>
    <row r="56" spans="1:48" x14ac:dyDescent="0.25">
      <c r="P56" s="4"/>
      <c r="Q56" s="12" t="s">
        <v>28</v>
      </c>
      <c r="R56" s="28">
        <v>452.928422335025</v>
      </c>
      <c r="S56" s="28">
        <v>452.75271699492401</v>
      </c>
      <c r="T56" s="28">
        <v>461.98699078172598</v>
      </c>
      <c r="U56" s="21">
        <f t="shared" si="45"/>
        <v>455.88937670389168</v>
      </c>
      <c r="V56" s="4">
        <f>(U56-U53)/U53*100</f>
        <v>34.331898366978734</v>
      </c>
      <c r="X56" s="12" t="s">
        <v>28</v>
      </c>
      <c r="Y56" s="25">
        <f>R56-R53</f>
        <v>116.39933142593401</v>
      </c>
      <c r="Z56" s="25">
        <f t="shared" ref="Z56:AA56" si="53">S56-S53</f>
        <v>113.415371540379</v>
      </c>
      <c r="AA56" s="25">
        <f t="shared" si="53"/>
        <v>119.72731805445295</v>
      </c>
      <c r="AB56" s="25"/>
      <c r="AD56" s="12" t="s">
        <v>28</v>
      </c>
      <c r="AE56" s="1">
        <v>0.8</v>
      </c>
      <c r="AF56" s="1">
        <v>0.8</v>
      </c>
      <c r="AG56" s="1">
        <v>0.8</v>
      </c>
      <c r="AH56" s="1"/>
      <c r="AJ56" s="12" t="s">
        <v>28</v>
      </c>
      <c r="AK56" s="1">
        <f t="shared" si="52"/>
        <v>145.4991642824175</v>
      </c>
      <c r="AL56" s="1">
        <f t="shared" si="47"/>
        <v>141.76921442547373</v>
      </c>
      <c r="AM56" s="1">
        <f t="shared" si="47"/>
        <v>149.65914756806617</v>
      </c>
      <c r="AN56" s="21">
        <f t="shared" si="48"/>
        <v>145.64250875865244</v>
      </c>
      <c r="AO56" s="4">
        <f>(AN56-AN54)/AN54*100</f>
        <v>64.201452572706458</v>
      </c>
      <c r="AQ56" s="12" t="s">
        <v>28</v>
      </c>
      <c r="AR56" s="1">
        <f t="shared" si="49"/>
        <v>313.30472685666791</v>
      </c>
      <c r="AS56" s="1">
        <f t="shared" si="49"/>
        <v>260.09274413498207</v>
      </c>
      <c r="AT56" s="1">
        <f t="shared" si="49"/>
        <v>303.4172160252491</v>
      </c>
      <c r="AU56" s="21">
        <f t="shared" si="50"/>
        <v>292.27156233896636</v>
      </c>
      <c r="AV56" s="4">
        <f>(AU56-AU54)/AU54*100</f>
        <v>34.840497129477335</v>
      </c>
    </row>
    <row r="57" spans="1:48" x14ac:dyDescent="0.25">
      <c r="P57" s="4"/>
      <c r="Q57" s="12" t="s">
        <v>29</v>
      </c>
      <c r="R57" s="27">
        <v>495</v>
      </c>
      <c r="S57" s="27">
        <v>492</v>
      </c>
      <c r="T57" s="27">
        <v>489</v>
      </c>
      <c r="U57" s="21">
        <f t="shared" si="45"/>
        <v>492</v>
      </c>
      <c r="V57" s="4">
        <f>(U57-U53)/U53*100</f>
        <v>44.972217765629175</v>
      </c>
      <c r="X57" s="12" t="s">
        <v>29</v>
      </c>
      <c r="Y57" s="25">
        <f>R57-R53</f>
        <v>158.470909090909</v>
      </c>
      <c r="Z57" s="25">
        <f t="shared" ref="Z57:AA57" si="54">S57-S53</f>
        <v>152.66265454545498</v>
      </c>
      <c r="AA57" s="25">
        <f t="shared" si="54"/>
        <v>146.74032727272697</v>
      </c>
      <c r="AB57" s="25"/>
      <c r="AD57" s="12" t="s">
        <v>29</v>
      </c>
      <c r="AE57" s="1">
        <v>0.8</v>
      </c>
      <c r="AF57" s="1">
        <v>0.8</v>
      </c>
      <c r="AG57" s="1">
        <v>0.8</v>
      </c>
      <c r="AH57" s="1"/>
      <c r="AJ57" s="12" t="s">
        <v>29</v>
      </c>
      <c r="AK57" s="1">
        <f t="shared" si="52"/>
        <v>198.08863636363625</v>
      </c>
      <c r="AL57" s="1">
        <f t="shared" si="47"/>
        <v>190.82831818181873</v>
      </c>
      <c r="AM57" s="1">
        <f t="shared" si="47"/>
        <v>183.42540909090872</v>
      </c>
      <c r="AN57" s="21">
        <f t="shared" si="48"/>
        <v>190.78078787878789</v>
      </c>
      <c r="AO57" s="4">
        <f>(AN57-AN54)/AN54*100</f>
        <v>115.09161548826516</v>
      </c>
      <c r="AQ57" s="12" t="s">
        <v>29</v>
      </c>
      <c r="AR57" s="1">
        <f t="shared" si="49"/>
        <v>350.0434043079016</v>
      </c>
      <c r="AS57" s="1">
        <f t="shared" si="49"/>
        <v>312.81135215414582</v>
      </c>
      <c r="AT57" s="1">
        <f t="shared" si="49"/>
        <v>350.99656260114205</v>
      </c>
      <c r="AU57" s="21">
        <f t="shared" si="50"/>
        <v>337.95043968772978</v>
      </c>
      <c r="AV57" s="4">
        <f>(AU57-AU54)/AU54*100</f>
        <v>55.91460533464123</v>
      </c>
    </row>
    <row r="58" spans="1:48" x14ac:dyDescent="0.25">
      <c r="P58" s="4"/>
      <c r="Q58" s="12" t="s">
        <v>30</v>
      </c>
      <c r="R58" s="27">
        <v>469</v>
      </c>
      <c r="S58" s="27">
        <v>471</v>
      </c>
      <c r="T58" s="27">
        <v>470</v>
      </c>
      <c r="U58" s="21">
        <f t="shared" si="45"/>
        <v>470</v>
      </c>
      <c r="V58" s="4">
        <f>(U58-U53)/U53*100</f>
        <v>38.489720223263646</v>
      </c>
      <c r="X58" s="12" t="s">
        <v>30</v>
      </c>
      <c r="Y58" s="25">
        <f>R58-R53</f>
        <v>132.470909090909</v>
      </c>
      <c r="Z58" s="25">
        <f t="shared" ref="Z58:AA58" si="55">S58-S53</f>
        <v>131.66265454545498</v>
      </c>
      <c r="AA58" s="25">
        <f t="shared" si="55"/>
        <v>127.74032727272697</v>
      </c>
      <c r="AB58" s="25"/>
      <c r="AD58" s="12" t="s">
        <v>30</v>
      </c>
      <c r="AE58" s="1">
        <v>0.8</v>
      </c>
      <c r="AF58" s="1">
        <v>0.8</v>
      </c>
      <c r="AG58" s="1">
        <v>0.8</v>
      </c>
      <c r="AH58" s="1"/>
      <c r="AJ58" s="12" t="s">
        <v>30</v>
      </c>
      <c r="AK58" s="1">
        <f t="shared" si="52"/>
        <v>165.58863636363625</v>
      </c>
      <c r="AL58" s="1">
        <f t="shared" si="47"/>
        <v>164.57831818181873</v>
      </c>
      <c r="AM58" s="1">
        <f t="shared" si="47"/>
        <v>159.67540909090872</v>
      </c>
      <c r="AN58" s="21">
        <f t="shared" si="48"/>
        <v>163.28078787878789</v>
      </c>
      <c r="AO58" s="4">
        <f>(AN58-AN54)/AN54*100</f>
        <v>84.087343560814134</v>
      </c>
      <c r="AQ58" s="12" t="s">
        <v>30</v>
      </c>
      <c r="AR58" s="1">
        <f t="shared" si="49"/>
        <v>258.81119876731157</v>
      </c>
      <c r="AS58" s="1">
        <f t="shared" si="49"/>
        <v>212.40312167316995</v>
      </c>
      <c r="AT58" s="1">
        <f t="shared" si="49"/>
        <v>238.92722859898069</v>
      </c>
      <c r="AU58" s="21">
        <f t="shared" si="50"/>
        <v>236.71384967982075</v>
      </c>
      <c r="AV58" s="4">
        <f>(AU58-AU54)/AU54*100</f>
        <v>9.2087540533324521</v>
      </c>
    </row>
    <row r="59" spans="1:48" x14ac:dyDescent="0.25">
      <c r="P59" s="4"/>
      <c r="Q59" s="12" t="s">
        <v>31</v>
      </c>
      <c r="R59" s="27">
        <v>443.48481658031102</v>
      </c>
      <c r="S59" s="27">
        <v>435</v>
      </c>
      <c r="T59" s="27">
        <v>451.35451291191703</v>
      </c>
      <c r="U59" s="21">
        <f t="shared" si="45"/>
        <v>443.27977649740933</v>
      </c>
      <c r="V59" s="4">
        <f>(U59-U53)/U53*100</f>
        <v>30.616366442036291</v>
      </c>
      <c r="X59" s="12" t="s">
        <v>31</v>
      </c>
      <c r="Y59" s="25">
        <f>R59-R53</f>
        <v>106.95572567122002</v>
      </c>
      <c r="Z59" s="25">
        <f t="shared" ref="Z59:AA59" si="56">S59-S53</f>
        <v>95.662654545454984</v>
      </c>
      <c r="AA59" s="25">
        <f t="shared" si="56"/>
        <v>109.094840184644</v>
      </c>
      <c r="AB59" s="25"/>
      <c r="AD59" s="12" t="s">
        <v>31</v>
      </c>
      <c r="AE59" s="1">
        <v>0.8</v>
      </c>
      <c r="AF59" s="1">
        <v>0.8</v>
      </c>
      <c r="AG59" s="1">
        <v>0.8</v>
      </c>
      <c r="AH59" s="1"/>
      <c r="AJ59" s="12" t="s">
        <v>31</v>
      </c>
      <c r="AK59" s="1">
        <f t="shared" si="52"/>
        <v>133.69465708902501</v>
      </c>
      <c r="AL59" s="1">
        <f t="shared" si="47"/>
        <v>119.57831818181873</v>
      </c>
      <c r="AM59" s="1">
        <f t="shared" si="47"/>
        <v>136.368550230805</v>
      </c>
      <c r="AN59" s="21">
        <f t="shared" si="48"/>
        <v>129.88050850054958</v>
      </c>
      <c r="AO59" s="4">
        <f>(AN59-AN54)/AN54*100</f>
        <v>46.430931040969213</v>
      </c>
      <c r="AQ59" s="12" t="s">
        <v>31</v>
      </c>
      <c r="AR59" s="1">
        <f t="shared" si="49"/>
        <v>255.41330232711465</v>
      </c>
      <c r="AS59" s="1">
        <f t="shared" si="49"/>
        <v>188.48586341912161</v>
      </c>
      <c r="AT59" s="1">
        <f t="shared" si="49"/>
        <v>397.22342574717271</v>
      </c>
      <c r="AU59" s="21">
        <f t="shared" si="50"/>
        <v>280.37419716446965</v>
      </c>
      <c r="AV59" s="4">
        <f>(AU59-AU54)/AU54*100</f>
        <v>29.351606517535018</v>
      </c>
    </row>
    <row r="60" spans="1:48" x14ac:dyDescent="0.25">
      <c r="P60" s="4"/>
      <c r="Q60" s="12" t="s">
        <v>32</v>
      </c>
      <c r="R60" s="29">
        <v>388</v>
      </c>
      <c r="S60" s="29">
        <v>395.71511206956524</v>
      </c>
      <c r="T60" s="29">
        <v>380.39299394782603</v>
      </c>
      <c r="U60" s="21">
        <f t="shared" si="45"/>
        <v>388.03603533913042</v>
      </c>
      <c r="V60" s="4">
        <f>(U60-U53)/U53*100</f>
        <v>14.338302065235354</v>
      </c>
      <c r="X60" s="12" t="s">
        <v>32</v>
      </c>
      <c r="Y60" s="25">
        <f>R60-R53</f>
        <v>51.470909090909004</v>
      </c>
      <c r="Z60" s="25">
        <f t="shared" ref="Z60:AA60" si="57">S60-S53</f>
        <v>56.377766615020221</v>
      </c>
      <c r="AA60" s="25">
        <f t="shared" si="57"/>
        <v>38.133321220553</v>
      </c>
      <c r="AB60" s="25"/>
      <c r="AD60" s="12" t="s">
        <v>32</v>
      </c>
      <c r="AE60" s="1">
        <v>0.8</v>
      </c>
      <c r="AF60" s="1">
        <v>0.8</v>
      </c>
      <c r="AG60" s="1">
        <v>0.8</v>
      </c>
      <c r="AH60" s="1"/>
      <c r="AJ60" s="12" t="s">
        <v>32</v>
      </c>
      <c r="AK60" s="1">
        <f t="shared" si="52"/>
        <v>64.338636363636255</v>
      </c>
      <c r="AL60" s="1">
        <f t="shared" si="47"/>
        <v>70.472208268775276</v>
      </c>
      <c r="AM60" s="1">
        <f t="shared" si="47"/>
        <v>47.66665152569125</v>
      </c>
      <c r="AN60" s="21">
        <f t="shared" si="48"/>
        <v>60.825832052700925</v>
      </c>
      <c r="AO60" s="4">
        <f>(AN60-AN54)/AN54*100</f>
        <v>-31.423249557257964</v>
      </c>
      <c r="AQ60" s="12" t="s">
        <v>32</v>
      </c>
      <c r="AR60" s="1">
        <f t="shared" si="49"/>
        <v>898.02626545167868</v>
      </c>
      <c r="AS60" s="1">
        <f t="shared" si="49"/>
        <v>600.72566645613222</v>
      </c>
      <c r="AT60" s="1">
        <f t="shared" si="49"/>
        <v>485.43568603456418</v>
      </c>
      <c r="AU60" s="21">
        <f t="shared" si="50"/>
        <v>661.39587264745842</v>
      </c>
      <c r="AV60" s="4">
        <f>(AU60-AU54)/AU54*100</f>
        <v>205.13727559897364</v>
      </c>
    </row>
    <row r="61" spans="1:48" x14ac:dyDescent="0.25">
      <c r="P61" s="4"/>
      <c r="Q61" s="39" t="s">
        <v>33</v>
      </c>
      <c r="R61" s="29">
        <v>366.62325333333303</v>
      </c>
      <c r="S61" s="29">
        <v>363.42585813333301</v>
      </c>
      <c r="T61" s="29">
        <v>374.3557184</v>
      </c>
      <c r="U61" s="21">
        <f t="shared" si="45"/>
        <v>368.13494328888873</v>
      </c>
      <c r="V61" s="4">
        <f>(U61-U53)/U53*100</f>
        <v>8.4742665967770829</v>
      </c>
      <c r="X61" s="39" t="s">
        <v>33</v>
      </c>
      <c r="Y61" s="25">
        <f>R61-R53</f>
        <v>30.094162424242029</v>
      </c>
      <c r="Z61" s="25">
        <f t="shared" ref="Z61:AA61" si="58">S61-S53</f>
        <v>24.088512678787993</v>
      </c>
      <c r="AA61" s="25">
        <f t="shared" si="58"/>
        <v>32.096045672726973</v>
      </c>
      <c r="AB61" s="25"/>
      <c r="AD61" s="12" t="s">
        <v>33</v>
      </c>
      <c r="AE61" s="1">
        <v>0.8</v>
      </c>
      <c r="AF61" s="1">
        <v>0.8</v>
      </c>
      <c r="AG61" s="1">
        <v>0.8</v>
      </c>
      <c r="AH61" s="1"/>
      <c r="AJ61" s="12" t="s">
        <v>33</v>
      </c>
      <c r="AK61" s="1">
        <f t="shared" si="52"/>
        <v>37.617703030302536</v>
      </c>
      <c r="AL61" s="1">
        <f t="shared" si="47"/>
        <v>30.110640848484991</v>
      </c>
      <c r="AM61" s="1">
        <f t="shared" si="47"/>
        <v>40.120057090908716</v>
      </c>
      <c r="AN61" s="21">
        <f t="shared" si="48"/>
        <v>35.949466989898745</v>
      </c>
      <c r="AO61" s="4">
        <f>(AN61-AN54)/AN54*100</f>
        <v>-59.46956181084564</v>
      </c>
      <c r="AQ61" s="12" t="s">
        <v>33</v>
      </c>
      <c r="AR61" s="1">
        <f t="shared" si="49"/>
        <v>-830.40499009028304</v>
      </c>
      <c r="AS61" s="1">
        <f t="shared" si="49"/>
        <v>7369.7194171899137</v>
      </c>
      <c r="AT61" s="1">
        <f t="shared" si="49"/>
        <v>-2144.930146420752</v>
      </c>
      <c r="AU61" s="21">
        <f t="shared" si="50"/>
        <v>1464.794760226293</v>
      </c>
      <c r="AV61" s="4">
        <f>(AU61-AU54)/AU54*100</f>
        <v>575.78813375109496</v>
      </c>
    </row>
    <row r="63" spans="1:48" x14ac:dyDescent="0.25">
      <c r="C63" s="17" t="s">
        <v>51</v>
      </c>
      <c r="D63" s="32"/>
      <c r="E63" s="17"/>
      <c r="F63" s="17"/>
      <c r="G63" s="33"/>
      <c r="J63" s="17" t="s">
        <v>58</v>
      </c>
      <c r="K63" s="32"/>
      <c r="L63" s="17"/>
      <c r="M63" s="17"/>
      <c r="N63" s="33"/>
      <c r="Q63" s="17" t="s">
        <v>59</v>
      </c>
      <c r="R63" s="32"/>
      <c r="S63" s="17"/>
      <c r="T63" s="17"/>
      <c r="U63" s="33"/>
      <c r="V63" s="33"/>
      <c r="X63" s="34" t="s">
        <v>45</v>
      </c>
      <c r="Y63" s="17"/>
      <c r="Z63" s="17"/>
      <c r="AA63" s="17"/>
      <c r="AB63" s="17"/>
      <c r="AC63" s="3"/>
      <c r="AD63" s="17" t="s">
        <v>46</v>
      </c>
      <c r="AE63" s="31"/>
      <c r="AF63" s="32"/>
      <c r="AG63" s="17"/>
      <c r="AJ63" s="17" t="s">
        <v>53</v>
      </c>
      <c r="AK63" s="31"/>
      <c r="AL63" s="32"/>
      <c r="AM63" s="17"/>
    </row>
    <row r="64" spans="1:48" x14ac:dyDescent="0.25">
      <c r="C64" s="35" t="s">
        <v>21</v>
      </c>
      <c r="D64" s="19" t="s">
        <v>22</v>
      </c>
      <c r="E64" s="19" t="s">
        <v>23</v>
      </c>
      <c r="F64" s="19" t="s">
        <v>24</v>
      </c>
      <c r="G64" s="20" t="s">
        <v>35</v>
      </c>
      <c r="H64" s="19" t="s">
        <v>39</v>
      </c>
      <c r="J64" s="35" t="s">
        <v>21</v>
      </c>
      <c r="K64" s="19" t="s">
        <v>22</v>
      </c>
      <c r="L64" s="19" t="s">
        <v>23</v>
      </c>
      <c r="M64" s="19" t="s">
        <v>24</v>
      </c>
      <c r="N64" s="20" t="s">
        <v>35</v>
      </c>
      <c r="O64" s="19" t="s">
        <v>39</v>
      </c>
      <c r="Q64" s="35" t="s">
        <v>21</v>
      </c>
      <c r="R64" s="19" t="s">
        <v>22</v>
      </c>
      <c r="S64" s="19" t="s">
        <v>23</v>
      </c>
      <c r="T64" s="19" t="s">
        <v>24</v>
      </c>
      <c r="U64" s="20" t="s">
        <v>35</v>
      </c>
      <c r="V64" s="19" t="s">
        <v>39</v>
      </c>
      <c r="X64" s="35" t="s">
        <v>21</v>
      </c>
      <c r="Y64" s="19" t="s">
        <v>22</v>
      </c>
      <c r="Z64" s="19" t="s">
        <v>23</v>
      </c>
      <c r="AA64" s="19" t="s">
        <v>24</v>
      </c>
      <c r="AB64" s="19"/>
      <c r="AD64" s="18" t="s">
        <v>21</v>
      </c>
      <c r="AE64" s="19" t="s">
        <v>22</v>
      </c>
      <c r="AF64" s="19" t="s">
        <v>23</v>
      </c>
      <c r="AG64" s="19" t="s">
        <v>24</v>
      </c>
      <c r="AJ64" s="18" t="s">
        <v>21</v>
      </c>
      <c r="AK64" s="19" t="s">
        <v>22</v>
      </c>
      <c r="AL64" s="19" t="s">
        <v>23</v>
      </c>
      <c r="AM64" s="19" t="s">
        <v>24</v>
      </c>
      <c r="AN64" s="20" t="s">
        <v>35</v>
      </c>
      <c r="AO64" s="19" t="s">
        <v>39</v>
      </c>
    </row>
    <row r="65" spans="3:41" x14ac:dyDescent="0.25">
      <c r="C65" t="s">
        <v>54</v>
      </c>
      <c r="D65" s="9">
        <v>48.114010971259098</v>
      </c>
      <c r="E65" s="12">
        <v>44.347170312983501</v>
      </c>
      <c r="F65" s="12">
        <v>47.036291190684253</v>
      </c>
      <c r="G65" s="21">
        <f>AVERAGE(D65:F65)</f>
        <v>46.499157491642279</v>
      </c>
      <c r="H65" s="4">
        <f>(G65-G65)/G65*100</f>
        <v>0</v>
      </c>
      <c r="J65" s="8" t="s">
        <v>40</v>
      </c>
      <c r="K65" s="41">
        <v>1.1200000000000001</v>
      </c>
      <c r="L65" s="41">
        <v>1.0900000000000001</v>
      </c>
      <c r="M65" s="41">
        <v>1.1000000000000001</v>
      </c>
      <c r="N65" s="21">
        <f>AVERAGE(K65:M65)</f>
        <v>1.1033333333333333</v>
      </c>
      <c r="O65" s="4">
        <f>(N65-N65)/N65*100</f>
        <v>0</v>
      </c>
      <c r="Q65" s="8" t="s">
        <v>40</v>
      </c>
      <c r="R65" s="27">
        <f t="shared" ref="R65:T73" si="59">D65/100*K65</f>
        <v>0.53887692287810196</v>
      </c>
      <c r="S65" s="27">
        <f t="shared" si="59"/>
        <v>0.48338415641152022</v>
      </c>
      <c r="T65" s="27">
        <f t="shared" si="59"/>
        <v>0.51739920309752685</v>
      </c>
      <c r="U65" s="21">
        <f>AVERAGE(R65:T65)</f>
        <v>0.51322009412904979</v>
      </c>
      <c r="V65" s="4">
        <f>(U65-U65)/U65*100</f>
        <v>0</v>
      </c>
      <c r="X65" s="8" t="s">
        <v>40</v>
      </c>
      <c r="Y65" s="25">
        <f>R65-R65</f>
        <v>0</v>
      </c>
      <c r="Z65" s="25">
        <f>S65-S65</f>
        <v>0</v>
      </c>
      <c r="AA65" s="25">
        <f>T65-T65</f>
        <v>0</v>
      </c>
      <c r="AB65" s="42"/>
      <c r="AD65" s="8" t="s">
        <v>40</v>
      </c>
      <c r="AE65" s="1"/>
      <c r="AF65" s="1"/>
      <c r="AG65" s="1"/>
      <c r="AJ65" s="8" t="s">
        <v>40</v>
      </c>
      <c r="AK65" s="1"/>
      <c r="AL65" s="1"/>
      <c r="AM65" s="1"/>
      <c r="AN65" s="21"/>
      <c r="AO65" s="4"/>
    </row>
    <row r="66" spans="3:41" x14ac:dyDescent="0.25">
      <c r="C66" s="12" t="s">
        <v>97</v>
      </c>
      <c r="D66" s="12">
        <v>62.373744880434799</v>
      </c>
      <c r="E66" s="12">
        <v>63.331320187608704</v>
      </c>
      <c r="F66" s="12">
        <v>62.721219778043498</v>
      </c>
      <c r="G66" s="21">
        <f t="shared" ref="G66:G73" si="60">AVERAGE(D66:F66)</f>
        <v>62.808761615362329</v>
      </c>
      <c r="H66" s="4">
        <f>(G66-G65)/G65*100</f>
        <v>35.075052976285697</v>
      </c>
      <c r="J66" s="8" t="s">
        <v>41</v>
      </c>
      <c r="K66" s="38">
        <v>1.3412413499999998</v>
      </c>
      <c r="L66" s="38">
        <v>1.3814785904999998</v>
      </c>
      <c r="M66" s="38">
        <v>1.314416523</v>
      </c>
      <c r="N66" s="21">
        <f t="shared" ref="N66:N73" si="61">AVERAGE(K66:M66)</f>
        <v>1.3457121544999999</v>
      </c>
      <c r="O66" s="4">
        <f>(N66-N65)/N65*100</f>
        <v>21.967868987915406</v>
      </c>
      <c r="Q66" s="8" t="s">
        <v>41</v>
      </c>
      <c r="R66" s="27">
        <f t="shared" si="59"/>
        <v>0.83658245787989949</v>
      </c>
      <c r="S66" s="27">
        <f t="shared" si="59"/>
        <v>0.87490862947281856</v>
      </c>
      <c r="T66" s="27">
        <f t="shared" si="59"/>
        <v>0.82441807618974772</v>
      </c>
      <c r="U66" s="21">
        <f t="shared" ref="U66:U73" si="62">AVERAGE(R66:T66)</f>
        <v>0.84530305451415533</v>
      </c>
      <c r="V66" s="4">
        <f>(U66-U65)/U65*100</f>
        <v>64.705759611509464</v>
      </c>
      <c r="X66" s="8" t="s">
        <v>41</v>
      </c>
      <c r="Y66" s="25">
        <f>R66-R65</f>
        <v>0.29770553500179753</v>
      </c>
      <c r="Z66" s="25">
        <f>S66-S65</f>
        <v>0.39152447306129834</v>
      </c>
      <c r="AA66" s="25">
        <f>T66-T65</f>
        <v>0.30701887309222087</v>
      </c>
      <c r="AB66" s="44"/>
      <c r="AD66" s="8" t="s">
        <v>41</v>
      </c>
      <c r="AE66" s="1">
        <v>0.8</v>
      </c>
      <c r="AF66" s="1">
        <v>0.8</v>
      </c>
      <c r="AG66" s="1">
        <v>0.8</v>
      </c>
      <c r="AJ66" s="8" t="s">
        <v>41</v>
      </c>
      <c r="AK66" s="1">
        <f>Y66/AE66*100</f>
        <v>37.213191875224688</v>
      </c>
      <c r="AL66" s="1">
        <f t="shared" ref="AL66:AM73" si="63">Z66/AF66*100</f>
        <v>48.940559132662294</v>
      </c>
      <c r="AM66" s="1">
        <f t="shared" si="63"/>
        <v>38.377359136527609</v>
      </c>
      <c r="AN66" s="45">
        <f t="shared" ref="AN66:AN73" si="64">AVERAGE(AK66:AM66)</f>
        <v>41.510370048138192</v>
      </c>
      <c r="AO66" s="4">
        <f>(AN66-AN66)/AN66*100</f>
        <v>0</v>
      </c>
    </row>
    <row r="67" spans="3:41" x14ac:dyDescent="0.25">
      <c r="C67" s="12" t="s">
        <v>98</v>
      </c>
      <c r="D67" s="12">
        <v>63.373744880434799</v>
      </c>
      <c r="E67" s="12">
        <v>62.331320187608704</v>
      </c>
      <c r="F67" s="12">
        <v>63.721219778043498</v>
      </c>
      <c r="G67" s="21">
        <f t="shared" si="60"/>
        <v>63.142094948695664</v>
      </c>
      <c r="H67" s="4">
        <f>(G67-G65)/G65*100</f>
        <v>35.791911842800104</v>
      </c>
      <c r="J67" s="8" t="s">
        <v>95</v>
      </c>
      <c r="K67" s="38">
        <v>1.3614610688442208</v>
      </c>
      <c r="L67" s="38">
        <v>1.4023049009095478</v>
      </c>
      <c r="M67" s="38">
        <v>1.3342318474673365</v>
      </c>
      <c r="N67" s="21">
        <f t="shared" si="61"/>
        <v>1.3659992724070351</v>
      </c>
      <c r="O67" s="4">
        <f>(N67-N65)/N65*100</f>
        <v>23.806580580698053</v>
      </c>
      <c r="Q67" s="8" t="s">
        <v>95</v>
      </c>
      <c r="R67" s="27">
        <f t="shared" si="59"/>
        <v>0.86280886441577731</v>
      </c>
      <c r="S67" s="27">
        <f t="shared" si="59"/>
        <v>0.87407515779245926</v>
      </c>
      <c r="T67" s="27">
        <f t="shared" si="59"/>
        <v>0.85018880787331164</v>
      </c>
      <c r="U67" s="21">
        <f t="shared" si="62"/>
        <v>0.8623576100271827</v>
      </c>
      <c r="V67" s="4">
        <f>(U67-U65)/U65*100</f>
        <v>68.028808671381029</v>
      </c>
      <c r="X67" s="8" t="s">
        <v>95</v>
      </c>
      <c r="Y67" s="25">
        <f>R67-R65</f>
        <v>0.32393194153767535</v>
      </c>
      <c r="Z67" s="25">
        <f>S67-S65</f>
        <v>0.39069100138093904</v>
      </c>
      <c r="AA67" s="25">
        <f>T67-T65</f>
        <v>0.33278960477578479</v>
      </c>
      <c r="AB67" s="44"/>
      <c r="AD67" s="8" t="s">
        <v>95</v>
      </c>
      <c r="AE67" s="1">
        <v>0.8</v>
      </c>
      <c r="AF67" s="1">
        <v>0.8</v>
      </c>
      <c r="AG67" s="1">
        <v>0.8</v>
      </c>
      <c r="AJ67" s="8" t="s">
        <v>95</v>
      </c>
      <c r="AK67" s="1">
        <f t="shared" ref="AK67:AK73" si="65">Y67/AE67*100</f>
        <v>40.49149269220942</v>
      </c>
      <c r="AL67" s="1">
        <f t="shared" si="63"/>
        <v>48.83637517261738</v>
      </c>
      <c r="AM67" s="1">
        <f t="shared" si="63"/>
        <v>41.598700596973096</v>
      </c>
      <c r="AN67" s="45">
        <f t="shared" si="64"/>
        <v>43.642189487266627</v>
      </c>
      <c r="AO67" s="4">
        <f>(AN67-AN66)/AN66*100</f>
        <v>5.1356310161924243</v>
      </c>
    </row>
    <row r="68" spans="3:41" x14ac:dyDescent="0.25">
      <c r="C68" s="12" t="s">
        <v>99</v>
      </c>
      <c r="D68" s="12">
        <v>63.675347763095701</v>
      </c>
      <c r="E68" s="12">
        <v>62.434826897309897</v>
      </c>
      <c r="F68" s="12">
        <v>65.088854718357595</v>
      </c>
      <c r="G68" s="21">
        <f t="shared" si="60"/>
        <v>63.733009792921059</v>
      </c>
      <c r="H68" s="4">
        <f>(G68-G65)/G65*100</f>
        <v>37.062719479113959</v>
      </c>
      <c r="J68" s="12" t="s">
        <v>28</v>
      </c>
      <c r="K68" s="38">
        <v>1.4297496624365484</v>
      </c>
      <c r="L68" s="38">
        <v>1.4726421523096449</v>
      </c>
      <c r="M68" s="38">
        <v>1.4011546691878172</v>
      </c>
      <c r="N68" s="21">
        <f t="shared" si="61"/>
        <v>1.4345154946446701</v>
      </c>
      <c r="O68" s="4">
        <f>(N68-N65)/N65*100</f>
        <v>30.016510088640803</v>
      </c>
      <c r="Q68" s="12" t="s">
        <v>28</v>
      </c>
      <c r="R68" s="27">
        <f t="shared" si="59"/>
        <v>0.91039806969815906</v>
      </c>
      <c r="S68" s="27">
        <f t="shared" si="59"/>
        <v>0.91944157861134546</v>
      </c>
      <c r="T68" s="27">
        <f t="shared" si="59"/>
        <v>0.91199552700714226</v>
      </c>
      <c r="U68" s="21">
        <f t="shared" si="62"/>
        <v>0.91394505843888219</v>
      </c>
      <c r="V68" s="4">
        <f>(U68-U65)/U65*100</f>
        <v>78.080528976534907</v>
      </c>
      <c r="X68" s="12" t="s">
        <v>28</v>
      </c>
      <c r="Y68" s="25">
        <f>R68-R65</f>
        <v>0.3715211468200571</v>
      </c>
      <c r="Z68" s="25">
        <f>S68-S65</f>
        <v>0.43605742219982524</v>
      </c>
      <c r="AA68" s="25">
        <f>T68-T65</f>
        <v>0.39459632390961541</v>
      </c>
      <c r="AB68" s="44"/>
      <c r="AD68" s="12" t="s">
        <v>28</v>
      </c>
      <c r="AE68" s="1">
        <v>0.8</v>
      </c>
      <c r="AF68" s="1">
        <v>0.8</v>
      </c>
      <c r="AG68" s="1">
        <v>0.8</v>
      </c>
      <c r="AJ68" s="12" t="s">
        <v>28</v>
      </c>
      <c r="AK68" s="1">
        <f t="shared" si="65"/>
        <v>46.440143352507135</v>
      </c>
      <c r="AL68" s="1">
        <f t="shared" si="63"/>
        <v>54.507177774978153</v>
      </c>
      <c r="AM68" s="1">
        <f t="shared" si="63"/>
        <v>49.324540488701921</v>
      </c>
      <c r="AN68" s="45">
        <f t="shared" si="64"/>
        <v>50.09062053872907</v>
      </c>
      <c r="AO68" s="4">
        <f>(AN68-AN66)/AN66*100</f>
        <v>20.670137319037742</v>
      </c>
    </row>
    <row r="69" spans="3:41" x14ac:dyDescent="0.25">
      <c r="C69" s="12" t="s">
        <v>100</v>
      </c>
      <c r="D69" s="12">
        <v>68.351416573426107</v>
      </c>
      <c r="E69" s="12">
        <v>65.010331579020502</v>
      </c>
      <c r="F69" s="12">
        <v>65.798444904894595</v>
      </c>
      <c r="G69" s="21">
        <f t="shared" si="60"/>
        <v>66.386731019113725</v>
      </c>
      <c r="H69" s="4">
        <f>(G69-G65)/G65*100</f>
        <v>42.769750249875003</v>
      </c>
      <c r="J69" s="12" t="s">
        <v>29</v>
      </c>
      <c r="K69" s="38">
        <v>1.4507304397959186</v>
      </c>
      <c r="L69" s="38">
        <v>1.494252352989796</v>
      </c>
      <c r="M69" s="38">
        <v>1.421715831</v>
      </c>
      <c r="N69" s="21">
        <f t="shared" si="61"/>
        <v>1.4555662079285716</v>
      </c>
      <c r="O69" s="4">
        <f>(N69-N65)/N65*100</f>
        <v>31.924429721622811</v>
      </c>
      <c r="Q69" s="12" t="s">
        <v>29</v>
      </c>
      <c r="R69" s="27">
        <f t="shared" si="59"/>
        <v>0.99159480626240493</v>
      </c>
      <c r="S69" s="27">
        <f t="shared" si="59"/>
        <v>0.97141840930598211</v>
      </c>
      <c r="T69" s="27">
        <f t="shared" si="59"/>
        <v>0.93546690776469932</v>
      </c>
      <c r="U69" s="21">
        <f t="shared" si="62"/>
        <v>0.96616004111102871</v>
      </c>
      <c r="V69" s="4">
        <f>(U69-U65)/U65*100</f>
        <v>88.254523188658823</v>
      </c>
      <c r="X69" s="12" t="s">
        <v>29</v>
      </c>
      <c r="Y69" s="25">
        <f>R69-R65</f>
        <v>0.45271788338430297</v>
      </c>
      <c r="Z69" s="25">
        <f>S69-S65</f>
        <v>0.4880342528944619</v>
      </c>
      <c r="AA69" s="25">
        <f>T69-T65</f>
        <v>0.41806770466717247</v>
      </c>
      <c r="AB69" s="42"/>
      <c r="AD69" s="12" t="s">
        <v>29</v>
      </c>
      <c r="AE69" s="1">
        <v>0.8</v>
      </c>
      <c r="AF69" s="1">
        <v>0.8</v>
      </c>
      <c r="AG69" s="1">
        <v>0.8</v>
      </c>
      <c r="AJ69" s="12" t="s">
        <v>29</v>
      </c>
      <c r="AK69" s="1">
        <f t="shared" si="65"/>
        <v>56.589735423037865</v>
      </c>
      <c r="AL69" s="1">
        <f t="shared" si="63"/>
        <v>61.004281611807734</v>
      </c>
      <c r="AM69" s="1">
        <f t="shared" si="63"/>
        <v>52.258463083396556</v>
      </c>
      <c r="AN69" s="45">
        <f t="shared" si="64"/>
        <v>56.617493372747383</v>
      </c>
      <c r="AO69" s="4">
        <f>(AN69-AN66)/AN66*100</f>
        <v>36.393612745658402</v>
      </c>
    </row>
    <row r="70" spans="3:41" x14ac:dyDescent="0.25">
      <c r="C70" s="12" t="s">
        <v>101</v>
      </c>
      <c r="D70" s="12">
        <v>71.017981230017597</v>
      </c>
      <c r="E70" s="12">
        <v>72.396902356216586</v>
      </c>
      <c r="F70" s="12">
        <v>72.558340854617995</v>
      </c>
      <c r="G70" s="21">
        <f t="shared" si="60"/>
        <v>71.991074813617388</v>
      </c>
      <c r="H70" s="4">
        <f>(G70-G65)/G65*100</f>
        <v>54.822320870129758</v>
      </c>
      <c r="J70" s="12" t="s">
        <v>30</v>
      </c>
      <c r="K70" s="38">
        <v>1.4795136541237113</v>
      </c>
      <c r="L70" s="38">
        <v>1.523899063747423</v>
      </c>
      <c r="M70" s="38">
        <v>1.4499233810412371</v>
      </c>
      <c r="N70" s="21">
        <f t="shared" si="61"/>
        <v>1.4844453663041237</v>
      </c>
      <c r="O70" s="4">
        <f>(N70-N65)/N65*100</f>
        <v>34.541876100071647</v>
      </c>
      <c r="Q70" s="12" t="s">
        <v>30</v>
      </c>
      <c r="R70" s="27">
        <f t="shared" si="59"/>
        <v>1.0507207291811249</v>
      </c>
      <c r="S70" s="27">
        <f t="shared" si="59"/>
        <v>1.1032557171885207</v>
      </c>
      <c r="T70" s="27">
        <f t="shared" si="59"/>
        <v>1.0520403489467025</v>
      </c>
      <c r="U70" s="21">
        <f t="shared" si="62"/>
        <v>1.0686722651054492</v>
      </c>
      <c r="V70" s="4">
        <f>(U70-U65)/U65*100</f>
        <v>108.22884320595803</v>
      </c>
      <c r="X70" s="12" t="s">
        <v>30</v>
      </c>
      <c r="Y70" s="25">
        <f>R70-R65</f>
        <v>0.51184380630302295</v>
      </c>
      <c r="Z70" s="25">
        <f>S70-S65</f>
        <v>0.61987156077700045</v>
      </c>
      <c r="AA70" s="25">
        <f>T70-T65</f>
        <v>0.53464114584917566</v>
      </c>
      <c r="AB70" s="42"/>
      <c r="AD70" s="12" t="s">
        <v>30</v>
      </c>
      <c r="AE70" s="1">
        <v>0.8</v>
      </c>
      <c r="AF70" s="1">
        <v>0.8</v>
      </c>
      <c r="AG70" s="1">
        <v>0.8</v>
      </c>
      <c r="AJ70" s="12" t="s">
        <v>30</v>
      </c>
      <c r="AK70" s="1">
        <f t="shared" si="65"/>
        <v>63.980475787877864</v>
      </c>
      <c r="AL70" s="1">
        <f t="shared" si="63"/>
        <v>77.483945097125044</v>
      </c>
      <c r="AM70" s="1">
        <f t="shared" si="63"/>
        <v>66.830143231146948</v>
      </c>
      <c r="AN70" s="45">
        <f t="shared" si="64"/>
        <v>69.431521372049943</v>
      </c>
      <c r="AO70" s="4">
        <f>(AN70-AN66)/AN66*100</f>
        <v>67.263074965442428</v>
      </c>
    </row>
    <row r="71" spans="3:41" x14ac:dyDescent="0.25">
      <c r="C71" s="12" t="s">
        <v>102</v>
      </c>
      <c r="D71" s="12">
        <v>65</v>
      </c>
      <c r="E71" s="12">
        <v>65.300169519866003</v>
      </c>
      <c r="F71" s="12">
        <v>54.857630755599203</v>
      </c>
      <c r="G71" s="21">
        <f t="shared" si="60"/>
        <v>61.719266758488402</v>
      </c>
      <c r="H71" s="4">
        <f>(G71-G65)/G65*100</f>
        <v>32.732010831769962</v>
      </c>
      <c r="J71" s="12" t="s">
        <v>31</v>
      </c>
      <c r="K71" s="38">
        <v>1.4732806538860106</v>
      </c>
      <c r="L71" s="38">
        <v>1.5174790735025907</v>
      </c>
      <c r="M71" s="38">
        <v>1.4438150408082902</v>
      </c>
      <c r="N71" s="21">
        <f t="shared" si="61"/>
        <v>1.4781915893989639</v>
      </c>
      <c r="O71" s="4">
        <f>(N71-N65)/N65*100</f>
        <v>33.975068525585854</v>
      </c>
      <c r="Q71" s="12" t="s">
        <v>31</v>
      </c>
      <c r="R71" s="27">
        <f t="shared" si="59"/>
        <v>0.95763242502590695</v>
      </c>
      <c r="S71" s="27">
        <f t="shared" si="59"/>
        <v>0.99091640742568377</v>
      </c>
      <c r="T71" s="27">
        <f t="shared" si="59"/>
        <v>0.79204272388041586</v>
      </c>
      <c r="U71" s="21">
        <f t="shared" si="62"/>
        <v>0.91353051877733549</v>
      </c>
      <c r="V71" s="4">
        <f>(U71-U65)/U65*100</f>
        <v>77.999756678978983</v>
      </c>
      <c r="X71" s="12" t="s">
        <v>31</v>
      </c>
      <c r="Y71" s="25">
        <f>R71-R65</f>
        <v>0.41875550214780499</v>
      </c>
      <c r="Z71" s="25">
        <f>S71-S65</f>
        <v>0.50753225101416355</v>
      </c>
      <c r="AA71" s="25">
        <f>T71-T65</f>
        <v>0.27464352078288901</v>
      </c>
      <c r="AB71" s="42"/>
      <c r="AD71" s="12" t="s">
        <v>31</v>
      </c>
      <c r="AE71" s="1">
        <v>0.8</v>
      </c>
      <c r="AF71" s="1">
        <v>0.8</v>
      </c>
      <c r="AG71" s="1">
        <v>0.8</v>
      </c>
      <c r="AJ71" s="12" t="s">
        <v>31</v>
      </c>
      <c r="AK71" s="1">
        <f t="shared" si="65"/>
        <v>52.344437768475615</v>
      </c>
      <c r="AL71" s="1">
        <f t="shared" si="63"/>
        <v>63.441531376770442</v>
      </c>
      <c r="AM71" s="1">
        <f t="shared" si="63"/>
        <v>34.330440097861128</v>
      </c>
      <c r="AN71" s="45">
        <f t="shared" si="64"/>
        <v>50.038803081035724</v>
      </c>
      <c r="AO71" s="4">
        <f>(AN71-AN66)/AN66*100</f>
        <v>20.545307167841173</v>
      </c>
    </row>
    <row r="72" spans="3:41" x14ac:dyDescent="0.25">
      <c r="C72" s="12" t="s">
        <v>103</v>
      </c>
      <c r="D72" s="12">
        <v>53.808863804173328</v>
      </c>
      <c r="E72" s="12">
        <v>50.580331975922931</v>
      </c>
      <c r="F72" s="12">
        <v>54.885041080256805</v>
      </c>
      <c r="G72" s="21">
        <f t="shared" si="60"/>
        <v>53.091412286784355</v>
      </c>
      <c r="H72" s="4">
        <f>(G72-G65)/G65*100</f>
        <v>14.177148900659031</v>
      </c>
      <c r="J72" s="12" t="s">
        <v>32</v>
      </c>
      <c r="K72" s="38">
        <v>1.1079819847826087</v>
      </c>
      <c r="L72" s="38">
        <v>1.1412214443260869</v>
      </c>
      <c r="M72" s="38">
        <v>1.0858223450869564</v>
      </c>
      <c r="N72" s="21">
        <f t="shared" si="61"/>
        <v>1.1116752580652174</v>
      </c>
      <c r="O72" s="4">
        <f>(N72-N65)/N65*100</f>
        <v>0.75606568566925469</v>
      </c>
      <c r="Q72" s="12" t="s">
        <v>32</v>
      </c>
      <c r="R72" s="27">
        <f t="shared" si="59"/>
        <v>0.59619251716645028</v>
      </c>
      <c r="S72" s="27">
        <f t="shared" si="59"/>
        <v>0.57723359512055727</v>
      </c>
      <c r="T72" s="27">
        <f t="shared" si="59"/>
        <v>0.59595404015958375</v>
      </c>
      <c r="U72" s="21">
        <f t="shared" si="62"/>
        <v>0.58979338414886373</v>
      </c>
      <c r="V72" s="4">
        <f>(U72-U65)/U65*100</f>
        <v>14.92016600592406</v>
      </c>
      <c r="X72" s="12" t="s">
        <v>32</v>
      </c>
      <c r="Y72" s="25">
        <f>R72-R65</f>
        <v>5.7315594288348315E-2</v>
      </c>
      <c r="Z72" s="25">
        <f>S72-S65</f>
        <v>9.3849438709037059E-2</v>
      </c>
      <c r="AA72" s="25">
        <f>T72-T65</f>
        <v>7.8554837062056904E-2</v>
      </c>
      <c r="AB72" s="46"/>
      <c r="AD72" s="12" t="s">
        <v>32</v>
      </c>
      <c r="AE72" s="1">
        <v>0.8</v>
      </c>
      <c r="AF72" s="1">
        <v>0.8</v>
      </c>
      <c r="AG72" s="1">
        <v>0.8</v>
      </c>
      <c r="AJ72" s="12" t="s">
        <v>32</v>
      </c>
      <c r="AK72" s="1">
        <f t="shared" si="65"/>
        <v>7.1644492860435394</v>
      </c>
      <c r="AL72" s="1">
        <f t="shared" si="63"/>
        <v>11.731179838629632</v>
      </c>
      <c r="AM72" s="1">
        <f t="shared" si="63"/>
        <v>9.8193546327571131</v>
      </c>
      <c r="AN72" s="45">
        <f t="shared" si="64"/>
        <v>9.5716612524767601</v>
      </c>
      <c r="AO72" s="4">
        <f>(AN72-AN66)/AN66*100</f>
        <v>-76.941517887272937</v>
      </c>
    </row>
    <row r="73" spans="3:41" x14ac:dyDescent="0.25">
      <c r="C73" s="12" t="s">
        <v>104</v>
      </c>
      <c r="D73" s="29">
        <v>49.418209986818916</v>
      </c>
      <c r="E73" s="29">
        <v>46.45311738760978</v>
      </c>
      <c r="F73" s="29">
        <v>50.406574186555297</v>
      </c>
      <c r="G73" s="21">
        <f t="shared" si="60"/>
        <v>48.759300520327997</v>
      </c>
      <c r="H73" s="4">
        <f>(G73-G65)/G65*100</f>
        <v>4.8606107091122119</v>
      </c>
      <c r="J73" s="12" t="s">
        <v>33</v>
      </c>
      <c r="K73" s="38">
        <v>1.0171080237500001</v>
      </c>
      <c r="L73" s="38">
        <v>1.0476212644625</v>
      </c>
      <c r="M73" s="38">
        <v>0.99676586327499983</v>
      </c>
      <c r="N73" s="21">
        <f t="shared" si="61"/>
        <v>1.0204983838291666</v>
      </c>
      <c r="O73" s="4">
        <f>(N73-N65)/N65*100</f>
        <v>-7.5076993508308192</v>
      </c>
      <c r="Q73" s="12" t="s">
        <v>33</v>
      </c>
      <c r="R73" s="27">
        <f t="shared" si="59"/>
        <v>0.50263657896955904</v>
      </c>
      <c r="S73" s="27">
        <f t="shared" si="59"/>
        <v>0.48665273575832702</v>
      </c>
      <c r="T73" s="27">
        <f t="shared" si="59"/>
        <v>0.50243552433797112</v>
      </c>
      <c r="U73" s="21">
        <f t="shared" si="62"/>
        <v>0.49724161302195241</v>
      </c>
      <c r="V73" s="4">
        <f>(U73-U65)/U65*100</f>
        <v>-3.113377923016313</v>
      </c>
      <c r="X73" s="12" t="s">
        <v>33</v>
      </c>
      <c r="Y73" s="25">
        <f>R73-R65</f>
        <v>-3.6240343908542916E-2</v>
      </c>
      <c r="Z73" s="25">
        <f>S73-S65</f>
        <v>3.2685793468067992E-3</v>
      </c>
      <c r="AA73" s="25">
        <f>T73-T65</f>
        <v>-1.4963678759555732E-2</v>
      </c>
      <c r="AB73" s="42"/>
      <c r="AD73" s="12" t="s">
        <v>33</v>
      </c>
      <c r="AE73" s="1">
        <v>0.8</v>
      </c>
      <c r="AF73" s="1">
        <v>0.8</v>
      </c>
      <c r="AG73" s="1">
        <v>0.8</v>
      </c>
      <c r="AJ73" s="12" t="s">
        <v>33</v>
      </c>
      <c r="AK73" s="1">
        <f t="shared" si="65"/>
        <v>-4.5300429885678648</v>
      </c>
      <c r="AL73" s="1">
        <f t="shared" si="63"/>
        <v>0.4085724183508499</v>
      </c>
      <c r="AM73" s="1">
        <f t="shared" si="63"/>
        <v>-1.8704598449444665</v>
      </c>
      <c r="AN73" s="45">
        <f t="shared" si="64"/>
        <v>-1.9973101383871608</v>
      </c>
      <c r="AO73" s="4">
        <f>(AN73-AN66)/AN66*100</f>
        <v>-104.81159319001722</v>
      </c>
    </row>
    <row r="74" spans="3:41" x14ac:dyDescent="0.25">
      <c r="Q74" s="34"/>
      <c r="R74" s="31"/>
      <c r="S74" s="32"/>
      <c r="T74" s="17"/>
      <c r="U74" s="17"/>
      <c r="V74" s="32"/>
      <c r="W74" s="32"/>
    </row>
    <row r="75" spans="3:41" x14ac:dyDescent="0.25">
      <c r="Q75" s="18"/>
      <c r="R75" s="19"/>
      <c r="S75" s="19"/>
      <c r="T75" s="19"/>
      <c r="U75" s="19"/>
      <c r="V75" s="7"/>
      <c r="W75" s="5"/>
    </row>
    <row r="76" spans="3:41" x14ac:dyDescent="0.25">
      <c r="Q76" s="26"/>
      <c r="R76" s="19"/>
      <c r="S76" s="19"/>
      <c r="T76" s="19"/>
      <c r="U76" s="9"/>
      <c r="V76" s="6"/>
      <c r="W76" s="10"/>
    </row>
    <row r="77" spans="3:41" x14ac:dyDescent="0.25">
      <c r="Q77" s="26"/>
      <c r="R77" s="19"/>
      <c r="S77" s="19"/>
      <c r="T77" s="19"/>
      <c r="U77" s="9"/>
      <c r="V77" s="7"/>
      <c r="W77" s="10"/>
    </row>
    <row r="78" spans="3:41" x14ac:dyDescent="0.25">
      <c r="Q78" s="26"/>
      <c r="R78" s="19"/>
      <c r="S78" s="19"/>
      <c r="T78" s="19"/>
      <c r="U78" s="9"/>
      <c r="V78" s="7"/>
      <c r="W78" s="10"/>
    </row>
    <row r="79" spans="3:41" x14ac:dyDescent="0.25">
      <c r="Q79" s="26"/>
      <c r="R79" s="19"/>
      <c r="S79" s="19"/>
      <c r="T79" s="19"/>
      <c r="U79" s="9"/>
      <c r="V79" s="7"/>
      <c r="W79" s="10"/>
    </row>
    <row r="80" spans="3:41" x14ac:dyDescent="0.25">
      <c r="Q80" s="26"/>
      <c r="R80" s="19"/>
      <c r="S80" s="19"/>
      <c r="T80" s="19"/>
      <c r="U80" s="9"/>
      <c r="V80" s="7"/>
      <c r="W80" s="10"/>
    </row>
    <row r="81" spans="6:23" x14ac:dyDescent="0.25">
      <c r="Q81" s="26"/>
      <c r="R81" s="19"/>
      <c r="S81" s="19"/>
      <c r="T81" s="19"/>
      <c r="U81" s="9"/>
      <c r="V81" s="7"/>
      <c r="W81" s="10"/>
    </row>
    <row r="82" spans="6:23" x14ac:dyDescent="0.25">
      <c r="Q82" s="26"/>
      <c r="R82" s="19"/>
      <c r="S82" s="19"/>
      <c r="T82" s="19"/>
      <c r="U82" s="9"/>
      <c r="V82" s="7"/>
      <c r="W82" s="10"/>
    </row>
    <row r="83" spans="6:23" x14ac:dyDescent="0.25">
      <c r="Q83" s="26"/>
      <c r="R83" s="19"/>
      <c r="S83" s="19"/>
      <c r="T83" s="19"/>
      <c r="U83" s="9"/>
      <c r="V83" s="7"/>
      <c r="W83" s="10"/>
    </row>
    <row r="84" spans="6:23" x14ac:dyDescent="0.25">
      <c r="Q84" s="26"/>
      <c r="R84" s="19"/>
      <c r="S84" s="19"/>
      <c r="T84" s="19"/>
      <c r="U84" s="9"/>
      <c r="V84" s="7"/>
      <c r="W84" s="10"/>
    </row>
    <row r="85" spans="6:23" x14ac:dyDescent="0.25">
      <c r="Q85" s="26"/>
      <c r="R85" s="19"/>
      <c r="S85" s="19"/>
      <c r="T85" s="19"/>
      <c r="U85" s="9"/>
      <c r="V85" s="7"/>
      <c r="W85" s="10"/>
    </row>
    <row r="86" spans="6:23" x14ac:dyDescent="0.25">
      <c r="Q86" s="26"/>
      <c r="R86" s="19"/>
      <c r="S86" s="19"/>
      <c r="T86" s="19"/>
      <c r="U86" s="9"/>
      <c r="V86" s="7"/>
      <c r="W86" s="10"/>
    </row>
    <row r="87" spans="6:23" x14ac:dyDescent="0.25">
      <c r="Q87" s="26"/>
      <c r="R87" s="19"/>
      <c r="S87" s="19"/>
      <c r="T87" s="19"/>
      <c r="U87" s="9"/>
      <c r="V87" s="7"/>
      <c r="W87" s="10"/>
    </row>
    <row r="88" spans="6:23" x14ac:dyDescent="0.25">
      <c r="F88" t="e">
        <f>_xlfn.STDEV.P(D87,D95,D103)/1.732</f>
        <v>#DIV/0!</v>
      </c>
      <c r="Q88" s="26"/>
      <c r="R88" s="19"/>
      <c r="S88" s="19"/>
      <c r="T88" s="19"/>
      <c r="U88" s="9"/>
      <c r="V88" s="7"/>
      <c r="W88" s="10"/>
    </row>
    <row r="89" spans="6:23" x14ac:dyDescent="0.25">
      <c r="F89" t="e">
        <f t="shared" ref="F89:F95" si="66">_xlfn.STDEV.P(D88,D96,D104)/1.732</f>
        <v>#DIV/0!</v>
      </c>
      <c r="Q89" s="26"/>
      <c r="R89" s="19"/>
      <c r="S89" s="19"/>
      <c r="T89" s="19"/>
      <c r="U89" s="9"/>
      <c r="V89" s="7"/>
      <c r="W89" s="10"/>
    </row>
    <row r="90" spans="6:23" x14ac:dyDescent="0.25">
      <c r="F90" t="e">
        <f t="shared" si="66"/>
        <v>#DIV/0!</v>
      </c>
      <c r="Q90" s="26"/>
      <c r="R90" s="19"/>
      <c r="S90" s="19"/>
      <c r="T90" s="19"/>
      <c r="U90" s="9"/>
      <c r="V90" s="7"/>
      <c r="W90" s="10"/>
    </row>
    <row r="91" spans="6:23" x14ac:dyDescent="0.25">
      <c r="F91" t="e">
        <f t="shared" si="66"/>
        <v>#DIV/0!</v>
      </c>
      <c r="Q91" s="26"/>
      <c r="R91" s="19"/>
      <c r="S91" s="19"/>
      <c r="T91" s="19"/>
      <c r="U91" s="9"/>
      <c r="V91" s="7"/>
      <c r="W91" s="10"/>
    </row>
    <row r="92" spans="6:23" x14ac:dyDescent="0.25">
      <c r="F92" t="e">
        <f t="shared" si="66"/>
        <v>#DIV/0!</v>
      </c>
      <c r="Q92" s="26"/>
      <c r="R92" s="19"/>
      <c r="S92" s="19"/>
      <c r="T92" s="19"/>
      <c r="U92" s="9"/>
      <c r="V92" s="7"/>
      <c r="W92" s="10"/>
    </row>
    <row r="93" spans="6:23" x14ac:dyDescent="0.25">
      <c r="F93" t="e">
        <f t="shared" si="66"/>
        <v>#DIV/0!</v>
      </c>
    </row>
    <row r="94" spans="6:23" x14ac:dyDescent="0.25">
      <c r="F94" t="e">
        <f t="shared" si="66"/>
        <v>#DIV/0!</v>
      </c>
      <c r="Q94" s="34" t="s">
        <v>60</v>
      </c>
      <c r="R94" s="31"/>
      <c r="S94" s="32"/>
      <c r="T94" s="17"/>
      <c r="U94" s="17"/>
      <c r="V94" s="32"/>
      <c r="W94" s="32"/>
    </row>
    <row r="95" spans="6:23" x14ac:dyDescent="0.25">
      <c r="F95" t="e">
        <f t="shared" si="66"/>
        <v>#DIV/0!</v>
      </c>
      <c r="Q95" s="18" t="s">
        <v>21</v>
      </c>
      <c r="R95" s="19" t="s">
        <v>22</v>
      </c>
      <c r="S95" s="19" t="s">
        <v>23</v>
      </c>
      <c r="T95" s="19" t="s">
        <v>24</v>
      </c>
      <c r="U95" s="19" t="s">
        <v>50</v>
      </c>
      <c r="V95" s="7" t="s">
        <v>25</v>
      </c>
      <c r="W95" s="5" t="s">
        <v>26</v>
      </c>
    </row>
    <row r="96" spans="6:23" x14ac:dyDescent="0.25">
      <c r="Q96" s="26" t="s">
        <v>27</v>
      </c>
      <c r="R96" s="19" t="e">
        <f t="shared" ref="R96:T104" si="67">Y4/Y16</f>
        <v>#DIV/0!</v>
      </c>
      <c r="S96" s="19" t="e">
        <f t="shared" si="67"/>
        <v>#DIV/0!</v>
      </c>
      <c r="T96" s="19" t="e">
        <f t="shared" si="67"/>
        <v>#DIV/0!</v>
      </c>
      <c r="U96" s="9"/>
      <c r="V96" s="6"/>
      <c r="W96" s="10" t="e">
        <f>_xlfn.STDEV.S(R96:T96)/2</f>
        <v>#DIV/0!</v>
      </c>
    </row>
    <row r="97" spans="17:23" x14ac:dyDescent="0.25">
      <c r="Q97" s="26" t="s">
        <v>41</v>
      </c>
      <c r="R97" s="19">
        <f t="shared" si="67"/>
        <v>174.6921846382931</v>
      </c>
      <c r="S97" s="19">
        <f t="shared" si="67"/>
        <v>143.89215788438258</v>
      </c>
      <c r="T97" s="19">
        <f t="shared" si="67"/>
        <v>173.63031492130276</v>
      </c>
      <c r="U97" s="9"/>
      <c r="V97" s="49">
        <f>AVERAGE(R97:U97)</f>
        <v>164.07155248132617</v>
      </c>
      <c r="W97" s="10">
        <f t="shared" ref="W97:W104" si="68">_xlfn.STDEV.S(R97:T97)/2</f>
        <v>8.7419658336716743</v>
      </c>
    </row>
    <row r="98" spans="17:23" x14ac:dyDescent="0.25">
      <c r="Q98" s="26" t="s">
        <v>105</v>
      </c>
      <c r="R98" s="19">
        <f t="shared" si="67"/>
        <v>203.96276071306389</v>
      </c>
      <c r="S98" s="19">
        <f t="shared" si="67"/>
        <v>163.59327541662552</v>
      </c>
      <c r="T98" s="19">
        <f t="shared" si="67"/>
        <v>218.77485363417321</v>
      </c>
      <c r="U98" s="9"/>
      <c r="V98" s="49">
        <f t="shared" ref="V98:V104" si="69">AVERAGE(R98:U98)</f>
        <v>195.44362992128754</v>
      </c>
      <c r="W98" s="10">
        <f t="shared" si="68"/>
        <v>14.280085221475256</v>
      </c>
    </row>
    <row r="99" spans="17:23" x14ac:dyDescent="0.25">
      <c r="Q99" s="26" t="s">
        <v>106</v>
      </c>
      <c r="R99" s="19">
        <f t="shared" si="67"/>
        <v>229.39541774399157</v>
      </c>
      <c r="S99" s="19">
        <f t="shared" si="67"/>
        <v>214.26938461368519</v>
      </c>
      <c r="T99" s="19">
        <f t="shared" si="67"/>
        <v>225.12965836873303</v>
      </c>
      <c r="U99" s="9"/>
      <c r="V99" s="49">
        <f t="shared" si="69"/>
        <v>222.93148690880329</v>
      </c>
      <c r="W99" s="10">
        <f t="shared" si="68"/>
        <v>3.8994611130968755</v>
      </c>
    </row>
    <row r="100" spans="17:23" x14ac:dyDescent="0.25">
      <c r="Q100" s="26" t="s">
        <v>107</v>
      </c>
      <c r="R100" s="19">
        <f t="shared" si="67"/>
        <v>257.4503822094976</v>
      </c>
      <c r="S100" s="19">
        <f t="shared" si="67"/>
        <v>262.97026743510042</v>
      </c>
      <c r="T100" s="19">
        <f t="shared" si="67"/>
        <v>267.02745674295949</v>
      </c>
      <c r="U100" s="9"/>
      <c r="V100" s="49">
        <f t="shared" si="69"/>
        <v>262.48270212918584</v>
      </c>
      <c r="W100" s="10">
        <f t="shared" si="68"/>
        <v>2.4035587729718468</v>
      </c>
    </row>
    <row r="101" spans="17:23" x14ac:dyDescent="0.25">
      <c r="Q101" s="26" t="s">
        <v>108</v>
      </c>
      <c r="R101" s="19">
        <f t="shared" si="67"/>
        <v>202.28601105035185</v>
      </c>
      <c r="S101" s="19">
        <f t="shared" si="67"/>
        <v>178.90020132509557</v>
      </c>
      <c r="T101" s="19">
        <f t="shared" si="67"/>
        <v>216.9064782920654</v>
      </c>
      <c r="U101" s="9"/>
      <c r="V101" s="49">
        <f t="shared" si="69"/>
        <v>199.36423022250429</v>
      </c>
      <c r="W101" s="10">
        <f t="shared" si="68"/>
        <v>9.5854300193964797</v>
      </c>
    </row>
    <row r="102" spans="17:23" x14ac:dyDescent="0.25">
      <c r="Q102" s="26" t="s">
        <v>109</v>
      </c>
      <c r="R102" s="19">
        <f t="shared" si="67"/>
        <v>206.35265794117339</v>
      </c>
      <c r="S102" s="19">
        <f t="shared" si="67"/>
        <v>168.53401660595475</v>
      </c>
      <c r="T102" s="19">
        <f t="shared" si="67"/>
        <v>314.03509989738541</v>
      </c>
      <c r="U102" s="9"/>
      <c r="V102" s="49">
        <f t="shared" si="69"/>
        <v>229.64059148150452</v>
      </c>
      <c r="W102" s="10">
        <f t="shared" si="68"/>
        <v>37.747142925588193</v>
      </c>
    </row>
    <row r="103" spans="17:23" x14ac:dyDescent="0.25">
      <c r="Q103" s="26" t="s">
        <v>110</v>
      </c>
      <c r="R103" s="19">
        <f t="shared" si="67"/>
        <v>354.21501896064655</v>
      </c>
      <c r="S103" s="19">
        <f t="shared" si="67"/>
        <v>554.65058966879928</v>
      </c>
      <c r="T103" s="19">
        <f t="shared" si="67"/>
        <v>246.68823807525339</v>
      </c>
      <c r="U103" s="9"/>
      <c r="V103" s="49">
        <f t="shared" si="69"/>
        <v>385.18461556823308</v>
      </c>
      <c r="W103" s="10">
        <f t="shared" si="68"/>
        <v>78.149759173148055</v>
      </c>
    </row>
    <row r="104" spans="17:23" x14ac:dyDescent="0.25">
      <c r="Q104" s="26" t="s">
        <v>111</v>
      </c>
      <c r="R104" s="19">
        <f t="shared" si="67"/>
        <v>350.66158268548014</v>
      </c>
      <c r="S104" s="19">
        <f t="shared" si="67"/>
        <v>254.01483572991887</v>
      </c>
      <c r="T104" s="19">
        <f t="shared" si="67"/>
        <v>304.72640163179227</v>
      </c>
      <c r="U104" s="9"/>
      <c r="V104" s="49">
        <f t="shared" si="69"/>
        <v>303.13427334906373</v>
      </c>
      <c r="W104" s="10">
        <f t="shared" si="68"/>
        <v>24.171520321571638</v>
      </c>
    </row>
    <row r="105" spans="17:23" x14ac:dyDescent="0.25">
      <c r="Q105" s="26"/>
      <c r="R105" s="19"/>
      <c r="S105" s="19"/>
      <c r="T105" s="19"/>
      <c r="U105" s="9"/>
      <c r="V105" s="49"/>
      <c r="W105" s="10"/>
    </row>
    <row r="106" spans="17:23" x14ac:dyDescent="0.25">
      <c r="Q106" s="26"/>
      <c r="R106" s="19"/>
      <c r="S106" s="19"/>
      <c r="T106" s="19"/>
      <c r="U106" s="9"/>
      <c r="V106" s="49"/>
      <c r="W106" s="10"/>
    </row>
    <row r="107" spans="17:23" x14ac:dyDescent="0.25">
      <c r="Q107" s="26"/>
      <c r="R107" s="19"/>
      <c r="S107" s="19"/>
      <c r="T107" s="19"/>
      <c r="U107" s="9"/>
      <c r="V107" s="49"/>
      <c r="W107" s="10"/>
    </row>
    <row r="108" spans="17:23" x14ac:dyDescent="0.25">
      <c r="Q108" s="26"/>
      <c r="R108" s="19"/>
      <c r="S108" s="19"/>
      <c r="T108" s="19"/>
      <c r="U108" s="9"/>
      <c r="V108" s="49"/>
      <c r="W108" s="10"/>
    </row>
    <row r="109" spans="17:23" x14ac:dyDescent="0.25">
      <c r="Q109" s="26"/>
      <c r="R109" s="19"/>
      <c r="S109" s="19"/>
      <c r="T109" s="19"/>
      <c r="U109" s="9"/>
      <c r="V109" s="49"/>
      <c r="W109" s="10"/>
    </row>
    <row r="110" spans="17:23" x14ac:dyDescent="0.25">
      <c r="Q110" s="26"/>
      <c r="R110" s="19"/>
      <c r="S110" s="19"/>
      <c r="T110" s="19"/>
      <c r="U110" s="9"/>
      <c r="V110" s="49"/>
      <c r="W110" s="10"/>
    </row>
    <row r="111" spans="17:23" x14ac:dyDescent="0.25">
      <c r="Q111" s="26"/>
      <c r="R111" s="19"/>
      <c r="S111" s="19"/>
      <c r="T111" s="19"/>
      <c r="U111" s="9"/>
      <c r="V111" s="49"/>
      <c r="W111" s="10"/>
    </row>
    <row r="112" spans="17:23" x14ac:dyDescent="0.25">
      <c r="Q112" s="26"/>
      <c r="R112" s="19"/>
      <c r="S112" s="19"/>
      <c r="T112" s="19"/>
      <c r="U112" s="9"/>
      <c r="V112" s="49"/>
      <c r="W112" s="1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V90"/>
  <sheetViews>
    <sheetView zoomScaleNormal="100" workbookViewId="0">
      <selection activeCell="P21" sqref="P21"/>
    </sheetView>
  </sheetViews>
  <sheetFormatPr defaultRowHeight="15" x14ac:dyDescent="0.25"/>
  <cols>
    <col min="3" max="3" width="9.5703125" bestFit="1" customWidth="1"/>
  </cols>
  <sheetData>
    <row r="5" spans="1:5" x14ac:dyDescent="0.25">
      <c r="B5" s="71" t="s">
        <v>112</v>
      </c>
      <c r="D5" t="s">
        <v>113</v>
      </c>
      <c r="E5">
        <v>1</v>
      </c>
    </row>
    <row r="6" spans="1:5" x14ac:dyDescent="0.25">
      <c r="A6">
        <v>0</v>
      </c>
      <c r="B6" s="2">
        <v>410.33333333333331</v>
      </c>
      <c r="C6" s="2"/>
      <c r="D6" s="2">
        <v>2.9734985223815511</v>
      </c>
      <c r="E6">
        <v>2</v>
      </c>
    </row>
    <row r="7" spans="1:5" x14ac:dyDescent="0.25">
      <c r="A7">
        <v>0.05</v>
      </c>
      <c r="B7" s="2">
        <v>426.73702850251266</v>
      </c>
      <c r="C7" s="2"/>
      <c r="D7" s="2">
        <v>3.4447706208529354</v>
      </c>
      <c r="E7">
        <v>3</v>
      </c>
    </row>
    <row r="8" spans="1:5" x14ac:dyDescent="0.25">
      <c r="A8">
        <v>0.1</v>
      </c>
      <c r="B8" s="2">
        <v>455.88937670389168</v>
      </c>
      <c r="C8" s="2"/>
      <c r="D8" s="2">
        <v>4.0448364826562022</v>
      </c>
      <c r="E8" s="2">
        <v>0.84126471703047867</v>
      </c>
    </row>
    <row r="9" spans="1:5" x14ac:dyDescent="0.25">
      <c r="A9">
        <v>0.2</v>
      </c>
      <c r="B9" s="2">
        <v>492</v>
      </c>
      <c r="C9" s="2"/>
      <c r="D9" s="2">
        <v>4.2377507567829964</v>
      </c>
      <c r="E9">
        <v>5</v>
      </c>
    </row>
    <row r="10" spans="1:5" x14ac:dyDescent="0.25">
      <c r="A10">
        <v>0.3</v>
      </c>
      <c r="B10" s="2">
        <v>470</v>
      </c>
      <c r="C10" s="2"/>
      <c r="D10" s="2">
        <v>4.6694670940262242</v>
      </c>
      <c r="E10">
        <v>6</v>
      </c>
    </row>
    <row r="11" spans="1:5" x14ac:dyDescent="0.25">
      <c r="A11">
        <v>0.4</v>
      </c>
      <c r="B11" s="2">
        <v>443.27977649740933</v>
      </c>
      <c r="C11" s="2"/>
      <c r="D11" s="2">
        <v>4.037580526215014</v>
      </c>
      <c r="E11">
        <v>7</v>
      </c>
    </row>
    <row r="12" spans="1:5" x14ac:dyDescent="0.25">
      <c r="A12">
        <v>0.5</v>
      </c>
      <c r="B12" s="2">
        <v>388.03603533913042</v>
      </c>
      <c r="C12" s="2"/>
      <c r="D12" s="2">
        <v>3.9320147397253393</v>
      </c>
      <c r="E12">
        <v>8</v>
      </c>
    </row>
    <row r="13" spans="1:5" x14ac:dyDescent="0.25">
      <c r="A13">
        <v>0.6</v>
      </c>
      <c r="B13" s="2">
        <v>368.13494328888873</v>
      </c>
      <c r="C13" s="2"/>
      <c r="D13" s="2">
        <v>3.2984946454511674</v>
      </c>
      <c r="E13">
        <v>9</v>
      </c>
    </row>
    <row r="14" spans="1:5" x14ac:dyDescent="0.25">
      <c r="B14" s="4"/>
      <c r="C14" s="2"/>
      <c r="D14" s="2"/>
      <c r="E14">
        <v>10</v>
      </c>
    </row>
    <row r="15" spans="1:5" x14ac:dyDescent="0.25">
      <c r="B15" s="4" t="s">
        <v>26</v>
      </c>
      <c r="C15" s="4"/>
      <c r="D15" s="4" t="s">
        <v>26</v>
      </c>
      <c r="E15">
        <v>11</v>
      </c>
    </row>
    <row r="16" spans="1:5" x14ac:dyDescent="0.25">
      <c r="B16" s="38">
        <v>0.98133554919029731</v>
      </c>
      <c r="C16" s="4"/>
      <c r="D16" s="38">
        <v>0.10418809983864426</v>
      </c>
      <c r="E16">
        <v>12</v>
      </c>
    </row>
    <row r="17" spans="1:22" x14ac:dyDescent="0.25">
      <c r="B17" s="38">
        <v>5.2272513851198514</v>
      </c>
      <c r="C17" s="4"/>
      <c r="D17" s="38">
        <v>0.13271017558576836</v>
      </c>
      <c r="E17">
        <v>13</v>
      </c>
    </row>
    <row r="18" spans="1:22" x14ac:dyDescent="0.25">
      <c r="B18" s="38">
        <v>2.4897580284739877</v>
      </c>
      <c r="C18" s="4"/>
      <c r="D18" s="38">
        <v>4.6587524057361399E-2</v>
      </c>
      <c r="E18">
        <v>14</v>
      </c>
    </row>
    <row r="19" spans="1:22" x14ac:dyDescent="0.25">
      <c r="B19" s="38">
        <v>1.4142550477962921</v>
      </c>
      <c r="C19" s="4"/>
      <c r="D19" s="38">
        <v>5.467494906672471E-2</v>
      </c>
      <c r="E19">
        <v>15</v>
      </c>
    </row>
    <row r="20" spans="1:22" x14ac:dyDescent="0.25">
      <c r="B20" s="38">
        <v>0.47141834926543075</v>
      </c>
      <c r="C20" s="4"/>
      <c r="D20" s="38">
        <v>3.1991255098408042E-2</v>
      </c>
      <c r="E20">
        <v>16</v>
      </c>
    </row>
    <row r="21" spans="1:22" x14ac:dyDescent="0.25">
      <c r="B21" s="38">
        <v>3.8558175152183876</v>
      </c>
      <c r="C21" s="4"/>
      <c r="D21" s="38">
        <v>0.10040883003877987</v>
      </c>
      <c r="E21">
        <v>17</v>
      </c>
    </row>
    <row r="22" spans="1:22" x14ac:dyDescent="0.25">
      <c r="B22" s="38">
        <v>3.611593780415927</v>
      </c>
      <c r="C22" s="4"/>
      <c r="D22" s="38">
        <v>0.127164308388482</v>
      </c>
      <c r="E22">
        <v>18</v>
      </c>
    </row>
    <row r="23" spans="1:22" x14ac:dyDescent="0.25">
      <c r="B23" s="38">
        <v>2.6491599934218746</v>
      </c>
      <c r="D23" s="38">
        <v>0.1417257909161459</v>
      </c>
    </row>
    <row r="26" spans="1:22" x14ac:dyDescent="0.25">
      <c r="B26" s="71" t="s">
        <v>114</v>
      </c>
      <c r="C26" t="s">
        <v>115</v>
      </c>
      <c r="E26">
        <v>1</v>
      </c>
      <c r="O26" t="s">
        <v>116</v>
      </c>
      <c r="P26" t="s">
        <v>117</v>
      </c>
      <c r="Q26" t="s">
        <v>118</v>
      </c>
      <c r="R26" t="s">
        <v>118</v>
      </c>
      <c r="S26" t="s">
        <v>119</v>
      </c>
      <c r="T26" t="s">
        <v>120</v>
      </c>
      <c r="U26" t="s">
        <v>121</v>
      </c>
      <c r="V26" t="s">
        <v>122</v>
      </c>
    </row>
    <row r="27" spans="1:22" x14ac:dyDescent="0.25">
      <c r="A27">
        <v>0</v>
      </c>
      <c r="B27">
        <v>0.17899999999999999</v>
      </c>
      <c r="C27">
        <v>75.150000000000006</v>
      </c>
      <c r="D27" s="2"/>
      <c r="E27">
        <v>2</v>
      </c>
    </row>
    <row r="28" spans="1:22" x14ac:dyDescent="0.25">
      <c r="A28">
        <v>0.05</v>
      </c>
      <c r="B28">
        <v>0.188</v>
      </c>
      <c r="C28">
        <v>78.92</v>
      </c>
      <c r="D28" s="2"/>
      <c r="E28">
        <v>3</v>
      </c>
    </row>
    <row r="29" spans="1:22" x14ac:dyDescent="0.25">
      <c r="A29">
        <v>0.1</v>
      </c>
      <c r="B29">
        <v>0.20100000000000001</v>
      </c>
      <c r="C29">
        <v>86.11</v>
      </c>
      <c r="D29" s="2"/>
      <c r="E29">
        <v>4</v>
      </c>
    </row>
    <row r="30" spans="1:22" x14ac:dyDescent="0.25">
      <c r="A30">
        <v>0.2</v>
      </c>
      <c r="B30">
        <v>0.20200000000000001</v>
      </c>
      <c r="C30">
        <v>90.11</v>
      </c>
      <c r="D30" s="2"/>
      <c r="E30">
        <v>5</v>
      </c>
    </row>
    <row r="31" spans="1:22" x14ac:dyDescent="0.25">
      <c r="A31">
        <v>0.3</v>
      </c>
      <c r="B31">
        <v>0.19900000000000001</v>
      </c>
      <c r="C31">
        <v>83.63</v>
      </c>
      <c r="D31" s="2"/>
      <c r="E31">
        <v>6</v>
      </c>
    </row>
    <row r="32" spans="1:22" x14ac:dyDescent="0.25">
      <c r="A32">
        <v>0.4</v>
      </c>
      <c r="B32">
        <v>0.17799999999999999</v>
      </c>
      <c r="C32">
        <v>81.14</v>
      </c>
      <c r="D32" s="2"/>
      <c r="E32">
        <v>7</v>
      </c>
    </row>
    <row r="33" spans="1:22" x14ac:dyDescent="0.25">
      <c r="A33">
        <v>0.5</v>
      </c>
      <c r="B33">
        <v>0.158</v>
      </c>
      <c r="C33">
        <v>70.89</v>
      </c>
      <c r="D33" s="2"/>
      <c r="E33">
        <v>8</v>
      </c>
    </row>
    <row r="34" spans="1:22" x14ac:dyDescent="0.25">
      <c r="A34">
        <v>0.6</v>
      </c>
      <c r="B34">
        <v>0.15</v>
      </c>
      <c r="C34">
        <v>67.42</v>
      </c>
      <c r="D34" s="2"/>
      <c r="E34">
        <v>9</v>
      </c>
    </row>
    <row r="35" spans="1:22" x14ac:dyDescent="0.25">
      <c r="B35" s="1"/>
      <c r="E35">
        <v>10</v>
      </c>
    </row>
    <row r="36" spans="1:22" x14ac:dyDescent="0.25">
      <c r="B36" s="4"/>
      <c r="D36" s="4"/>
      <c r="E36">
        <v>11</v>
      </c>
    </row>
    <row r="37" spans="1:22" x14ac:dyDescent="0.25">
      <c r="B37" s="4"/>
      <c r="C37" s="4"/>
      <c r="D37" s="4"/>
      <c r="E37">
        <v>12</v>
      </c>
    </row>
    <row r="38" spans="1:22" x14ac:dyDescent="0.25">
      <c r="B38" s="4"/>
      <c r="C38" s="4"/>
      <c r="D38" s="4"/>
      <c r="E38">
        <v>13</v>
      </c>
    </row>
    <row r="39" spans="1:22" x14ac:dyDescent="0.25">
      <c r="B39" s="4"/>
      <c r="C39" s="4"/>
      <c r="D39" s="4"/>
      <c r="E39">
        <v>14</v>
      </c>
    </row>
    <row r="40" spans="1:22" x14ac:dyDescent="0.25">
      <c r="B40" s="4"/>
      <c r="C40" s="4"/>
      <c r="D40" s="4"/>
      <c r="E40">
        <v>15</v>
      </c>
    </row>
    <row r="41" spans="1:22" x14ac:dyDescent="0.25">
      <c r="B41" s="4"/>
      <c r="C41" s="4"/>
      <c r="D41" s="4"/>
      <c r="E41">
        <v>16</v>
      </c>
    </row>
    <row r="42" spans="1:22" x14ac:dyDescent="0.25">
      <c r="B42" s="4"/>
      <c r="C42" s="4"/>
      <c r="D42" s="4"/>
      <c r="E42">
        <v>17</v>
      </c>
    </row>
    <row r="43" spans="1:22" x14ac:dyDescent="0.25">
      <c r="B43" s="4"/>
      <c r="C43" s="4"/>
      <c r="D43" s="4"/>
      <c r="E43">
        <v>18</v>
      </c>
    </row>
    <row r="47" spans="1:22" x14ac:dyDescent="0.25">
      <c r="B47" s="72" t="s">
        <v>123</v>
      </c>
      <c r="C47" s="32" t="s">
        <v>124</v>
      </c>
      <c r="E47">
        <v>1</v>
      </c>
    </row>
    <row r="48" spans="1:22" x14ac:dyDescent="0.25">
      <c r="A48">
        <v>0</v>
      </c>
      <c r="B48" s="1">
        <v>0.56399999999999995</v>
      </c>
      <c r="C48">
        <v>7.58</v>
      </c>
      <c r="D48" s="2"/>
      <c r="E48">
        <v>2</v>
      </c>
      <c r="O48" t="s">
        <v>125</v>
      </c>
      <c r="P48" t="s">
        <v>126</v>
      </c>
      <c r="Q48" t="s">
        <v>127</v>
      </c>
      <c r="R48" t="s">
        <v>128</v>
      </c>
      <c r="S48" t="s">
        <v>129</v>
      </c>
      <c r="T48" t="s">
        <v>130</v>
      </c>
      <c r="U48" t="s">
        <v>131</v>
      </c>
      <c r="V48" t="s">
        <v>132</v>
      </c>
    </row>
    <row r="49" spans="1:5" x14ac:dyDescent="0.25">
      <c r="A49">
        <v>0.05</v>
      </c>
      <c r="B49" s="1">
        <f>B48*0.57</f>
        <v>0.32147999999999993</v>
      </c>
      <c r="C49">
        <v>7.98</v>
      </c>
      <c r="D49" s="2"/>
      <c r="E49">
        <v>3</v>
      </c>
    </row>
    <row r="50" spans="1:5" x14ac:dyDescent="0.25">
      <c r="A50">
        <v>0.1</v>
      </c>
      <c r="B50" s="73">
        <f>B48*0.45</f>
        <v>0.25379999999999997</v>
      </c>
      <c r="C50">
        <v>8.31</v>
      </c>
      <c r="D50" s="2"/>
      <c r="E50">
        <v>4</v>
      </c>
    </row>
    <row r="51" spans="1:5" x14ac:dyDescent="0.25">
      <c r="A51">
        <v>0.2</v>
      </c>
      <c r="B51" s="1">
        <f>B48*0.425</f>
        <v>0.23969999999999997</v>
      </c>
      <c r="C51">
        <v>8.67</v>
      </c>
      <c r="D51" s="2"/>
      <c r="E51">
        <v>5</v>
      </c>
    </row>
    <row r="52" spans="1:5" x14ac:dyDescent="0.25">
      <c r="A52">
        <v>0.3</v>
      </c>
      <c r="B52" s="73">
        <f>B51*1.41</f>
        <v>0.33797699999999992</v>
      </c>
      <c r="C52">
        <v>7.87</v>
      </c>
      <c r="D52" s="2"/>
      <c r="E52">
        <v>6</v>
      </c>
    </row>
    <row r="53" spans="1:5" x14ac:dyDescent="0.25">
      <c r="A53">
        <v>0.4</v>
      </c>
      <c r="B53" s="73">
        <f>B52*1.21</f>
        <v>0.40895216999999989</v>
      </c>
      <c r="C53">
        <v>7.21</v>
      </c>
      <c r="D53" s="2"/>
      <c r="E53">
        <v>7</v>
      </c>
    </row>
    <row r="54" spans="1:5" x14ac:dyDescent="0.25">
      <c r="A54">
        <v>0.5</v>
      </c>
      <c r="B54" s="73">
        <f>B53*1.11</f>
        <v>0.45393690869999992</v>
      </c>
      <c r="C54">
        <v>6.8</v>
      </c>
      <c r="D54" s="2"/>
      <c r="E54">
        <v>8</v>
      </c>
    </row>
    <row r="55" spans="1:5" x14ac:dyDescent="0.25">
      <c r="A55">
        <v>0.6</v>
      </c>
      <c r="B55" s="73">
        <f>B54*1.081</f>
        <v>0.4907057983046999</v>
      </c>
      <c r="C55">
        <v>6.22</v>
      </c>
      <c r="D55" s="2"/>
      <c r="E55">
        <v>9</v>
      </c>
    </row>
    <row r="56" spans="1:5" x14ac:dyDescent="0.25">
      <c r="E56">
        <v>10</v>
      </c>
    </row>
    <row r="57" spans="1:5" x14ac:dyDescent="0.25">
      <c r="B57" s="4"/>
      <c r="C57" s="4"/>
      <c r="D57" s="4"/>
      <c r="E57">
        <v>11</v>
      </c>
    </row>
    <row r="58" spans="1:5" x14ac:dyDescent="0.25">
      <c r="B58" s="4"/>
      <c r="C58" s="4"/>
      <c r="D58" s="4"/>
      <c r="E58">
        <v>12</v>
      </c>
    </row>
    <row r="59" spans="1:5" x14ac:dyDescent="0.25">
      <c r="B59" s="4"/>
      <c r="C59" s="4"/>
      <c r="D59" s="4"/>
      <c r="E59">
        <v>13</v>
      </c>
    </row>
    <row r="60" spans="1:5" x14ac:dyDescent="0.25">
      <c r="B60" s="4"/>
      <c r="C60" s="4"/>
      <c r="D60" s="4"/>
      <c r="E60">
        <v>14</v>
      </c>
    </row>
    <row r="61" spans="1:5" x14ac:dyDescent="0.25">
      <c r="B61" s="4"/>
      <c r="C61" s="4"/>
      <c r="D61" s="4"/>
      <c r="E61">
        <v>15</v>
      </c>
    </row>
    <row r="62" spans="1:5" x14ac:dyDescent="0.25">
      <c r="B62" s="4"/>
      <c r="C62" s="4"/>
      <c r="D62" s="4"/>
      <c r="E62">
        <v>16</v>
      </c>
    </row>
    <row r="63" spans="1:5" x14ac:dyDescent="0.25">
      <c r="B63" s="4"/>
      <c r="C63" s="4"/>
      <c r="D63" s="4"/>
      <c r="E63">
        <v>17</v>
      </c>
    </row>
    <row r="64" spans="1:5" x14ac:dyDescent="0.25">
      <c r="B64" s="4"/>
      <c r="C64" s="4"/>
      <c r="D64" s="4"/>
      <c r="E64">
        <v>18</v>
      </c>
    </row>
    <row r="69" spans="1:5" x14ac:dyDescent="0.25">
      <c r="B69" s="71" t="s">
        <v>133</v>
      </c>
      <c r="C69" t="s">
        <v>134</v>
      </c>
      <c r="D69" t="s">
        <v>135</v>
      </c>
      <c r="E69">
        <v>1</v>
      </c>
    </row>
    <row r="70" spans="1:5" x14ac:dyDescent="0.25">
      <c r="A70">
        <v>0</v>
      </c>
      <c r="B70" s="2">
        <v>0.2440395505050505</v>
      </c>
      <c r="C70" s="2">
        <v>0.72396884848484833</v>
      </c>
      <c r="D70" s="2">
        <v>0.92275198484848486</v>
      </c>
      <c r="E70">
        <v>2</v>
      </c>
    </row>
    <row r="71" spans="1:5" x14ac:dyDescent="0.25">
      <c r="A71">
        <v>0.05</v>
      </c>
      <c r="B71" s="2">
        <v>0.24808520193281219</v>
      </c>
      <c r="C71" s="2">
        <v>0.73497208158384508</v>
      </c>
      <c r="D71" s="2">
        <v>0.93891075318071837</v>
      </c>
      <c r="E71">
        <v>3</v>
      </c>
    </row>
    <row r="72" spans="1:5" x14ac:dyDescent="0.25">
      <c r="A72">
        <v>0.1</v>
      </c>
      <c r="B72" s="2">
        <v>0.26034167396521524</v>
      </c>
      <c r="C72" s="2">
        <v>0.76987133283804821</v>
      </c>
      <c r="D72" s="2">
        <v>0.98628665700329066</v>
      </c>
      <c r="E72">
        <v>4</v>
      </c>
    </row>
    <row r="73" spans="1:5" x14ac:dyDescent="0.25">
      <c r="A73">
        <v>0.2</v>
      </c>
      <c r="B73" s="2">
        <v>0.26621194976183982</v>
      </c>
      <c r="C73" s="2">
        <v>0.78550231472593401</v>
      </c>
      <c r="D73" s="2">
        <v>1.0091470171366241</v>
      </c>
      <c r="E73">
        <v>5</v>
      </c>
    </row>
    <row r="74" spans="1:5" x14ac:dyDescent="0.25">
      <c r="A74">
        <v>0.3</v>
      </c>
      <c r="B74" s="2">
        <v>0.26788545400498764</v>
      </c>
      <c r="C74" s="2">
        <v>0.79085578194205808</v>
      </c>
      <c r="D74" s="2">
        <v>1.0153599925484442</v>
      </c>
      <c r="E74">
        <v>6</v>
      </c>
    </row>
    <row r="75" spans="1:5" x14ac:dyDescent="0.25">
      <c r="A75">
        <v>0.4</v>
      </c>
      <c r="B75" s="2">
        <v>0.26375626666666668</v>
      </c>
      <c r="C75" s="2">
        <v>0.77947226190476193</v>
      </c>
      <c r="D75" s="2">
        <v>0.9994608761904763</v>
      </c>
      <c r="E75">
        <v>7</v>
      </c>
    </row>
    <row r="76" spans="1:5" x14ac:dyDescent="0.25">
      <c r="A76">
        <v>0.5</v>
      </c>
      <c r="B76" s="2">
        <v>0.22260490421005996</v>
      </c>
      <c r="C76" s="2">
        <v>0.66326999022285338</v>
      </c>
      <c r="D76" s="2">
        <v>0.84634952457941881</v>
      </c>
      <c r="E76">
        <v>8</v>
      </c>
    </row>
    <row r="77" spans="1:5" x14ac:dyDescent="0.25">
      <c r="A77">
        <v>0.6</v>
      </c>
      <c r="B77" s="2">
        <v>0.21003013007407406</v>
      </c>
      <c r="C77" s="2">
        <v>0.62714737944444443</v>
      </c>
      <c r="D77" s="2">
        <v>0.79920394594444444</v>
      </c>
      <c r="E77">
        <v>9</v>
      </c>
    </row>
    <row r="78" spans="1:5" x14ac:dyDescent="0.25">
      <c r="E78">
        <v>10</v>
      </c>
    </row>
    <row r="79" spans="1:5" x14ac:dyDescent="0.25">
      <c r="A79" s="2"/>
      <c r="E79">
        <v>11</v>
      </c>
    </row>
    <row r="80" spans="1:5" x14ac:dyDescent="0.25">
      <c r="A80" s="2"/>
      <c r="E80">
        <v>12</v>
      </c>
    </row>
    <row r="81" spans="1:5" x14ac:dyDescent="0.25">
      <c r="A81" s="2"/>
      <c r="E81">
        <v>13</v>
      </c>
    </row>
    <row r="82" spans="1:5" x14ac:dyDescent="0.25">
      <c r="E82">
        <v>14</v>
      </c>
    </row>
    <row r="83" spans="1:5" x14ac:dyDescent="0.25">
      <c r="B83" s="2"/>
      <c r="C83" s="1"/>
      <c r="E83">
        <v>15</v>
      </c>
    </row>
    <row r="84" spans="1:5" x14ac:dyDescent="0.25">
      <c r="B84" s="2"/>
      <c r="C84" s="1"/>
      <c r="E84">
        <v>16</v>
      </c>
    </row>
    <row r="85" spans="1:5" x14ac:dyDescent="0.25">
      <c r="B85" s="2"/>
      <c r="C85" s="1"/>
      <c r="E85">
        <v>17</v>
      </c>
    </row>
    <row r="86" spans="1:5" x14ac:dyDescent="0.25">
      <c r="B86" s="2"/>
      <c r="C86" s="1"/>
      <c r="E86">
        <v>18</v>
      </c>
    </row>
    <row r="87" spans="1:5" x14ac:dyDescent="0.25">
      <c r="B87" s="2"/>
      <c r="C87" s="1"/>
    </row>
    <row r="88" spans="1:5" x14ac:dyDescent="0.25">
      <c r="B88" s="2"/>
      <c r="C88" s="1"/>
    </row>
    <row r="89" spans="1:5" x14ac:dyDescent="0.25">
      <c r="B89" s="2"/>
      <c r="C89" s="1"/>
    </row>
    <row r="90" spans="1:5" x14ac:dyDescent="0.25">
      <c r="B90" s="2"/>
      <c r="C90" s="1"/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9"/>
  <sheetViews>
    <sheetView topLeftCell="A187" zoomScaleNormal="100" workbookViewId="0">
      <selection activeCell="D18" sqref="D18"/>
    </sheetView>
  </sheetViews>
  <sheetFormatPr defaultRowHeight="15" x14ac:dyDescent="0.25"/>
  <cols>
    <col min="2" max="2" width="21.7109375" customWidth="1"/>
    <col min="3" max="3" width="19.140625" customWidth="1"/>
    <col min="4" max="4" width="22.5703125" customWidth="1"/>
    <col min="5" max="6" width="9.5703125" style="2" bestFit="1" customWidth="1"/>
    <col min="7" max="7" width="9.28515625" style="2" bestFit="1" customWidth="1"/>
    <col min="8" max="8" width="9.5703125" style="2" bestFit="1" customWidth="1"/>
    <col min="9" max="9" width="10.85546875" style="2" bestFit="1" customWidth="1"/>
    <col min="10" max="10" width="12.42578125" style="2" bestFit="1" customWidth="1"/>
    <col min="11" max="11" width="9.5703125" style="2" bestFit="1" customWidth="1"/>
  </cols>
  <sheetData>
    <row r="2" spans="1:12" x14ac:dyDescent="0.25">
      <c r="A2" s="3" t="s">
        <v>136</v>
      </c>
      <c r="B2" s="3" t="s">
        <v>137</v>
      </c>
      <c r="C2" s="3" t="s">
        <v>138</v>
      </c>
    </row>
    <row r="3" spans="1:12" x14ac:dyDescent="0.25">
      <c r="A3">
        <v>1</v>
      </c>
      <c r="B3" t="s">
        <v>139</v>
      </c>
      <c r="C3" t="s">
        <v>140</v>
      </c>
      <c r="D3" s="3" t="s">
        <v>21</v>
      </c>
      <c r="E3" s="74" t="s">
        <v>22</v>
      </c>
      <c r="F3" s="74" t="s">
        <v>23</v>
      </c>
      <c r="G3" s="74" t="s">
        <v>24</v>
      </c>
      <c r="H3" s="74" t="s">
        <v>50</v>
      </c>
      <c r="I3" s="74" t="s">
        <v>141</v>
      </c>
      <c r="J3" s="74" t="s">
        <v>142</v>
      </c>
      <c r="K3" s="75" t="s">
        <v>26</v>
      </c>
    </row>
    <row r="4" spans="1:12" x14ac:dyDescent="0.25">
      <c r="D4" t="s">
        <v>65</v>
      </c>
      <c r="E4" s="2">
        <v>0</v>
      </c>
      <c r="F4" s="2">
        <v>0</v>
      </c>
      <c r="G4" s="2">
        <v>33.299999999999997</v>
      </c>
      <c r="H4" s="2">
        <v>0</v>
      </c>
      <c r="I4" s="74">
        <f>AVERAGE(E4:H4)</f>
        <v>8.3249999999999993</v>
      </c>
      <c r="J4" s="74">
        <f>(I4-I4)/I4*100</f>
        <v>0</v>
      </c>
      <c r="K4" s="75">
        <f>(_xlfn.STDEV.S(E4:H4))/2</f>
        <v>8.3249999999999993</v>
      </c>
      <c r="L4" s="4"/>
    </row>
    <row r="5" spans="1:12" x14ac:dyDescent="0.25">
      <c r="D5" t="s">
        <v>66</v>
      </c>
      <c r="E5" s="2">
        <v>0</v>
      </c>
      <c r="F5" s="2">
        <v>0</v>
      </c>
      <c r="G5" s="2">
        <v>33.299999999999997</v>
      </c>
      <c r="H5" s="2">
        <v>0</v>
      </c>
      <c r="I5" s="74">
        <f t="shared" ref="I5:I11" si="0">AVERAGE(E5:H5)</f>
        <v>8.3249999999999993</v>
      </c>
      <c r="J5" s="74">
        <f>(I5-I4)/I4*100</f>
        <v>0</v>
      </c>
      <c r="K5" s="75">
        <f t="shared" ref="K5:K11" si="1">(_xlfn.STDEV.S(E5:H5))/2</f>
        <v>8.3249999999999993</v>
      </c>
      <c r="L5" s="4"/>
    </row>
    <row r="6" spans="1:12" x14ac:dyDescent="0.25">
      <c r="D6" t="s">
        <v>67</v>
      </c>
      <c r="E6" s="2">
        <v>33.299999999999997</v>
      </c>
      <c r="F6" s="2">
        <v>0</v>
      </c>
      <c r="G6" s="2">
        <v>0</v>
      </c>
      <c r="H6" s="2">
        <v>0</v>
      </c>
      <c r="I6" s="74">
        <f t="shared" si="0"/>
        <v>8.3249999999999993</v>
      </c>
      <c r="J6" s="74">
        <f>(I6-I4)/I4*100</f>
        <v>0</v>
      </c>
      <c r="K6" s="75">
        <f t="shared" si="1"/>
        <v>8.3249999999999993</v>
      </c>
      <c r="L6" s="4"/>
    </row>
    <row r="7" spans="1:12" x14ac:dyDescent="0.25">
      <c r="D7" t="s">
        <v>68</v>
      </c>
      <c r="E7" s="2">
        <v>0</v>
      </c>
      <c r="F7" s="2">
        <v>33.299999999999997</v>
      </c>
      <c r="G7" s="2">
        <v>33.299999999999997</v>
      </c>
      <c r="H7" s="2">
        <v>0</v>
      </c>
      <c r="I7" s="74">
        <f t="shared" si="0"/>
        <v>16.649999999999999</v>
      </c>
      <c r="J7" s="74">
        <f>(I7-I4)/I4*100</f>
        <v>100</v>
      </c>
      <c r="K7" s="75">
        <f t="shared" si="1"/>
        <v>9.6128819820072682</v>
      </c>
      <c r="L7" s="4"/>
    </row>
    <row r="8" spans="1:12" x14ac:dyDescent="0.25">
      <c r="D8" t="s">
        <v>69</v>
      </c>
      <c r="E8" s="2">
        <v>33.299999999999997</v>
      </c>
      <c r="F8" s="2">
        <v>0</v>
      </c>
      <c r="G8" s="2">
        <v>0</v>
      </c>
      <c r="H8" s="2">
        <v>0</v>
      </c>
      <c r="I8" s="74">
        <f t="shared" si="0"/>
        <v>8.3249999999999993</v>
      </c>
      <c r="J8" s="74">
        <f>(I8-I4)/I4*100</f>
        <v>0</v>
      </c>
      <c r="K8" s="75">
        <f t="shared" si="1"/>
        <v>8.3249999999999993</v>
      </c>
      <c r="L8" s="4"/>
    </row>
    <row r="9" spans="1:12" x14ac:dyDescent="0.25">
      <c r="D9" t="s">
        <v>70</v>
      </c>
      <c r="E9" s="2">
        <v>0</v>
      </c>
      <c r="F9" s="2">
        <v>33.299999999999997</v>
      </c>
      <c r="G9" s="2">
        <v>0</v>
      </c>
      <c r="H9" s="2">
        <v>0</v>
      </c>
      <c r="I9" s="74">
        <f t="shared" si="0"/>
        <v>8.3249999999999993</v>
      </c>
      <c r="J9" s="74">
        <f>(I9-I8)/I8*100</f>
        <v>0</v>
      </c>
      <c r="K9" s="75">
        <f t="shared" si="1"/>
        <v>8.3249999999999993</v>
      </c>
      <c r="L9" s="4"/>
    </row>
    <row r="10" spans="1:12" x14ac:dyDescent="0.25">
      <c r="D10" t="s">
        <v>71</v>
      </c>
      <c r="E10" s="2">
        <v>33.299999999999997</v>
      </c>
      <c r="F10" s="2">
        <v>0</v>
      </c>
      <c r="G10" s="2">
        <v>0</v>
      </c>
      <c r="H10" s="2">
        <v>0</v>
      </c>
      <c r="I10" s="74">
        <f t="shared" si="0"/>
        <v>8.3249999999999993</v>
      </c>
      <c r="J10" s="74">
        <f>(I10-I8)/I8*100</f>
        <v>0</v>
      </c>
      <c r="K10" s="75">
        <f t="shared" si="1"/>
        <v>8.3249999999999993</v>
      </c>
      <c r="L10" s="4"/>
    </row>
    <row r="11" spans="1:12" x14ac:dyDescent="0.25">
      <c r="D11" t="s">
        <v>72</v>
      </c>
      <c r="E11" s="2">
        <v>0</v>
      </c>
      <c r="F11" s="2">
        <v>0</v>
      </c>
      <c r="G11" s="2">
        <v>0</v>
      </c>
      <c r="H11" s="2">
        <v>0</v>
      </c>
      <c r="I11" s="74">
        <f t="shared" si="0"/>
        <v>0</v>
      </c>
      <c r="J11" s="74">
        <f>(I11-I8)/I8*100</f>
        <v>-100</v>
      </c>
      <c r="K11" s="75">
        <f t="shared" si="1"/>
        <v>0</v>
      </c>
      <c r="L11" s="4"/>
    </row>
    <row r="13" spans="1:12" x14ac:dyDescent="0.25">
      <c r="C13" t="s">
        <v>3</v>
      </c>
    </row>
    <row r="14" spans="1:12" x14ac:dyDescent="0.25">
      <c r="D14" s="3" t="s">
        <v>21</v>
      </c>
      <c r="E14" s="74" t="s">
        <v>22</v>
      </c>
      <c r="F14" s="74" t="s">
        <v>23</v>
      </c>
      <c r="G14" s="74" t="s">
        <v>24</v>
      </c>
      <c r="H14" s="74" t="s">
        <v>50</v>
      </c>
      <c r="I14" s="74" t="s">
        <v>141</v>
      </c>
      <c r="J14" s="74" t="s">
        <v>142</v>
      </c>
      <c r="K14" s="75" t="s">
        <v>26</v>
      </c>
    </row>
    <row r="15" spans="1:12" x14ac:dyDescent="0.25">
      <c r="D15" t="s">
        <v>65</v>
      </c>
      <c r="E15" s="2">
        <v>0</v>
      </c>
      <c r="F15" s="2">
        <v>33.299999999999997</v>
      </c>
      <c r="G15" s="2">
        <v>33.299999999999997</v>
      </c>
      <c r="H15" s="2">
        <v>0</v>
      </c>
      <c r="I15" s="74">
        <f>AVERAGE(E15:H15)</f>
        <v>16.649999999999999</v>
      </c>
      <c r="J15" s="74">
        <f>(I15-I15)/I15*100</f>
        <v>0</v>
      </c>
      <c r="K15" s="75">
        <f>(_xlfn.STDEV.S(E15:H15))/2</f>
        <v>9.6128819820072682</v>
      </c>
      <c r="L15" s="4"/>
    </row>
    <row r="16" spans="1:12" x14ac:dyDescent="0.25">
      <c r="D16" t="s">
        <v>66</v>
      </c>
      <c r="E16" s="2">
        <v>0</v>
      </c>
      <c r="F16" s="2">
        <v>33.299999999999997</v>
      </c>
      <c r="G16" s="2">
        <v>33.299999999999997</v>
      </c>
      <c r="H16" s="2">
        <v>11</v>
      </c>
      <c r="I16" s="74">
        <f t="shared" ref="I16:I22" si="2">AVERAGE(E16:H16)</f>
        <v>19.399999999999999</v>
      </c>
      <c r="J16" s="74">
        <f>(I16-I15)/I15*100</f>
        <v>16.516516516516518</v>
      </c>
      <c r="K16" s="75">
        <f t="shared" ref="K16:K22" si="3">(_xlfn.STDEV.S(E16:H16))/2</f>
        <v>8.3333666665999999</v>
      </c>
      <c r="L16" s="4"/>
    </row>
    <row r="17" spans="3:12" x14ac:dyDescent="0.25">
      <c r="D17" t="s">
        <v>67</v>
      </c>
      <c r="E17" s="2">
        <v>33.299999999999997</v>
      </c>
      <c r="F17" s="2">
        <v>0</v>
      </c>
      <c r="G17" s="2">
        <v>33.299999999999997</v>
      </c>
      <c r="H17" s="2">
        <v>13.5</v>
      </c>
      <c r="I17" s="74">
        <f t="shared" si="2"/>
        <v>20.024999999999999</v>
      </c>
      <c r="J17" s="74">
        <f>(I17-I15)/I15*100</f>
        <v>20.27027027027027</v>
      </c>
      <c r="K17" s="75">
        <f t="shared" si="3"/>
        <v>8.1446685015413607</v>
      </c>
      <c r="L17" s="4"/>
    </row>
    <row r="18" spans="3:12" x14ac:dyDescent="0.25">
      <c r="D18" t="s">
        <v>68</v>
      </c>
      <c r="E18" s="2">
        <v>0</v>
      </c>
      <c r="F18" s="2">
        <v>33.299999999999997</v>
      </c>
      <c r="G18" s="2">
        <v>33.299999999999997</v>
      </c>
      <c r="H18" s="2">
        <v>33.299999999999997</v>
      </c>
      <c r="I18" s="74">
        <f t="shared" si="2"/>
        <v>24.974999999999998</v>
      </c>
      <c r="J18" s="74">
        <f>(I18-I15)/I15*100</f>
        <v>50</v>
      </c>
      <c r="K18" s="75">
        <f t="shared" si="3"/>
        <v>8.3250000000000011</v>
      </c>
      <c r="L18" s="4"/>
    </row>
    <row r="19" spans="3:12" x14ac:dyDescent="0.25">
      <c r="D19" t="s">
        <v>69</v>
      </c>
      <c r="E19" s="2">
        <v>33.299999999999997</v>
      </c>
      <c r="F19" s="2">
        <v>0</v>
      </c>
      <c r="G19" s="2">
        <v>33.299999999999997</v>
      </c>
      <c r="H19" s="2">
        <v>33.299999999999997</v>
      </c>
      <c r="I19" s="74">
        <f t="shared" si="2"/>
        <v>24.974999999999998</v>
      </c>
      <c r="J19" s="74">
        <f>(I19-I15)/I15*100</f>
        <v>50</v>
      </c>
      <c r="K19" s="75">
        <f t="shared" si="3"/>
        <v>8.3250000000000011</v>
      </c>
      <c r="L19" s="4"/>
    </row>
    <row r="20" spans="3:12" x14ac:dyDescent="0.25">
      <c r="D20" t="s">
        <v>70</v>
      </c>
      <c r="E20" s="2">
        <v>0</v>
      </c>
      <c r="F20" s="2">
        <v>33.299999999999997</v>
      </c>
      <c r="G20" s="2">
        <v>0</v>
      </c>
      <c r="H20" s="2">
        <v>33.299999999999997</v>
      </c>
      <c r="I20" s="74">
        <f t="shared" si="2"/>
        <v>16.649999999999999</v>
      </c>
      <c r="J20" s="74">
        <f>(I20-I19)/I19*100</f>
        <v>-33.333333333333329</v>
      </c>
      <c r="K20" s="75">
        <f t="shared" si="3"/>
        <v>9.6128819820072682</v>
      </c>
      <c r="L20" s="4"/>
    </row>
    <row r="21" spans="3:12" x14ac:dyDescent="0.25">
      <c r="D21" t="s">
        <v>71</v>
      </c>
      <c r="E21" s="2">
        <v>33.299999999999997</v>
      </c>
      <c r="F21" s="2">
        <v>0</v>
      </c>
      <c r="G21" s="2">
        <v>33.299999999999997</v>
      </c>
      <c r="H21" s="2">
        <v>33.299999999999997</v>
      </c>
      <c r="I21" s="74">
        <f t="shared" si="2"/>
        <v>24.974999999999998</v>
      </c>
      <c r="J21" s="74">
        <f>(I21-I19)/I19*100</f>
        <v>0</v>
      </c>
      <c r="K21" s="75">
        <f t="shared" si="3"/>
        <v>8.3250000000000011</v>
      </c>
      <c r="L21" s="4"/>
    </row>
    <row r="22" spans="3:12" x14ac:dyDescent="0.25">
      <c r="D22" t="s">
        <v>72</v>
      </c>
      <c r="E22" s="2">
        <v>0</v>
      </c>
      <c r="F22" s="2">
        <v>0</v>
      </c>
      <c r="G22" s="2">
        <v>0</v>
      </c>
      <c r="H22" s="2">
        <v>33.299999999999997</v>
      </c>
      <c r="I22" s="74">
        <f t="shared" si="2"/>
        <v>8.3249999999999993</v>
      </c>
      <c r="J22" s="74">
        <f>(I22-I19)/I19*100</f>
        <v>-66.666666666666657</v>
      </c>
      <c r="K22" s="75">
        <f t="shared" si="3"/>
        <v>8.3249999999999993</v>
      </c>
      <c r="L22" s="4"/>
    </row>
    <row r="24" spans="3:12" x14ac:dyDescent="0.25">
      <c r="C24" t="s">
        <v>143</v>
      </c>
    </row>
    <row r="25" spans="3:12" x14ac:dyDescent="0.25">
      <c r="D25" s="3" t="s">
        <v>21</v>
      </c>
      <c r="E25" s="74" t="s">
        <v>22</v>
      </c>
      <c r="F25" s="74" t="s">
        <v>23</v>
      </c>
      <c r="G25" s="74" t="s">
        <v>24</v>
      </c>
      <c r="H25" s="74" t="s">
        <v>50</v>
      </c>
      <c r="I25" s="74" t="s">
        <v>141</v>
      </c>
      <c r="J25" s="74" t="s">
        <v>142</v>
      </c>
      <c r="K25" s="75" t="s">
        <v>26</v>
      </c>
    </row>
    <row r="26" spans="3:12" x14ac:dyDescent="0.25">
      <c r="D26" t="s">
        <v>65</v>
      </c>
      <c r="E26" s="2">
        <v>0</v>
      </c>
      <c r="F26" s="2">
        <v>33.299999999999997</v>
      </c>
      <c r="G26" s="2">
        <v>33.299999999999997</v>
      </c>
      <c r="H26" s="2">
        <v>33.299999999999997</v>
      </c>
      <c r="I26" s="74">
        <f>AVERAGE(E26:H26)</f>
        <v>24.974999999999998</v>
      </c>
      <c r="J26" s="74">
        <f>(I26-I26)/I26*100</f>
        <v>0</v>
      </c>
      <c r="K26" s="75">
        <f>(_xlfn.STDEV.S(E26:H26))/2</f>
        <v>8.3250000000000011</v>
      </c>
      <c r="L26" s="4"/>
    </row>
    <row r="27" spans="3:12" x14ac:dyDescent="0.25">
      <c r="D27" t="s">
        <v>66</v>
      </c>
      <c r="E27" s="2">
        <v>5</v>
      </c>
      <c r="F27" s="2">
        <v>33.299999999999997</v>
      </c>
      <c r="G27" s="2">
        <v>33.299999999999997</v>
      </c>
      <c r="H27" s="2">
        <v>33.299999999999997</v>
      </c>
      <c r="I27" s="74">
        <f t="shared" ref="I27:I33" si="4">AVERAGE(E27:H27)</f>
        <v>26.224999999999998</v>
      </c>
      <c r="J27" s="74">
        <f>(I27-I26)/I26*100</f>
        <v>5.005005005005005</v>
      </c>
      <c r="K27" s="75">
        <f t="shared" ref="K27:K33" si="5">(_xlfn.STDEV.S(E27:H27))/2</f>
        <v>7.0750000000000002</v>
      </c>
      <c r="L27" s="4"/>
    </row>
    <row r="28" spans="3:12" x14ac:dyDescent="0.25">
      <c r="D28" t="s">
        <v>67</v>
      </c>
      <c r="E28" s="2">
        <v>33.299999999999997</v>
      </c>
      <c r="F28" s="2">
        <v>6</v>
      </c>
      <c r="G28" s="2">
        <v>33.299999999999997</v>
      </c>
      <c r="H28" s="2">
        <v>33.299999999999997</v>
      </c>
      <c r="I28" s="74">
        <f t="shared" si="4"/>
        <v>26.474999999999998</v>
      </c>
      <c r="J28" s="74">
        <f>(I28-I26)/I26*100</f>
        <v>6.0060060060060065</v>
      </c>
      <c r="K28" s="75">
        <f t="shared" si="5"/>
        <v>6.8250000000000011</v>
      </c>
      <c r="L28" s="4"/>
    </row>
    <row r="29" spans="3:12" x14ac:dyDescent="0.25">
      <c r="D29" t="s">
        <v>68</v>
      </c>
      <c r="E29" s="2">
        <v>33.299999999999997</v>
      </c>
      <c r="F29" s="2">
        <v>33.299999999999997</v>
      </c>
      <c r="G29" s="2">
        <v>66.7</v>
      </c>
      <c r="H29" s="2">
        <v>33.299999999999997</v>
      </c>
      <c r="I29" s="74">
        <f t="shared" si="4"/>
        <v>41.650000000000006</v>
      </c>
      <c r="J29" s="74">
        <f>(I29-I26)/I26*100</f>
        <v>66.766766766766807</v>
      </c>
      <c r="K29" s="75">
        <f t="shared" si="5"/>
        <v>8.3499999999999872</v>
      </c>
      <c r="L29" s="4"/>
    </row>
    <row r="30" spans="3:12" x14ac:dyDescent="0.25">
      <c r="D30" t="s">
        <v>69</v>
      </c>
      <c r="E30" s="2">
        <v>33.299999999999997</v>
      </c>
      <c r="F30" s="2">
        <v>33.299999999999997</v>
      </c>
      <c r="G30" s="2">
        <v>33.299999999999997</v>
      </c>
      <c r="H30" s="2">
        <v>33.299999999999997</v>
      </c>
      <c r="I30" s="74">
        <f t="shared" si="4"/>
        <v>33.299999999999997</v>
      </c>
      <c r="J30" s="74">
        <f>(I30-I26)/I26*100</f>
        <v>33.333333333333329</v>
      </c>
      <c r="K30" s="75">
        <f t="shared" si="5"/>
        <v>0</v>
      </c>
      <c r="L30" s="4"/>
    </row>
    <row r="31" spans="3:12" x14ac:dyDescent="0.25">
      <c r="D31" t="s">
        <v>70</v>
      </c>
      <c r="E31" s="2">
        <v>0</v>
      </c>
      <c r="F31" s="2">
        <v>33.299999999999997</v>
      </c>
      <c r="G31" s="2">
        <v>0</v>
      </c>
      <c r="H31" s="2">
        <v>33.299999999999997</v>
      </c>
      <c r="I31" s="74">
        <f t="shared" si="4"/>
        <v>16.649999999999999</v>
      </c>
      <c r="J31" s="74">
        <f>(I31-I30)/I30*100</f>
        <v>-50</v>
      </c>
      <c r="K31" s="75">
        <f t="shared" si="5"/>
        <v>9.6128819820072682</v>
      </c>
      <c r="L31" s="4"/>
    </row>
    <row r="32" spans="3:12" x14ac:dyDescent="0.25">
      <c r="D32" t="s">
        <v>71</v>
      </c>
      <c r="E32" s="2">
        <v>33.299999999999997</v>
      </c>
      <c r="F32" s="2">
        <v>0</v>
      </c>
      <c r="G32" s="2">
        <v>33.299999999999997</v>
      </c>
      <c r="H32" s="2">
        <v>33.299999999999997</v>
      </c>
      <c r="I32" s="74">
        <f t="shared" si="4"/>
        <v>24.974999999999998</v>
      </c>
      <c r="J32" s="74">
        <f>(I32-I30)/I30*100</f>
        <v>-25</v>
      </c>
      <c r="K32" s="75">
        <f t="shared" si="5"/>
        <v>8.3250000000000011</v>
      </c>
      <c r="L32" s="4"/>
    </row>
    <row r="33" spans="3:12" x14ac:dyDescent="0.25">
      <c r="D33" t="s">
        <v>72</v>
      </c>
      <c r="E33" s="2">
        <v>0</v>
      </c>
      <c r="F33" s="2">
        <v>0</v>
      </c>
      <c r="G33" s="2">
        <v>0</v>
      </c>
      <c r="H33" s="2">
        <v>33.299999999999997</v>
      </c>
      <c r="I33" s="74">
        <f t="shared" si="4"/>
        <v>8.3249999999999993</v>
      </c>
      <c r="J33" s="74">
        <f>(I33-I30)/I30*100</f>
        <v>-75</v>
      </c>
      <c r="K33" s="75">
        <f t="shared" si="5"/>
        <v>8.3249999999999993</v>
      </c>
      <c r="L33" s="4"/>
    </row>
    <row r="35" spans="3:12" x14ac:dyDescent="0.25">
      <c r="C35" t="s">
        <v>144</v>
      </c>
    </row>
    <row r="36" spans="3:12" x14ac:dyDescent="0.25">
      <c r="D36" s="3" t="s">
        <v>21</v>
      </c>
      <c r="E36" s="74" t="s">
        <v>22</v>
      </c>
      <c r="F36" s="74" t="s">
        <v>23</v>
      </c>
      <c r="G36" s="74" t="s">
        <v>24</v>
      </c>
      <c r="H36" s="74" t="s">
        <v>50</v>
      </c>
      <c r="I36" s="74" t="s">
        <v>141</v>
      </c>
      <c r="J36" s="74" t="s">
        <v>142</v>
      </c>
      <c r="K36" s="75" t="s">
        <v>26</v>
      </c>
    </row>
    <row r="37" spans="3:12" x14ac:dyDescent="0.25">
      <c r="D37" t="s">
        <v>65</v>
      </c>
      <c r="E37" s="2">
        <v>20</v>
      </c>
      <c r="F37" s="2">
        <v>33.299999999999997</v>
      </c>
      <c r="G37" s="2">
        <v>33.299999999999997</v>
      </c>
      <c r="H37" s="2">
        <v>33.299999999999997</v>
      </c>
      <c r="I37" s="74">
        <f>AVERAGE(E37:H37)</f>
        <v>29.974999999999998</v>
      </c>
      <c r="J37" s="74">
        <f>(I37-I37)/I37*100</f>
        <v>0</v>
      </c>
      <c r="K37" s="75">
        <f>(_xlfn.STDEV.S(E37:H37))/2</f>
        <v>3.3250000000000002</v>
      </c>
      <c r="L37" s="4"/>
    </row>
    <row r="38" spans="3:12" x14ac:dyDescent="0.25">
      <c r="D38" t="s">
        <v>66</v>
      </c>
      <c r="E38" s="2">
        <v>33.299999999999997</v>
      </c>
      <c r="F38" s="2">
        <v>33.299999999999997</v>
      </c>
      <c r="G38" s="2">
        <v>33.299999999999997</v>
      </c>
      <c r="H38" s="2">
        <v>33.299999999999997</v>
      </c>
      <c r="I38" s="74">
        <f t="shared" ref="I38:I44" si="6">AVERAGE(E38:H38)</f>
        <v>33.299999999999997</v>
      </c>
      <c r="J38" s="74">
        <f>(I38-I37)/I37*100</f>
        <v>11.092577147623018</v>
      </c>
      <c r="K38" s="75">
        <f t="shared" ref="K38:K44" si="7">(_xlfn.STDEV.S(E38:H38))/2</f>
        <v>0</v>
      </c>
      <c r="L38" s="4"/>
    </row>
    <row r="39" spans="3:12" x14ac:dyDescent="0.25">
      <c r="D39" t="s">
        <v>67</v>
      </c>
      <c r="E39" s="2">
        <v>35.299999999999997</v>
      </c>
      <c r="F39" s="2">
        <v>33.299999999999997</v>
      </c>
      <c r="G39" s="2">
        <v>33.299999999999997</v>
      </c>
      <c r="H39" s="2">
        <v>33.299999999999997</v>
      </c>
      <c r="I39" s="74">
        <f t="shared" si="6"/>
        <v>33.799999999999997</v>
      </c>
      <c r="J39" s="74">
        <f>(I39-I37)/I37*100</f>
        <v>12.760633861551291</v>
      </c>
      <c r="K39" s="75">
        <f t="shared" si="7"/>
        <v>0.5</v>
      </c>
      <c r="L39" s="4"/>
    </row>
    <row r="40" spans="3:12" x14ac:dyDescent="0.25">
      <c r="D40" t="s">
        <v>68</v>
      </c>
      <c r="E40" s="2">
        <v>33.299999999999997</v>
      </c>
      <c r="F40" s="2">
        <v>66.7</v>
      </c>
      <c r="G40" s="2">
        <v>66.7</v>
      </c>
      <c r="H40" s="2">
        <v>33.299999999999997</v>
      </c>
      <c r="I40" s="74">
        <f t="shared" si="6"/>
        <v>50</v>
      </c>
      <c r="J40" s="74">
        <f>(I40-I37)/I37*100</f>
        <v>66.805671392827364</v>
      </c>
      <c r="K40" s="75">
        <f t="shared" si="7"/>
        <v>9.6417494954667564</v>
      </c>
      <c r="L40" s="4"/>
    </row>
    <row r="41" spans="3:12" x14ac:dyDescent="0.25">
      <c r="D41" t="s">
        <v>69</v>
      </c>
      <c r="E41" s="2">
        <v>33.299999999999997</v>
      </c>
      <c r="F41" s="2">
        <v>33.299999999999997</v>
      </c>
      <c r="G41" s="2">
        <v>33.299999999999997</v>
      </c>
      <c r="H41" s="2">
        <v>33.299999999999997</v>
      </c>
      <c r="I41" s="74">
        <f t="shared" si="6"/>
        <v>33.299999999999997</v>
      </c>
      <c r="J41" s="74">
        <f>(I41-I37)/I37*100</f>
        <v>11.092577147623018</v>
      </c>
      <c r="K41" s="75">
        <f t="shared" si="7"/>
        <v>0</v>
      </c>
      <c r="L41" s="4"/>
    </row>
    <row r="42" spans="3:12" x14ac:dyDescent="0.25">
      <c r="D42" t="s">
        <v>70</v>
      </c>
      <c r="E42" s="2">
        <v>33.299999999999997</v>
      </c>
      <c r="F42" s="2">
        <v>33.299999999999997</v>
      </c>
      <c r="G42" s="2">
        <v>0</v>
      </c>
      <c r="H42" s="2">
        <v>33.299999999999997</v>
      </c>
      <c r="I42" s="74">
        <f t="shared" si="6"/>
        <v>24.974999999999998</v>
      </c>
      <c r="J42" s="74">
        <f>(I42-I41)/I41*100</f>
        <v>-25</v>
      </c>
      <c r="K42" s="75">
        <f t="shared" si="7"/>
        <v>8.3250000000000011</v>
      </c>
      <c r="L42" s="4"/>
    </row>
    <row r="43" spans="3:12" x14ac:dyDescent="0.25">
      <c r="D43" t="s">
        <v>71</v>
      </c>
      <c r="E43" s="2">
        <v>33.299999999999997</v>
      </c>
      <c r="F43" s="2">
        <v>0</v>
      </c>
      <c r="G43" s="2">
        <v>33.299999999999997</v>
      </c>
      <c r="H43" s="2">
        <v>33.299999999999997</v>
      </c>
      <c r="I43" s="74">
        <f t="shared" si="6"/>
        <v>24.974999999999998</v>
      </c>
      <c r="J43" s="74">
        <f>(I43-I41)/I41*100</f>
        <v>-25</v>
      </c>
      <c r="K43" s="75">
        <f t="shared" si="7"/>
        <v>8.3250000000000011</v>
      </c>
      <c r="L43" s="4"/>
    </row>
    <row r="44" spans="3:12" x14ac:dyDescent="0.25">
      <c r="D44" t="s">
        <v>72</v>
      </c>
      <c r="E44" s="2">
        <v>0</v>
      </c>
      <c r="F44" s="2">
        <v>33.299999999999997</v>
      </c>
      <c r="G44" s="2">
        <v>0</v>
      </c>
      <c r="H44" s="2">
        <v>33.299999999999997</v>
      </c>
      <c r="I44" s="74">
        <f t="shared" si="6"/>
        <v>16.649999999999999</v>
      </c>
      <c r="J44" s="74">
        <f>(I44-I41)/I41*100</f>
        <v>-50</v>
      </c>
      <c r="K44" s="75">
        <f t="shared" si="7"/>
        <v>9.6128819820072682</v>
      </c>
      <c r="L44" s="4"/>
    </row>
    <row r="46" spans="3:12" x14ac:dyDescent="0.25">
      <c r="C46" t="s">
        <v>145</v>
      </c>
    </row>
    <row r="47" spans="3:12" x14ac:dyDescent="0.25">
      <c r="D47" s="3" t="s">
        <v>21</v>
      </c>
      <c r="E47" s="74" t="s">
        <v>22</v>
      </c>
      <c r="F47" s="74" t="s">
        <v>23</v>
      </c>
      <c r="G47" s="74" t="s">
        <v>24</v>
      </c>
      <c r="H47" s="74" t="s">
        <v>50</v>
      </c>
      <c r="I47" s="74" t="s">
        <v>141</v>
      </c>
      <c r="J47" s="74" t="s">
        <v>142</v>
      </c>
      <c r="K47" s="75" t="s">
        <v>26</v>
      </c>
    </row>
    <row r="48" spans="3:12" x14ac:dyDescent="0.25">
      <c r="D48" t="s">
        <v>65</v>
      </c>
      <c r="E48" s="2">
        <v>60.7</v>
      </c>
      <c r="F48" s="2">
        <v>33.299999999999997</v>
      </c>
      <c r="G48" s="2">
        <v>33.299999999999997</v>
      </c>
      <c r="H48" s="2">
        <v>33.299999999999997</v>
      </c>
      <c r="I48" s="74">
        <f>AVERAGE(E48:H48)</f>
        <v>40.15</v>
      </c>
      <c r="J48" s="74">
        <f>(I48-I48)/I48*100</f>
        <v>0</v>
      </c>
      <c r="K48" s="75">
        <f>(_xlfn.STDEV.S(E48:H48))/2</f>
        <v>6.8500000000000032</v>
      </c>
      <c r="L48" s="4"/>
    </row>
    <row r="49" spans="3:12" x14ac:dyDescent="0.25">
      <c r="D49" t="s">
        <v>66</v>
      </c>
      <c r="E49" s="2">
        <v>66.7</v>
      </c>
      <c r="F49" s="2">
        <v>33.299999999999997</v>
      </c>
      <c r="G49" s="2">
        <v>33.299999999999997</v>
      </c>
      <c r="H49" s="2">
        <v>33.299999999999997</v>
      </c>
      <c r="I49" s="74">
        <f t="shared" ref="I49:I55" si="8">AVERAGE(E49:H49)</f>
        <v>41.650000000000006</v>
      </c>
      <c r="J49" s="74">
        <f>(I49-I48)/I48*100</f>
        <v>3.735990037359918</v>
      </c>
      <c r="K49" s="75">
        <f t="shared" ref="K49:K55" si="9">(_xlfn.STDEV.S(E49:H49))/2</f>
        <v>8.3499999999999872</v>
      </c>
      <c r="L49" s="4"/>
    </row>
    <row r="50" spans="3:12" x14ac:dyDescent="0.25">
      <c r="D50" t="s">
        <v>67</v>
      </c>
      <c r="E50" s="2">
        <v>66.7</v>
      </c>
      <c r="F50" s="2">
        <v>42.3</v>
      </c>
      <c r="G50" s="2">
        <v>33.299999999999997</v>
      </c>
      <c r="H50" s="2">
        <v>33.299999999999997</v>
      </c>
      <c r="I50" s="74">
        <f t="shared" si="8"/>
        <v>43.900000000000006</v>
      </c>
      <c r="J50" s="74">
        <f>(I50-I48)/I48*100</f>
        <v>9.3399750933997687</v>
      </c>
      <c r="K50" s="75">
        <f t="shared" si="9"/>
        <v>7.8905006178315302</v>
      </c>
      <c r="L50" s="4"/>
    </row>
    <row r="51" spans="3:12" x14ac:dyDescent="0.25">
      <c r="D51" t="s">
        <v>68</v>
      </c>
      <c r="E51" s="2">
        <v>66.7</v>
      </c>
      <c r="F51" s="2">
        <v>66.7</v>
      </c>
      <c r="G51" s="2">
        <v>66.7</v>
      </c>
      <c r="H51" s="2">
        <v>66.7</v>
      </c>
      <c r="I51" s="74">
        <f t="shared" si="8"/>
        <v>66.7</v>
      </c>
      <c r="J51" s="74">
        <f>(I51-I48)/I48*100</f>
        <v>66.127023661270243</v>
      </c>
      <c r="K51" s="75">
        <f t="shared" si="9"/>
        <v>0</v>
      </c>
      <c r="L51" s="4"/>
    </row>
    <row r="52" spans="3:12" x14ac:dyDescent="0.25">
      <c r="D52" t="s">
        <v>69</v>
      </c>
      <c r="E52" s="2">
        <v>66.7</v>
      </c>
      <c r="F52" s="2">
        <v>33.299999999999997</v>
      </c>
      <c r="G52" s="2">
        <v>33.299999999999997</v>
      </c>
      <c r="H52" s="2">
        <v>33.299999999999997</v>
      </c>
      <c r="I52" s="74">
        <f t="shared" si="8"/>
        <v>41.650000000000006</v>
      </c>
      <c r="J52" s="74">
        <f>(I52-I48)/I48*100</f>
        <v>3.735990037359918</v>
      </c>
      <c r="K52" s="75">
        <f t="shared" si="9"/>
        <v>8.3499999999999872</v>
      </c>
      <c r="L52" s="4"/>
    </row>
    <row r="53" spans="3:12" x14ac:dyDescent="0.25">
      <c r="D53" t="s">
        <v>70</v>
      </c>
      <c r="E53" s="2">
        <v>33.299999999999997</v>
      </c>
      <c r="F53" s="2">
        <v>33.299999999999997</v>
      </c>
      <c r="G53" s="2">
        <v>33.299999999999997</v>
      </c>
      <c r="H53" s="2">
        <v>33.299999999999997</v>
      </c>
      <c r="I53" s="74">
        <f t="shared" si="8"/>
        <v>33.299999999999997</v>
      </c>
      <c r="J53" s="74">
        <f>(I53-I52)/I52*100</f>
        <v>-20.04801920768309</v>
      </c>
      <c r="K53" s="75">
        <f t="shared" si="9"/>
        <v>0</v>
      </c>
      <c r="L53" s="4"/>
    </row>
    <row r="54" spans="3:12" x14ac:dyDescent="0.25">
      <c r="D54" t="s">
        <v>71</v>
      </c>
      <c r="E54" s="2">
        <v>33.299999999999997</v>
      </c>
      <c r="F54" s="2">
        <v>33.299999999999997</v>
      </c>
      <c r="G54" s="2">
        <v>33.299999999999997</v>
      </c>
      <c r="H54" s="2">
        <v>33.299999999999997</v>
      </c>
      <c r="I54" s="74">
        <f t="shared" si="8"/>
        <v>33.299999999999997</v>
      </c>
      <c r="J54" s="74">
        <f>(I54-I52)/I52*100</f>
        <v>-20.04801920768309</v>
      </c>
      <c r="K54" s="75">
        <f t="shared" si="9"/>
        <v>0</v>
      </c>
      <c r="L54" s="4"/>
    </row>
    <row r="55" spans="3:12" x14ac:dyDescent="0.25">
      <c r="D55" t="s">
        <v>72</v>
      </c>
      <c r="E55" s="2">
        <v>0</v>
      </c>
      <c r="F55" s="2">
        <v>33.299999999999997</v>
      </c>
      <c r="G55" s="2">
        <v>33.299999999999997</v>
      </c>
      <c r="H55" s="2">
        <v>33.299999999999997</v>
      </c>
      <c r="I55" s="74">
        <f t="shared" si="8"/>
        <v>24.974999999999998</v>
      </c>
      <c r="J55" s="74">
        <f>(I55-I52)/I52*100</f>
        <v>-40.036014405762316</v>
      </c>
      <c r="K55" s="75">
        <f t="shared" si="9"/>
        <v>8.3250000000000011</v>
      </c>
      <c r="L55" s="4"/>
    </row>
    <row r="57" spans="3:12" x14ac:dyDescent="0.25">
      <c r="C57" t="s">
        <v>146</v>
      </c>
    </row>
    <row r="58" spans="3:12" x14ac:dyDescent="0.25">
      <c r="D58" s="3" t="s">
        <v>21</v>
      </c>
      <c r="E58" s="74" t="s">
        <v>22</v>
      </c>
      <c r="F58" s="74" t="s">
        <v>23</v>
      </c>
      <c r="G58" s="74" t="s">
        <v>24</v>
      </c>
      <c r="H58" s="74" t="s">
        <v>50</v>
      </c>
      <c r="I58" s="74" t="s">
        <v>141</v>
      </c>
      <c r="J58" s="74" t="s">
        <v>142</v>
      </c>
      <c r="K58" s="75" t="s">
        <v>26</v>
      </c>
    </row>
    <row r="59" spans="3:12" x14ac:dyDescent="0.25">
      <c r="D59" t="s">
        <v>65</v>
      </c>
      <c r="E59" s="2">
        <v>66.7</v>
      </c>
      <c r="F59" s="2">
        <v>100</v>
      </c>
      <c r="G59" s="2">
        <v>66.7</v>
      </c>
      <c r="H59" s="2">
        <v>33.299999999999997</v>
      </c>
      <c r="I59" s="74">
        <f>AVERAGE(E59:H59)</f>
        <v>66.674999999999997</v>
      </c>
      <c r="J59" s="74">
        <f>(I59-I59)/I59*100</f>
        <v>0</v>
      </c>
      <c r="K59" s="75">
        <f>(_xlfn.STDEV.S(E59:H59))/2</f>
        <v>13.615088137797709</v>
      </c>
    </row>
    <row r="60" spans="3:12" x14ac:dyDescent="0.25">
      <c r="D60" t="s">
        <v>66</v>
      </c>
      <c r="E60" s="2">
        <v>66.7</v>
      </c>
      <c r="F60" s="2">
        <v>100</v>
      </c>
      <c r="G60" s="2">
        <v>66.7</v>
      </c>
      <c r="H60" s="2">
        <v>33.299999999999997</v>
      </c>
      <c r="I60" s="74">
        <f t="shared" ref="I60:I66" si="10">AVERAGE(E60:H60)</f>
        <v>66.674999999999997</v>
      </c>
      <c r="J60" s="74">
        <f>(I60-I59)/I59*100</f>
        <v>0</v>
      </c>
      <c r="K60" s="75">
        <f t="shared" ref="K60:K66" si="11">(_xlfn.STDEV.S(E60:H60))/2</f>
        <v>13.615088137797709</v>
      </c>
    </row>
    <row r="61" spans="3:12" x14ac:dyDescent="0.25">
      <c r="D61" t="s">
        <v>67</v>
      </c>
      <c r="E61" s="2">
        <v>66.7</v>
      </c>
      <c r="F61" s="2">
        <v>100</v>
      </c>
      <c r="G61" s="2">
        <v>66.7</v>
      </c>
      <c r="H61" s="2">
        <v>33.299999999999997</v>
      </c>
      <c r="I61" s="74">
        <f t="shared" si="10"/>
        <v>66.674999999999997</v>
      </c>
      <c r="J61" s="74">
        <f>(I61-I59)/I59*100</f>
        <v>0</v>
      </c>
      <c r="K61" s="75">
        <f t="shared" si="11"/>
        <v>13.615088137797709</v>
      </c>
    </row>
    <row r="62" spans="3:12" x14ac:dyDescent="0.25">
      <c r="D62" t="s">
        <v>68</v>
      </c>
      <c r="E62" s="2">
        <v>100</v>
      </c>
      <c r="F62" s="2">
        <v>100</v>
      </c>
      <c r="G62" s="2">
        <v>100</v>
      </c>
      <c r="H62" s="2">
        <v>100</v>
      </c>
      <c r="I62" s="74">
        <f t="shared" si="10"/>
        <v>100</v>
      </c>
      <c r="J62" s="74">
        <f>(I62-I59)/I59*100</f>
        <v>49.981252343457072</v>
      </c>
      <c r="K62" s="75">
        <f t="shared" si="11"/>
        <v>0</v>
      </c>
    </row>
    <row r="63" spans="3:12" x14ac:dyDescent="0.25">
      <c r="D63" t="s">
        <v>69</v>
      </c>
      <c r="E63" s="2">
        <v>66.7</v>
      </c>
      <c r="F63" s="2">
        <v>100</v>
      </c>
      <c r="G63" s="2">
        <v>66.7</v>
      </c>
      <c r="H63" s="2">
        <v>100</v>
      </c>
      <c r="I63" s="74">
        <f t="shared" si="10"/>
        <v>83.35</v>
      </c>
      <c r="J63" s="74">
        <f>(I63-I59)/I59*100</f>
        <v>25.009373828271464</v>
      </c>
      <c r="K63" s="75">
        <f t="shared" si="11"/>
        <v>9.6128819820072824</v>
      </c>
    </row>
    <row r="64" spans="3:12" x14ac:dyDescent="0.25">
      <c r="D64" t="s">
        <v>70</v>
      </c>
      <c r="E64" s="2">
        <v>33.299999999999997</v>
      </c>
      <c r="F64" s="2">
        <v>100</v>
      </c>
      <c r="G64" s="2">
        <v>66.7</v>
      </c>
      <c r="H64" s="2">
        <v>100</v>
      </c>
      <c r="I64" s="74">
        <f t="shared" si="10"/>
        <v>75</v>
      </c>
      <c r="J64" s="74">
        <f>(I64-I63)/I63*100</f>
        <v>-10.01799640071985</v>
      </c>
      <c r="K64" s="75">
        <f t="shared" si="11"/>
        <v>15.962925796983455</v>
      </c>
    </row>
    <row r="65" spans="3:11" x14ac:dyDescent="0.25">
      <c r="D65" t="s">
        <v>71</v>
      </c>
      <c r="E65" s="2">
        <v>66.7</v>
      </c>
      <c r="F65" s="2">
        <v>100</v>
      </c>
      <c r="G65" s="2">
        <v>66.7</v>
      </c>
      <c r="H65" s="2">
        <v>66.7</v>
      </c>
      <c r="I65" s="74">
        <f t="shared" si="10"/>
        <v>75.024999999999991</v>
      </c>
      <c r="J65" s="74">
        <f>(I65-I63)/I63*100</f>
        <v>-9.9880023995201004</v>
      </c>
      <c r="K65" s="75">
        <f t="shared" si="11"/>
        <v>8.3250000000000153</v>
      </c>
    </row>
    <row r="66" spans="3:11" x14ac:dyDescent="0.25">
      <c r="D66" t="s">
        <v>72</v>
      </c>
      <c r="E66" s="2">
        <v>33.299999999999997</v>
      </c>
      <c r="F66" s="2">
        <v>66.7</v>
      </c>
      <c r="G66" s="2">
        <v>66.7</v>
      </c>
      <c r="H66" s="2">
        <v>66.7</v>
      </c>
      <c r="I66" s="74">
        <f t="shared" si="10"/>
        <v>58.349999999999994</v>
      </c>
      <c r="J66" s="74">
        <f>(I66-I63)/I63*100</f>
        <v>-29.994001199760049</v>
      </c>
      <c r="K66" s="75">
        <f t="shared" si="11"/>
        <v>8.3500000000000192</v>
      </c>
    </row>
    <row r="68" spans="3:11" x14ac:dyDescent="0.25">
      <c r="C68" t="s">
        <v>147</v>
      </c>
    </row>
    <row r="69" spans="3:11" x14ac:dyDescent="0.25">
      <c r="D69" s="3" t="s">
        <v>21</v>
      </c>
      <c r="E69" s="74" t="s">
        <v>22</v>
      </c>
      <c r="F69" s="74" t="s">
        <v>23</v>
      </c>
      <c r="G69" s="74" t="s">
        <v>24</v>
      </c>
      <c r="H69" s="74" t="s">
        <v>50</v>
      </c>
      <c r="I69" s="74" t="s">
        <v>141</v>
      </c>
      <c r="J69" s="74" t="s">
        <v>142</v>
      </c>
      <c r="K69" s="75" t="s">
        <v>26</v>
      </c>
    </row>
    <row r="70" spans="3:11" x14ac:dyDescent="0.25">
      <c r="D70" t="s">
        <v>65</v>
      </c>
      <c r="E70" s="2">
        <v>66.7</v>
      </c>
      <c r="F70" s="2">
        <v>100</v>
      </c>
      <c r="G70" s="2">
        <v>66.7</v>
      </c>
      <c r="H70" s="2">
        <v>66.7</v>
      </c>
      <c r="I70" s="74">
        <f>AVERAGE(E70:H70)</f>
        <v>75.024999999999991</v>
      </c>
      <c r="J70" s="74">
        <f>(I70-I70)/I70*100</f>
        <v>0</v>
      </c>
      <c r="K70" s="75">
        <f>(_xlfn.STDEV.S(E70:H70))/2</f>
        <v>8.3250000000000153</v>
      </c>
    </row>
    <row r="71" spans="3:11" x14ac:dyDescent="0.25">
      <c r="D71" t="s">
        <v>66</v>
      </c>
      <c r="E71" s="2">
        <v>100</v>
      </c>
      <c r="F71" s="2">
        <v>100</v>
      </c>
      <c r="G71" s="2">
        <v>66.7</v>
      </c>
      <c r="H71" s="2">
        <v>66.7</v>
      </c>
      <c r="I71" s="74">
        <f t="shared" ref="I71:I77" si="12">AVERAGE(E71:H71)</f>
        <v>83.35</v>
      </c>
      <c r="J71" s="74">
        <f>(I71-I70)/I70*100</f>
        <v>11.096301232922364</v>
      </c>
      <c r="K71" s="75">
        <f t="shared" ref="K71:K77" si="13">(_xlfn.STDEV.S(E71:H71))/2</f>
        <v>9.6128819820072824</v>
      </c>
    </row>
    <row r="72" spans="3:11" x14ac:dyDescent="0.25">
      <c r="D72" t="s">
        <v>67</v>
      </c>
      <c r="E72" s="2">
        <v>100</v>
      </c>
      <c r="F72" s="2">
        <v>100</v>
      </c>
      <c r="G72" s="2">
        <v>66.7</v>
      </c>
      <c r="H72" s="2">
        <v>100</v>
      </c>
      <c r="I72" s="74">
        <f t="shared" si="12"/>
        <v>91.674999999999997</v>
      </c>
      <c r="J72" s="74">
        <f>(I72-I70)/I70*100</f>
        <v>22.192602465844729</v>
      </c>
      <c r="K72" s="75">
        <f t="shared" si="13"/>
        <v>8.3250000000000153</v>
      </c>
    </row>
    <row r="73" spans="3:11" x14ac:dyDescent="0.25">
      <c r="D73" t="s">
        <v>68</v>
      </c>
      <c r="E73" s="2">
        <v>100</v>
      </c>
      <c r="F73" s="2">
        <v>100</v>
      </c>
      <c r="G73" s="2">
        <v>100</v>
      </c>
      <c r="H73" s="2">
        <v>100</v>
      </c>
      <c r="I73" s="74">
        <f t="shared" si="12"/>
        <v>100</v>
      </c>
      <c r="J73" s="74">
        <f>(I73-I70)/I70*100</f>
        <v>33.288903698767093</v>
      </c>
      <c r="K73" s="75">
        <f t="shared" si="13"/>
        <v>0</v>
      </c>
    </row>
    <row r="74" spans="3:11" x14ac:dyDescent="0.25">
      <c r="D74" t="s">
        <v>69</v>
      </c>
      <c r="E74" s="2">
        <v>100</v>
      </c>
      <c r="F74" s="2">
        <v>100</v>
      </c>
      <c r="G74" s="2">
        <v>100</v>
      </c>
      <c r="H74" s="2">
        <v>100</v>
      </c>
      <c r="I74" s="74">
        <f t="shared" si="12"/>
        <v>100</v>
      </c>
      <c r="J74" s="74">
        <f>(I74-I70)/I70*100</f>
        <v>33.288903698767093</v>
      </c>
      <c r="K74" s="75">
        <f t="shared" si="13"/>
        <v>0</v>
      </c>
    </row>
    <row r="75" spans="3:11" x14ac:dyDescent="0.25">
      <c r="D75" t="s">
        <v>70</v>
      </c>
      <c r="E75" s="2">
        <v>66.7</v>
      </c>
      <c r="F75" s="2">
        <v>100</v>
      </c>
      <c r="G75" s="2">
        <v>100</v>
      </c>
      <c r="H75" s="2">
        <v>100</v>
      </c>
      <c r="I75" s="74">
        <f t="shared" si="12"/>
        <v>91.674999999999997</v>
      </c>
      <c r="J75" s="74">
        <f>(I75-I74)/I74*100</f>
        <v>-8.3250000000000028</v>
      </c>
      <c r="K75" s="75">
        <f t="shared" si="13"/>
        <v>8.3250000000000153</v>
      </c>
    </row>
    <row r="76" spans="3:11" x14ac:dyDescent="0.25">
      <c r="D76" t="s">
        <v>71</v>
      </c>
      <c r="E76" s="2">
        <v>100</v>
      </c>
      <c r="F76" s="2">
        <v>100</v>
      </c>
      <c r="G76" s="2">
        <v>100</v>
      </c>
      <c r="H76" s="2">
        <v>66.7</v>
      </c>
      <c r="I76" s="74">
        <f t="shared" si="12"/>
        <v>91.674999999999997</v>
      </c>
      <c r="J76" s="74">
        <f>(I76-I74)/I74*100</f>
        <v>-8.3250000000000028</v>
      </c>
      <c r="K76" s="75">
        <f t="shared" si="13"/>
        <v>8.3250000000000153</v>
      </c>
    </row>
    <row r="77" spans="3:11" x14ac:dyDescent="0.25">
      <c r="D77" t="s">
        <v>72</v>
      </c>
      <c r="E77" s="2">
        <v>44</v>
      </c>
      <c r="F77" s="2">
        <v>66.7</v>
      </c>
      <c r="G77" s="2">
        <v>66.7</v>
      </c>
      <c r="H77" s="2">
        <v>66.7</v>
      </c>
      <c r="I77" s="74">
        <f t="shared" si="12"/>
        <v>61.025000000000006</v>
      </c>
      <c r="J77" s="74">
        <f>(I77-I74)/I74*100</f>
        <v>-38.974999999999994</v>
      </c>
      <c r="K77" s="75">
        <f t="shared" si="13"/>
        <v>5.6749999999999918</v>
      </c>
    </row>
    <row r="79" spans="3:11" x14ac:dyDescent="0.25">
      <c r="C79" t="s">
        <v>148</v>
      </c>
    </row>
    <row r="80" spans="3:11" x14ac:dyDescent="0.25">
      <c r="D80" s="3" t="s">
        <v>21</v>
      </c>
      <c r="E80" s="74" t="s">
        <v>22</v>
      </c>
      <c r="F80" s="74" t="s">
        <v>23</v>
      </c>
      <c r="G80" s="74" t="s">
        <v>24</v>
      </c>
      <c r="H80" s="74" t="s">
        <v>50</v>
      </c>
      <c r="I80" s="74" t="s">
        <v>141</v>
      </c>
      <c r="J80" s="74" t="s">
        <v>142</v>
      </c>
      <c r="K80" s="75" t="s">
        <v>26</v>
      </c>
    </row>
    <row r="81" spans="3:11" x14ac:dyDescent="0.25">
      <c r="D81" t="s">
        <v>65</v>
      </c>
      <c r="E81" s="2">
        <v>100</v>
      </c>
      <c r="F81" s="2">
        <v>100</v>
      </c>
      <c r="G81" s="2">
        <v>100</v>
      </c>
      <c r="H81" s="2">
        <v>100</v>
      </c>
      <c r="I81" s="74">
        <f>AVERAGE(E81:H81)</f>
        <v>100</v>
      </c>
      <c r="J81" s="74">
        <f>(I81-I81)/I81*100</f>
        <v>0</v>
      </c>
      <c r="K81" s="75">
        <f>(_xlfn.STDEV.S(E81:H81))/2</f>
        <v>0</v>
      </c>
    </row>
    <row r="82" spans="3:11" x14ac:dyDescent="0.25">
      <c r="D82" t="s">
        <v>66</v>
      </c>
      <c r="E82" s="2">
        <v>100</v>
      </c>
      <c r="F82" s="2">
        <v>100</v>
      </c>
      <c r="G82" s="2">
        <v>100</v>
      </c>
      <c r="H82" s="2">
        <v>100</v>
      </c>
      <c r="I82" s="74">
        <f t="shared" ref="I82:I88" si="14">AVERAGE(E82:H82)</f>
        <v>100</v>
      </c>
      <c r="J82" s="74">
        <f>(I82-I81)/I81*100</f>
        <v>0</v>
      </c>
      <c r="K82" s="75">
        <f t="shared" ref="K82:K88" si="15">(_xlfn.STDEV.S(E82:H82))/2</f>
        <v>0</v>
      </c>
    </row>
    <row r="83" spans="3:11" x14ac:dyDescent="0.25">
      <c r="D83" t="s">
        <v>67</v>
      </c>
      <c r="E83" s="2">
        <v>100</v>
      </c>
      <c r="F83" s="2">
        <v>100</v>
      </c>
      <c r="G83" s="2">
        <v>100</v>
      </c>
      <c r="H83" s="2">
        <v>100</v>
      </c>
      <c r="I83" s="74">
        <f t="shared" si="14"/>
        <v>100</v>
      </c>
      <c r="J83" s="74">
        <f>(I83-I81)/I81*100</f>
        <v>0</v>
      </c>
      <c r="K83" s="75">
        <f t="shared" si="15"/>
        <v>0</v>
      </c>
    </row>
    <row r="84" spans="3:11" x14ac:dyDescent="0.25">
      <c r="D84" t="s">
        <v>68</v>
      </c>
      <c r="E84" s="2">
        <v>100</v>
      </c>
      <c r="F84" s="2">
        <v>100</v>
      </c>
      <c r="G84" s="2">
        <v>100</v>
      </c>
      <c r="H84" s="2">
        <v>100</v>
      </c>
      <c r="I84" s="74">
        <f t="shared" si="14"/>
        <v>100</v>
      </c>
      <c r="J84" s="74">
        <f>(I84-I81)/I81*100</f>
        <v>0</v>
      </c>
      <c r="K84" s="75">
        <f t="shared" si="15"/>
        <v>0</v>
      </c>
    </row>
    <row r="85" spans="3:11" x14ac:dyDescent="0.25">
      <c r="D85" t="s">
        <v>69</v>
      </c>
      <c r="E85" s="2">
        <v>100</v>
      </c>
      <c r="F85" s="2">
        <v>100</v>
      </c>
      <c r="G85" s="2">
        <v>100</v>
      </c>
      <c r="H85" s="2">
        <v>100</v>
      </c>
      <c r="I85" s="74">
        <f t="shared" si="14"/>
        <v>100</v>
      </c>
      <c r="J85" s="74">
        <f>(I85-I81)/I81*100</f>
        <v>0</v>
      </c>
      <c r="K85" s="75">
        <f t="shared" si="15"/>
        <v>0</v>
      </c>
    </row>
    <row r="86" spans="3:11" x14ac:dyDescent="0.25">
      <c r="D86" t="s">
        <v>70</v>
      </c>
      <c r="E86" s="2">
        <v>100</v>
      </c>
      <c r="F86" s="2">
        <v>100</v>
      </c>
      <c r="G86" s="2">
        <v>100</v>
      </c>
      <c r="H86" s="2">
        <v>100</v>
      </c>
      <c r="I86" s="74">
        <f t="shared" si="14"/>
        <v>100</v>
      </c>
      <c r="J86" s="74">
        <f>(I86-I85)/I85*100</f>
        <v>0</v>
      </c>
      <c r="K86" s="75">
        <f t="shared" si="15"/>
        <v>0</v>
      </c>
    </row>
    <row r="87" spans="3:11" x14ac:dyDescent="0.25">
      <c r="D87" t="s">
        <v>71</v>
      </c>
      <c r="E87" s="2">
        <v>100</v>
      </c>
      <c r="F87" s="2">
        <v>100</v>
      </c>
      <c r="G87" s="2">
        <v>100</v>
      </c>
      <c r="H87" s="2">
        <v>100</v>
      </c>
      <c r="I87" s="74">
        <f t="shared" si="14"/>
        <v>100</v>
      </c>
      <c r="J87" s="74">
        <f>(I87-I85)/I85*100</f>
        <v>0</v>
      </c>
      <c r="K87" s="75">
        <f t="shared" si="15"/>
        <v>0</v>
      </c>
    </row>
    <row r="88" spans="3:11" x14ac:dyDescent="0.25">
      <c r="D88" t="s">
        <v>72</v>
      </c>
      <c r="E88" s="2">
        <v>66.7</v>
      </c>
      <c r="F88" s="2">
        <v>100</v>
      </c>
      <c r="G88" s="2">
        <v>100</v>
      </c>
      <c r="H88" s="2">
        <v>66.7</v>
      </c>
      <c r="I88" s="74">
        <f t="shared" si="14"/>
        <v>83.35</v>
      </c>
      <c r="J88" s="74">
        <f>(I88-I85)/I85*100</f>
        <v>-16.650000000000006</v>
      </c>
      <c r="K88" s="75">
        <f t="shared" si="15"/>
        <v>9.6128819820072824</v>
      </c>
    </row>
    <row r="90" spans="3:11" x14ac:dyDescent="0.25">
      <c r="C90" t="s">
        <v>149</v>
      </c>
    </row>
    <row r="91" spans="3:11" x14ac:dyDescent="0.25">
      <c r="D91" s="3" t="s">
        <v>21</v>
      </c>
      <c r="E91" s="74" t="s">
        <v>22</v>
      </c>
      <c r="F91" s="74" t="s">
        <v>23</v>
      </c>
      <c r="G91" s="74" t="s">
        <v>24</v>
      </c>
      <c r="H91" s="74" t="s">
        <v>50</v>
      </c>
      <c r="I91" s="74" t="s">
        <v>141</v>
      </c>
      <c r="J91" s="74" t="s">
        <v>142</v>
      </c>
      <c r="K91" s="75" t="s">
        <v>26</v>
      </c>
    </row>
    <row r="92" spans="3:11" x14ac:dyDescent="0.25">
      <c r="D92" t="s">
        <v>65</v>
      </c>
      <c r="E92" s="2">
        <v>100</v>
      </c>
      <c r="F92" s="2">
        <v>100</v>
      </c>
      <c r="G92" s="2">
        <v>100</v>
      </c>
      <c r="H92" s="2">
        <v>100</v>
      </c>
      <c r="I92" s="74">
        <f>AVERAGE(E92:H92)</f>
        <v>100</v>
      </c>
      <c r="J92" s="74">
        <f>(I92-I92)/I92*100</f>
        <v>0</v>
      </c>
      <c r="K92" s="75">
        <f>(_xlfn.STDEV.S(E92:H92))/2</f>
        <v>0</v>
      </c>
    </row>
    <row r="93" spans="3:11" x14ac:dyDescent="0.25">
      <c r="D93" t="s">
        <v>66</v>
      </c>
      <c r="E93" s="2">
        <v>100</v>
      </c>
      <c r="F93" s="2">
        <v>100</v>
      </c>
      <c r="G93" s="2">
        <v>100</v>
      </c>
      <c r="H93" s="2">
        <v>100</v>
      </c>
      <c r="I93" s="74">
        <f t="shared" ref="I93:I99" si="16">AVERAGE(E93:H93)</f>
        <v>100</v>
      </c>
      <c r="J93" s="74">
        <f>(I93-I92)/I92*100</f>
        <v>0</v>
      </c>
      <c r="K93" s="75">
        <f t="shared" ref="K93:K99" si="17">(_xlfn.STDEV.S(E93:H93))/2</f>
        <v>0</v>
      </c>
    </row>
    <row r="94" spans="3:11" x14ac:dyDescent="0.25">
      <c r="D94" t="s">
        <v>67</v>
      </c>
      <c r="E94" s="2">
        <v>100</v>
      </c>
      <c r="F94" s="2">
        <v>100</v>
      </c>
      <c r="G94" s="2">
        <v>100</v>
      </c>
      <c r="H94" s="2">
        <v>100</v>
      </c>
      <c r="I94" s="74">
        <f t="shared" si="16"/>
        <v>100</v>
      </c>
      <c r="J94" s="74">
        <f>(I94-I92)/I92*100</f>
        <v>0</v>
      </c>
      <c r="K94" s="75">
        <f t="shared" si="17"/>
        <v>0</v>
      </c>
    </row>
    <row r="95" spans="3:11" x14ac:dyDescent="0.25">
      <c r="D95" t="s">
        <v>68</v>
      </c>
      <c r="E95" s="2">
        <v>100</v>
      </c>
      <c r="F95" s="2">
        <v>100</v>
      </c>
      <c r="G95" s="2">
        <v>100</v>
      </c>
      <c r="H95" s="2">
        <v>100</v>
      </c>
      <c r="I95" s="74">
        <f t="shared" si="16"/>
        <v>100</v>
      </c>
      <c r="J95" s="74">
        <f>(I95-I92)/I92*100</f>
        <v>0</v>
      </c>
      <c r="K95" s="75">
        <f t="shared" si="17"/>
        <v>0</v>
      </c>
    </row>
    <row r="96" spans="3:11" x14ac:dyDescent="0.25">
      <c r="D96" t="s">
        <v>69</v>
      </c>
      <c r="E96" s="2">
        <v>100</v>
      </c>
      <c r="F96" s="2">
        <v>100</v>
      </c>
      <c r="G96" s="2">
        <v>100</v>
      </c>
      <c r="H96" s="2">
        <v>100</v>
      </c>
      <c r="I96" s="74">
        <f t="shared" si="16"/>
        <v>100</v>
      </c>
      <c r="J96" s="74">
        <f>(I96-I92)/I92*100</f>
        <v>0</v>
      </c>
      <c r="K96" s="75">
        <f t="shared" si="17"/>
        <v>0</v>
      </c>
    </row>
    <row r="97" spans="3:11" x14ac:dyDescent="0.25">
      <c r="D97" t="s">
        <v>70</v>
      </c>
      <c r="E97" s="2">
        <v>100</v>
      </c>
      <c r="F97" s="2">
        <v>100</v>
      </c>
      <c r="G97" s="2">
        <v>100</v>
      </c>
      <c r="H97" s="2">
        <v>100</v>
      </c>
      <c r="I97" s="74">
        <f t="shared" si="16"/>
        <v>100</v>
      </c>
      <c r="J97" s="74">
        <f>(I97-I96)/I96*100</f>
        <v>0</v>
      </c>
      <c r="K97" s="75">
        <f t="shared" si="17"/>
        <v>0</v>
      </c>
    </row>
    <row r="98" spans="3:11" x14ac:dyDescent="0.25">
      <c r="D98" t="s">
        <v>71</v>
      </c>
      <c r="E98" s="2">
        <v>100</v>
      </c>
      <c r="F98" s="2">
        <v>100</v>
      </c>
      <c r="G98" s="2">
        <v>100</v>
      </c>
      <c r="H98" s="2">
        <v>100</v>
      </c>
      <c r="I98" s="74">
        <f t="shared" si="16"/>
        <v>100</v>
      </c>
      <c r="J98" s="74">
        <f>(I98-I96)/I96*100</f>
        <v>0</v>
      </c>
      <c r="K98" s="75">
        <f t="shared" si="17"/>
        <v>0</v>
      </c>
    </row>
    <row r="99" spans="3:11" x14ac:dyDescent="0.25">
      <c r="D99" t="s">
        <v>72</v>
      </c>
      <c r="E99" s="2">
        <v>100</v>
      </c>
      <c r="F99" s="2">
        <v>100</v>
      </c>
      <c r="G99" s="2">
        <v>100</v>
      </c>
      <c r="H99" s="2">
        <v>66.666666666666657</v>
      </c>
      <c r="I99" s="74">
        <f t="shared" si="16"/>
        <v>91.666666666666657</v>
      </c>
      <c r="J99" s="74">
        <f>(I99-I96)/I96*100</f>
        <v>-8.3333333333333428</v>
      </c>
      <c r="K99" s="75">
        <f t="shared" si="17"/>
        <v>8.3333333333333819</v>
      </c>
    </row>
    <row r="101" spans="3:11" x14ac:dyDescent="0.25">
      <c r="C101" t="s">
        <v>150</v>
      </c>
    </row>
    <row r="102" spans="3:11" x14ac:dyDescent="0.25">
      <c r="D102" s="3" t="s">
        <v>21</v>
      </c>
      <c r="E102" s="74" t="s">
        <v>22</v>
      </c>
      <c r="F102" s="74" t="s">
        <v>23</v>
      </c>
      <c r="G102" s="74" t="s">
        <v>24</v>
      </c>
      <c r="H102" s="74" t="s">
        <v>50</v>
      </c>
      <c r="I102" s="74" t="s">
        <v>141</v>
      </c>
      <c r="J102" s="74" t="s">
        <v>142</v>
      </c>
      <c r="K102" s="75" t="s">
        <v>26</v>
      </c>
    </row>
    <row r="103" spans="3:11" x14ac:dyDescent="0.25">
      <c r="D103" t="s">
        <v>65</v>
      </c>
      <c r="E103" s="2">
        <v>100</v>
      </c>
      <c r="F103" s="2">
        <v>100</v>
      </c>
      <c r="G103" s="2">
        <v>100</v>
      </c>
      <c r="H103" s="2">
        <v>100</v>
      </c>
      <c r="I103" s="74">
        <f>AVERAGE(E103:H103)</f>
        <v>100</v>
      </c>
      <c r="J103" s="74">
        <f>(I103-I103)/I103*100</f>
        <v>0</v>
      </c>
      <c r="K103" s="75">
        <f>(_xlfn.STDEV.S(E103:H103))/2</f>
        <v>0</v>
      </c>
    </row>
    <row r="104" spans="3:11" x14ac:dyDescent="0.25">
      <c r="D104" t="s">
        <v>66</v>
      </c>
      <c r="E104" s="2">
        <v>100</v>
      </c>
      <c r="F104" s="2">
        <v>100</v>
      </c>
      <c r="G104" s="2">
        <v>100</v>
      </c>
      <c r="H104" s="2">
        <v>100</v>
      </c>
      <c r="I104" s="74">
        <f t="shared" ref="I104:I110" si="18">AVERAGE(E104:H104)</f>
        <v>100</v>
      </c>
      <c r="J104" s="74">
        <f>(I104-I103)/I103*100</f>
        <v>0</v>
      </c>
      <c r="K104" s="75">
        <f t="shared" ref="K104:K110" si="19">(_xlfn.STDEV.S(E104:H104))/2</f>
        <v>0</v>
      </c>
    </row>
    <row r="105" spans="3:11" x14ac:dyDescent="0.25">
      <c r="D105" t="s">
        <v>67</v>
      </c>
      <c r="E105" s="2">
        <v>100</v>
      </c>
      <c r="F105" s="2">
        <v>100</v>
      </c>
      <c r="G105" s="2">
        <v>100</v>
      </c>
      <c r="H105" s="2">
        <v>100</v>
      </c>
      <c r="I105" s="74">
        <f t="shared" si="18"/>
        <v>100</v>
      </c>
      <c r="J105" s="74">
        <f>(I105-I103)/I103*100</f>
        <v>0</v>
      </c>
      <c r="K105" s="75">
        <f t="shared" si="19"/>
        <v>0</v>
      </c>
    </row>
    <row r="106" spans="3:11" x14ac:dyDescent="0.25">
      <c r="D106" t="s">
        <v>68</v>
      </c>
      <c r="E106" s="2">
        <v>100</v>
      </c>
      <c r="F106" s="2">
        <v>100</v>
      </c>
      <c r="G106" s="2">
        <v>100</v>
      </c>
      <c r="H106" s="2">
        <v>100</v>
      </c>
      <c r="I106" s="74">
        <f t="shared" si="18"/>
        <v>100</v>
      </c>
      <c r="J106" s="74">
        <f>(I106-I103)/I103*100</f>
        <v>0</v>
      </c>
      <c r="K106" s="75">
        <f t="shared" si="19"/>
        <v>0</v>
      </c>
    </row>
    <row r="107" spans="3:11" x14ac:dyDescent="0.25">
      <c r="D107" t="s">
        <v>69</v>
      </c>
      <c r="E107" s="2">
        <v>100</v>
      </c>
      <c r="F107" s="2">
        <v>100</v>
      </c>
      <c r="G107" s="2">
        <v>100</v>
      </c>
      <c r="H107" s="2">
        <v>100</v>
      </c>
      <c r="I107" s="74">
        <f t="shared" si="18"/>
        <v>100</v>
      </c>
      <c r="J107" s="74">
        <f>(I107-I103)/I103*100</f>
        <v>0</v>
      </c>
      <c r="K107" s="75">
        <f t="shared" si="19"/>
        <v>0</v>
      </c>
    </row>
    <row r="108" spans="3:11" x14ac:dyDescent="0.25">
      <c r="D108" t="s">
        <v>70</v>
      </c>
      <c r="E108" s="2">
        <v>100</v>
      </c>
      <c r="F108" s="2">
        <v>100</v>
      </c>
      <c r="G108" s="2">
        <v>100</v>
      </c>
      <c r="H108" s="2">
        <v>100</v>
      </c>
      <c r="I108" s="74">
        <f t="shared" si="18"/>
        <v>100</v>
      </c>
      <c r="J108" s="74">
        <f>(I108-I107)/I107*100</f>
        <v>0</v>
      </c>
      <c r="K108" s="75">
        <f t="shared" si="19"/>
        <v>0</v>
      </c>
    </row>
    <row r="109" spans="3:11" x14ac:dyDescent="0.25">
      <c r="D109" t="s">
        <v>71</v>
      </c>
      <c r="E109" s="2">
        <v>100</v>
      </c>
      <c r="F109" s="2">
        <v>100</v>
      </c>
      <c r="G109" s="2">
        <v>100</v>
      </c>
      <c r="H109" s="2">
        <v>100</v>
      </c>
      <c r="I109" s="74">
        <f t="shared" si="18"/>
        <v>100</v>
      </c>
      <c r="J109" s="74">
        <f>(I109-I107)/I107*100</f>
        <v>0</v>
      </c>
      <c r="K109" s="75">
        <f t="shared" si="19"/>
        <v>0</v>
      </c>
    </row>
    <row r="110" spans="3:11" x14ac:dyDescent="0.25">
      <c r="D110" t="s">
        <v>72</v>
      </c>
      <c r="E110" s="2">
        <v>100</v>
      </c>
      <c r="F110" s="2">
        <v>100</v>
      </c>
      <c r="G110" s="2">
        <v>100</v>
      </c>
      <c r="H110" s="2">
        <v>100</v>
      </c>
      <c r="I110" s="74">
        <f t="shared" si="18"/>
        <v>100</v>
      </c>
      <c r="J110" s="74">
        <f>(I110-I107)/I107*100</f>
        <v>0</v>
      </c>
      <c r="K110" s="75">
        <f t="shared" si="19"/>
        <v>0</v>
      </c>
    </row>
    <row r="112" spans="3:11" x14ac:dyDescent="0.25">
      <c r="C112" t="s">
        <v>151</v>
      </c>
    </row>
    <row r="113" spans="3:11" x14ac:dyDescent="0.25">
      <c r="D113" s="3" t="s">
        <v>21</v>
      </c>
      <c r="E113" s="74" t="s">
        <v>22</v>
      </c>
      <c r="F113" s="74" t="s">
        <v>23</v>
      </c>
      <c r="G113" s="74" t="s">
        <v>24</v>
      </c>
      <c r="H113" s="74" t="s">
        <v>50</v>
      </c>
      <c r="I113" s="74" t="s">
        <v>141</v>
      </c>
      <c r="J113" s="74" t="s">
        <v>142</v>
      </c>
      <c r="K113" s="75" t="s">
        <v>26</v>
      </c>
    </row>
    <row r="114" spans="3:11" x14ac:dyDescent="0.25">
      <c r="D114" t="s">
        <v>65</v>
      </c>
      <c r="E114" s="2">
        <v>100</v>
      </c>
      <c r="F114" s="2">
        <v>100</v>
      </c>
      <c r="G114" s="2">
        <v>100</v>
      </c>
      <c r="H114" s="2">
        <v>100</v>
      </c>
      <c r="I114" s="74">
        <f>AVERAGE(E114:H114)</f>
        <v>100</v>
      </c>
      <c r="J114" s="74">
        <f>(I114-I114)/I114*100</f>
        <v>0</v>
      </c>
      <c r="K114" s="75">
        <f>(_xlfn.STDEV.S(E114:H114))/2</f>
        <v>0</v>
      </c>
    </row>
    <row r="115" spans="3:11" x14ac:dyDescent="0.25">
      <c r="D115" t="s">
        <v>66</v>
      </c>
      <c r="E115" s="2">
        <v>100</v>
      </c>
      <c r="F115" s="2">
        <v>100</v>
      </c>
      <c r="G115" s="2">
        <v>100</v>
      </c>
      <c r="H115" s="2">
        <v>100</v>
      </c>
      <c r="I115" s="74">
        <f t="shared" ref="I115:I121" si="20">AVERAGE(E115:H115)</f>
        <v>100</v>
      </c>
      <c r="J115" s="74">
        <f>(I115-I114)/I114*100</f>
        <v>0</v>
      </c>
      <c r="K115" s="75">
        <f t="shared" ref="K115:K121" si="21">(_xlfn.STDEV.S(E115:H115))/2</f>
        <v>0</v>
      </c>
    </row>
    <row r="116" spans="3:11" x14ac:dyDescent="0.25">
      <c r="D116" t="s">
        <v>67</v>
      </c>
      <c r="E116" s="2">
        <v>100</v>
      </c>
      <c r="F116" s="2">
        <v>100</v>
      </c>
      <c r="G116" s="2">
        <v>100</v>
      </c>
      <c r="H116" s="2">
        <v>100</v>
      </c>
      <c r="I116" s="74">
        <f t="shared" si="20"/>
        <v>100</v>
      </c>
      <c r="J116" s="74">
        <f>(I116-I114)/I114*100</f>
        <v>0</v>
      </c>
      <c r="K116" s="75">
        <f t="shared" si="21"/>
        <v>0</v>
      </c>
    </row>
    <row r="117" spans="3:11" x14ac:dyDescent="0.25">
      <c r="D117" t="s">
        <v>68</v>
      </c>
      <c r="E117" s="2">
        <v>100</v>
      </c>
      <c r="F117" s="2">
        <v>100</v>
      </c>
      <c r="G117" s="2">
        <v>100</v>
      </c>
      <c r="H117" s="2">
        <v>100</v>
      </c>
      <c r="I117" s="74">
        <f t="shared" si="20"/>
        <v>100</v>
      </c>
      <c r="J117" s="74">
        <f>(I117-I114)/I114*100</f>
        <v>0</v>
      </c>
      <c r="K117" s="75">
        <f t="shared" si="21"/>
        <v>0</v>
      </c>
    </row>
    <row r="118" spans="3:11" x14ac:dyDescent="0.25">
      <c r="D118" t="s">
        <v>69</v>
      </c>
      <c r="E118" s="2">
        <v>100</v>
      </c>
      <c r="F118" s="2">
        <v>100</v>
      </c>
      <c r="G118" s="2">
        <v>100</v>
      </c>
      <c r="H118" s="2">
        <v>100</v>
      </c>
      <c r="I118" s="74">
        <f t="shared" si="20"/>
        <v>100</v>
      </c>
      <c r="J118" s="74">
        <f>(I118-I114)/I114*100</f>
        <v>0</v>
      </c>
      <c r="K118" s="75">
        <f t="shared" si="21"/>
        <v>0</v>
      </c>
    </row>
    <row r="119" spans="3:11" x14ac:dyDescent="0.25">
      <c r="D119" t="s">
        <v>70</v>
      </c>
      <c r="E119" s="2">
        <v>100</v>
      </c>
      <c r="F119" s="2">
        <v>100</v>
      </c>
      <c r="G119" s="2">
        <v>100</v>
      </c>
      <c r="H119" s="2">
        <v>100</v>
      </c>
      <c r="I119" s="74">
        <f t="shared" si="20"/>
        <v>100</v>
      </c>
      <c r="J119" s="74">
        <f>(I119-I118)/I118*100</f>
        <v>0</v>
      </c>
      <c r="K119" s="75">
        <f t="shared" si="21"/>
        <v>0</v>
      </c>
    </row>
    <row r="120" spans="3:11" x14ac:dyDescent="0.25">
      <c r="D120" t="s">
        <v>71</v>
      </c>
      <c r="E120" s="2">
        <v>100</v>
      </c>
      <c r="F120" s="2">
        <v>100</v>
      </c>
      <c r="G120" s="2">
        <v>100</v>
      </c>
      <c r="H120" s="2">
        <v>100</v>
      </c>
      <c r="I120" s="74">
        <f t="shared" si="20"/>
        <v>100</v>
      </c>
      <c r="J120" s="74">
        <f>(I120-I118)/I118*100</f>
        <v>0</v>
      </c>
      <c r="K120" s="75">
        <f t="shared" si="21"/>
        <v>0</v>
      </c>
    </row>
    <row r="121" spans="3:11" x14ac:dyDescent="0.25">
      <c r="D121" t="s">
        <v>72</v>
      </c>
      <c r="E121" s="2">
        <v>100</v>
      </c>
      <c r="F121" s="2">
        <v>100</v>
      </c>
      <c r="G121" s="2">
        <v>100</v>
      </c>
      <c r="H121" s="2">
        <v>100</v>
      </c>
      <c r="I121" s="74">
        <f t="shared" si="20"/>
        <v>100</v>
      </c>
      <c r="J121" s="74">
        <f>(I121-I118)/I118*100</f>
        <v>0</v>
      </c>
      <c r="K121" s="75">
        <f t="shared" si="21"/>
        <v>0</v>
      </c>
    </row>
    <row r="123" spans="3:11" x14ac:dyDescent="0.25">
      <c r="C123" t="s">
        <v>152</v>
      </c>
    </row>
    <row r="124" spans="3:11" x14ac:dyDescent="0.25">
      <c r="D124" s="3" t="s">
        <v>21</v>
      </c>
      <c r="E124" s="74" t="s">
        <v>22</v>
      </c>
      <c r="F124" s="74" t="s">
        <v>23</v>
      </c>
      <c r="G124" s="74" t="s">
        <v>24</v>
      </c>
      <c r="H124" s="74" t="s">
        <v>50</v>
      </c>
      <c r="I124" s="74" t="s">
        <v>141</v>
      </c>
      <c r="J124" s="74" t="s">
        <v>142</v>
      </c>
      <c r="K124" s="75" t="s">
        <v>26</v>
      </c>
    </row>
    <row r="125" spans="3:11" x14ac:dyDescent="0.25">
      <c r="D125" t="s">
        <v>65</v>
      </c>
      <c r="E125" s="2">
        <v>100</v>
      </c>
      <c r="F125" s="2">
        <v>100</v>
      </c>
      <c r="G125" s="2">
        <v>100</v>
      </c>
      <c r="H125" s="2">
        <v>100</v>
      </c>
      <c r="I125" s="74">
        <f>AVERAGE(E125:H125)</f>
        <v>100</v>
      </c>
      <c r="J125" s="74">
        <f>(I125-I125)/I125*100</f>
        <v>0</v>
      </c>
      <c r="K125" s="75">
        <f>(_xlfn.STDEV.S(E125:H125))/2</f>
        <v>0</v>
      </c>
    </row>
    <row r="126" spans="3:11" x14ac:dyDescent="0.25">
      <c r="D126" t="s">
        <v>66</v>
      </c>
      <c r="E126" s="2">
        <v>100</v>
      </c>
      <c r="F126" s="2">
        <v>100</v>
      </c>
      <c r="G126" s="2">
        <v>100</v>
      </c>
      <c r="H126" s="2">
        <v>100</v>
      </c>
      <c r="I126" s="74">
        <f t="shared" ref="I126:I132" si="22">AVERAGE(E126:H126)</f>
        <v>100</v>
      </c>
      <c r="J126" s="74">
        <f>(I126-I125)/I125*100</f>
        <v>0</v>
      </c>
      <c r="K126" s="75">
        <f t="shared" ref="K126:K132" si="23">(_xlfn.STDEV.S(E126:H126))/2</f>
        <v>0</v>
      </c>
    </row>
    <row r="127" spans="3:11" x14ac:dyDescent="0.25">
      <c r="D127" t="s">
        <v>67</v>
      </c>
      <c r="E127" s="2">
        <v>100</v>
      </c>
      <c r="F127" s="2">
        <v>100</v>
      </c>
      <c r="G127" s="2">
        <v>100</v>
      </c>
      <c r="H127" s="2">
        <v>100</v>
      </c>
      <c r="I127" s="74">
        <f t="shared" si="22"/>
        <v>100</v>
      </c>
      <c r="J127" s="74">
        <f>(I127-I125)/I125*100</f>
        <v>0</v>
      </c>
      <c r="K127" s="75">
        <f t="shared" si="23"/>
        <v>0</v>
      </c>
    </row>
    <row r="128" spans="3:11" x14ac:dyDescent="0.25">
      <c r="D128" t="s">
        <v>68</v>
      </c>
      <c r="E128" s="2">
        <v>100</v>
      </c>
      <c r="F128" s="2">
        <v>100</v>
      </c>
      <c r="G128" s="2">
        <v>100</v>
      </c>
      <c r="H128" s="2">
        <v>100</v>
      </c>
      <c r="I128" s="74">
        <f t="shared" si="22"/>
        <v>100</v>
      </c>
      <c r="J128" s="74">
        <f>(I128-I125)/I125*100</f>
        <v>0</v>
      </c>
      <c r="K128" s="75">
        <f t="shared" si="23"/>
        <v>0</v>
      </c>
    </row>
    <row r="129" spans="2:13" x14ac:dyDescent="0.25">
      <c r="D129" t="s">
        <v>69</v>
      </c>
      <c r="E129" s="2">
        <v>100</v>
      </c>
      <c r="F129" s="2">
        <v>100</v>
      </c>
      <c r="G129" s="2">
        <v>100</v>
      </c>
      <c r="H129" s="2">
        <v>100</v>
      </c>
      <c r="I129" s="74">
        <f t="shared" si="22"/>
        <v>100</v>
      </c>
      <c r="J129" s="74">
        <f>(I129-I125)/I125*100</f>
        <v>0</v>
      </c>
      <c r="K129" s="75">
        <f t="shared" si="23"/>
        <v>0</v>
      </c>
    </row>
    <row r="130" spans="2:13" x14ac:dyDescent="0.25">
      <c r="D130" t="s">
        <v>70</v>
      </c>
      <c r="E130" s="2">
        <v>100</v>
      </c>
      <c r="F130" s="2">
        <v>100</v>
      </c>
      <c r="G130" s="2">
        <v>100</v>
      </c>
      <c r="H130" s="2">
        <v>100</v>
      </c>
      <c r="I130" s="74">
        <f t="shared" si="22"/>
        <v>100</v>
      </c>
      <c r="J130" s="74">
        <f>(I130-I129)/I129*100</f>
        <v>0</v>
      </c>
      <c r="K130" s="75">
        <f t="shared" si="23"/>
        <v>0</v>
      </c>
    </row>
    <row r="131" spans="2:13" x14ac:dyDescent="0.25">
      <c r="D131" t="s">
        <v>71</v>
      </c>
      <c r="E131" s="2">
        <v>100</v>
      </c>
      <c r="F131" s="2">
        <v>100</v>
      </c>
      <c r="G131" s="2">
        <v>100</v>
      </c>
      <c r="H131" s="2">
        <v>100</v>
      </c>
      <c r="I131" s="74">
        <f t="shared" si="22"/>
        <v>100</v>
      </c>
      <c r="J131" s="74">
        <f>(I131-I129)/I129*100</f>
        <v>0</v>
      </c>
      <c r="K131" s="75">
        <f t="shared" si="23"/>
        <v>0</v>
      </c>
    </row>
    <row r="132" spans="2:13" x14ac:dyDescent="0.25">
      <c r="D132" t="s">
        <v>72</v>
      </c>
      <c r="E132" s="2">
        <v>100</v>
      </c>
      <c r="F132" s="2">
        <v>100</v>
      </c>
      <c r="G132" s="2">
        <v>100</v>
      </c>
      <c r="H132" s="2">
        <v>100</v>
      </c>
      <c r="I132" s="74">
        <f t="shared" si="22"/>
        <v>100</v>
      </c>
      <c r="J132" s="74">
        <f>(I132-I129)/I129*100</f>
        <v>0</v>
      </c>
      <c r="K132" s="75">
        <f t="shared" si="23"/>
        <v>0</v>
      </c>
    </row>
    <row r="137" spans="2:13" x14ac:dyDescent="0.25">
      <c r="B137" t="s">
        <v>153</v>
      </c>
      <c r="C137" t="s">
        <v>154</v>
      </c>
    </row>
    <row r="138" spans="2:13" x14ac:dyDescent="0.25">
      <c r="D138" s="3" t="s">
        <v>21</v>
      </c>
      <c r="E138" s="74" t="s">
        <v>22</v>
      </c>
      <c r="F138" s="74" t="s">
        <v>23</v>
      </c>
      <c r="G138" s="74" t="s">
        <v>24</v>
      </c>
      <c r="H138" s="74" t="s">
        <v>50</v>
      </c>
      <c r="I138" s="74" t="s">
        <v>141</v>
      </c>
      <c r="J138" s="74" t="s">
        <v>142</v>
      </c>
      <c r="K138" s="75" t="s">
        <v>26</v>
      </c>
    </row>
    <row r="139" spans="2:13" x14ac:dyDescent="0.25">
      <c r="D139" t="s">
        <v>65</v>
      </c>
      <c r="E139" s="1">
        <v>1.78</v>
      </c>
      <c r="F139" s="1">
        <v>1.45</v>
      </c>
      <c r="G139" s="1">
        <v>1.23</v>
      </c>
      <c r="H139" s="1">
        <v>1.65</v>
      </c>
      <c r="I139" s="76">
        <f t="shared" ref="I139:I146" si="24">AVERAGE(E139:H139)</f>
        <v>1.5274999999999999</v>
      </c>
      <c r="J139" s="74">
        <f>(I139-I139)/I139*100</f>
        <v>0</v>
      </c>
      <c r="K139" s="77">
        <f t="shared" ref="K139:K146" si="25">(_xlfn.STDEV.S(E139:H139))/2</f>
        <v>0.12016481736903488</v>
      </c>
      <c r="M139" t="s">
        <v>155</v>
      </c>
    </row>
    <row r="140" spans="2:13" x14ac:dyDescent="0.25">
      <c r="D140" t="s">
        <v>66</v>
      </c>
      <c r="E140" s="1">
        <v>1.63</v>
      </c>
      <c r="F140" s="1">
        <v>1.5805</v>
      </c>
      <c r="G140" s="1">
        <v>1.43</v>
      </c>
      <c r="H140" s="1">
        <v>1.51</v>
      </c>
      <c r="I140" s="76">
        <f t="shared" si="24"/>
        <v>1.5376249999999998</v>
      </c>
      <c r="J140" s="74">
        <f>(I140-I139)/I139*100</f>
        <v>0.66284779050736109</v>
      </c>
      <c r="K140" s="77">
        <f t="shared" si="25"/>
        <v>4.351023586467901E-2</v>
      </c>
      <c r="M140" t="s">
        <v>156</v>
      </c>
    </row>
    <row r="141" spans="2:13" x14ac:dyDescent="0.25">
      <c r="D141" t="s">
        <v>67</v>
      </c>
      <c r="E141" s="1">
        <v>1.76</v>
      </c>
      <c r="F141" s="1">
        <v>1.7701600000000002</v>
      </c>
      <c r="G141" s="1">
        <v>1.4872000000000001</v>
      </c>
      <c r="H141" s="1">
        <v>1.45</v>
      </c>
      <c r="I141" s="76">
        <f t="shared" si="24"/>
        <v>1.6168400000000001</v>
      </c>
      <c r="J141" s="74">
        <f>(I141-I139)/I139*100</f>
        <v>5.8487725040916665</v>
      </c>
      <c r="K141" s="77">
        <f t="shared" si="25"/>
        <v>8.594762125853167E-2</v>
      </c>
      <c r="M141" t="s">
        <v>157</v>
      </c>
    </row>
    <row r="142" spans="2:13" x14ac:dyDescent="0.25">
      <c r="D142" t="s">
        <v>68</v>
      </c>
      <c r="E142" s="1">
        <v>1.7247999999999999</v>
      </c>
      <c r="F142" s="1">
        <v>1.84</v>
      </c>
      <c r="G142" s="1">
        <v>1.67</v>
      </c>
      <c r="H142" s="1">
        <v>1.5660000000000001</v>
      </c>
      <c r="I142" s="76">
        <f t="shared" si="24"/>
        <v>1.7001999999999999</v>
      </c>
      <c r="J142" s="74">
        <f>(I142-I139)/I139*100</f>
        <v>11.306055646481186</v>
      </c>
      <c r="K142" s="77">
        <f t="shared" si="25"/>
        <v>5.7060552631977436E-2</v>
      </c>
      <c r="M142" t="s">
        <v>158</v>
      </c>
    </row>
    <row r="143" spans="2:13" x14ac:dyDescent="0.25">
      <c r="D143" t="s">
        <v>69</v>
      </c>
      <c r="E143" s="1">
        <v>1.759296</v>
      </c>
      <c r="F143" s="1">
        <v>1.9136000000000002</v>
      </c>
      <c r="G143" s="1">
        <v>1.5364</v>
      </c>
      <c r="H143" s="1">
        <v>1.77</v>
      </c>
      <c r="I143" s="76">
        <f t="shared" si="24"/>
        <v>1.7448239999999999</v>
      </c>
      <c r="J143" s="74">
        <f>(I143-I139)/I139*100</f>
        <v>14.227430441898534</v>
      </c>
      <c r="K143" s="77">
        <f t="shared" si="25"/>
        <v>7.7872316279064616E-2</v>
      </c>
      <c r="M143" t="s">
        <v>159</v>
      </c>
    </row>
    <row r="144" spans="2:13" x14ac:dyDescent="0.25">
      <c r="D144" t="s">
        <v>70</v>
      </c>
      <c r="E144" s="1">
        <v>1.915873344</v>
      </c>
      <c r="F144" s="1">
        <v>1.9901440000000004</v>
      </c>
      <c r="G144" s="1">
        <v>1.5886376</v>
      </c>
      <c r="H144" s="1">
        <v>1.915494</v>
      </c>
      <c r="I144" s="76">
        <f t="shared" si="24"/>
        <v>1.8525372360000001</v>
      </c>
      <c r="J144" s="74">
        <f>(I144-I143)/I143*100</f>
        <v>6.1733009174564399</v>
      </c>
      <c r="K144" s="77">
        <f t="shared" si="25"/>
        <v>8.9700267599667566E-2</v>
      </c>
      <c r="M144" t="s">
        <v>160</v>
      </c>
    </row>
    <row r="145" spans="2:13" x14ac:dyDescent="0.25">
      <c r="D145" t="s">
        <v>71</v>
      </c>
      <c r="E145" s="1">
        <v>1.23</v>
      </c>
      <c r="F145" s="1">
        <v>1.21</v>
      </c>
      <c r="G145" s="1">
        <v>0.98</v>
      </c>
      <c r="H145" s="1">
        <v>1.57</v>
      </c>
      <c r="I145" s="76">
        <f t="shared" si="24"/>
        <v>1.2475000000000001</v>
      </c>
      <c r="J145" s="74">
        <f>(I145-I143)/I143*100</f>
        <v>-28.502817476146586</v>
      </c>
      <c r="K145" s="77">
        <f t="shared" si="25"/>
        <v>0.12154388782109389</v>
      </c>
      <c r="M145" t="s">
        <v>161</v>
      </c>
    </row>
    <row r="146" spans="2:13" x14ac:dyDescent="0.25">
      <c r="D146" t="s">
        <v>72</v>
      </c>
      <c r="E146" s="1">
        <v>0.98</v>
      </c>
      <c r="F146" s="1">
        <v>1.1200000000000001</v>
      </c>
      <c r="G146" s="1">
        <v>1.22</v>
      </c>
      <c r="H146" s="1">
        <v>1.0900000000000001</v>
      </c>
      <c r="I146" s="76">
        <f t="shared" si="24"/>
        <v>1.1025</v>
      </c>
      <c r="J146" s="74">
        <f>(I146-I143)/I143*100</f>
        <v>-36.81311123643416</v>
      </c>
      <c r="K146" s="77">
        <f t="shared" si="25"/>
        <v>4.9392138375791476E-2</v>
      </c>
      <c r="M146" t="s">
        <v>162</v>
      </c>
    </row>
    <row r="149" spans="2:13" x14ac:dyDescent="0.25">
      <c r="B149" t="s">
        <v>163</v>
      </c>
      <c r="C149" t="s">
        <v>154</v>
      </c>
    </row>
    <row r="150" spans="2:13" x14ac:dyDescent="0.25">
      <c r="D150" s="3" t="s">
        <v>21</v>
      </c>
      <c r="E150" s="74" t="s">
        <v>22</v>
      </c>
      <c r="F150" s="74" t="s">
        <v>23</v>
      </c>
      <c r="G150" s="74" t="s">
        <v>24</v>
      </c>
      <c r="H150" s="74" t="s">
        <v>50</v>
      </c>
      <c r="I150" s="74" t="s">
        <v>141</v>
      </c>
      <c r="J150" s="74" t="s">
        <v>142</v>
      </c>
      <c r="K150" s="75" t="s">
        <v>26</v>
      </c>
    </row>
    <row r="151" spans="2:13" x14ac:dyDescent="0.25">
      <c r="D151" t="s">
        <v>65</v>
      </c>
      <c r="E151" s="1">
        <v>1.35</v>
      </c>
      <c r="F151" s="1">
        <v>0.98</v>
      </c>
      <c r="G151" s="1">
        <v>1.2</v>
      </c>
      <c r="H151" s="1">
        <v>1.5</v>
      </c>
      <c r="I151" s="76">
        <f t="shared" ref="I151:I158" si="26">AVERAGE(E151:H151)</f>
        <v>1.2575000000000001</v>
      </c>
      <c r="J151" s="74">
        <f>(I151-I151)/I151*100</f>
        <v>0</v>
      </c>
      <c r="K151" s="77">
        <f t="shared" ref="K151:K158" si="27">(_xlfn.STDEV.S(E151:H151))/2</f>
        <v>0.11093353866166879</v>
      </c>
      <c r="M151" t="s">
        <v>164</v>
      </c>
    </row>
    <row r="152" spans="2:13" x14ac:dyDescent="0.25">
      <c r="D152" t="s">
        <v>66</v>
      </c>
      <c r="E152" s="1">
        <v>1.1200000000000001</v>
      </c>
      <c r="F152" s="1">
        <v>1.0682</v>
      </c>
      <c r="G152" s="1">
        <v>1.43</v>
      </c>
      <c r="H152" s="1">
        <v>1.51</v>
      </c>
      <c r="I152" s="76">
        <f t="shared" si="26"/>
        <v>1.2820499999999999</v>
      </c>
      <c r="J152" s="74">
        <f>(I152-I151)/I151*100</f>
        <v>1.9522862823061509</v>
      </c>
      <c r="K152" s="77">
        <f t="shared" si="27"/>
        <v>0.11024307612423292</v>
      </c>
      <c r="M152" t="s">
        <v>165</v>
      </c>
    </row>
    <row r="153" spans="2:13" x14ac:dyDescent="0.25">
      <c r="D153" t="s">
        <v>67</v>
      </c>
      <c r="E153" s="1">
        <v>1.56</v>
      </c>
      <c r="F153" s="1">
        <v>1.1963840000000001</v>
      </c>
      <c r="G153" s="1">
        <v>1.44</v>
      </c>
      <c r="H153" s="1">
        <v>1.0900000000000001</v>
      </c>
      <c r="I153" s="76">
        <f t="shared" si="26"/>
        <v>1.321596</v>
      </c>
      <c r="J153" s="74">
        <f>(I153-I151)/I151*100</f>
        <v>5.0970974155069522</v>
      </c>
      <c r="K153" s="77">
        <f t="shared" si="27"/>
        <v>0.10807818411995405</v>
      </c>
      <c r="M153" t="s">
        <v>166</v>
      </c>
    </row>
    <row r="154" spans="2:13" x14ac:dyDescent="0.25">
      <c r="D154" t="s">
        <v>68</v>
      </c>
      <c r="E154" s="1">
        <v>1.5132000000000001</v>
      </c>
      <c r="F154" s="1">
        <v>1.1399999999999999</v>
      </c>
      <c r="G154" s="1">
        <v>1.67</v>
      </c>
      <c r="H154" s="1">
        <v>1.1772000000000002</v>
      </c>
      <c r="I154" s="76">
        <f t="shared" si="26"/>
        <v>1.3751</v>
      </c>
      <c r="J154" s="74">
        <f>(I154-I151)/I151*100</f>
        <v>9.3518886679920428</v>
      </c>
      <c r="K154" s="77">
        <f t="shared" si="27"/>
        <v>0.12925235007534694</v>
      </c>
      <c r="M154" t="s">
        <v>167</v>
      </c>
    </row>
    <row r="155" spans="2:13" x14ac:dyDescent="0.25">
      <c r="D155" t="s">
        <v>69</v>
      </c>
      <c r="E155" s="1">
        <v>1.5434640000000002</v>
      </c>
      <c r="F155" s="1">
        <v>1.1856</v>
      </c>
      <c r="G155" s="1">
        <v>1.5364</v>
      </c>
      <c r="H155" s="1">
        <v>1.77</v>
      </c>
      <c r="I155" s="76">
        <f t="shared" si="26"/>
        <v>1.5088659999999998</v>
      </c>
      <c r="J155" s="74">
        <f>(I155-I151)/I151*100</f>
        <v>19.98934393638169</v>
      </c>
      <c r="K155" s="77">
        <f t="shared" si="27"/>
        <v>0.12063962017513302</v>
      </c>
      <c r="M155" t="s">
        <v>168</v>
      </c>
    </row>
    <row r="156" spans="2:13" x14ac:dyDescent="0.25">
      <c r="D156" t="s">
        <v>70</v>
      </c>
      <c r="E156" s="1">
        <v>1.6036590960000001</v>
      </c>
      <c r="F156" s="1">
        <v>1.2330240000000001</v>
      </c>
      <c r="G156" s="1">
        <v>1.5579096000000001</v>
      </c>
      <c r="H156" s="1">
        <v>1.80894</v>
      </c>
      <c r="I156" s="76">
        <f t="shared" si="26"/>
        <v>1.550883174</v>
      </c>
      <c r="J156" s="74">
        <f>(I156-I155)/I155*100</f>
        <v>2.7846855850685324</v>
      </c>
      <c r="K156" s="77">
        <f t="shared" si="27"/>
        <v>0.1191855865679107</v>
      </c>
      <c r="M156" t="s">
        <v>169</v>
      </c>
    </row>
    <row r="157" spans="2:13" x14ac:dyDescent="0.25">
      <c r="D157" t="s">
        <v>71</v>
      </c>
      <c r="E157" s="1">
        <v>1.32</v>
      </c>
      <c r="F157" s="1">
        <v>1.04</v>
      </c>
      <c r="G157" s="1">
        <v>1.02</v>
      </c>
      <c r="H157" s="1">
        <v>1.57</v>
      </c>
      <c r="I157" s="76">
        <f t="shared" si="26"/>
        <v>1.2375</v>
      </c>
      <c r="J157" s="74">
        <f>(I157-I155)/I155*100</f>
        <v>-17.984764717344007</v>
      </c>
      <c r="K157" s="77">
        <f t="shared" si="27"/>
        <v>0.13028014686308362</v>
      </c>
      <c r="M157" t="s">
        <v>170</v>
      </c>
    </row>
    <row r="158" spans="2:13" x14ac:dyDescent="0.25">
      <c r="D158" t="s">
        <v>72</v>
      </c>
      <c r="E158" s="1">
        <v>1.1100000000000001</v>
      </c>
      <c r="F158" s="1">
        <v>1.1200000000000001</v>
      </c>
      <c r="G158" s="1">
        <v>1.22</v>
      </c>
      <c r="H158" s="1">
        <v>1.0900000000000001</v>
      </c>
      <c r="I158" s="76">
        <f t="shared" si="26"/>
        <v>1.135</v>
      </c>
      <c r="J158" s="74">
        <f>(I158-I155)/I155*100</f>
        <v>-24.777945821564</v>
      </c>
      <c r="K158" s="77">
        <f t="shared" si="27"/>
        <v>2.901149197588199E-2</v>
      </c>
      <c r="M158" t="s">
        <v>171</v>
      </c>
    </row>
    <row r="161" spans="2:13" x14ac:dyDescent="0.25">
      <c r="B161" t="s">
        <v>172</v>
      </c>
      <c r="C161" t="s">
        <v>154</v>
      </c>
    </row>
    <row r="162" spans="2:13" x14ac:dyDescent="0.25">
      <c r="D162" s="3" t="s">
        <v>21</v>
      </c>
      <c r="E162" s="74" t="s">
        <v>22</v>
      </c>
      <c r="F162" s="74" t="s">
        <v>23</v>
      </c>
      <c r="G162" s="74" t="s">
        <v>24</v>
      </c>
      <c r="H162" s="74" t="s">
        <v>50</v>
      </c>
      <c r="I162" s="74" t="s">
        <v>141</v>
      </c>
      <c r="J162" s="74" t="s">
        <v>142</v>
      </c>
      <c r="K162" s="75" t="s">
        <v>26</v>
      </c>
    </row>
    <row r="163" spans="2:13" x14ac:dyDescent="0.25">
      <c r="D163" t="s">
        <v>65</v>
      </c>
      <c r="E163" s="1">
        <v>49.55</v>
      </c>
      <c r="F163" s="1">
        <v>41.966666666666697</v>
      </c>
      <c r="G163" s="1">
        <v>46</v>
      </c>
      <c r="H163" s="1">
        <v>41.3333333333333</v>
      </c>
      <c r="I163" s="74">
        <f t="shared" ref="I163:I170" si="28">AVERAGE(E163:H163)</f>
        <v>44.712500000000006</v>
      </c>
      <c r="J163" s="74">
        <f>(I163-I163)/I163*100</f>
        <v>0</v>
      </c>
      <c r="K163" s="75">
        <f t="shared" ref="K163:K170" si="29">(_xlfn.STDEV.S(E163:H163))/2</f>
        <v>1.9152334617385334</v>
      </c>
      <c r="M163" t="s">
        <v>173</v>
      </c>
    </row>
    <row r="164" spans="2:13" x14ac:dyDescent="0.25">
      <c r="D164" t="s">
        <v>66</v>
      </c>
      <c r="E164" s="1">
        <v>50.41</v>
      </c>
      <c r="F164" s="1">
        <v>45.74</v>
      </c>
      <c r="G164" s="1">
        <v>49.35</v>
      </c>
      <c r="H164" s="1">
        <v>42.45</v>
      </c>
      <c r="I164" s="74">
        <f t="shared" si="28"/>
        <v>46.987499999999997</v>
      </c>
      <c r="J164" s="74">
        <f>(I164-I163)/I163*100</f>
        <v>5.0880626223091783</v>
      </c>
      <c r="K164" s="77">
        <f t="shared" si="29"/>
        <v>1.8129183425258464</v>
      </c>
      <c r="M164" t="s">
        <v>174</v>
      </c>
    </row>
    <row r="165" spans="2:13" x14ac:dyDescent="0.25">
      <c r="D165" t="s">
        <v>67</v>
      </c>
      <c r="E165" s="1">
        <v>55.1</v>
      </c>
      <c r="F165" s="1">
        <v>52.9</v>
      </c>
      <c r="G165" s="1">
        <v>53.262</v>
      </c>
      <c r="H165" s="1">
        <v>49.142000000000003</v>
      </c>
      <c r="I165" s="74">
        <f t="shared" si="28"/>
        <v>52.600999999999999</v>
      </c>
      <c r="J165" s="74">
        <f>(I165-I163)/I163*100</f>
        <v>17.642717360916951</v>
      </c>
      <c r="K165" s="75">
        <f t="shared" si="29"/>
        <v>1.249533379572817</v>
      </c>
      <c r="M165" t="s">
        <v>175</v>
      </c>
    </row>
    <row r="166" spans="2:13" x14ac:dyDescent="0.25">
      <c r="D166" t="s">
        <v>68</v>
      </c>
      <c r="E166" s="1">
        <v>57.5</v>
      </c>
      <c r="F166" s="1">
        <v>51.5</v>
      </c>
      <c r="G166" s="1">
        <v>54.478000000000002</v>
      </c>
      <c r="H166" s="1">
        <v>51.234000000000002</v>
      </c>
      <c r="I166" s="74">
        <f t="shared" si="28"/>
        <v>53.678000000000004</v>
      </c>
      <c r="J166" s="74">
        <f>(I166-I163)/I163*100</f>
        <v>20.051439753983779</v>
      </c>
      <c r="K166" s="75">
        <f t="shared" si="29"/>
        <v>1.4709550185735343</v>
      </c>
      <c r="M166" t="s">
        <v>176</v>
      </c>
    </row>
    <row r="167" spans="2:13" x14ac:dyDescent="0.25">
      <c r="D167" t="s">
        <v>69</v>
      </c>
      <c r="E167" s="1">
        <v>52.493000000000002</v>
      </c>
      <c r="F167" s="1">
        <v>51.6933333333333</v>
      </c>
      <c r="G167" s="1">
        <v>54.391100000000002</v>
      </c>
      <c r="H167" s="1">
        <v>48.9866666666667</v>
      </c>
      <c r="I167" s="74">
        <f t="shared" si="28"/>
        <v>51.891024999999999</v>
      </c>
      <c r="J167" s="74">
        <f>(I167-I163)/I163*100</f>
        <v>16.054850433323999</v>
      </c>
      <c r="K167" s="75">
        <f t="shared" si="29"/>
        <v>1.1212763645998123</v>
      </c>
      <c r="M167" t="s">
        <v>177</v>
      </c>
    </row>
    <row r="168" spans="2:13" x14ac:dyDescent="0.25">
      <c r="D168" t="s">
        <v>70</v>
      </c>
      <c r="E168" s="1">
        <v>77.72</v>
      </c>
      <c r="F168" s="1">
        <v>64.766666666666666</v>
      </c>
      <c r="G168" s="1">
        <v>73.056799999999996</v>
      </c>
      <c r="H168" s="1">
        <v>62.694133333333333</v>
      </c>
      <c r="I168" s="74">
        <f t="shared" si="28"/>
        <v>69.559400000000011</v>
      </c>
      <c r="J168" s="74">
        <f>(I168-I167)/I167*100</f>
        <v>34.048999802952466</v>
      </c>
      <c r="K168" s="75">
        <f t="shared" si="29"/>
        <v>3.522893913731636</v>
      </c>
      <c r="M168" t="s">
        <v>178</v>
      </c>
    </row>
    <row r="169" spans="2:13" x14ac:dyDescent="0.25">
      <c r="D169" t="s">
        <v>71</v>
      </c>
      <c r="E169" s="1">
        <v>50.540999999999997</v>
      </c>
      <c r="F169" s="1">
        <v>50.641666666666602</v>
      </c>
      <c r="G169" s="1">
        <v>52.26</v>
      </c>
      <c r="H169" s="1">
        <v>52.5133333333333</v>
      </c>
      <c r="I169" s="74">
        <f t="shared" si="28"/>
        <v>51.488999999999969</v>
      </c>
      <c r="J169" s="74">
        <f>(I169-I167)/I167*100</f>
        <v>-0.77474861982400667</v>
      </c>
      <c r="K169" s="77">
        <f t="shared" si="29"/>
        <v>0.52124670706838361</v>
      </c>
      <c r="M169" t="s">
        <v>179</v>
      </c>
    </row>
    <row r="170" spans="2:13" x14ac:dyDescent="0.25">
      <c r="D170" t="s">
        <v>72</v>
      </c>
      <c r="E170" s="1">
        <v>54</v>
      </c>
      <c r="F170" s="1">
        <v>45.000000000000007</v>
      </c>
      <c r="G170" s="1">
        <v>50.77</v>
      </c>
      <c r="H170" s="1">
        <v>43.55</v>
      </c>
      <c r="I170" s="74">
        <f t="shared" si="28"/>
        <v>48.33</v>
      </c>
      <c r="J170" s="74">
        <f>(I170-I167)/I167*100</f>
        <v>-6.8625065702595025</v>
      </c>
      <c r="K170" s="75">
        <f t="shared" si="29"/>
        <v>2.4501666609981179</v>
      </c>
      <c r="M170" t="s">
        <v>180</v>
      </c>
    </row>
    <row r="173" spans="2:13" x14ac:dyDescent="0.25">
      <c r="B173" t="s">
        <v>181</v>
      </c>
      <c r="C173" t="s">
        <v>182</v>
      </c>
    </row>
    <row r="174" spans="2:13" x14ac:dyDescent="0.25">
      <c r="B174" t="s">
        <v>183</v>
      </c>
      <c r="D174" s="3" t="s">
        <v>21</v>
      </c>
      <c r="E174" s="74" t="s">
        <v>22</v>
      </c>
      <c r="F174" s="74" t="s">
        <v>23</v>
      </c>
      <c r="G174" s="74" t="s">
        <v>24</v>
      </c>
      <c r="H174" s="74" t="s">
        <v>50</v>
      </c>
      <c r="I174" s="74" t="s">
        <v>141</v>
      </c>
      <c r="J174" s="74" t="s">
        <v>142</v>
      </c>
      <c r="K174" s="75" t="s">
        <v>26</v>
      </c>
    </row>
    <row r="175" spans="2:13" x14ac:dyDescent="0.25">
      <c r="D175" t="s">
        <v>65</v>
      </c>
      <c r="E175" s="1">
        <v>14.022</v>
      </c>
      <c r="F175" s="1">
        <v>12.48696</v>
      </c>
      <c r="G175" s="1">
        <v>14.67882</v>
      </c>
      <c r="H175" s="1"/>
      <c r="I175" s="74">
        <f>AVERAGE(E175:G175)</f>
        <v>13.729260000000002</v>
      </c>
      <c r="J175" s="74">
        <f>(I175-I175)/I175*100</f>
        <v>0</v>
      </c>
      <c r="K175" s="77">
        <f>(_xlfn.STDEV.S(E175:G175))/2</f>
        <v>0.56243557311037862</v>
      </c>
      <c r="M175" t="s">
        <v>184</v>
      </c>
    </row>
    <row r="176" spans="2:13" x14ac:dyDescent="0.25">
      <c r="D176" t="s">
        <v>66</v>
      </c>
      <c r="E176" s="1">
        <v>14.582879999999999</v>
      </c>
      <c r="F176" s="1">
        <v>12.986438399999999</v>
      </c>
      <c r="G176" s="1">
        <v>15.265972799999998</v>
      </c>
      <c r="H176" s="1"/>
      <c r="I176" s="74">
        <f t="shared" ref="I176:I182" si="30">AVERAGE(E176:G176)</f>
        <v>14.2784304</v>
      </c>
      <c r="J176" s="74">
        <f>(I176-I175)/I175*100</f>
        <v>3.9999999999999827</v>
      </c>
      <c r="K176" s="77">
        <f t="shared" ref="K176:K182" si="31">(_xlfn.STDEV.S(E176:G176))/2</f>
        <v>0.58493299603479365</v>
      </c>
      <c r="M176" t="s">
        <v>185</v>
      </c>
    </row>
    <row r="177" spans="2:13" x14ac:dyDescent="0.25">
      <c r="D177" t="s">
        <v>67</v>
      </c>
      <c r="E177" s="1">
        <v>15.438222</v>
      </c>
      <c r="F177" s="1">
        <v>13.748142959999997</v>
      </c>
      <c r="G177" s="1">
        <v>16.161380820000002</v>
      </c>
      <c r="H177" s="1"/>
      <c r="I177" s="74">
        <f t="shared" si="30"/>
        <v>15.11591526</v>
      </c>
      <c r="J177" s="74">
        <f>(I177-I175)/I175*100</f>
        <v>10.099999999999982</v>
      </c>
      <c r="K177" s="77">
        <f t="shared" si="31"/>
        <v>0.61924156599452784</v>
      </c>
      <c r="M177" t="s">
        <v>186</v>
      </c>
    </row>
    <row r="178" spans="2:13" x14ac:dyDescent="0.25">
      <c r="D178" t="s">
        <v>68</v>
      </c>
      <c r="E178" s="1">
        <v>14.582879999999999</v>
      </c>
      <c r="F178" s="1">
        <v>12.986438399999999</v>
      </c>
      <c r="G178" s="1">
        <v>15.265972799999998</v>
      </c>
      <c r="H178" s="1"/>
      <c r="I178" s="74">
        <f t="shared" si="30"/>
        <v>14.2784304</v>
      </c>
      <c r="J178" s="74">
        <f>(I178-I175)/I175*100</f>
        <v>3.9999999999999827</v>
      </c>
      <c r="K178" s="77">
        <f t="shared" si="31"/>
        <v>0.58493299603479365</v>
      </c>
      <c r="M178" t="s">
        <v>185</v>
      </c>
    </row>
    <row r="179" spans="2:13" x14ac:dyDescent="0.25">
      <c r="D179" t="s">
        <v>69</v>
      </c>
      <c r="E179" s="1">
        <v>15.283980000000001</v>
      </c>
      <c r="F179" s="1">
        <v>13.6107864</v>
      </c>
      <c r="G179" s="1">
        <v>15.999913800000002</v>
      </c>
      <c r="H179" s="1"/>
      <c r="I179" s="74">
        <f t="shared" si="30"/>
        <v>14.964893400000001</v>
      </c>
      <c r="J179" s="74">
        <f>(I179-I175)/I175*100</f>
        <v>8.9999999999999947</v>
      </c>
      <c r="K179" s="77">
        <f t="shared" si="31"/>
        <v>0.613054774690313</v>
      </c>
      <c r="M179" t="s">
        <v>187</v>
      </c>
    </row>
    <row r="180" spans="2:13" x14ac:dyDescent="0.25">
      <c r="D180" t="s">
        <v>70</v>
      </c>
      <c r="E180" s="1">
        <v>13.180680000000001</v>
      </c>
      <c r="F180" s="1">
        <v>11.737742399999998</v>
      </c>
      <c r="G180" s="1">
        <v>13.798090800000001</v>
      </c>
      <c r="H180" s="1"/>
      <c r="I180" s="74">
        <f t="shared" si="30"/>
        <v>12.905504399999998</v>
      </c>
      <c r="J180" s="74">
        <f>(I180-I179)/I179*100</f>
        <v>-13.761467889908277</v>
      </c>
      <c r="K180" s="77">
        <f t="shared" si="31"/>
        <v>0.52868943872375651</v>
      </c>
      <c r="M180" t="s">
        <v>188</v>
      </c>
    </row>
    <row r="181" spans="2:13" x14ac:dyDescent="0.25">
      <c r="D181" t="s">
        <v>71</v>
      </c>
      <c r="E181" s="1">
        <v>12.339360000000001</v>
      </c>
      <c r="F181" s="1">
        <v>10.988524799999999</v>
      </c>
      <c r="G181" s="1">
        <v>12.9173616</v>
      </c>
      <c r="H181" s="1"/>
      <c r="I181" s="74">
        <f t="shared" si="30"/>
        <v>12.0817488</v>
      </c>
      <c r="J181" s="74">
        <f>(I181-I179)/I179*100</f>
        <v>-19.266055045871568</v>
      </c>
      <c r="K181" s="77">
        <f t="shared" si="31"/>
        <v>0.49494330433713352</v>
      </c>
      <c r="M181" t="s">
        <v>189</v>
      </c>
    </row>
    <row r="182" spans="2:13" x14ac:dyDescent="0.25">
      <c r="D182" t="s">
        <v>72</v>
      </c>
      <c r="E182" s="1">
        <v>11.77848</v>
      </c>
      <c r="F182" s="1">
        <v>10.489046399999999</v>
      </c>
      <c r="G182" s="1">
        <v>12.330208799999999</v>
      </c>
      <c r="H182" s="1"/>
      <c r="I182" s="74">
        <f t="shared" si="30"/>
        <v>11.5325784</v>
      </c>
      <c r="J182" s="74">
        <f>(I182-I179)/I179*100</f>
        <v>-22.935779816513765</v>
      </c>
      <c r="K182" s="77">
        <f t="shared" si="31"/>
        <v>0.47244588141271804</v>
      </c>
      <c r="M182" t="s">
        <v>190</v>
      </c>
    </row>
    <row r="184" spans="2:13" x14ac:dyDescent="0.25">
      <c r="B184" t="s">
        <v>191</v>
      </c>
      <c r="C184" t="s">
        <v>182</v>
      </c>
    </row>
    <row r="185" spans="2:13" x14ac:dyDescent="0.25">
      <c r="B185" t="s">
        <v>192</v>
      </c>
      <c r="D185" s="3" t="s">
        <v>21</v>
      </c>
      <c r="E185" s="74" t="s">
        <v>22</v>
      </c>
      <c r="F185" s="74" t="s">
        <v>23</v>
      </c>
      <c r="G185" s="74" t="s">
        <v>24</v>
      </c>
      <c r="H185" s="74" t="s">
        <v>50</v>
      </c>
      <c r="I185" s="74" t="s">
        <v>141</v>
      </c>
      <c r="J185" s="74" t="s">
        <v>142</v>
      </c>
      <c r="K185" s="75" t="s">
        <v>26</v>
      </c>
    </row>
    <row r="186" spans="2:13" x14ac:dyDescent="0.25">
      <c r="D186" t="s">
        <v>65</v>
      </c>
      <c r="E186" s="1">
        <v>4.7348000000000008</v>
      </c>
      <c r="F186" s="1">
        <v>4.2164640000000002</v>
      </c>
      <c r="G186" s="1">
        <v>4.9565880000000009</v>
      </c>
      <c r="H186" s="1"/>
      <c r="I186" s="76">
        <f>AVERAGE(E186:G186)</f>
        <v>4.635950666666667</v>
      </c>
      <c r="J186" s="74">
        <f>(I186-I186)/I186*100</f>
        <v>0</v>
      </c>
      <c r="K186" s="77">
        <f>(_xlfn.STDEV.S(E186:G186))/2</f>
        <v>0.1899172694025833</v>
      </c>
      <c r="M186" t="s">
        <v>193</v>
      </c>
    </row>
    <row r="187" spans="2:13" x14ac:dyDescent="0.25">
      <c r="D187" t="s">
        <v>66</v>
      </c>
      <c r="E187" s="1">
        <v>4.9241920000000006</v>
      </c>
      <c r="F187" s="1">
        <v>4.3851225600000001</v>
      </c>
      <c r="G187" s="1">
        <v>5.1548515200000011</v>
      </c>
      <c r="H187" s="1"/>
      <c r="I187" s="76">
        <f t="shared" ref="I187:I193" si="32">AVERAGE(E187:G187)</f>
        <v>4.8213886933333336</v>
      </c>
      <c r="J187" s="74">
        <f>(I187-I186)/I186*100</f>
        <v>3.9999999999999996</v>
      </c>
      <c r="K187" s="77">
        <f t="shared" ref="K187:K193" si="33">(_xlfn.STDEV.S(E187:G187))/2</f>
        <v>0.19751396017868669</v>
      </c>
      <c r="M187" t="s">
        <v>194</v>
      </c>
    </row>
    <row r="188" spans="2:13" x14ac:dyDescent="0.25">
      <c r="D188" t="s">
        <v>67</v>
      </c>
      <c r="E188" s="1">
        <v>5.1135840000000004</v>
      </c>
      <c r="F188" s="1">
        <v>4.55378112</v>
      </c>
      <c r="G188" s="1">
        <v>5.3531150400000005</v>
      </c>
      <c r="H188" s="1"/>
      <c r="I188" s="76">
        <f t="shared" si="32"/>
        <v>5.0068267200000003</v>
      </c>
      <c r="J188" s="74">
        <f>(I188-I186)/I186*100</f>
        <v>7.9999999999999991</v>
      </c>
      <c r="K188" s="77">
        <f t="shared" si="33"/>
        <v>0.20511065095478989</v>
      </c>
      <c r="M188" t="s">
        <v>195</v>
      </c>
    </row>
    <row r="189" spans="2:13" x14ac:dyDescent="0.25">
      <c r="D189" t="s">
        <v>68</v>
      </c>
      <c r="E189" s="1">
        <v>5.302976000000001</v>
      </c>
      <c r="F189" s="1">
        <v>4.7224396800000008</v>
      </c>
      <c r="G189" s="1">
        <v>5.5513785600000016</v>
      </c>
      <c r="H189" s="1"/>
      <c r="I189" s="76">
        <f t="shared" si="32"/>
        <v>5.1922647466666678</v>
      </c>
      <c r="J189" s="74">
        <f>(I189-I186)/I186*100</f>
        <v>12.000000000000016</v>
      </c>
      <c r="K189" s="77">
        <f t="shared" si="33"/>
        <v>0.21270734173089326</v>
      </c>
      <c r="M189" t="s">
        <v>196</v>
      </c>
    </row>
    <row r="190" spans="2:13" x14ac:dyDescent="0.25">
      <c r="D190" t="s">
        <v>69</v>
      </c>
      <c r="E190" s="1">
        <v>5.4923679999999999</v>
      </c>
      <c r="F190" s="1">
        <v>4.8910982399999998</v>
      </c>
      <c r="G190" s="1">
        <v>5.7496420800000001</v>
      </c>
      <c r="H190" s="1"/>
      <c r="I190" s="76">
        <f t="shared" si="32"/>
        <v>5.3777027733333336</v>
      </c>
      <c r="J190" s="74">
        <f>(I190-I186)/I186*100</f>
        <v>15.999999999999998</v>
      </c>
      <c r="K190" s="77">
        <f t="shared" si="33"/>
        <v>0.22030403250699648</v>
      </c>
      <c r="M190" t="s">
        <v>197</v>
      </c>
    </row>
    <row r="191" spans="2:13" x14ac:dyDescent="0.25">
      <c r="D191" t="s">
        <v>70</v>
      </c>
      <c r="E191" s="1">
        <v>4.971540000000001</v>
      </c>
      <c r="F191" s="1">
        <v>4.4272872000000003</v>
      </c>
      <c r="G191" s="1">
        <v>5.2044174000000014</v>
      </c>
      <c r="H191" s="1"/>
      <c r="I191" s="76">
        <f t="shared" si="32"/>
        <v>4.8677482000000012</v>
      </c>
      <c r="J191" s="74">
        <f>(I191-I190)/I190*100</f>
        <v>-9.482758620689637</v>
      </c>
      <c r="K191" s="77">
        <f t="shared" si="33"/>
        <v>0.19941313287271253</v>
      </c>
      <c r="M191" t="s">
        <v>198</v>
      </c>
    </row>
    <row r="192" spans="2:13" x14ac:dyDescent="0.25">
      <c r="D192" t="s">
        <v>71</v>
      </c>
      <c r="E192" s="1">
        <v>4.5454080000000001</v>
      </c>
      <c r="F192" s="1">
        <v>4.0478054400000003</v>
      </c>
      <c r="G192" s="1">
        <v>4.7583244800000006</v>
      </c>
      <c r="H192" s="1"/>
      <c r="I192" s="76">
        <f t="shared" si="32"/>
        <v>4.4505126400000004</v>
      </c>
      <c r="J192" s="74">
        <f>(I192-I190)/I190*100</f>
        <v>-17.241379310344826</v>
      </c>
      <c r="K192" s="77">
        <f t="shared" si="33"/>
        <v>0.18232057862647985</v>
      </c>
      <c r="M192" t="s">
        <v>199</v>
      </c>
    </row>
    <row r="193" spans="1:13" x14ac:dyDescent="0.25">
      <c r="D193" t="s">
        <v>72</v>
      </c>
      <c r="E193" s="1">
        <v>4.2139720000000009</v>
      </c>
      <c r="F193" s="1">
        <v>3.7526529600000003</v>
      </c>
      <c r="G193" s="1">
        <v>4.4113633200000004</v>
      </c>
      <c r="H193" s="1"/>
      <c r="I193" s="76">
        <f t="shared" si="32"/>
        <v>4.1259960933333337</v>
      </c>
      <c r="J193" s="74">
        <f>(I193-I190)/I190*100</f>
        <v>-23.275862068965512</v>
      </c>
      <c r="K193" s="77">
        <f t="shared" si="33"/>
        <v>0.16902636976829905</v>
      </c>
      <c r="M193" t="s">
        <v>200</v>
      </c>
    </row>
    <row r="196" spans="1:13" x14ac:dyDescent="0.25">
      <c r="B196" t="s">
        <v>201</v>
      </c>
      <c r="C196" t="s">
        <v>182</v>
      </c>
    </row>
    <row r="197" spans="1:13" x14ac:dyDescent="0.25">
      <c r="B197" t="s">
        <v>202</v>
      </c>
      <c r="D197" s="3" t="s">
        <v>21</v>
      </c>
      <c r="E197" s="74" t="s">
        <v>22</v>
      </c>
      <c r="F197" s="74" t="s">
        <v>23</v>
      </c>
      <c r="G197" s="74" t="s">
        <v>24</v>
      </c>
      <c r="H197" s="74" t="s">
        <v>50</v>
      </c>
      <c r="I197" s="74" t="s">
        <v>141</v>
      </c>
      <c r="J197" s="74" t="s">
        <v>142</v>
      </c>
      <c r="K197" s="75" t="s">
        <v>26</v>
      </c>
    </row>
    <row r="198" spans="1:13" x14ac:dyDescent="0.25">
      <c r="D198" t="s">
        <v>65</v>
      </c>
      <c r="E198" s="1">
        <v>2.8</v>
      </c>
      <c r="F198" s="1">
        <v>2.7691999999999997</v>
      </c>
      <c r="G198" s="1">
        <v>2.8070769999999996</v>
      </c>
      <c r="H198" s="1"/>
      <c r="I198" s="76">
        <f>AVERAGE(E198:G198)</f>
        <v>2.7920923333333327</v>
      </c>
      <c r="J198" s="74">
        <f>(I198-I198)/I198*100</f>
        <v>0</v>
      </c>
      <c r="K198" s="78">
        <f>(_xlfn.STDEV.S(E198:G198))/1.732</f>
        <v>1.1627395393155087E-2</v>
      </c>
      <c r="M198" t="s">
        <v>203</v>
      </c>
    </row>
    <row r="199" spans="1:13" x14ac:dyDescent="0.25">
      <c r="A199" s="3"/>
      <c r="B199" s="3"/>
      <c r="D199" t="s">
        <v>66</v>
      </c>
      <c r="E199" s="1">
        <v>2.78</v>
      </c>
      <c r="F199" s="1">
        <v>2.7515079999999998</v>
      </c>
      <c r="G199" s="1">
        <v>2.7900623000000002</v>
      </c>
      <c r="H199" s="1"/>
      <c r="I199" s="76">
        <f t="shared" ref="I199:I205" si="34">AVERAGE(E199:G199)</f>
        <v>2.7738567666666665</v>
      </c>
      <c r="J199" s="74">
        <f>(I199-I198)/I198*100</f>
        <v>-0.65311474298186156</v>
      </c>
      <c r="K199" s="78">
        <f t="shared" ref="K199:K205" si="35">(_xlfn.STDEV.S(E199:G199))/1.732</f>
        <v>1.1546088253927349E-2</v>
      </c>
      <c r="M199" t="s">
        <v>204</v>
      </c>
    </row>
    <row r="200" spans="1:13" x14ac:dyDescent="0.25">
      <c r="D200" t="s">
        <v>67</v>
      </c>
      <c r="E200" s="1">
        <v>2.7521999999999998</v>
      </c>
      <c r="F200" s="1">
        <v>2.7415079999999996</v>
      </c>
      <c r="G200" s="1">
        <v>2.7790062300000002</v>
      </c>
      <c r="H200" s="1"/>
      <c r="I200" s="76">
        <f t="shared" si="34"/>
        <v>2.7575714100000002</v>
      </c>
      <c r="J200" s="74">
        <f>(I200-I198)/I198*100</f>
        <v>-1.2363818675050708</v>
      </c>
      <c r="K200" s="78">
        <f t="shared" si="35"/>
        <v>1.1153328967200685E-2</v>
      </c>
      <c r="M200" t="s">
        <v>205</v>
      </c>
    </row>
    <row r="201" spans="1:13" x14ac:dyDescent="0.25">
      <c r="D201" t="s">
        <v>68</v>
      </c>
      <c r="E201" s="1">
        <v>2.7246779999999999</v>
      </c>
      <c r="F201" s="1">
        <v>2.7140929199999997</v>
      </c>
      <c r="G201" s="1">
        <v>2.7512161677</v>
      </c>
      <c r="H201" s="1"/>
      <c r="I201" s="76">
        <f t="shared" si="34"/>
        <v>2.7299956959</v>
      </c>
      <c r="J201" s="74">
        <f>(I201-I198)/I198*100</f>
        <v>-2.2240180488300254</v>
      </c>
      <c r="K201" s="78">
        <f t="shared" si="35"/>
        <v>1.1041795677528566E-2</v>
      </c>
      <c r="M201" t="s">
        <v>206</v>
      </c>
    </row>
    <row r="202" spans="1:13" x14ac:dyDescent="0.25">
      <c r="D202" t="s">
        <v>69</v>
      </c>
      <c r="E202" s="1">
        <v>2.6974312199999999</v>
      </c>
      <c r="F202" s="1">
        <v>2.6869519907999995</v>
      </c>
      <c r="G202" s="1">
        <v>2.7237040060229996</v>
      </c>
      <c r="H202" s="1"/>
      <c r="I202" s="76">
        <f t="shared" si="34"/>
        <v>2.7026957389409993</v>
      </c>
      <c r="J202" s="74">
        <f>(I202-I198)/I198*100</f>
        <v>-3.2017778683417495</v>
      </c>
      <c r="K202" s="78">
        <f t="shared" si="35"/>
        <v>1.0931377720753198E-2</v>
      </c>
      <c r="M202" t="s">
        <v>207</v>
      </c>
    </row>
    <row r="203" spans="1:13" x14ac:dyDescent="0.25">
      <c r="D203" t="s">
        <v>70</v>
      </c>
      <c r="E203" s="1">
        <v>2.6704569077999998</v>
      </c>
      <c r="F203" s="1">
        <v>2.6600824708919992</v>
      </c>
      <c r="G203" s="1">
        <v>2.6964669659627694</v>
      </c>
      <c r="H203" s="1"/>
      <c r="I203" s="76">
        <f t="shared" si="34"/>
        <v>2.6756687815515896</v>
      </c>
      <c r="J203" s="74">
        <f>(I203-I202)/I202*100</f>
        <v>-0.99999999999999079</v>
      </c>
      <c r="K203" s="78">
        <f t="shared" si="35"/>
        <v>1.0822063943545669E-2</v>
      </c>
      <c r="M203" t="s">
        <v>208</v>
      </c>
    </row>
    <row r="204" spans="1:13" x14ac:dyDescent="0.25">
      <c r="D204" t="s">
        <v>71</v>
      </c>
      <c r="E204" s="1">
        <v>2.6437523387219999</v>
      </c>
      <c r="F204" s="1">
        <v>2.6334816461830797</v>
      </c>
      <c r="G204" s="1">
        <v>2.6695022963031416</v>
      </c>
      <c r="H204" s="1"/>
      <c r="I204" s="76">
        <f t="shared" si="34"/>
        <v>2.6489120937360737</v>
      </c>
      <c r="J204" s="74">
        <f>(I204-I202)/I202*100</f>
        <v>-1.9899999999999904</v>
      </c>
      <c r="K204" s="78">
        <f t="shared" si="35"/>
        <v>1.0713843304110087E-2</v>
      </c>
      <c r="M204" t="s">
        <v>209</v>
      </c>
    </row>
    <row r="205" spans="1:13" x14ac:dyDescent="0.25">
      <c r="D205" t="s">
        <v>72</v>
      </c>
      <c r="E205" s="1">
        <v>2.5115647217858998</v>
      </c>
      <c r="F205" s="1">
        <v>2.5018075638739257</v>
      </c>
      <c r="G205" s="1">
        <v>2.6502296303140001</v>
      </c>
      <c r="H205" s="1"/>
      <c r="I205" s="76">
        <f t="shared" si="34"/>
        <v>2.5545339719912747</v>
      </c>
      <c r="J205" s="74">
        <f>(I205-I202)/I202*100</f>
        <v>-5.4819995020149408</v>
      </c>
      <c r="K205" s="78">
        <f t="shared" si="35"/>
        <v>4.7932067053319427E-2</v>
      </c>
      <c r="M205" t="s">
        <v>210</v>
      </c>
    </row>
    <row r="208" spans="1:13" x14ac:dyDescent="0.25">
      <c r="B208" t="s">
        <v>201</v>
      </c>
      <c r="C208" t="s">
        <v>154</v>
      </c>
    </row>
    <row r="209" spans="2:13" x14ac:dyDescent="0.25">
      <c r="B209" t="s">
        <v>202</v>
      </c>
      <c r="D209" s="3" t="s">
        <v>21</v>
      </c>
      <c r="E209" s="74" t="s">
        <v>22</v>
      </c>
      <c r="F209" s="74" t="s">
        <v>23</v>
      </c>
      <c r="G209" s="74" t="s">
        <v>24</v>
      </c>
      <c r="H209" s="74" t="s">
        <v>50</v>
      </c>
      <c r="I209" s="74" t="s">
        <v>141</v>
      </c>
      <c r="J209" s="74" t="s">
        <v>142</v>
      </c>
      <c r="K209" s="75" t="s">
        <v>26</v>
      </c>
    </row>
    <row r="210" spans="2:13" x14ac:dyDescent="0.25">
      <c r="D210" t="s">
        <v>65</v>
      </c>
      <c r="E210" s="1">
        <v>0.11050600000000001</v>
      </c>
      <c r="F210" s="1">
        <v>0.12105059999999999</v>
      </c>
      <c r="G210" s="1">
        <v>0.12210506</v>
      </c>
      <c r="H210" s="1"/>
      <c r="I210" s="76">
        <f>AVERAGE(E210:G210)</f>
        <v>0.11788722</v>
      </c>
      <c r="J210" s="74">
        <f>(I210-I210)/I210*100</f>
        <v>0</v>
      </c>
      <c r="K210" s="78">
        <f>(_xlfn.STDEV.S(E210:G210))/1.732</f>
        <v>3.7032504490174686E-3</v>
      </c>
    </row>
    <row r="211" spans="2:13" x14ac:dyDescent="0.25">
      <c r="D211" t="s">
        <v>66</v>
      </c>
      <c r="E211" s="1">
        <v>0.13400000000000001</v>
      </c>
      <c r="F211" s="1">
        <v>0.13539999999999999</v>
      </c>
      <c r="G211" s="1">
        <v>0.14354</v>
      </c>
      <c r="H211" s="1"/>
      <c r="I211" s="76">
        <f t="shared" ref="I211:I217" si="36">AVERAGE(E211:G211)</f>
        <v>0.13764666666666667</v>
      </c>
      <c r="J211" s="74">
        <f>(I211-I210)/I210*100</f>
        <v>16.761313623874297</v>
      </c>
      <c r="K211" s="78">
        <f t="shared" ref="K211:K217" si="37">(_xlfn.STDEV.S(E211:G211))/1.732</f>
        <v>2.974339722356729E-3</v>
      </c>
    </row>
    <row r="212" spans="2:13" x14ac:dyDescent="0.25">
      <c r="D212" t="s">
        <v>67</v>
      </c>
      <c r="E212" s="1">
        <v>0.15802358</v>
      </c>
      <c r="F212" s="1">
        <v>0.156802358</v>
      </c>
      <c r="G212" s="1">
        <v>0.16568023579999999</v>
      </c>
      <c r="H212" s="1"/>
      <c r="I212" s="76">
        <f t="shared" si="36"/>
        <v>0.16016872460000001</v>
      </c>
      <c r="J212" s="74">
        <f>(I212-I210)/I210*100</f>
        <v>35.866063004963564</v>
      </c>
      <c r="K212" s="78">
        <f t="shared" si="37"/>
        <v>2.7782951069967657E-3</v>
      </c>
    </row>
    <row r="213" spans="2:13" x14ac:dyDescent="0.25">
      <c r="D213" t="s">
        <v>68</v>
      </c>
      <c r="E213" s="1">
        <v>0.18545450199999999</v>
      </c>
      <c r="F213" s="1">
        <v>0.18754545019999999</v>
      </c>
      <c r="G213" s="1">
        <v>0.16875454502000001</v>
      </c>
      <c r="H213" s="1"/>
      <c r="I213" s="76">
        <f t="shared" si="36"/>
        <v>0.18058483240666667</v>
      </c>
      <c r="J213" s="74">
        <f>(I213-I210)/I210*100</f>
        <v>53.184401503968516</v>
      </c>
      <c r="K213" s="78">
        <f t="shared" si="37"/>
        <v>5.9460354683201887E-3</v>
      </c>
    </row>
    <row r="214" spans="2:13" x14ac:dyDescent="0.25">
      <c r="D214" t="s">
        <v>69</v>
      </c>
      <c r="E214" s="1">
        <v>0.18675513999999999</v>
      </c>
      <c r="F214" s="1">
        <v>0.18467551400000001</v>
      </c>
      <c r="G214" s="1">
        <v>0.17846755140000001</v>
      </c>
      <c r="H214" s="1"/>
      <c r="I214" s="76">
        <f t="shared" si="36"/>
        <v>0.18329940180000001</v>
      </c>
      <c r="J214" s="74">
        <f>(I214-I210)/I210*100</f>
        <v>55.487084859580207</v>
      </c>
      <c r="K214" s="78">
        <f t="shared" si="37"/>
        <v>2.4894701942541455E-3</v>
      </c>
    </row>
    <row r="215" spans="2:13" x14ac:dyDescent="0.25">
      <c r="D215" t="s">
        <v>70</v>
      </c>
      <c r="E215" s="1">
        <v>0.20129772959999997</v>
      </c>
      <c r="F215" s="1">
        <v>0.22129772959999999</v>
      </c>
      <c r="G215" s="1">
        <v>0.21297729600000001</v>
      </c>
      <c r="H215" s="1"/>
      <c r="I215" s="76">
        <f t="shared" si="36"/>
        <v>0.21185758506666666</v>
      </c>
      <c r="J215" s="74">
        <f>(I215-I214)/I214*100</f>
        <v>15.580074449902895</v>
      </c>
      <c r="K215" s="78">
        <f t="shared" si="37"/>
        <v>5.8007538765774309E-3</v>
      </c>
    </row>
    <row r="216" spans="2:13" x14ac:dyDescent="0.25">
      <c r="D216" t="s">
        <v>71</v>
      </c>
      <c r="E216" s="1">
        <v>0.21217152</v>
      </c>
      <c r="F216" s="1">
        <v>0.20121715200000001</v>
      </c>
      <c r="G216" s="1">
        <v>0.21121715199999999</v>
      </c>
      <c r="H216" s="1"/>
      <c r="I216" s="76">
        <f t="shared" si="36"/>
        <v>0.20820194133333333</v>
      </c>
      <c r="J216" s="74">
        <f>(I216-I214)/I214*100</f>
        <v>13.585717841297026</v>
      </c>
      <c r="K216" s="78">
        <f t="shared" si="37"/>
        <v>3.5033472669694092E-3</v>
      </c>
    </row>
    <row r="217" spans="2:13" x14ac:dyDescent="0.25">
      <c r="D217" t="s">
        <v>72</v>
      </c>
      <c r="E217" s="1">
        <v>0.22880188000000001</v>
      </c>
      <c r="F217" s="1">
        <v>0.22188018800000001</v>
      </c>
      <c r="G217" s="1">
        <v>0.23188018799999999</v>
      </c>
      <c r="H217" s="1"/>
      <c r="I217" s="76">
        <f t="shared" si="36"/>
        <v>0.22752075199999999</v>
      </c>
      <c r="J217" s="74">
        <f>(I217-I214)/I214*100</f>
        <v>24.125201591356191</v>
      </c>
      <c r="K217" s="78">
        <f t="shared" si="37"/>
        <v>2.9570540344490918E-3</v>
      </c>
    </row>
    <row r="218" spans="2:13" x14ac:dyDescent="0.25">
      <c r="E218" s="1"/>
      <c r="F218" s="1"/>
      <c r="G218" s="1"/>
      <c r="H218" s="1"/>
      <c r="I218" s="76"/>
      <c r="J218" s="74"/>
      <c r="K218" s="78"/>
    </row>
    <row r="219" spans="2:13" x14ac:dyDescent="0.25">
      <c r="B219" t="s">
        <v>64</v>
      </c>
      <c r="C219" t="s">
        <v>182</v>
      </c>
    </row>
    <row r="220" spans="2:13" x14ac:dyDescent="0.25">
      <c r="B220" t="s">
        <v>202</v>
      </c>
      <c r="D220" s="3" t="s">
        <v>21</v>
      </c>
      <c r="E220" s="74" t="s">
        <v>22</v>
      </c>
      <c r="F220" s="74" t="s">
        <v>23</v>
      </c>
      <c r="G220" s="74" t="s">
        <v>24</v>
      </c>
      <c r="H220" s="74" t="s">
        <v>50</v>
      </c>
      <c r="I220" s="74" t="s">
        <v>141</v>
      </c>
      <c r="J220" s="74" t="s">
        <v>142</v>
      </c>
      <c r="K220" s="75" t="s">
        <v>26</v>
      </c>
    </row>
    <row r="221" spans="2:13" x14ac:dyDescent="0.25">
      <c r="D221" t="s">
        <v>65</v>
      </c>
      <c r="E221" s="1">
        <v>3.1970000000000001</v>
      </c>
      <c r="F221" s="1">
        <v>3.1797</v>
      </c>
      <c r="G221" s="1">
        <v>3.2</v>
      </c>
      <c r="H221" s="1"/>
      <c r="I221" s="76">
        <f>AVERAGE(E221:G221)</f>
        <v>3.1922333333333328</v>
      </c>
      <c r="J221" s="74">
        <f>(I221-I221)/I221*100</f>
        <v>0</v>
      </c>
      <c r="K221" s="77">
        <f>(_xlfn.STDEV.S(E221:G221))/1.732</f>
        <v>6.3264096574636103E-3</v>
      </c>
      <c r="M221" t="s">
        <v>211</v>
      </c>
    </row>
    <row r="222" spans="2:13" x14ac:dyDescent="0.25">
      <c r="D222" t="s">
        <v>66</v>
      </c>
      <c r="E222" s="1">
        <v>3.1194999999999999</v>
      </c>
      <c r="F222" s="1">
        <v>3.1295000000000002</v>
      </c>
      <c r="G222" s="1">
        <v>3.105</v>
      </c>
      <c r="H222" s="1"/>
      <c r="I222" s="76">
        <f t="shared" ref="I222:I228" si="38">AVERAGE(E222:G222)</f>
        <v>3.1180000000000003</v>
      </c>
      <c r="J222" s="74">
        <f>(I222-I221)/I221*100</f>
        <v>-2.3254356928795668</v>
      </c>
      <c r="K222" s="77">
        <f t="shared" ref="K222:K228" si="39">(_xlfn.STDEV.S(E222:G222))/1.732</f>
        <v>7.1124047313827965E-3</v>
      </c>
      <c r="M222" t="s">
        <v>212</v>
      </c>
    </row>
    <row r="223" spans="2:13" x14ac:dyDescent="0.25">
      <c r="D223" t="s">
        <v>67</v>
      </c>
      <c r="E223" s="1">
        <v>2.9155000000000002</v>
      </c>
      <c r="F223" s="1">
        <v>2.9215499999999999</v>
      </c>
      <c r="G223" s="1">
        <v>2.8215499999999998</v>
      </c>
      <c r="H223" s="1"/>
      <c r="I223" s="76">
        <f t="shared" si="38"/>
        <v>2.8862000000000001</v>
      </c>
      <c r="J223" s="74">
        <f>(I223-I221)/I221*100</f>
        <v>-9.5868096525942992</v>
      </c>
      <c r="K223" s="77">
        <f t="shared" si="39"/>
        <v>3.2373095573576788E-2</v>
      </c>
      <c r="M223" t="s">
        <v>213</v>
      </c>
    </row>
    <row r="224" spans="2:13" x14ac:dyDescent="0.25">
      <c r="D224" t="s">
        <v>68</v>
      </c>
      <c r="E224" s="1">
        <v>2.7268371999999999</v>
      </c>
      <c r="F224" s="1">
        <v>2.74268372</v>
      </c>
      <c r="G224" s="1">
        <v>2.6268372000000002</v>
      </c>
      <c r="H224" s="1"/>
      <c r="I224" s="76">
        <f t="shared" si="38"/>
        <v>2.6987860399999999</v>
      </c>
      <c r="J224" s="74">
        <f>(I224-I221)/I221*100</f>
        <v>-15.45774515229671</v>
      </c>
      <c r="K224" s="77">
        <f t="shared" si="39"/>
        <v>3.6265163267983735E-2</v>
      </c>
      <c r="M224" t="s">
        <v>214</v>
      </c>
    </row>
    <row r="225" spans="2:13" x14ac:dyDescent="0.25">
      <c r="D225" t="s">
        <v>69</v>
      </c>
      <c r="E225" s="1">
        <v>2.7186428</v>
      </c>
      <c r="F225" s="1">
        <v>2.7218642800000001</v>
      </c>
      <c r="G225" s="1">
        <v>2.5721864280000002</v>
      </c>
      <c r="H225" s="1"/>
      <c r="I225" s="76">
        <f t="shared" si="38"/>
        <v>2.670897836</v>
      </c>
      <c r="J225" s="74">
        <f>(I225-I221)/I221*100</f>
        <v>-16.331371892196671</v>
      </c>
      <c r="K225" s="77">
        <f t="shared" si="39"/>
        <v>4.9365912484148906E-2</v>
      </c>
      <c r="M225" t="s">
        <v>215</v>
      </c>
    </row>
    <row r="226" spans="2:13" x14ac:dyDescent="0.25">
      <c r="D226" t="s">
        <v>70</v>
      </c>
      <c r="E226" s="1">
        <v>2.6296688279999998</v>
      </c>
      <c r="F226" s="1">
        <v>2.6329668827999999</v>
      </c>
      <c r="G226" s="1">
        <v>2.5632966882799999</v>
      </c>
      <c r="H226" s="1"/>
      <c r="I226" s="76">
        <f t="shared" si="38"/>
        <v>2.6086441330266665</v>
      </c>
      <c r="J226" s="74">
        <f>(I226-I225)/I225*100</f>
        <v>-2.3308155832184903</v>
      </c>
      <c r="K226" s="77">
        <f t="shared" si="39"/>
        <v>2.2694367849001522E-2</v>
      </c>
      <c r="M226" t="s">
        <v>216</v>
      </c>
    </row>
    <row r="227" spans="2:13" x14ac:dyDescent="0.25">
      <c r="D227" t="s">
        <v>71</v>
      </c>
      <c r="E227" s="1">
        <v>2.4627721397200002</v>
      </c>
      <c r="F227" s="1">
        <v>2.4562772139720002</v>
      </c>
      <c r="G227" s="1">
        <v>2.5562772139719998</v>
      </c>
      <c r="H227" s="1"/>
      <c r="I227" s="76">
        <f t="shared" si="38"/>
        <v>2.4917755225546667</v>
      </c>
      <c r="J227" s="74">
        <f>(I227-I225)/I225*100</f>
        <v>-6.7064457139098614</v>
      </c>
      <c r="K227" s="77">
        <f t="shared" si="39"/>
        <v>3.2306247341999259E-2</v>
      </c>
      <c r="M227" t="s">
        <v>217</v>
      </c>
    </row>
    <row r="228" spans="2:13" x14ac:dyDescent="0.25">
      <c r="D228" t="s">
        <v>72</v>
      </c>
      <c r="E228" s="1">
        <v>2.181</v>
      </c>
      <c r="F228" s="1">
        <v>2.21</v>
      </c>
      <c r="G228" s="1">
        <v>2.31</v>
      </c>
      <c r="H228" s="1"/>
      <c r="I228" s="76">
        <f t="shared" si="38"/>
        <v>2.2336666666666667</v>
      </c>
      <c r="J228" s="74">
        <f>(I228-I225)/I225*100</f>
        <v>-16.370194450722273</v>
      </c>
      <c r="K228" s="77">
        <f t="shared" si="39"/>
        <v>3.9075150082832438E-2</v>
      </c>
      <c r="M228" t="s">
        <v>218</v>
      </c>
    </row>
    <row r="230" spans="2:13" x14ac:dyDescent="0.25">
      <c r="B230" t="s">
        <v>219</v>
      </c>
      <c r="C230" t="s">
        <v>182</v>
      </c>
    </row>
    <row r="231" spans="2:13" x14ac:dyDescent="0.25">
      <c r="B231" t="s">
        <v>220</v>
      </c>
      <c r="D231" s="3" t="s">
        <v>21</v>
      </c>
      <c r="E231" s="74" t="s">
        <v>22</v>
      </c>
      <c r="F231" s="74" t="s">
        <v>23</v>
      </c>
      <c r="G231" s="74" t="s">
        <v>24</v>
      </c>
      <c r="H231" s="74" t="s">
        <v>50</v>
      </c>
      <c r="I231" s="74" t="s">
        <v>141</v>
      </c>
      <c r="J231" s="74" t="s">
        <v>142</v>
      </c>
      <c r="K231" s="75" t="s">
        <v>26</v>
      </c>
    </row>
    <row r="232" spans="2:13" x14ac:dyDescent="0.25">
      <c r="D232" t="s">
        <v>65</v>
      </c>
      <c r="E232" s="2">
        <v>90.500000000000014</v>
      </c>
      <c r="F232" s="2">
        <v>124.2</v>
      </c>
      <c r="G232" s="2">
        <v>63.616000000000007</v>
      </c>
      <c r="H232" s="2">
        <v>80.41</v>
      </c>
      <c r="I232" s="74">
        <f t="shared" ref="I232:I239" si="40">AVERAGE(E232:H232)</f>
        <v>89.6815</v>
      </c>
      <c r="J232" s="74">
        <f>(I232-I232)/I232*100</f>
        <v>0</v>
      </c>
      <c r="K232" s="75">
        <f t="shared" ref="K232:K239" si="41">(_xlfn.STDEV.S(E232:H232))/2</f>
        <v>12.772260916402661</v>
      </c>
      <c r="M232" t="s">
        <v>221</v>
      </c>
    </row>
    <row r="233" spans="2:13" x14ac:dyDescent="0.25">
      <c r="D233" t="s">
        <v>66</v>
      </c>
      <c r="E233" s="2">
        <v>92.310000000000016</v>
      </c>
      <c r="F233" s="2">
        <v>130.41</v>
      </c>
      <c r="G233" s="2">
        <v>63.940441600000007</v>
      </c>
      <c r="H233" s="2">
        <v>85.2346</v>
      </c>
      <c r="I233" s="74">
        <f t="shared" si="40"/>
        <v>92.973760400000003</v>
      </c>
      <c r="J233" s="74">
        <f>(I233-I232)/I232*100</f>
        <v>3.6710585795286694</v>
      </c>
      <c r="K233" s="77">
        <f t="shared" si="41"/>
        <v>13.858633943913132</v>
      </c>
      <c r="M233" t="s">
        <v>222</v>
      </c>
    </row>
    <row r="234" spans="2:13" x14ac:dyDescent="0.25">
      <c r="D234" t="s">
        <v>67</v>
      </c>
      <c r="E234" s="2">
        <v>96.002400000000009</v>
      </c>
      <c r="F234" s="2">
        <v>133.01820000000001</v>
      </c>
      <c r="G234" s="2">
        <v>64.068322483200006</v>
      </c>
      <c r="H234" s="2">
        <v>86.086945999999998</v>
      </c>
      <c r="I234" s="74">
        <f t="shared" si="40"/>
        <v>94.793967120800005</v>
      </c>
      <c r="J234" s="74">
        <f>(I234-I232)/I232*100</f>
        <v>5.7006931427328995</v>
      </c>
      <c r="K234" s="75">
        <f t="shared" si="41"/>
        <v>14.382946338230392</v>
      </c>
      <c r="M234" t="s">
        <v>223</v>
      </c>
    </row>
    <row r="235" spans="2:13" x14ac:dyDescent="0.25">
      <c r="D235" t="s">
        <v>68</v>
      </c>
      <c r="E235" s="2">
        <v>94.082352000000029</v>
      </c>
      <c r="F235" s="2">
        <v>142.32947399999998</v>
      </c>
      <c r="G235" s="2">
        <v>65.029347320447997</v>
      </c>
      <c r="H235" s="2">
        <v>92.973901679999997</v>
      </c>
      <c r="I235" s="74">
        <f t="shared" si="40"/>
        <v>98.603768750111996</v>
      </c>
      <c r="J235" s="74">
        <f>(I235-I232)/I232*100</f>
        <v>9.9488397831347566</v>
      </c>
      <c r="K235" s="75">
        <f t="shared" si="41"/>
        <v>16.050227637513686</v>
      </c>
      <c r="M235" t="s">
        <v>224</v>
      </c>
    </row>
    <row r="236" spans="2:13" x14ac:dyDescent="0.25">
      <c r="D236" t="s">
        <v>69</v>
      </c>
      <c r="E236" s="2">
        <v>105.37223424000003</v>
      </c>
      <c r="F236" s="2">
        <v>146.45702874599996</v>
      </c>
      <c r="G236" s="2">
        <v>60.412263660696205</v>
      </c>
      <c r="H236" s="2">
        <v>93.903640696799997</v>
      </c>
      <c r="I236" s="74">
        <f t="shared" si="40"/>
        <v>101.53629183587405</v>
      </c>
      <c r="J236" s="74">
        <f>(I236-I232)/I232*100</f>
        <v>13.218770689466671</v>
      </c>
      <c r="K236" s="75">
        <f t="shared" si="41"/>
        <v>17.753004711503877</v>
      </c>
      <c r="M236" t="s">
        <v>225</v>
      </c>
    </row>
    <row r="237" spans="2:13" x14ac:dyDescent="0.25">
      <c r="D237" t="s">
        <v>70</v>
      </c>
      <c r="E237" s="2">
        <v>118.01690234880003</v>
      </c>
      <c r="F237" s="2">
        <v>150.70428257963397</v>
      </c>
      <c r="G237" s="2">
        <v>64.761946644266331</v>
      </c>
      <c r="H237" s="2">
        <v>105.17207758041602</v>
      </c>
      <c r="I237" s="74">
        <f t="shared" si="40"/>
        <v>109.6638022882791</v>
      </c>
      <c r="J237" s="74">
        <f>(I237-I236)/I236*100</f>
        <v>8.0045373978622045</v>
      </c>
      <c r="K237" s="75">
        <f t="shared" si="41"/>
        <v>17.772749586312234</v>
      </c>
      <c r="M237" t="s">
        <v>226</v>
      </c>
    </row>
    <row r="238" spans="2:13" x14ac:dyDescent="0.25">
      <c r="D238" t="s">
        <v>71</v>
      </c>
      <c r="E238" s="2">
        <v>51.050000000000004</v>
      </c>
      <c r="F238" s="2">
        <v>74.039999999999992</v>
      </c>
      <c r="G238" s="2">
        <v>42.016000000000005</v>
      </c>
      <c r="H238" s="2">
        <v>65.489000000000004</v>
      </c>
      <c r="I238" s="74">
        <f t="shared" si="40"/>
        <v>58.14875</v>
      </c>
      <c r="J238" s="74">
        <f>(I238-I236)/I236*100</f>
        <v>-42.731067927915689</v>
      </c>
      <c r="K238" s="77">
        <f t="shared" si="41"/>
        <v>7.1709423529384582</v>
      </c>
      <c r="M238" t="s">
        <v>227</v>
      </c>
    </row>
    <row r="239" spans="2:13" x14ac:dyDescent="0.25">
      <c r="D239" t="s">
        <v>72</v>
      </c>
      <c r="E239" s="2">
        <v>21.05</v>
      </c>
      <c r="F239" s="2">
        <v>54.660000000000004</v>
      </c>
      <c r="G239" s="2">
        <v>25.536000000000001</v>
      </c>
      <c r="H239" s="2">
        <v>39.860999999999997</v>
      </c>
      <c r="I239" s="74">
        <f t="shared" si="40"/>
        <v>35.27675</v>
      </c>
      <c r="J239" s="74">
        <f>(I239-I236)/I236*100</f>
        <v>-65.257003813944408</v>
      </c>
      <c r="K239" s="75">
        <f t="shared" si="41"/>
        <v>7.6048688063963379</v>
      </c>
      <c r="M239" t="s">
        <v>228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0"/>
  <sheetViews>
    <sheetView tabSelected="1" zoomScale="85" zoomScaleNormal="85" workbookViewId="0">
      <selection activeCell="B22" sqref="B22"/>
    </sheetView>
  </sheetViews>
  <sheetFormatPr defaultRowHeight="15" x14ac:dyDescent="0.25"/>
  <cols>
    <col min="1" max="1" width="19.7109375" style="26" customWidth="1"/>
    <col min="2" max="2" width="32.85546875" style="26" customWidth="1"/>
    <col min="3" max="3" width="17" style="26" customWidth="1"/>
    <col min="4" max="4" width="13.7109375" style="26" customWidth="1"/>
    <col min="5" max="16384" width="9.140625" style="26"/>
  </cols>
  <sheetData>
    <row r="2" spans="1:8" ht="18.75" x14ac:dyDescent="0.3">
      <c r="A2" s="79" t="s">
        <v>16</v>
      </c>
      <c r="B2" s="26" t="s">
        <v>0</v>
      </c>
      <c r="C2" s="26" t="s">
        <v>1</v>
      </c>
      <c r="D2" s="26">
        <v>120</v>
      </c>
      <c r="E2" s="26">
        <v>144</v>
      </c>
      <c r="F2" s="26">
        <v>168</v>
      </c>
      <c r="G2" s="26">
        <v>192</v>
      </c>
      <c r="H2" s="26">
        <v>216</v>
      </c>
    </row>
    <row r="3" spans="1:8" x14ac:dyDescent="0.25">
      <c r="C3" s="26" t="s">
        <v>65</v>
      </c>
      <c r="D3" s="59">
        <v>8.3333333333333321</v>
      </c>
      <c r="E3" s="59">
        <v>16.666666666666664</v>
      </c>
      <c r="F3" s="59">
        <v>24.999999999999996</v>
      </c>
      <c r="G3" s="59">
        <v>30</v>
      </c>
      <c r="H3" s="59">
        <v>40</v>
      </c>
    </row>
    <row r="4" spans="1:8" x14ac:dyDescent="0.25">
      <c r="C4" s="26" t="s">
        <v>66</v>
      </c>
      <c r="D4" s="59">
        <v>9</v>
      </c>
      <c r="E4" s="59">
        <v>19</v>
      </c>
      <c r="F4" s="59">
        <v>26</v>
      </c>
      <c r="G4" s="59">
        <v>33</v>
      </c>
      <c r="H4" s="59">
        <v>42</v>
      </c>
    </row>
    <row r="5" spans="1:8" x14ac:dyDescent="0.25">
      <c r="C5" s="26" t="s">
        <v>67</v>
      </c>
      <c r="D5" s="59">
        <v>10</v>
      </c>
      <c r="E5" s="59">
        <v>20</v>
      </c>
      <c r="F5" s="59">
        <v>27</v>
      </c>
      <c r="G5" s="59">
        <v>34</v>
      </c>
      <c r="H5" s="59">
        <v>44</v>
      </c>
    </row>
    <row r="6" spans="1:8" x14ac:dyDescent="0.25">
      <c r="C6" s="26" t="s">
        <v>68</v>
      </c>
      <c r="D6" s="59">
        <v>16.666666666666664</v>
      </c>
      <c r="E6" s="59">
        <v>24.999999999999996</v>
      </c>
      <c r="F6" s="59">
        <v>41.666666666666657</v>
      </c>
      <c r="G6" s="59">
        <v>49.999999999999986</v>
      </c>
      <c r="H6" s="59">
        <v>66.666666666666657</v>
      </c>
    </row>
    <row r="7" spans="1:8" x14ac:dyDescent="0.25">
      <c r="C7" s="26" t="s">
        <v>69</v>
      </c>
      <c r="D7" s="59">
        <v>8.3333333333333321</v>
      </c>
      <c r="E7" s="59">
        <v>24.999999999999996</v>
      </c>
      <c r="F7" s="59">
        <v>33.333333333333329</v>
      </c>
      <c r="G7" s="59">
        <v>33.333333333333329</v>
      </c>
      <c r="H7" s="59">
        <v>41.666666666666657</v>
      </c>
    </row>
    <row r="8" spans="1:8" x14ac:dyDescent="0.25">
      <c r="C8" s="26" t="s">
        <v>70</v>
      </c>
      <c r="D8" s="59">
        <v>8.3333333333333321</v>
      </c>
      <c r="E8" s="59">
        <v>16.666666666666664</v>
      </c>
      <c r="F8" s="59">
        <v>16.666666666666664</v>
      </c>
      <c r="G8" s="59">
        <v>24.999999999999996</v>
      </c>
      <c r="H8" s="59">
        <v>33.333333333333329</v>
      </c>
    </row>
    <row r="9" spans="1:8" x14ac:dyDescent="0.25">
      <c r="C9" s="26" t="s">
        <v>71</v>
      </c>
      <c r="D9" s="59">
        <v>8.3333333333333321</v>
      </c>
      <c r="E9" s="59">
        <v>24.999999999999996</v>
      </c>
      <c r="F9" s="59">
        <v>24.999999999999996</v>
      </c>
      <c r="G9" s="59">
        <v>24.999999999999996</v>
      </c>
      <c r="H9" s="59">
        <v>33.333333333333329</v>
      </c>
    </row>
    <row r="10" spans="1:8" x14ac:dyDescent="0.25">
      <c r="C10" s="26" t="s">
        <v>72</v>
      </c>
      <c r="D10" s="59">
        <v>0</v>
      </c>
      <c r="E10" s="59">
        <v>8.3333333333333321</v>
      </c>
      <c r="F10" s="59">
        <v>8.3333333333333321</v>
      </c>
      <c r="G10" s="59">
        <v>16.666666666666664</v>
      </c>
      <c r="H10" s="59">
        <v>24.999999999999996</v>
      </c>
    </row>
    <row r="11" spans="1:8" x14ac:dyDescent="0.25">
      <c r="C11" s="54" t="s">
        <v>15</v>
      </c>
    </row>
    <row r="13" spans="1:8" x14ac:dyDescent="0.25">
      <c r="C13" s="26" t="s">
        <v>1</v>
      </c>
      <c r="D13" s="26" t="s">
        <v>2</v>
      </c>
      <c r="E13" s="26" t="s">
        <v>3</v>
      </c>
      <c r="F13" s="26" t="s">
        <v>4</v>
      </c>
      <c r="G13" s="26" t="s">
        <v>5</v>
      </c>
      <c r="H13" s="26" t="s">
        <v>6</v>
      </c>
    </row>
    <row r="14" spans="1:8" x14ac:dyDescent="0.25">
      <c r="C14" s="26" t="s">
        <v>7</v>
      </c>
      <c r="D14" s="15">
        <v>1.5</v>
      </c>
      <c r="E14" s="15">
        <v>0.60140653040586012</v>
      </c>
      <c r="F14" s="15">
        <v>0.52083333333333337</v>
      </c>
      <c r="G14" s="15">
        <v>1</v>
      </c>
      <c r="H14" s="15">
        <v>0.52083333333333404</v>
      </c>
    </row>
    <row r="15" spans="1:8" x14ac:dyDescent="0.25">
      <c r="C15" s="26" t="s">
        <v>8</v>
      </c>
      <c r="D15" s="15">
        <v>1.2</v>
      </c>
      <c r="E15" s="15">
        <v>1.25</v>
      </c>
      <c r="F15" s="15">
        <v>1.0416666666666667</v>
      </c>
      <c r="G15" s="15">
        <v>1.25</v>
      </c>
      <c r="H15" s="15">
        <v>1.2</v>
      </c>
    </row>
    <row r="16" spans="1:8" x14ac:dyDescent="0.25">
      <c r="C16" s="26" t="s">
        <v>9</v>
      </c>
      <c r="D16" s="15">
        <v>1.1200000000000001</v>
      </c>
      <c r="E16" s="15">
        <v>1.2028130608117202</v>
      </c>
      <c r="F16" s="15">
        <v>1.6</v>
      </c>
      <c r="G16" s="15">
        <v>1.7</v>
      </c>
      <c r="H16" s="15">
        <v>1.2</v>
      </c>
    </row>
    <row r="17" spans="1:8" x14ac:dyDescent="0.25">
      <c r="C17" s="26" t="s">
        <v>10</v>
      </c>
      <c r="D17" s="15">
        <v>1.2028130608117202</v>
      </c>
      <c r="E17" s="15">
        <v>1.0416666666666667</v>
      </c>
      <c r="F17" s="15">
        <v>1.0416666666666672</v>
      </c>
      <c r="G17" s="15">
        <v>1.2028130608117225</v>
      </c>
      <c r="H17" s="15">
        <v>1.4</v>
      </c>
    </row>
    <row r="18" spans="1:8" x14ac:dyDescent="0.25">
      <c r="C18" s="26" t="s">
        <v>11</v>
      </c>
      <c r="D18" s="15">
        <v>2</v>
      </c>
      <c r="E18" s="15">
        <v>1.5</v>
      </c>
      <c r="F18" s="15">
        <v>1.7</v>
      </c>
      <c r="G18" s="15">
        <v>1.9</v>
      </c>
      <c r="H18" s="15">
        <v>1.8</v>
      </c>
    </row>
    <row r="19" spans="1:8" x14ac:dyDescent="0.25">
      <c r="C19" s="26" t="s">
        <v>12</v>
      </c>
      <c r="D19" s="15">
        <v>1.1000000000000001</v>
      </c>
      <c r="E19" s="15">
        <v>1.2028130608117202</v>
      </c>
      <c r="F19" s="15">
        <v>1.8</v>
      </c>
      <c r="G19" s="15">
        <v>1.0416666666666667</v>
      </c>
      <c r="H19" s="15">
        <v>2.1</v>
      </c>
    </row>
    <row r="20" spans="1:8" x14ac:dyDescent="0.25">
      <c r="C20" s="26" t="s">
        <v>13</v>
      </c>
      <c r="D20" s="15">
        <v>1.3</v>
      </c>
      <c r="E20" s="15">
        <v>1.6</v>
      </c>
      <c r="F20" s="15">
        <v>1.18</v>
      </c>
      <c r="G20" s="15">
        <v>1.2</v>
      </c>
      <c r="H20" s="15">
        <v>1.8</v>
      </c>
    </row>
    <row r="21" spans="1:8" x14ac:dyDescent="0.25">
      <c r="C21" s="26" t="s">
        <v>14</v>
      </c>
      <c r="D21" s="15">
        <v>1.5</v>
      </c>
      <c r="E21" s="15">
        <v>1.1100000000000001</v>
      </c>
      <c r="F21" s="15">
        <v>1.0900000000000001</v>
      </c>
      <c r="G21" s="15">
        <v>1.2028130608117202</v>
      </c>
      <c r="H21" s="15">
        <v>1.3</v>
      </c>
    </row>
    <row r="31" spans="1:8" x14ac:dyDescent="0.25">
      <c r="B31" s="26" t="s">
        <v>1</v>
      </c>
      <c r="C31" s="26" t="s">
        <v>73</v>
      </c>
      <c r="D31" s="26" t="s">
        <v>19</v>
      </c>
    </row>
    <row r="32" spans="1:8" ht="18.75" x14ac:dyDescent="0.3">
      <c r="A32" s="79" t="s">
        <v>17</v>
      </c>
      <c r="B32" s="26" t="s">
        <v>7</v>
      </c>
      <c r="C32" s="15">
        <v>0.11</v>
      </c>
      <c r="D32" s="15">
        <v>2.8</v>
      </c>
      <c r="E32" s="15"/>
      <c r="F32" s="15"/>
      <c r="G32" s="15"/>
      <c r="H32" s="15"/>
    </row>
    <row r="33" spans="2:8" x14ac:dyDescent="0.25">
      <c r="B33" s="26" t="s">
        <v>8</v>
      </c>
      <c r="C33" s="15">
        <v>0.14300000000000002</v>
      </c>
      <c r="D33" s="15">
        <v>2.78</v>
      </c>
      <c r="E33" s="15"/>
      <c r="F33" s="15"/>
      <c r="G33" s="15"/>
      <c r="H33" s="15"/>
    </row>
    <row r="34" spans="2:8" x14ac:dyDescent="0.25">
      <c r="B34" s="26" t="s">
        <v>9</v>
      </c>
      <c r="C34" s="15">
        <v>0.1573</v>
      </c>
      <c r="D34" s="15">
        <v>2.7521999999999998</v>
      </c>
      <c r="E34" s="15"/>
      <c r="F34" s="15"/>
      <c r="G34" s="15"/>
      <c r="H34" s="15"/>
    </row>
    <row r="35" spans="2:8" x14ac:dyDescent="0.25">
      <c r="B35" s="26" t="s">
        <v>10</v>
      </c>
      <c r="C35" s="15">
        <v>0.1837</v>
      </c>
      <c r="D35" s="15">
        <v>2.7246779999999999</v>
      </c>
      <c r="E35" s="15"/>
      <c r="F35" s="15"/>
      <c r="G35" s="15"/>
      <c r="H35" s="15"/>
    </row>
    <row r="36" spans="2:8" x14ac:dyDescent="0.25">
      <c r="B36" s="26" t="s">
        <v>11</v>
      </c>
      <c r="C36" s="15">
        <v>0.18589999999999998</v>
      </c>
      <c r="D36" s="15">
        <v>2.6974312199999999</v>
      </c>
      <c r="E36" s="15"/>
      <c r="F36" s="15"/>
      <c r="G36" s="15"/>
      <c r="H36" s="15"/>
    </row>
    <row r="37" spans="2:8" x14ac:dyDescent="0.25">
      <c r="B37" s="26" t="s">
        <v>12</v>
      </c>
      <c r="C37" s="15">
        <v>0.2112</v>
      </c>
      <c r="D37" s="15">
        <v>2.6704569077999998</v>
      </c>
      <c r="E37" s="15"/>
      <c r="F37" s="15"/>
      <c r="G37" s="15"/>
      <c r="H37" s="15"/>
    </row>
    <row r="38" spans="2:8" x14ac:dyDescent="0.25">
      <c r="B38" s="26" t="s">
        <v>13</v>
      </c>
      <c r="C38" s="15">
        <v>0.21779999999999999</v>
      </c>
      <c r="D38" s="15">
        <v>2.6437523387219999</v>
      </c>
      <c r="E38" s="15"/>
      <c r="F38" s="15"/>
      <c r="G38" s="15"/>
      <c r="H38" s="15"/>
    </row>
    <row r="39" spans="2:8" x14ac:dyDescent="0.25">
      <c r="B39" s="26" t="s">
        <v>14</v>
      </c>
      <c r="C39" s="15">
        <v>0.26135999999999998</v>
      </c>
      <c r="D39" s="15">
        <v>2.5115647217858998</v>
      </c>
      <c r="E39" s="15"/>
      <c r="F39" s="15"/>
      <c r="G39" s="15"/>
      <c r="H39" s="15"/>
    </row>
    <row r="40" spans="2:8" x14ac:dyDescent="0.25">
      <c r="B40" s="26" t="s">
        <v>7</v>
      </c>
      <c r="C40" s="15">
        <v>0.1</v>
      </c>
      <c r="D40" s="15">
        <v>2.7691999999999997</v>
      </c>
      <c r="E40" s="15"/>
      <c r="F40" s="15"/>
      <c r="G40" s="15"/>
      <c r="H40" s="15"/>
    </row>
    <row r="41" spans="2:8" x14ac:dyDescent="0.25">
      <c r="B41" s="26" t="s">
        <v>8</v>
      </c>
      <c r="C41" s="15">
        <v>0.13</v>
      </c>
      <c r="D41" s="15">
        <v>2.7515079999999998</v>
      </c>
      <c r="E41" s="15"/>
      <c r="F41" s="15"/>
      <c r="G41" s="15"/>
      <c r="H41" s="15"/>
    </row>
    <row r="42" spans="2:8" x14ac:dyDescent="0.25">
      <c r="B42" s="26" t="s">
        <v>9</v>
      </c>
      <c r="C42" s="15">
        <v>0.14299999999999999</v>
      </c>
      <c r="D42" s="15">
        <v>2.7415079999999996</v>
      </c>
      <c r="E42" s="15"/>
      <c r="F42" s="15"/>
      <c r="G42" s="15"/>
      <c r="H42" s="15"/>
    </row>
    <row r="43" spans="2:8" x14ac:dyDescent="0.25">
      <c r="B43" s="26" t="s">
        <v>10</v>
      </c>
      <c r="C43" s="15">
        <v>0.19836999999999999</v>
      </c>
      <c r="D43" s="15">
        <v>2.7140929199999997</v>
      </c>
      <c r="E43" s="15"/>
      <c r="F43" s="15"/>
      <c r="G43" s="15"/>
      <c r="H43" s="15"/>
    </row>
    <row r="44" spans="2:8" x14ac:dyDescent="0.25">
      <c r="B44" s="26" t="s">
        <v>11</v>
      </c>
      <c r="C44" s="15">
        <v>0.21859000000000001</v>
      </c>
      <c r="D44" s="15">
        <v>2.6869519907999995</v>
      </c>
      <c r="E44" s="15"/>
      <c r="F44" s="15"/>
      <c r="G44" s="15"/>
      <c r="H44" s="15"/>
    </row>
    <row r="45" spans="2:8" x14ac:dyDescent="0.25">
      <c r="B45" s="26" t="s">
        <v>12</v>
      </c>
      <c r="C45" s="15">
        <v>0.222112</v>
      </c>
      <c r="D45" s="15">
        <v>2.6600824708919992</v>
      </c>
      <c r="E45" s="15"/>
      <c r="F45" s="15"/>
      <c r="G45" s="15"/>
      <c r="H45" s="15"/>
    </row>
    <row r="46" spans="2:8" x14ac:dyDescent="0.25">
      <c r="B46" s="26" t="s">
        <v>13</v>
      </c>
      <c r="C46" s="15">
        <v>0.27</v>
      </c>
      <c r="D46" s="15">
        <v>2.6334816461830797</v>
      </c>
      <c r="E46" s="15"/>
      <c r="F46" s="15"/>
      <c r="G46" s="15"/>
      <c r="H46" s="15"/>
    </row>
    <row r="47" spans="2:8" x14ac:dyDescent="0.25">
      <c r="B47" s="26" t="s">
        <v>14</v>
      </c>
      <c r="C47" s="15">
        <v>0.28350000000000003</v>
      </c>
      <c r="D47" s="15">
        <v>2.5018075638739257</v>
      </c>
      <c r="E47" s="15"/>
      <c r="F47" s="15"/>
      <c r="G47" s="15"/>
      <c r="H47" s="15"/>
    </row>
    <row r="48" spans="2:8" x14ac:dyDescent="0.25">
      <c r="B48" s="26" t="s">
        <v>7</v>
      </c>
      <c r="C48" s="15">
        <v>0.11244999999999999</v>
      </c>
      <c r="D48" s="15">
        <v>2.8070769999999996</v>
      </c>
      <c r="E48" s="15"/>
      <c r="F48" s="15"/>
      <c r="G48" s="15"/>
      <c r="H48" s="15"/>
    </row>
    <row r="49" spans="1:8" x14ac:dyDescent="0.25">
      <c r="B49" s="26" t="s">
        <v>8</v>
      </c>
      <c r="C49" s="15">
        <v>0.128</v>
      </c>
      <c r="D49" s="15">
        <v>2.7900623000000002</v>
      </c>
      <c r="E49" s="15"/>
      <c r="F49" s="15"/>
      <c r="G49" s="15"/>
      <c r="H49" s="15"/>
    </row>
    <row r="50" spans="1:8" x14ac:dyDescent="0.25">
      <c r="B50" s="26" t="s">
        <v>9</v>
      </c>
      <c r="C50" s="15">
        <v>0.1583</v>
      </c>
      <c r="D50" s="15">
        <v>2.7790062300000002</v>
      </c>
      <c r="E50" s="15"/>
      <c r="F50" s="15"/>
      <c r="G50" s="15"/>
      <c r="H50" s="15"/>
    </row>
    <row r="51" spans="1:8" x14ac:dyDescent="0.25">
      <c r="B51" s="26" t="s">
        <v>10</v>
      </c>
      <c r="C51" s="15">
        <v>0.18983700000000001</v>
      </c>
      <c r="D51" s="15">
        <v>2.7512161677</v>
      </c>
      <c r="E51" s="15"/>
      <c r="F51" s="15"/>
      <c r="G51" s="15"/>
      <c r="H51" s="15"/>
    </row>
    <row r="52" spans="1:8" x14ac:dyDescent="0.25">
      <c r="B52" s="26" t="s">
        <v>11</v>
      </c>
      <c r="C52" s="15">
        <v>0.2198859</v>
      </c>
      <c r="D52" s="15">
        <v>2.7237040060229996</v>
      </c>
      <c r="E52" s="15"/>
      <c r="F52" s="15"/>
      <c r="G52" s="15"/>
      <c r="H52" s="15"/>
    </row>
    <row r="53" spans="1:8" x14ac:dyDescent="0.25">
      <c r="B53" s="26" t="s">
        <v>12</v>
      </c>
      <c r="C53" s="15">
        <v>0.2353112</v>
      </c>
      <c r="D53" s="15">
        <v>2.6964669659627694</v>
      </c>
      <c r="E53" s="15"/>
      <c r="F53" s="15"/>
      <c r="G53" s="15"/>
      <c r="H53" s="15"/>
    </row>
    <row r="54" spans="1:8" x14ac:dyDescent="0.25">
      <c r="B54" s="26" t="s">
        <v>13</v>
      </c>
      <c r="C54" s="15">
        <v>0.23677999999999999</v>
      </c>
      <c r="D54" s="15">
        <v>2.6695022963031416</v>
      </c>
      <c r="E54" s="15"/>
      <c r="F54" s="15"/>
      <c r="G54" s="15"/>
      <c r="H54" s="15"/>
    </row>
    <row r="55" spans="1:8" x14ac:dyDescent="0.25">
      <c r="B55" s="26" t="s">
        <v>14</v>
      </c>
      <c r="C55" s="15">
        <v>0.25086340000000001</v>
      </c>
      <c r="D55" s="15">
        <v>2.6502296303140001</v>
      </c>
      <c r="E55" s="15"/>
      <c r="F55" s="15"/>
      <c r="G55" s="15"/>
      <c r="H55" s="15"/>
    </row>
    <row r="56" spans="1:8" x14ac:dyDescent="0.25">
      <c r="C56" s="15"/>
      <c r="D56" s="15"/>
    </row>
    <row r="57" spans="1:8" x14ac:dyDescent="0.25">
      <c r="C57" s="15"/>
    </row>
    <row r="58" spans="1:8" ht="18.75" x14ac:dyDescent="0.3">
      <c r="A58" s="79" t="s">
        <v>20</v>
      </c>
      <c r="B58" s="26" t="s">
        <v>1</v>
      </c>
      <c r="C58" s="26" t="s">
        <v>74</v>
      </c>
      <c r="D58" s="80" t="s">
        <v>18</v>
      </c>
      <c r="E58" s="80"/>
    </row>
    <row r="59" spans="1:8" x14ac:dyDescent="0.25">
      <c r="B59" s="26" t="s">
        <v>7</v>
      </c>
      <c r="C59" s="15">
        <v>0.11050600000000001</v>
      </c>
      <c r="D59" s="59">
        <v>40.360379326801819</v>
      </c>
      <c r="E59" s="81"/>
      <c r="F59" s="15"/>
      <c r="G59" s="57"/>
    </row>
    <row r="60" spans="1:8" x14ac:dyDescent="0.25">
      <c r="B60" s="26" t="s">
        <v>8</v>
      </c>
      <c r="C60" s="15">
        <v>0.13400000000000001</v>
      </c>
      <c r="D60" s="59">
        <v>39.90634794651109</v>
      </c>
      <c r="E60" s="81"/>
      <c r="F60" s="15"/>
      <c r="G60" s="57"/>
    </row>
    <row r="61" spans="1:8" x14ac:dyDescent="0.25">
      <c r="B61" s="26" t="s">
        <v>9</v>
      </c>
      <c r="C61" s="15">
        <v>0.15802358</v>
      </c>
      <c r="D61" s="59">
        <v>38.721010878792939</v>
      </c>
      <c r="E61" s="81"/>
      <c r="F61" s="15"/>
      <c r="G61" s="57"/>
    </row>
    <row r="62" spans="1:8" x14ac:dyDescent="0.25">
      <c r="B62" s="26" t="s">
        <v>10</v>
      </c>
      <c r="C62" s="15">
        <v>0.18545450199999999</v>
      </c>
      <c r="D62" s="59">
        <v>35.188737045857643</v>
      </c>
      <c r="E62" s="81"/>
      <c r="F62" s="15"/>
      <c r="G62" s="57"/>
    </row>
    <row r="63" spans="1:8" x14ac:dyDescent="0.25">
      <c r="B63" s="26" t="s">
        <v>11</v>
      </c>
      <c r="C63" s="15">
        <v>0.18675513999999999</v>
      </c>
      <c r="D63" s="59">
        <v>25.939321197722421</v>
      </c>
      <c r="E63" s="81"/>
      <c r="F63" s="15"/>
      <c r="G63" s="57"/>
    </row>
    <row r="64" spans="1:8" x14ac:dyDescent="0.25">
      <c r="B64" s="26" t="s">
        <v>12</v>
      </c>
      <c r="C64" s="15">
        <v>0.20129772959999997</v>
      </c>
      <c r="D64" s="59">
        <v>22.401489647244006</v>
      </c>
      <c r="E64" s="81"/>
      <c r="F64" s="15"/>
      <c r="G64" s="57"/>
    </row>
    <row r="65" spans="2:7" x14ac:dyDescent="0.25">
      <c r="B65" s="26" t="s">
        <v>13</v>
      </c>
      <c r="C65" s="15">
        <v>0.21217152</v>
      </c>
      <c r="D65" s="59">
        <v>21.321899784726227</v>
      </c>
      <c r="E65" s="81"/>
      <c r="F65" s="15"/>
      <c r="G65" s="57"/>
    </row>
    <row r="66" spans="2:7" x14ac:dyDescent="0.25">
      <c r="B66" s="26" t="s">
        <v>14</v>
      </c>
      <c r="C66" s="15">
        <v>0.22880188000000001</v>
      </c>
      <c r="D66" s="59">
        <v>22.815504664839001</v>
      </c>
      <c r="E66" s="81"/>
      <c r="F66" s="15"/>
      <c r="G66" s="57"/>
    </row>
    <row r="67" spans="2:7" x14ac:dyDescent="0.25">
      <c r="B67" s="26" t="s">
        <v>7</v>
      </c>
      <c r="C67" s="15">
        <v>0.12105059999999999</v>
      </c>
      <c r="D67" s="59">
        <v>43.360379326801798</v>
      </c>
      <c r="E67" s="81"/>
      <c r="F67" s="15"/>
      <c r="G67" s="57"/>
    </row>
    <row r="68" spans="2:7" x14ac:dyDescent="0.25">
      <c r="B68" s="26" t="s">
        <v>8</v>
      </c>
      <c r="C68" s="15">
        <v>0.13539999999999999</v>
      </c>
      <c r="D68" s="59">
        <v>35.906347946511097</v>
      </c>
      <c r="E68" s="81"/>
      <c r="F68" s="15"/>
    </row>
    <row r="69" spans="2:7" x14ac:dyDescent="0.25">
      <c r="B69" s="26" t="s">
        <v>9</v>
      </c>
      <c r="C69" s="15">
        <v>0.156802358</v>
      </c>
      <c r="D69" s="59">
        <v>38.721010878792903</v>
      </c>
      <c r="E69" s="81"/>
      <c r="F69" s="15"/>
    </row>
    <row r="70" spans="2:7" x14ac:dyDescent="0.25">
      <c r="B70" s="26" t="s">
        <v>10</v>
      </c>
      <c r="C70" s="15">
        <v>0.18754545019999999</v>
      </c>
      <c r="D70" s="59">
        <v>33.1887370458576</v>
      </c>
      <c r="E70" s="81"/>
      <c r="F70" s="15"/>
    </row>
    <row r="71" spans="2:7" x14ac:dyDescent="0.25">
      <c r="B71" s="26" t="s">
        <v>11</v>
      </c>
      <c r="C71" s="15">
        <v>0.18467551400000001</v>
      </c>
      <c r="D71" s="59">
        <v>26.9393211977224</v>
      </c>
      <c r="E71" s="81"/>
      <c r="F71" s="15"/>
    </row>
    <row r="72" spans="2:7" x14ac:dyDescent="0.25">
      <c r="B72" s="26" t="s">
        <v>12</v>
      </c>
      <c r="C72" s="15">
        <v>0.22129772959999999</v>
      </c>
      <c r="D72" s="59">
        <v>22.401489647243999</v>
      </c>
      <c r="E72" s="81"/>
      <c r="F72" s="15"/>
    </row>
    <row r="73" spans="2:7" x14ac:dyDescent="0.25">
      <c r="B73" s="26" t="s">
        <v>13</v>
      </c>
      <c r="C73" s="15">
        <v>0.20121715200000001</v>
      </c>
      <c r="D73" s="59">
        <v>19.321899784726199</v>
      </c>
      <c r="E73" s="81"/>
      <c r="F73" s="15"/>
    </row>
    <row r="74" spans="2:7" x14ac:dyDescent="0.25">
      <c r="B74" s="26" t="s">
        <v>14</v>
      </c>
      <c r="C74" s="15">
        <v>0.22188018800000001</v>
      </c>
      <c r="D74" s="59">
        <v>15.815504664839001</v>
      </c>
      <c r="E74" s="81"/>
      <c r="F74" s="15"/>
    </row>
    <row r="75" spans="2:7" x14ac:dyDescent="0.25">
      <c r="B75" s="26" t="s">
        <v>7</v>
      </c>
      <c r="C75" s="15">
        <v>0.12210506</v>
      </c>
      <c r="D75" s="59">
        <v>40.360379326801798</v>
      </c>
      <c r="E75" s="81"/>
      <c r="F75" s="15"/>
    </row>
    <row r="76" spans="2:7" x14ac:dyDescent="0.25">
      <c r="B76" s="26" t="s">
        <v>8</v>
      </c>
      <c r="C76" s="15">
        <v>0.14354</v>
      </c>
      <c r="D76" s="59">
        <v>32.906347946511097</v>
      </c>
      <c r="E76" s="81"/>
      <c r="F76" s="15"/>
    </row>
    <row r="77" spans="2:7" x14ac:dyDescent="0.25">
      <c r="B77" s="26" t="s">
        <v>9</v>
      </c>
      <c r="C77" s="15">
        <v>0.16568023579999999</v>
      </c>
      <c r="D77" s="59">
        <v>35.721010878792903</v>
      </c>
      <c r="E77" s="81"/>
      <c r="F77" s="15"/>
    </row>
    <row r="78" spans="2:7" x14ac:dyDescent="0.25">
      <c r="B78" s="26" t="s">
        <v>10</v>
      </c>
      <c r="C78" s="15">
        <v>0.16875454502000001</v>
      </c>
      <c r="D78" s="59">
        <v>34.1887370458576</v>
      </c>
      <c r="E78" s="81"/>
      <c r="F78" s="15"/>
    </row>
    <row r="79" spans="2:7" x14ac:dyDescent="0.25">
      <c r="B79" s="26" t="s">
        <v>11</v>
      </c>
      <c r="C79" s="15">
        <v>0.17846755140000001</v>
      </c>
      <c r="D79" s="59">
        <v>29.9393211977224</v>
      </c>
      <c r="E79" s="81"/>
      <c r="F79" s="15"/>
    </row>
    <row r="80" spans="2:7" x14ac:dyDescent="0.25">
      <c r="B80" s="26" t="s">
        <v>12</v>
      </c>
      <c r="C80" s="15">
        <v>0.21297729600000001</v>
      </c>
      <c r="D80" s="59">
        <v>25.401489647243999</v>
      </c>
      <c r="E80" s="81"/>
      <c r="F80" s="15"/>
    </row>
    <row r="81" spans="2:6" x14ac:dyDescent="0.25">
      <c r="B81" s="26" t="s">
        <v>13</v>
      </c>
      <c r="C81" s="15">
        <v>0.21121715199999999</v>
      </c>
      <c r="D81" s="59">
        <v>20.321899784726199</v>
      </c>
      <c r="E81" s="81"/>
      <c r="F81" s="15"/>
    </row>
    <row r="82" spans="2:6" x14ac:dyDescent="0.25">
      <c r="B82" s="26" t="s">
        <v>14</v>
      </c>
      <c r="C82" s="15">
        <v>0.23188018799999999</v>
      </c>
      <c r="D82" s="59">
        <v>13.815504664839001</v>
      </c>
      <c r="E82" s="81"/>
      <c r="F82" s="15"/>
    </row>
    <row r="83" spans="2:6" x14ac:dyDescent="0.25">
      <c r="C83" s="15"/>
      <c r="D83" s="59"/>
      <c r="E83" s="81"/>
    </row>
    <row r="84" spans="2:6" x14ac:dyDescent="0.25">
      <c r="C84" s="15"/>
      <c r="D84" s="59"/>
      <c r="E84" s="81"/>
    </row>
    <row r="86" spans="2:6" x14ac:dyDescent="0.25">
      <c r="C86" s="26" t="s">
        <v>64</v>
      </c>
      <c r="D86" s="26" t="s">
        <v>18</v>
      </c>
    </row>
    <row r="87" spans="2:6" x14ac:dyDescent="0.25">
      <c r="C87" s="15">
        <v>3.1970000000000001</v>
      </c>
      <c r="D87" s="59">
        <v>40.360379326801819</v>
      </c>
    </row>
    <row r="88" spans="2:6" x14ac:dyDescent="0.25">
      <c r="C88" s="15">
        <v>3.1194999999999999</v>
      </c>
      <c r="D88" s="59">
        <v>39.90634794651109</v>
      </c>
    </row>
    <row r="89" spans="2:6" x14ac:dyDescent="0.25">
      <c r="C89" s="15">
        <v>2.9155000000000002</v>
      </c>
      <c r="D89" s="59">
        <v>38.721010878792939</v>
      </c>
    </row>
    <row r="90" spans="2:6" x14ac:dyDescent="0.25">
      <c r="C90" s="15">
        <v>2.7268371999999999</v>
      </c>
      <c r="D90" s="59">
        <v>35.188737045857643</v>
      </c>
    </row>
    <row r="91" spans="2:6" x14ac:dyDescent="0.25">
      <c r="C91" s="15">
        <v>2.7186428</v>
      </c>
      <c r="D91" s="59">
        <v>25.939321197722421</v>
      </c>
    </row>
    <row r="92" spans="2:6" x14ac:dyDescent="0.25">
      <c r="C92" s="15">
        <v>2.6296688279999998</v>
      </c>
      <c r="D92" s="59">
        <v>22.401489647244006</v>
      </c>
    </row>
    <row r="93" spans="2:6" x14ac:dyDescent="0.25">
      <c r="C93" s="15">
        <v>2.4627721397200002</v>
      </c>
      <c r="D93" s="59">
        <v>21.321899784726227</v>
      </c>
    </row>
    <row r="94" spans="2:6" x14ac:dyDescent="0.25">
      <c r="C94" s="15">
        <v>2.181</v>
      </c>
      <c r="D94" s="59">
        <v>22.815504664839001</v>
      </c>
    </row>
    <row r="95" spans="2:6" x14ac:dyDescent="0.25">
      <c r="C95" s="15">
        <v>3.1797</v>
      </c>
      <c r="D95" s="59">
        <v>43.360379326801798</v>
      </c>
    </row>
    <row r="96" spans="2:6" x14ac:dyDescent="0.25">
      <c r="C96" s="15">
        <v>3.1295000000000002</v>
      </c>
      <c r="D96" s="59">
        <v>35.906347946511097</v>
      </c>
    </row>
    <row r="97" spans="3:4" x14ac:dyDescent="0.25">
      <c r="C97" s="15">
        <v>2.9215499999999999</v>
      </c>
      <c r="D97" s="59">
        <v>38.721010878792903</v>
      </c>
    </row>
    <row r="98" spans="3:4" x14ac:dyDescent="0.25">
      <c r="C98" s="15">
        <v>2.74268372</v>
      </c>
      <c r="D98" s="59">
        <v>33.1887370458576</v>
      </c>
    </row>
    <row r="99" spans="3:4" x14ac:dyDescent="0.25">
      <c r="C99" s="15">
        <v>2.7218642800000001</v>
      </c>
      <c r="D99" s="59">
        <v>26.9393211977224</v>
      </c>
    </row>
    <row r="100" spans="3:4" x14ac:dyDescent="0.25">
      <c r="C100" s="15">
        <v>2.6329668827999999</v>
      </c>
      <c r="D100" s="59">
        <v>22.401489647243999</v>
      </c>
    </row>
    <row r="101" spans="3:4" x14ac:dyDescent="0.25">
      <c r="C101" s="15">
        <v>2.4562772139720002</v>
      </c>
      <c r="D101" s="59">
        <v>19.321899784726199</v>
      </c>
    </row>
    <row r="102" spans="3:4" x14ac:dyDescent="0.25">
      <c r="C102" s="15">
        <v>2.21</v>
      </c>
      <c r="D102" s="59">
        <v>15.815504664839001</v>
      </c>
    </row>
    <row r="103" spans="3:4" x14ac:dyDescent="0.25">
      <c r="C103" s="15">
        <v>3.2</v>
      </c>
      <c r="D103" s="59">
        <v>40.360379326801798</v>
      </c>
    </row>
    <row r="104" spans="3:4" x14ac:dyDescent="0.25">
      <c r="C104" s="15">
        <v>3.105</v>
      </c>
      <c r="D104" s="59">
        <v>32.906347946511097</v>
      </c>
    </row>
    <row r="105" spans="3:4" x14ac:dyDescent="0.25">
      <c r="C105" s="15">
        <v>2.8215499999999998</v>
      </c>
      <c r="D105" s="59">
        <v>35.721010878792903</v>
      </c>
    </row>
    <row r="106" spans="3:4" x14ac:dyDescent="0.25">
      <c r="C106" s="15">
        <v>2.6268372000000002</v>
      </c>
      <c r="D106" s="59">
        <v>34.1887370458576</v>
      </c>
    </row>
    <row r="107" spans="3:4" x14ac:dyDescent="0.25">
      <c r="C107" s="15">
        <v>2.5721864280000002</v>
      </c>
      <c r="D107" s="59">
        <v>29.9393211977224</v>
      </c>
    </row>
    <row r="108" spans="3:4" x14ac:dyDescent="0.25">
      <c r="C108" s="15">
        <v>2.5632966882799999</v>
      </c>
      <c r="D108" s="59">
        <v>25.401489647243999</v>
      </c>
    </row>
    <row r="109" spans="3:4" x14ac:dyDescent="0.25">
      <c r="C109" s="15">
        <v>2.5562772139719998</v>
      </c>
      <c r="D109" s="59">
        <v>20.321899784726199</v>
      </c>
    </row>
    <row r="110" spans="3:4" x14ac:dyDescent="0.25">
      <c r="C110" s="15">
        <v>2.31</v>
      </c>
      <c r="D110" s="59">
        <v>13.815504664839001</v>
      </c>
    </row>
  </sheetData>
  <mergeCells count="1">
    <mergeCell ref="D58:E5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Graphs Lab trials</vt:lpstr>
      <vt:lpstr>Data sheet for Statistical anal</vt:lpstr>
      <vt:lpstr>Photosynthetic WUE</vt:lpstr>
      <vt:lpstr>Nutrient use efficiency </vt:lpstr>
      <vt:lpstr>Graph pot trial</vt:lpstr>
      <vt:lpstr>Data for Lab Trial </vt:lpstr>
      <vt:lpstr>Graphs Lab trials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Wazir Ahmed</dc:creator>
  <cp:lastModifiedBy>muhammad imran</cp:lastModifiedBy>
  <dcterms:created xsi:type="dcterms:W3CDTF">2017-08-28T17:24:23Z</dcterms:created>
  <dcterms:modified xsi:type="dcterms:W3CDTF">2019-01-19T17:13:54Z</dcterms:modified>
</cp:coreProperties>
</file>