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2.xml" ContentType="application/vnd.openxmlformats-officedocument.drawing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somp\Desktop\"/>
    </mc:Choice>
  </mc:AlternateContent>
  <xr:revisionPtr revIDLastSave="0" documentId="8_{9D8713F5-6C16-4DCC-97E0-1510EF28CE69}" xr6:coauthVersionLast="45" xr6:coauthVersionMax="45" xr10:uidLastSave="{00000000-0000-0000-0000-000000000000}"/>
  <bookViews>
    <workbookView xWindow="1812" yWindow="2052" windowWidth="19380" windowHeight="9768" xr2:uid="{00000000-000D-0000-FFFF-FFFF00000000}"/>
  </bookViews>
  <sheets>
    <sheet name="Data" sheetId="1" r:id="rId1"/>
    <sheet name="Sheet2" sheetId="3" r:id="rId2"/>
    <sheet name="Removed cases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49" i="1" l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45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27" i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B57" i="1"/>
  <c r="AC57" i="1"/>
  <c r="AA57" i="1"/>
  <c r="E68" i="1" l="1"/>
  <c r="AJ22" i="2"/>
  <c r="AG22" i="2"/>
  <c r="AC22" i="2"/>
  <c r="AA22" i="2"/>
  <c r="X22" i="2"/>
  <c r="V22" i="2"/>
  <c r="Q22" i="2"/>
  <c r="S22" i="2" s="1"/>
  <c r="T22" i="2" s="1"/>
  <c r="P22" i="2"/>
  <c r="K22" i="2"/>
  <c r="M22" i="2" s="1"/>
  <c r="N22" i="2" s="1"/>
  <c r="J22" i="2"/>
  <c r="AD22" i="2" s="1"/>
  <c r="I22" i="2"/>
  <c r="AH22" i="2" s="1"/>
  <c r="H22" i="2"/>
  <c r="AK22" i="2" s="1"/>
  <c r="H50" i="1"/>
  <c r="I50" i="1"/>
  <c r="AB50" i="1" s="1"/>
  <c r="J50" i="1"/>
  <c r="K50" i="1"/>
  <c r="M50" i="1" s="1"/>
  <c r="N50" i="1" s="1"/>
  <c r="P50" i="1"/>
  <c r="Q50" i="1"/>
  <c r="S50" i="1" s="1"/>
  <c r="T50" i="1" s="1"/>
  <c r="V50" i="1"/>
  <c r="W50" i="1"/>
  <c r="X50" i="1"/>
  <c r="AA50" i="1"/>
  <c r="AC50" i="1"/>
  <c r="AG50" i="1"/>
  <c r="AJ50" i="1"/>
  <c r="AK50" i="1"/>
  <c r="L25" i="2"/>
  <c r="M25" i="2" s="1"/>
  <c r="N25" i="2" s="1"/>
  <c r="L24" i="2"/>
  <c r="M24" i="2" s="1"/>
  <c r="N24" i="2" s="1"/>
  <c r="L23" i="2"/>
  <c r="M23" i="2" s="1"/>
  <c r="N23" i="2" s="1"/>
  <c r="AJ21" i="2"/>
  <c r="AG21" i="2"/>
  <c r="AC21" i="2"/>
  <c r="AA21" i="2"/>
  <c r="X21" i="2"/>
  <c r="V21" i="2"/>
  <c r="Q21" i="2"/>
  <c r="S21" i="2" s="1"/>
  <c r="T21" i="2" s="1"/>
  <c r="P21" i="2"/>
  <c r="K21" i="2"/>
  <c r="M21" i="2" s="1"/>
  <c r="N21" i="2" s="1"/>
  <c r="J21" i="2"/>
  <c r="Y21" i="2" s="1"/>
  <c r="I21" i="2"/>
  <c r="AH21" i="2" s="1"/>
  <c r="H21" i="2"/>
  <c r="AK21" i="2" s="1"/>
  <c r="AJ20" i="2"/>
  <c r="AG20" i="2"/>
  <c r="AC20" i="2"/>
  <c r="AA20" i="2"/>
  <c r="X20" i="2"/>
  <c r="V20" i="2"/>
  <c r="S20" i="2"/>
  <c r="T20" i="2" s="1"/>
  <c r="P20" i="2"/>
  <c r="L20" i="2"/>
  <c r="M20" i="2" s="1"/>
  <c r="N20" i="2" s="1"/>
  <c r="J20" i="2"/>
  <c r="AD20" i="2" s="1"/>
  <c r="I20" i="2"/>
  <c r="AH20" i="2" s="1"/>
  <c r="H20" i="2"/>
  <c r="AK20" i="2" s="1"/>
  <c r="AJ19" i="2"/>
  <c r="AG19" i="2"/>
  <c r="AC19" i="2"/>
  <c r="AA19" i="2"/>
  <c r="X19" i="2"/>
  <c r="V19" i="2"/>
  <c r="S19" i="2"/>
  <c r="T19" i="2" s="1"/>
  <c r="P19" i="2"/>
  <c r="L19" i="2"/>
  <c r="M19" i="2" s="1"/>
  <c r="N19" i="2" s="1"/>
  <c r="J19" i="2"/>
  <c r="AD19" i="2" s="1"/>
  <c r="I19" i="2"/>
  <c r="AH19" i="2" s="1"/>
  <c r="H19" i="2"/>
  <c r="AK19" i="2" s="1"/>
  <c r="AJ18" i="2"/>
  <c r="AG18" i="2"/>
  <c r="AC18" i="2"/>
  <c r="AA18" i="2"/>
  <c r="X18" i="2"/>
  <c r="V18" i="2"/>
  <c r="R18" i="2"/>
  <c r="S18" i="2" s="1"/>
  <c r="T18" i="2" s="1"/>
  <c r="P18" i="2"/>
  <c r="M18" i="2"/>
  <c r="N18" i="2" s="1"/>
  <c r="J18" i="2"/>
  <c r="AD18" i="2" s="1"/>
  <c r="I18" i="2"/>
  <c r="AH18" i="2" s="1"/>
  <c r="H18" i="2"/>
  <c r="AK18" i="2" s="1"/>
  <c r="AJ17" i="2"/>
  <c r="AG17" i="2"/>
  <c r="AC17" i="2"/>
  <c r="AA17" i="2"/>
  <c r="X17" i="2"/>
  <c r="V17" i="2"/>
  <c r="S17" i="2"/>
  <c r="T17" i="2" s="1"/>
  <c r="P17" i="2"/>
  <c r="M17" i="2"/>
  <c r="N17" i="2" s="1"/>
  <c r="J17" i="2"/>
  <c r="AD17" i="2" s="1"/>
  <c r="I17" i="2"/>
  <c r="AH17" i="2" s="1"/>
  <c r="H17" i="2"/>
  <c r="AK17" i="2" s="1"/>
  <c r="AJ16" i="2"/>
  <c r="AG16" i="2"/>
  <c r="AC16" i="2"/>
  <c r="AA16" i="2"/>
  <c r="X16" i="2"/>
  <c r="V16" i="2"/>
  <c r="S16" i="2"/>
  <c r="T16" i="2" s="1"/>
  <c r="P16" i="2"/>
  <c r="M16" i="2"/>
  <c r="N16" i="2" s="1"/>
  <c r="J16" i="2"/>
  <c r="AD16" i="2" s="1"/>
  <c r="I16" i="2"/>
  <c r="AH16" i="2" s="1"/>
  <c r="H16" i="2"/>
  <c r="AK16" i="2" s="1"/>
  <c r="Y50" i="1" l="1"/>
  <c r="W22" i="2"/>
  <c r="AB22" i="2"/>
  <c r="AH50" i="1"/>
  <c r="Y22" i="2"/>
  <c r="W21" i="2"/>
  <c r="AD21" i="2"/>
  <c r="AB21" i="2"/>
  <c r="W20" i="2"/>
  <c r="AB20" i="2"/>
  <c r="Y20" i="2"/>
  <c r="W19" i="2"/>
  <c r="AB19" i="2"/>
  <c r="Y19" i="2"/>
  <c r="W18" i="2"/>
  <c r="AB18" i="2"/>
  <c r="Y18" i="2"/>
  <c r="W17" i="2"/>
  <c r="AB17" i="2"/>
  <c r="Y17" i="2"/>
  <c r="W16" i="2"/>
  <c r="AB16" i="2"/>
  <c r="Y16" i="2"/>
  <c r="P3" i="1"/>
  <c r="S15" i="1" l="1"/>
  <c r="T15" i="1" s="1"/>
  <c r="S16" i="1"/>
  <c r="T16" i="1" s="1"/>
  <c r="P15" i="1"/>
  <c r="P16" i="1"/>
  <c r="AJ42" i="1"/>
  <c r="AG42" i="1"/>
  <c r="AA42" i="1"/>
  <c r="H42" i="1"/>
  <c r="W42" i="1" s="1"/>
  <c r="I42" i="1"/>
  <c r="AH42" i="1" s="1"/>
  <c r="V42" i="1"/>
  <c r="S42" i="1"/>
  <c r="T42" i="1"/>
  <c r="P42" i="1"/>
  <c r="S22" i="1"/>
  <c r="T22" i="1" s="1"/>
  <c r="S23" i="1"/>
  <c r="T23" i="1" s="1"/>
  <c r="S24" i="1"/>
  <c r="T24" i="1" s="1"/>
  <c r="S25" i="1"/>
  <c r="T25" i="1" s="1"/>
  <c r="S26" i="1"/>
  <c r="T26" i="1" s="1"/>
  <c r="S27" i="1"/>
  <c r="T27" i="1" s="1"/>
  <c r="P22" i="1"/>
  <c r="P23" i="1"/>
  <c r="P24" i="1"/>
  <c r="P25" i="1"/>
  <c r="P26" i="1"/>
  <c r="P27" i="1"/>
  <c r="P14" i="2"/>
  <c r="R14" i="2"/>
  <c r="S14" i="2" s="1"/>
  <c r="T14" i="2" s="1"/>
  <c r="AB42" i="1" l="1"/>
  <c r="AK42" i="1"/>
  <c r="H15" i="2"/>
  <c r="AK15" i="2" s="1"/>
  <c r="I15" i="2"/>
  <c r="AB15" i="2" s="1"/>
  <c r="J15" i="2"/>
  <c r="M15" i="2"/>
  <c r="N15" i="2" s="1"/>
  <c r="P15" i="2"/>
  <c r="S15" i="2"/>
  <c r="T15" i="2" s="1"/>
  <c r="V15" i="2"/>
  <c r="X15" i="2"/>
  <c r="Y15" i="2"/>
  <c r="AA15" i="2"/>
  <c r="AC15" i="2"/>
  <c r="AD15" i="2"/>
  <c r="AG15" i="2"/>
  <c r="AJ15" i="2"/>
  <c r="AJ14" i="2"/>
  <c r="AG14" i="2"/>
  <c r="AC14" i="2"/>
  <c r="AA14" i="2"/>
  <c r="X14" i="2"/>
  <c r="V14" i="2"/>
  <c r="L14" i="2"/>
  <c r="M14" i="2" s="1"/>
  <c r="N14" i="2" s="1"/>
  <c r="J14" i="2"/>
  <c r="AD14" i="2" s="1"/>
  <c r="I14" i="2"/>
  <c r="AH14" i="2" s="1"/>
  <c r="H14" i="2"/>
  <c r="AK14" i="2" s="1"/>
  <c r="AJ13" i="2"/>
  <c r="AG13" i="2"/>
  <c r="AC13" i="2"/>
  <c r="AA13" i="2"/>
  <c r="X13" i="2"/>
  <c r="V13" i="2"/>
  <c r="Q13" i="2"/>
  <c r="S13" i="2" s="1"/>
  <c r="T13" i="2" s="1"/>
  <c r="P13" i="2"/>
  <c r="K13" i="2"/>
  <c r="M13" i="2" s="1"/>
  <c r="N13" i="2" s="1"/>
  <c r="J13" i="2"/>
  <c r="AD13" i="2" s="1"/>
  <c r="I13" i="2"/>
  <c r="AB13" i="2" s="1"/>
  <c r="H13" i="2"/>
  <c r="AK13" i="2" s="1"/>
  <c r="B68" i="1"/>
  <c r="B67" i="1"/>
  <c r="B66" i="1"/>
  <c r="E66" i="1"/>
  <c r="E67" i="1"/>
  <c r="W15" i="2" l="1"/>
  <c r="AH15" i="2"/>
  <c r="W13" i="2"/>
  <c r="AH13" i="2"/>
  <c r="Y13" i="2"/>
  <c r="W14" i="2"/>
  <c r="AB14" i="2"/>
  <c r="Y14" i="2"/>
  <c r="J42" i="1"/>
  <c r="Y42" i="1" s="1"/>
  <c r="X42" i="1"/>
  <c r="AC42" i="1"/>
  <c r="AJ34" i="1" l="1"/>
  <c r="AG34" i="1"/>
  <c r="AA34" i="1"/>
  <c r="AC34" i="1"/>
  <c r="V34" i="1"/>
  <c r="X34" i="1"/>
  <c r="S34" i="1"/>
  <c r="T34" i="1" s="1"/>
  <c r="P34" i="1"/>
  <c r="H34" i="1"/>
  <c r="AK34" i="1" s="1"/>
  <c r="I34" i="1"/>
  <c r="AB34" i="1" s="1"/>
  <c r="J34" i="1"/>
  <c r="Y34" i="1" s="1"/>
  <c r="V57" i="1"/>
  <c r="X57" i="1"/>
  <c r="H57" i="1"/>
  <c r="W57" i="1" s="1"/>
  <c r="I57" i="1"/>
  <c r="J57" i="1"/>
  <c r="Y57" i="1" s="1"/>
  <c r="AH34" i="1" l="1"/>
  <c r="W34" i="1"/>
  <c r="L57" i="1"/>
  <c r="M57" i="1" s="1"/>
  <c r="N57" i="1" s="1"/>
  <c r="L42" i="1"/>
  <c r="M42" i="1" s="1"/>
  <c r="N42" i="1" s="1"/>
  <c r="L34" i="1"/>
  <c r="M34" i="1" s="1"/>
  <c r="N34" i="1" s="1"/>
  <c r="AJ26" i="1"/>
  <c r="AJ27" i="1"/>
  <c r="AG26" i="1"/>
  <c r="AG27" i="1"/>
  <c r="AA26" i="1"/>
  <c r="AA27" i="1"/>
  <c r="V26" i="1"/>
  <c r="V27" i="1"/>
  <c r="H26" i="1"/>
  <c r="W26" i="1" s="1"/>
  <c r="I26" i="1"/>
  <c r="AH26" i="1" s="1"/>
  <c r="J26" i="1"/>
  <c r="H27" i="1"/>
  <c r="AK27" i="1" s="1"/>
  <c r="I27" i="1"/>
  <c r="AB27" i="1" s="1"/>
  <c r="J27" i="1"/>
  <c r="L27" i="1"/>
  <c r="M27" i="1" s="1"/>
  <c r="N27" i="1" s="1"/>
  <c r="L26" i="1"/>
  <c r="M26" i="1" s="1"/>
  <c r="N26" i="1" s="1"/>
  <c r="L24" i="1"/>
  <c r="M24" i="1" s="1"/>
  <c r="N24" i="1" s="1"/>
  <c r="L23" i="1"/>
  <c r="M23" i="1" s="1"/>
  <c r="N23" i="1" s="1"/>
  <c r="AJ22" i="1"/>
  <c r="AJ23" i="1"/>
  <c r="AJ24" i="1"/>
  <c r="AG22" i="1"/>
  <c r="AG23" i="1"/>
  <c r="AG24" i="1"/>
  <c r="AA22" i="1"/>
  <c r="AA23" i="1"/>
  <c r="AA24" i="1"/>
  <c r="V22" i="1"/>
  <c r="V23" i="1"/>
  <c r="V24" i="1"/>
  <c r="M22" i="1"/>
  <c r="N22" i="1" s="1"/>
  <c r="H22" i="1"/>
  <c r="AK22" i="1" s="1"/>
  <c r="I22" i="1"/>
  <c r="AH22" i="1" s="1"/>
  <c r="J22" i="1"/>
  <c r="Y22" i="1" s="1"/>
  <c r="H23" i="1"/>
  <c r="AK23" i="1" s="1"/>
  <c r="I23" i="1"/>
  <c r="AH23" i="1" s="1"/>
  <c r="J23" i="1"/>
  <c r="H24" i="1"/>
  <c r="AK24" i="1" s="1"/>
  <c r="I24" i="1"/>
  <c r="AB24" i="1" s="1"/>
  <c r="J24" i="1"/>
  <c r="AJ16" i="1"/>
  <c r="AG16" i="1"/>
  <c r="AA16" i="1"/>
  <c r="V16" i="1"/>
  <c r="L16" i="1"/>
  <c r="M16" i="1" s="1"/>
  <c r="N16" i="1" s="1"/>
  <c r="AJ15" i="1"/>
  <c r="AG15" i="1"/>
  <c r="AA15" i="1"/>
  <c r="V15" i="1"/>
  <c r="L15" i="1"/>
  <c r="M15" i="1" s="1"/>
  <c r="N15" i="1" s="1"/>
  <c r="H15" i="1"/>
  <c r="AK15" i="1" s="1"/>
  <c r="I15" i="1"/>
  <c r="AB15" i="1" s="1"/>
  <c r="J15" i="1"/>
  <c r="Y15" i="1" s="1"/>
  <c r="H16" i="1"/>
  <c r="W16" i="1" s="1"/>
  <c r="I16" i="1"/>
  <c r="AB16" i="1" s="1"/>
  <c r="J16" i="1"/>
  <c r="Y16" i="1" s="1"/>
  <c r="AK26" i="1" l="1"/>
  <c r="Y27" i="1"/>
  <c r="AK16" i="1"/>
  <c r="AH27" i="1"/>
  <c r="W22" i="1"/>
  <c r="Y26" i="1"/>
  <c r="W15" i="1"/>
  <c r="AH15" i="1"/>
  <c r="AH16" i="1"/>
  <c r="Y23" i="1"/>
  <c r="AB22" i="1"/>
  <c r="AB26" i="1"/>
  <c r="W27" i="1"/>
  <c r="Y24" i="1"/>
  <c r="AH24" i="1"/>
  <c r="W24" i="1"/>
  <c r="W23" i="1"/>
  <c r="AB23" i="1"/>
  <c r="AC23" i="1" l="1"/>
  <c r="AC26" i="1"/>
  <c r="AC22" i="1"/>
  <c r="AC15" i="1"/>
  <c r="AC27" i="1"/>
  <c r="AC16" i="1"/>
  <c r="AC24" i="1"/>
  <c r="X24" i="1"/>
  <c r="X16" i="1"/>
  <c r="X27" i="1"/>
  <c r="X15" i="1"/>
  <c r="X22" i="1"/>
  <c r="X26" i="1"/>
  <c r="X23" i="1"/>
  <c r="AA3" i="1" l="1"/>
  <c r="V9" i="1"/>
  <c r="AA9" i="1"/>
  <c r="J3" i="1" l="1"/>
  <c r="AJ55" i="1" l="1"/>
  <c r="V55" i="1"/>
  <c r="X55" i="1"/>
  <c r="AA55" i="1"/>
  <c r="AC55" i="1"/>
  <c r="AG55" i="1"/>
  <c r="H55" i="1"/>
  <c r="AK55" i="1" s="1"/>
  <c r="I55" i="1"/>
  <c r="AB55" i="1" s="1"/>
  <c r="J55" i="1"/>
  <c r="Y55" i="1" s="1"/>
  <c r="Q55" i="1"/>
  <c r="S55" i="1" s="1"/>
  <c r="T55" i="1" s="1"/>
  <c r="Q59" i="1"/>
  <c r="P55" i="1"/>
  <c r="K55" i="1"/>
  <c r="M55" i="1" s="1"/>
  <c r="N55" i="1" s="1"/>
  <c r="AH55" i="1" l="1"/>
  <c r="W55" i="1"/>
  <c r="AC25" i="1"/>
  <c r="AC14" i="1"/>
  <c r="AC7" i="1"/>
  <c r="AC17" i="1"/>
  <c r="AC4" i="1"/>
  <c r="AC8" i="1"/>
  <c r="AC18" i="1"/>
  <c r="AC9" i="1"/>
  <c r="AC19" i="1"/>
  <c r="AC10" i="1"/>
  <c r="AC11" i="1"/>
  <c r="AC20" i="1"/>
  <c r="AC12" i="1"/>
  <c r="AC13" i="1"/>
  <c r="AC21" i="1"/>
  <c r="AC5" i="1"/>
  <c r="AC6" i="1"/>
  <c r="AC35" i="1"/>
  <c r="AC39" i="1"/>
  <c r="AC40" i="1"/>
  <c r="AC36" i="1"/>
  <c r="AC41" i="1"/>
  <c r="AC32" i="1"/>
  <c r="AC43" i="1"/>
  <c r="AC37" i="1"/>
  <c r="AC33" i="1"/>
  <c r="AC31" i="1"/>
  <c r="AC44" i="1"/>
  <c r="AC45" i="1"/>
  <c r="AC38" i="1"/>
  <c r="AC58" i="1"/>
  <c r="AC54" i="1"/>
  <c r="AC51" i="1"/>
  <c r="AC52" i="1"/>
  <c r="AC49" i="1"/>
  <c r="AC53" i="1"/>
  <c r="AC56" i="1"/>
  <c r="AC59" i="1"/>
  <c r="AC60" i="1"/>
  <c r="AC3" i="1"/>
  <c r="X3" i="1"/>
  <c r="AJ40" i="1"/>
  <c r="AJ36" i="1"/>
  <c r="AJ41" i="1"/>
  <c r="AJ32" i="1"/>
  <c r="AJ43" i="1"/>
  <c r="AJ37" i="1"/>
  <c r="AJ33" i="1"/>
  <c r="AJ31" i="1"/>
  <c r="AJ44" i="1"/>
  <c r="AJ45" i="1"/>
  <c r="AJ38" i="1"/>
  <c r="AG40" i="1"/>
  <c r="AG36" i="1"/>
  <c r="AG41" i="1"/>
  <c r="AG32" i="1"/>
  <c r="AG43" i="1"/>
  <c r="AG37" i="1"/>
  <c r="AG33" i="1"/>
  <c r="AG31" i="1"/>
  <c r="AG44" i="1"/>
  <c r="AG45" i="1"/>
  <c r="AG38" i="1"/>
  <c r="AA40" i="1"/>
  <c r="AA36" i="1"/>
  <c r="AA41" i="1"/>
  <c r="AA32" i="1"/>
  <c r="AA43" i="1"/>
  <c r="AA37" i="1"/>
  <c r="AA33" i="1"/>
  <c r="AA31" i="1"/>
  <c r="AA44" i="1"/>
  <c r="AA45" i="1"/>
  <c r="AA38" i="1"/>
  <c r="V40" i="1"/>
  <c r="X40" i="1"/>
  <c r="V36" i="1"/>
  <c r="X36" i="1"/>
  <c r="V41" i="1"/>
  <c r="X41" i="1"/>
  <c r="V32" i="1"/>
  <c r="X32" i="1"/>
  <c r="V43" i="1"/>
  <c r="X43" i="1"/>
  <c r="V37" i="1"/>
  <c r="X37" i="1"/>
  <c r="V33" i="1"/>
  <c r="X33" i="1"/>
  <c r="V31" i="1"/>
  <c r="X31" i="1"/>
  <c r="V44" i="1"/>
  <c r="X44" i="1"/>
  <c r="V45" i="1"/>
  <c r="X45" i="1"/>
  <c r="V38" i="1"/>
  <c r="X38" i="1"/>
  <c r="S40" i="1"/>
  <c r="T40" i="1" s="1"/>
  <c r="S38" i="1"/>
  <c r="T38" i="1" s="1"/>
  <c r="P40" i="1"/>
  <c r="P36" i="1"/>
  <c r="P41" i="1"/>
  <c r="P32" i="1"/>
  <c r="P43" i="1"/>
  <c r="P37" i="1"/>
  <c r="P33" i="1"/>
  <c r="P31" i="1"/>
  <c r="P44" i="1"/>
  <c r="P45" i="1"/>
  <c r="P38" i="1"/>
  <c r="M38" i="1"/>
  <c r="N38" i="1" s="1"/>
  <c r="M40" i="1"/>
  <c r="N40" i="1" s="1"/>
  <c r="I38" i="1"/>
  <c r="AB38" i="1" s="1"/>
  <c r="I40" i="1"/>
  <c r="AH40" i="1" s="1"/>
  <c r="J40" i="1"/>
  <c r="Y40" i="1" s="1"/>
  <c r="H38" i="1"/>
  <c r="AK38" i="1" s="1"/>
  <c r="H40" i="1"/>
  <c r="AK40" i="1" s="1"/>
  <c r="J38" i="1"/>
  <c r="Y38" i="1" s="1"/>
  <c r="AJ6" i="1"/>
  <c r="AG6" i="1"/>
  <c r="AA6" i="1"/>
  <c r="V6" i="1"/>
  <c r="X6" i="1"/>
  <c r="S6" i="1"/>
  <c r="T6" i="1" s="1"/>
  <c r="P6" i="1"/>
  <c r="M6" i="1"/>
  <c r="N6" i="1" s="1"/>
  <c r="H6" i="1"/>
  <c r="AK6" i="1" s="1"/>
  <c r="I6" i="1"/>
  <c r="AB6" i="1" s="1"/>
  <c r="J6" i="1"/>
  <c r="Y6" i="1" s="1"/>
  <c r="AJ3" i="1"/>
  <c r="AJ25" i="1"/>
  <c r="AJ14" i="1"/>
  <c r="AJ17" i="1"/>
  <c r="AJ4" i="1"/>
  <c r="AG3" i="1"/>
  <c r="AG25" i="1"/>
  <c r="AG14" i="1"/>
  <c r="AG17" i="1"/>
  <c r="AG4" i="1"/>
  <c r="AA25" i="1"/>
  <c r="AA14" i="1"/>
  <c r="AA17" i="1"/>
  <c r="AA4" i="1"/>
  <c r="V3" i="1"/>
  <c r="V25" i="1"/>
  <c r="X25" i="1"/>
  <c r="V14" i="1"/>
  <c r="X14" i="1"/>
  <c r="V17" i="1"/>
  <c r="X17" i="1"/>
  <c r="V4" i="1"/>
  <c r="X4" i="1"/>
  <c r="S3" i="1"/>
  <c r="T3" i="1" s="1"/>
  <c r="S14" i="1"/>
  <c r="T14" i="1" s="1"/>
  <c r="S17" i="1"/>
  <c r="T17" i="1" s="1"/>
  <c r="S4" i="1"/>
  <c r="T4" i="1" s="1"/>
  <c r="P14" i="1"/>
  <c r="P17" i="1"/>
  <c r="P4" i="1"/>
  <c r="M17" i="1"/>
  <c r="N17" i="1" s="1"/>
  <c r="M4" i="1"/>
  <c r="N4" i="1" s="1"/>
  <c r="M3" i="1"/>
  <c r="N3" i="1" s="1"/>
  <c r="M25" i="1"/>
  <c r="N25" i="1" s="1"/>
  <c r="M14" i="1"/>
  <c r="N14" i="1" s="1"/>
  <c r="J17" i="1"/>
  <c r="Y17" i="1" s="1"/>
  <c r="J4" i="1"/>
  <c r="Y4" i="1" s="1"/>
  <c r="I17" i="1"/>
  <c r="AH17" i="1" s="1"/>
  <c r="I4" i="1"/>
  <c r="AH4" i="1" s="1"/>
  <c r="Y3" i="1"/>
  <c r="J25" i="1"/>
  <c r="Y25" i="1" s="1"/>
  <c r="J14" i="1"/>
  <c r="Y14" i="1" s="1"/>
  <c r="I3" i="1"/>
  <c r="AH3" i="1" s="1"/>
  <c r="I25" i="1"/>
  <c r="AH25" i="1" s="1"/>
  <c r="I14" i="1"/>
  <c r="AH14" i="1" s="1"/>
  <c r="H3" i="1"/>
  <c r="AK3" i="1" s="1"/>
  <c r="H25" i="1"/>
  <c r="AK25" i="1" s="1"/>
  <c r="H14" i="1"/>
  <c r="AK14" i="1" s="1"/>
  <c r="H17" i="1"/>
  <c r="AK17" i="1" s="1"/>
  <c r="H4" i="1"/>
  <c r="AK4" i="1" s="1"/>
  <c r="AB14" i="1" l="1"/>
  <c r="AB4" i="1"/>
  <c r="AB25" i="1"/>
  <c r="AB40" i="1"/>
  <c r="AB17" i="1"/>
  <c r="AB3" i="1"/>
  <c r="W6" i="1"/>
  <c r="W38" i="1"/>
  <c r="W40" i="1"/>
  <c r="AH38" i="1"/>
  <c r="AH6" i="1"/>
  <c r="W4" i="1"/>
  <c r="W17" i="1"/>
  <c r="W14" i="1"/>
  <c r="W25" i="1"/>
  <c r="W3" i="1"/>
  <c r="AE11" i="2"/>
  <c r="AB11" i="2"/>
  <c r="Y11" i="2"/>
  <c r="V11" i="2"/>
  <c r="T11" i="2"/>
  <c r="O11" i="2"/>
  <c r="Q11" i="2" s="1"/>
  <c r="R11" i="2" s="1"/>
  <c r="N11" i="2"/>
  <c r="I11" i="2"/>
  <c r="K11" i="2" s="1"/>
  <c r="L11" i="2" s="1"/>
  <c r="H11" i="2"/>
  <c r="W11" i="2" s="1"/>
  <c r="G11" i="2"/>
  <c r="Z11" i="2" s="1"/>
  <c r="F11" i="2"/>
  <c r="AF11" i="2" s="1"/>
  <c r="AC11" i="2" l="1"/>
  <c r="U11" i="2"/>
  <c r="X8" i="1" l="1"/>
  <c r="X18" i="1"/>
  <c r="X9" i="1"/>
  <c r="X19" i="1"/>
  <c r="X10" i="1"/>
  <c r="X11" i="1"/>
  <c r="X20" i="1"/>
  <c r="X12" i="1"/>
  <c r="X13" i="1"/>
  <c r="X21" i="1"/>
  <c r="J8" i="1"/>
  <c r="J18" i="1"/>
  <c r="J9" i="1"/>
  <c r="J19" i="1"/>
  <c r="J10" i="1"/>
  <c r="J11" i="1"/>
  <c r="J20" i="1"/>
  <c r="J12" i="1"/>
  <c r="J13" i="1"/>
  <c r="J21" i="1"/>
  <c r="Y21" i="1" l="1"/>
  <c r="Y18" i="1"/>
  <c r="Y8" i="1"/>
  <c r="Y10" i="1"/>
  <c r="Y12" i="1"/>
  <c r="Y11" i="1"/>
  <c r="Y13" i="1"/>
  <c r="Y19" i="1"/>
  <c r="Y20" i="1"/>
  <c r="Y9" i="1"/>
  <c r="X5" i="1"/>
  <c r="X35" i="1"/>
  <c r="X39" i="1"/>
  <c r="X58" i="1"/>
  <c r="X54" i="1"/>
  <c r="X51" i="1"/>
  <c r="X52" i="1"/>
  <c r="X49" i="1"/>
  <c r="X53" i="1"/>
  <c r="X56" i="1"/>
  <c r="X59" i="1"/>
  <c r="X60" i="1"/>
  <c r="X7" i="1"/>
  <c r="J5" i="1"/>
  <c r="J35" i="1"/>
  <c r="J39" i="1"/>
  <c r="J36" i="1"/>
  <c r="J41" i="1"/>
  <c r="J32" i="1"/>
  <c r="J43" i="1"/>
  <c r="J37" i="1"/>
  <c r="J33" i="1"/>
  <c r="J31" i="1"/>
  <c r="J44" i="1"/>
  <c r="J45" i="1"/>
  <c r="J58" i="1"/>
  <c r="J54" i="1"/>
  <c r="J51" i="1"/>
  <c r="J52" i="1"/>
  <c r="J49" i="1"/>
  <c r="J53" i="1"/>
  <c r="J56" i="1"/>
  <c r="J59" i="1"/>
  <c r="J60" i="1"/>
  <c r="J7" i="1"/>
  <c r="Y44" i="1" l="1"/>
  <c r="Y54" i="1"/>
  <c r="Y53" i="1"/>
  <c r="Y43" i="1"/>
  <c r="Y31" i="1"/>
  <c r="Y35" i="1"/>
  <c r="Y60" i="1"/>
  <c r="Y52" i="1"/>
  <c r="Y58" i="1"/>
  <c r="Y33" i="1"/>
  <c r="Y41" i="1"/>
  <c r="Y5" i="1"/>
  <c r="Y39" i="1"/>
  <c r="Y7" i="1"/>
  <c r="Y49" i="1"/>
  <c r="Y32" i="1"/>
  <c r="Y59" i="1"/>
  <c r="Y56" i="1"/>
  <c r="Y51" i="1"/>
  <c r="Y45" i="1"/>
  <c r="Y37" i="1"/>
  <c r="Y36" i="1"/>
  <c r="AC10" i="2"/>
  <c r="Z10" i="2"/>
  <c r="W10" i="2"/>
  <c r="T10" i="2"/>
  <c r="O10" i="2"/>
  <c r="Q10" i="2" s="1"/>
  <c r="R10" i="2" s="1"/>
  <c r="N10" i="2"/>
  <c r="I10" i="2"/>
  <c r="K10" i="2" s="1"/>
  <c r="L10" i="2" s="1"/>
  <c r="H10" i="2"/>
  <c r="X10" i="2" s="1"/>
  <c r="G10" i="2"/>
  <c r="AD10" i="2" s="1"/>
  <c r="AC9" i="2"/>
  <c r="Z9" i="2"/>
  <c r="W9" i="2"/>
  <c r="T9" i="2"/>
  <c r="O9" i="2"/>
  <c r="Q9" i="2" s="1"/>
  <c r="R9" i="2" s="1"/>
  <c r="N9" i="2"/>
  <c r="I9" i="2"/>
  <c r="K9" i="2" s="1"/>
  <c r="L9" i="2" s="1"/>
  <c r="H9" i="2"/>
  <c r="AA9" i="2" s="1"/>
  <c r="G9" i="2"/>
  <c r="AD9" i="2" s="1"/>
  <c r="U9" i="2" l="1"/>
  <c r="U10" i="2"/>
  <c r="AA10" i="2"/>
  <c r="X9" i="2"/>
  <c r="I8" i="1"/>
  <c r="I18" i="1"/>
  <c r="I9" i="1"/>
  <c r="I19" i="1"/>
  <c r="I10" i="1"/>
  <c r="I11" i="1"/>
  <c r="I20" i="1"/>
  <c r="I12" i="1"/>
  <c r="I13" i="1"/>
  <c r="I21" i="1"/>
  <c r="I5" i="1"/>
  <c r="I35" i="1"/>
  <c r="I39" i="1"/>
  <c r="I36" i="1"/>
  <c r="AB36" i="1" s="1"/>
  <c r="I41" i="1"/>
  <c r="AB41" i="1" s="1"/>
  <c r="I32" i="1"/>
  <c r="AB32" i="1" s="1"/>
  <c r="I43" i="1"/>
  <c r="AB43" i="1" s="1"/>
  <c r="I37" i="1"/>
  <c r="AB37" i="1" s="1"/>
  <c r="I33" i="1"/>
  <c r="AB33" i="1" s="1"/>
  <c r="I31" i="1"/>
  <c r="AB31" i="1" s="1"/>
  <c r="I44" i="1"/>
  <c r="AB44" i="1" s="1"/>
  <c r="I45" i="1"/>
  <c r="AB45" i="1" s="1"/>
  <c r="I58" i="1"/>
  <c r="I54" i="1"/>
  <c r="I51" i="1"/>
  <c r="I52" i="1"/>
  <c r="AB52" i="1" s="1"/>
  <c r="I49" i="1"/>
  <c r="I53" i="1"/>
  <c r="AB53" i="1" s="1"/>
  <c r="I56" i="1"/>
  <c r="I59" i="1"/>
  <c r="I60" i="1"/>
  <c r="I7" i="1"/>
  <c r="AB7" i="1" s="1"/>
  <c r="H8" i="1"/>
  <c r="AK8" i="1" s="1"/>
  <c r="H18" i="1"/>
  <c r="W18" i="1" s="1"/>
  <c r="H9" i="1"/>
  <c r="AK9" i="1" s="1"/>
  <c r="H19" i="1"/>
  <c r="AK19" i="1" s="1"/>
  <c r="H10" i="1"/>
  <c r="AK10" i="1" s="1"/>
  <c r="H11" i="1"/>
  <c r="W11" i="1" s="1"/>
  <c r="H20" i="1"/>
  <c r="AK20" i="1" s="1"/>
  <c r="H12" i="1"/>
  <c r="AK12" i="1" s="1"/>
  <c r="H13" i="1"/>
  <c r="AK13" i="1" s="1"/>
  <c r="H21" i="1"/>
  <c r="W21" i="1" s="1"/>
  <c r="H5" i="1"/>
  <c r="AK5" i="1" s="1"/>
  <c r="H35" i="1"/>
  <c r="AK35" i="1" s="1"/>
  <c r="H39" i="1"/>
  <c r="AK39" i="1" s="1"/>
  <c r="H36" i="1"/>
  <c r="H41" i="1"/>
  <c r="H32" i="1"/>
  <c r="H43" i="1"/>
  <c r="H37" i="1"/>
  <c r="H33" i="1"/>
  <c r="H31" i="1"/>
  <c r="H44" i="1"/>
  <c r="H45" i="1"/>
  <c r="H58" i="1"/>
  <c r="AK58" i="1" s="1"/>
  <c r="H54" i="1"/>
  <c r="AK54" i="1" s="1"/>
  <c r="H51" i="1"/>
  <c r="W51" i="1" s="1"/>
  <c r="H52" i="1"/>
  <c r="AK52" i="1" s="1"/>
  <c r="H49" i="1"/>
  <c r="AK49" i="1" s="1"/>
  <c r="H53" i="1"/>
  <c r="AK53" i="1" s="1"/>
  <c r="H56" i="1"/>
  <c r="W56" i="1" s="1"/>
  <c r="H59" i="1"/>
  <c r="W59" i="1" s="1"/>
  <c r="H60" i="1"/>
  <c r="AK60" i="1" s="1"/>
  <c r="H7" i="1"/>
  <c r="AK7" i="1" s="1"/>
  <c r="AJ8" i="1"/>
  <c r="AJ18" i="1"/>
  <c r="AJ9" i="1"/>
  <c r="AJ19" i="1"/>
  <c r="AJ10" i="1"/>
  <c r="AJ11" i="1"/>
  <c r="AJ20" i="1"/>
  <c r="AJ12" i="1"/>
  <c r="AJ13" i="1"/>
  <c r="AJ21" i="1"/>
  <c r="AJ5" i="1"/>
  <c r="AJ35" i="1"/>
  <c r="AJ39" i="1"/>
  <c r="AJ58" i="1"/>
  <c r="AJ54" i="1"/>
  <c r="AJ51" i="1"/>
  <c r="AJ52" i="1"/>
  <c r="AJ49" i="1"/>
  <c r="AJ53" i="1"/>
  <c r="AJ56" i="1"/>
  <c r="AJ59" i="1"/>
  <c r="AJ60" i="1"/>
  <c r="AJ7" i="1"/>
  <c r="AG8" i="1"/>
  <c r="AG18" i="1"/>
  <c r="AG9" i="1"/>
  <c r="AG19" i="1"/>
  <c r="AG10" i="1"/>
  <c r="AG11" i="1"/>
  <c r="AG20" i="1"/>
  <c r="AG12" i="1"/>
  <c r="AG13" i="1"/>
  <c r="AG21" i="1"/>
  <c r="AG5" i="1"/>
  <c r="AG35" i="1"/>
  <c r="AG39" i="1"/>
  <c r="AG58" i="1"/>
  <c r="AG54" i="1"/>
  <c r="AG51" i="1"/>
  <c r="AG52" i="1"/>
  <c r="AG49" i="1"/>
  <c r="AG53" i="1"/>
  <c r="AG56" i="1"/>
  <c r="AG59" i="1"/>
  <c r="AG60" i="1"/>
  <c r="AG7" i="1"/>
  <c r="AA8" i="1"/>
  <c r="AA18" i="1"/>
  <c r="AA19" i="1"/>
  <c r="AA10" i="1"/>
  <c r="AA11" i="1"/>
  <c r="AA20" i="1"/>
  <c r="AA12" i="1"/>
  <c r="AA13" i="1"/>
  <c r="AA21" i="1"/>
  <c r="AA5" i="1"/>
  <c r="AA35" i="1"/>
  <c r="AA39" i="1"/>
  <c r="AA58" i="1"/>
  <c r="AA54" i="1"/>
  <c r="AA51" i="1"/>
  <c r="AA52" i="1"/>
  <c r="AA49" i="1"/>
  <c r="AA53" i="1"/>
  <c r="AA56" i="1"/>
  <c r="AA59" i="1"/>
  <c r="AA60" i="1"/>
  <c r="AA7" i="1"/>
  <c r="V8" i="1"/>
  <c r="V18" i="1"/>
  <c r="V19" i="1"/>
  <c r="V10" i="1"/>
  <c r="V11" i="1"/>
  <c r="V20" i="1"/>
  <c r="V12" i="1"/>
  <c r="V13" i="1"/>
  <c r="V21" i="1"/>
  <c r="V5" i="1"/>
  <c r="V35" i="1"/>
  <c r="V39" i="1"/>
  <c r="V58" i="1"/>
  <c r="V54" i="1"/>
  <c r="V51" i="1"/>
  <c r="V52" i="1"/>
  <c r="V53" i="1"/>
  <c r="V56" i="1"/>
  <c r="V59" i="1"/>
  <c r="V60" i="1"/>
  <c r="V7" i="1"/>
  <c r="AH54" i="1" l="1"/>
  <c r="AB54" i="1"/>
  <c r="AH12" i="1"/>
  <c r="AB12" i="1"/>
  <c r="AH60" i="1"/>
  <c r="AB60" i="1"/>
  <c r="AH58" i="1"/>
  <c r="AB58" i="1"/>
  <c r="AH5" i="1"/>
  <c r="AB5" i="1"/>
  <c r="AH20" i="1"/>
  <c r="AB20" i="1"/>
  <c r="AH9" i="1"/>
  <c r="AB9" i="1"/>
  <c r="AH35" i="1"/>
  <c r="AB35" i="1"/>
  <c r="AH59" i="1"/>
  <c r="AB59" i="1"/>
  <c r="AH56" i="1"/>
  <c r="AB56" i="1"/>
  <c r="AH51" i="1"/>
  <c r="AB51" i="1"/>
  <c r="AH21" i="1"/>
  <c r="AB21" i="1"/>
  <c r="AH11" i="1"/>
  <c r="AB11" i="1"/>
  <c r="AH18" i="1"/>
  <c r="AB18" i="1"/>
  <c r="AH49" i="1"/>
  <c r="AB49" i="1"/>
  <c r="AH19" i="1"/>
  <c r="AB19" i="1"/>
  <c r="AH39" i="1"/>
  <c r="AB39" i="1"/>
  <c r="AH13" i="1"/>
  <c r="AB13" i="1"/>
  <c r="AH10" i="1"/>
  <c r="AB10" i="1"/>
  <c r="AH8" i="1"/>
  <c r="AB8" i="1"/>
  <c r="AK45" i="1"/>
  <c r="W45" i="1"/>
  <c r="AK37" i="1"/>
  <c r="W37" i="1"/>
  <c r="AK36" i="1"/>
  <c r="W36" i="1"/>
  <c r="AH45" i="1"/>
  <c r="AH37" i="1"/>
  <c r="AH36" i="1"/>
  <c r="AK44" i="1"/>
  <c r="W44" i="1"/>
  <c r="AK43" i="1"/>
  <c r="W43" i="1"/>
  <c r="AH44" i="1"/>
  <c r="AH43" i="1"/>
  <c r="AK31" i="1"/>
  <c r="W31" i="1"/>
  <c r="AK32" i="1"/>
  <c r="W32" i="1"/>
  <c r="AH31" i="1"/>
  <c r="AH32" i="1"/>
  <c r="AK33" i="1"/>
  <c r="W33" i="1"/>
  <c r="AK41" i="1"/>
  <c r="W41" i="1"/>
  <c r="AH33" i="1"/>
  <c r="AH41" i="1"/>
  <c r="W20" i="1"/>
  <c r="W58" i="1"/>
  <c r="W7" i="1"/>
  <c r="W53" i="1"/>
  <c r="W39" i="1"/>
  <c r="W10" i="1"/>
  <c r="W52" i="1"/>
  <c r="W5" i="1"/>
  <c r="W9" i="1"/>
  <c r="W13" i="1"/>
  <c r="W8" i="1"/>
  <c r="AH7" i="1"/>
  <c r="AH53" i="1"/>
  <c r="AH52" i="1"/>
  <c r="AK21" i="1"/>
  <c r="AK11" i="1"/>
  <c r="AK18" i="1"/>
  <c r="W60" i="1"/>
  <c r="W49" i="1"/>
  <c r="W54" i="1"/>
  <c r="W35" i="1"/>
  <c r="W12" i="1"/>
  <c r="W19" i="1"/>
  <c r="AK59" i="1"/>
  <c r="AK56" i="1"/>
  <c r="AK51" i="1"/>
  <c r="P8" i="1"/>
  <c r="P18" i="1"/>
  <c r="P9" i="1"/>
  <c r="P19" i="1"/>
  <c r="P10" i="1"/>
  <c r="P11" i="1"/>
  <c r="P20" i="1"/>
  <c r="P12" i="1"/>
  <c r="P13" i="1"/>
  <c r="P21" i="1"/>
  <c r="P5" i="1"/>
  <c r="P35" i="1"/>
  <c r="P39" i="1"/>
  <c r="P58" i="1"/>
  <c r="P54" i="1"/>
  <c r="P51" i="1"/>
  <c r="P52" i="1"/>
  <c r="P49" i="1"/>
  <c r="P53" i="1"/>
  <c r="P56" i="1"/>
  <c r="P59" i="1"/>
  <c r="P60" i="1"/>
  <c r="P7" i="1"/>
  <c r="I8" i="2"/>
  <c r="F8" i="2"/>
  <c r="F7" i="2"/>
  <c r="I6" i="2"/>
  <c r="F6" i="2"/>
  <c r="I5" i="2"/>
  <c r="F5" i="2"/>
  <c r="I4" i="2"/>
  <c r="F4" i="2"/>
  <c r="Q60" i="1" l="1"/>
  <c r="S60" i="1" s="1"/>
  <c r="T60" i="1" s="1"/>
  <c r="K60" i="1"/>
  <c r="M60" i="1" s="1"/>
  <c r="N60" i="1" s="1"/>
  <c r="S59" i="1"/>
  <c r="T59" i="1" s="1"/>
  <c r="K59" i="1"/>
  <c r="M59" i="1" s="1"/>
  <c r="N59" i="1" s="1"/>
  <c r="Q33" i="1"/>
  <c r="S33" i="1" s="1"/>
  <c r="T33" i="1" s="1"/>
  <c r="K33" i="1"/>
  <c r="M33" i="1" s="1"/>
  <c r="N33" i="1" s="1"/>
  <c r="Q21" i="1"/>
  <c r="S21" i="1" s="1"/>
  <c r="T21" i="1" s="1"/>
  <c r="K21" i="1"/>
  <c r="M21" i="1" s="1"/>
  <c r="N21" i="1" s="1"/>
  <c r="Q13" i="1"/>
  <c r="S13" i="1" s="1"/>
  <c r="T13" i="1" s="1"/>
  <c r="K13" i="1"/>
  <c r="M13" i="1" s="1"/>
  <c r="N13" i="1" s="1"/>
  <c r="Q12" i="1"/>
  <c r="S12" i="1" s="1"/>
  <c r="T12" i="1" s="1"/>
  <c r="K12" i="1"/>
  <c r="M12" i="1" s="1"/>
  <c r="N12" i="1" s="1"/>
  <c r="Q20" i="1"/>
  <c r="S20" i="1" s="1"/>
  <c r="T20" i="1" s="1"/>
  <c r="K20" i="1"/>
  <c r="M20" i="1" s="1"/>
  <c r="N20" i="1" s="1"/>
  <c r="Q11" i="1"/>
  <c r="S11" i="1" s="1"/>
  <c r="T11" i="1" s="1"/>
  <c r="K11" i="1"/>
  <c r="M11" i="1" s="1"/>
  <c r="N11" i="1" s="1"/>
  <c r="Q10" i="1"/>
  <c r="S10" i="1" s="1"/>
  <c r="T10" i="1" s="1"/>
  <c r="K10" i="1"/>
  <c r="M10" i="1" s="1"/>
  <c r="N10" i="1" s="1"/>
  <c r="Q19" i="1"/>
  <c r="S19" i="1" s="1"/>
  <c r="T19" i="1" s="1"/>
  <c r="K19" i="1"/>
  <c r="M19" i="1" s="1"/>
  <c r="N19" i="1" s="1"/>
  <c r="Q9" i="1"/>
  <c r="S9" i="1" s="1"/>
  <c r="T9" i="1" s="1"/>
  <c r="K9" i="1"/>
  <c r="M9" i="1" s="1"/>
  <c r="N9" i="1" s="1"/>
  <c r="Q18" i="1"/>
  <c r="S18" i="1" s="1"/>
  <c r="T18" i="1" s="1"/>
  <c r="K18" i="1"/>
  <c r="M18" i="1" s="1"/>
  <c r="N18" i="1" s="1"/>
  <c r="Q8" i="1"/>
  <c r="S8" i="1" s="1"/>
  <c r="T8" i="1" s="1"/>
  <c r="K8" i="1"/>
  <c r="M8" i="1" s="1"/>
  <c r="N8" i="1" s="1"/>
  <c r="Q45" i="1"/>
  <c r="S45" i="1" s="1"/>
  <c r="T45" i="1" s="1"/>
  <c r="K45" i="1"/>
  <c r="M45" i="1" s="1"/>
  <c r="N45" i="1" s="1"/>
  <c r="Q5" i="1"/>
  <c r="S5" i="1" s="1"/>
  <c r="T5" i="1" s="1"/>
  <c r="K5" i="1"/>
  <c r="M5" i="1" s="1"/>
  <c r="N5" i="1" s="1"/>
  <c r="Q7" i="1"/>
  <c r="S7" i="1" s="1"/>
  <c r="T7" i="1" s="1"/>
  <c r="K7" i="1"/>
  <c r="M7" i="1" s="1"/>
  <c r="N7" i="1" s="1"/>
  <c r="Q44" i="1"/>
  <c r="S44" i="1" s="1"/>
  <c r="T44" i="1" s="1"/>
  <c r="K44" i="1"/>
  <c r="M44" i="1" s="1"/>
  <c r="N44" i="1" s="1"/>
  <c r="Q31" i="1"/>
  <c r="S31" i="1" s="1"/>
  <c r="T31" i="1" s="1"/>
  <c r="K31" i="1"/>
  <c r="M31" i="1" s="1"/>
  <c r="N31" i="1" s="1"/>
  <c r="Q56" i="1"/>
  <c r="S56" i="1" s="1"/>
  <c r="T56" i="1" s="1"/>
  <c r="K56" i="1"/>
  <c r="M56" i="1" s="1"/>
  <c r="N56" i="1" s="1"/>
  <c r="Q39" i="1"/>
  <c r="S39" i="1" s="1"/>
  <c r="T39" i="1" s="1"/>
  <c r="K39" i="1"/>
  <c r="M39" i="1" s="1"/>
  <c r="N39" i="1" s="1"/>
  <c r="Q41" i="1"/>
  <c r="S41" i="1" s="1"/>
  <c r="T41" i="1" s="1"/>
  <c r="K41" i="1"/>
  <c r="M41" i="1" s="1"/>
  <c r="N41" i="1" s="1"/>
  <c r="Q53" i="1"/>
  <c r="S53" i="1" s="1"/>
  <c r="T53" i="1" s="1"/>
  <c r="K53" i="1"/>
  <c r="M53" i="1" s="1"/>
  <c r="N53" i="1" s="1"/>
  <c r="Q37" i="1"/>
  <c r="S37" i="1" s="1"/>
  <c r="T37" i="1" s="1"/>
  <c r="K37" i="1"/>
  <c r="M37" i="1" s="1"/>
  <c r="N37" i="1" s="1"/>
  <c r="Q43" i="1"/>
  <c r="S43" i="1" s="1"/>
  <c r="T43" i="1" s="1"/>
  <c r="K43" i="1"/>
  <c r="M43" i="1" s="1"/>
  <c r="N43" i="1" s="1"/>
  <c r="Q32" i="1"/>
  <c r="S32" i="1" s="1"/>
  <c r="T32" i="1" s="1"/>
  <c r="K32" i="1"/>
  <c r="M32" i="1" s="1"/>
  <c r="N32" i="1" s="1"/>
  <c r="Q36" i="1"/>
  <c r="S36" i="1" s="1"/>
  <c r="T36" i="1" s="1"/>
  <c r="K36" i="1"/>
  <c r="M36" i="1" s="1"/>
  <c r="N36" i="1" s="1"/>
  <c r="Q49" i="1"/>
  <c r="S49" i="1" s="1"/>
  <c r="T49" i="1" s="1"/>
  <c r="K49" i="1"/>
  <c r="M49" i="1" s="1"/>
  <c r="N49" i="1" s="1"/>
  <c r="Q52" i="1"/>
  <c r="S52" i="1" s="1"/>
  <c r="T52" i="1" s="1"/>
  <c r="K52" i="1"/>
  <c r="M52" i="1" s="1"/>
  <c r="N52" i="1" s="1"/>
  <c r="Q51" i="1"/>
  <c r="S51" i="1" s="1"/>
  <c r="T51" i="1" s="1"/>
  <c r="K51" i="1"/>
  <c r="M51" i="1" s="1"/>
  <c r="N51" i="1" s="1"/>
  <c r="Q35" i="1"/>
  <c r="S35" i="1" s="1"/>
  <c r="T35" i="1" s="1"/>
  <c r="K35" i="1"/>
  <c r="M35" i="1" s="1"/>
  <c r="N35" i="1" s="1"/>
  <c r="Q54" i="1"/>
  <c r="S54" i="1" s="1"/>
  <c r="T54" i="1" s="1"/>
  <c r="K54" i="1"/>
  <c r="M54" i="1" s="1"/>
  <c r="N54" i="1" s="1"/>
  <c r="Q58" i="1"/>
  <c r="S58" i="1" s="1"/>
  <c r="T58" i="1" s="1"/>
  <c r="K58" i="1"/>
  <c r="M58" i="1" s="1"/>
  <c r="N5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8" authorId="0" shapeId="0" xr:uid="{00000000-0006-0000-0000-000004000000}">
      <text>
        <r>
          <rPr>
            <sz val="10"/>
            <color rgb="FF000000"/>
            <rFont val="Arial"/>
            <family val="2"/>
          </rPr>
          <t xml:space="preserve">no sagital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7" authorId="0" shapeId="0" xr:uid="{00000000-0006-0000-0000-000003000000}">
      <text>
        <r>
          <rPr>
            <sz val="10"/>
            <color rgb="FF000000"/>
            <rFont val="Arial"/>
            <family val="2"/>
          </rPr>
          <t xml:space="preserve">the study is not clear enough to </t>
        </r>
      </text>
    </comment>
    <comment ref="A9" authorId="0" shapeId="0" xr:uid="{00000000-0006-0000-0000-000002000000}">
      <text>
        <r>
          <rPr>
            <sz val="10"/>
            <color rgb="FF000000"/>
            <rFont val="Arial"/>
            <family val="2"/>
          </rPr>
          <t xml:space="preserve">not a great mri - limited slides
</t>
        </r>
      </text>
    </comment>
    <comment ref="A10" authorId="0" shapeId="0" xr:uid="{00000000-0006-0000-0000-000005000000}">
      <text>
        <r>
          <rPr>
            <sz val="10"/>
            <color rgb="FF000000"/>
            <rFont val="Arial"/>
            <family val="2"/>
          </rPr>
          <t>Brain tumor??</t>
        </r>
      </text>
    </comment>
    <comment ref="A13" authorId="0" shapeId="0" xr:uid="{00000000-0006-0000-0000-000001000000}">
      <text>
        <r>
          <rPr>
            <sz val="10"/>
            <color rgb="FF000000"/>
            <rFont val="Arial"/>
            <family val="2"/>
          </rPr>
          <t xml:space="preserve">no sagital 
</t>
        </r>
      </text>
    </comment>
  </commentList>
</comments>
</file>

<file path=xl/sharedStrings.xml><?xml version="1.0" encoding="utf-8"?>
<sst xmlns="http://schemas.openxmlformats.org/spreadsheetml/2006/main" count="220" uniqueCount="74">
  <si>
    <t xml:space="preserve">Intercranial hemmorage </t>
  </si>
  <si>
    <t>name</t>
  </si>
  <si>
    <t>total brain vol</t>
  </si>
  <si>
    <t>right brain</t>
  </si>
  <si>
    <t>left brain</t>
  </si>
  <si>
    <t>Hippocampus</t>
  </si>
  <si>
    <t>adhesion Sag</t>
  </si>
  <si>
    <t>Axial adhesion area</t>
  </si>
  <si>
    <t>Axuial diamater area</t>
  </si>
  <si>
    <t>Axial diameter perimeter</t>
  </si>
  <si>
    <t>Right Hippo</t>
  </si>
  <si>
    <t>Left Left Hippo</t>
  </si>
  <si>
    <t>diff R vs L</t>
  </si>
  <si>
    <t>Hippo/TBV*1000</t>
  </si>
  <si>
    <t>diff R vs L Hippo</t>
  </si>
  <si>
    <t>% difference Hippo</t>
  </si>
  <si>
    <t>% difference R vs L</t>
  </si>
  <si>
    <t>Sag ht to TBV*1000</t>
  </si>
  <si>
    <t>TBV^0.3</t>
  </si>
  <si>
    <t>TBV^0.67</t>
  </si>
  <si>
    <t>CCD</t>
  </si>
  <si>
    <t>Sag ht to TBV0.3</t>
  </si>
  <si>
    <t>Axial adhesion area/TBV</t>
  </si>
  <si>
    <t>Adhesion height</t>
  </si>
  <si>
    <t>Adhesion height/TBV</t>
  </si>
  <si>
    <t>BW</t>
  </si>
  <si>
    <t>Breed</t>
  </si>
  <si>
    <t>Boston</t>
  </si>
  <si>
    <t>maltese</t>
  </si>
  <si>
    <t>greyhound</t>
  </si>
  <si>
    <t>mixed</t>
  </si>
  <si>
    <t>shih tzu</t>
  </si>
  <si>
    <t>shetland sheepdog</t>
  </si>
  <si>
    <t>golden retriever</t>
  </si>
  <si>
    <t>chihuahua</t>
  </si>
  <si>
    <t>yorkshire terrier</t>
  </si>
  <si>
    <t>pug</t>
  </si>
  <si>
    <t>miniature poodle</t>
  </si>
  <si>
    <t>tibetan terrier</t>
  </si>
  <si>
    <t>springer spaniel</t>
  </si>
  <si>
    <t>Labrador</t>
  </si>
  <si>
    <t>bichon frise</t>
  </si>
  <si>
    <t>Samoyed</t>
  </si>
  <si>
    <t>cockapoo</t>
  </si>
  <si>
    <t>TBV/BW</t>
  </si>
  <si>
    <t>sag ht/BW</t>
  </si>
  <si>
    <t>Sag ht/nTBV</t>
  </si>
  <si>
    <t>hemorrhage</t>
  </si>
  <si>
    <t>Miniature schnauzer</t>
  </si>
  <si>
    <t>Adhesion diameter</t>
  </si>
  <si>
    <t>Adhesion perimeter</t>
  </si>
  <si>
    <t>Axial Adhesion Area</t>
  </si>
  <si>
    <t>Control</t>
  </si>
  <si>
    <t>No CCD</t>
  </si>
  <si>
    <t>Age</t>
  </si>
  <si>
    <t>Status 0=control 1=CCD 2=noCCD</t>
  </si>
  <si>
    <t>Mixed breed</t>
  </si>
  <si>
    <t>Area to TBV</t>
  </si>
  <si>
    <t>Area to BW</t>
  </si>
  <si>
    <t>Area to nTBV*10</t>
  </si>
  <si>
    <t>Sag ht to TBV0.67*1000</t>
  </si>
  <si>
    <t>Beagle</t>
  </si>
  <si>
    <t>Golden retriever</t>
  </si>
  <si>
    <t>mixed breed</t>
  </si>
  <si>
    <t>coonhound</t>
  </si>
  <si>
    <t>westie</t>
  </si>
  <si>
    <t>cocker sp</t>
  </si>
  <si>
    <t>havanese</t>
  </si>
  <si>
    <t>Shih Tzu</t>
  </si>
  <si>
    <t>pomeranian</t>
  </si>
  <si>
    <t>cont</t>
  </si>
  <si>
    <t>SBM</t>
  </si>
  <si>
    <t>Wheaten terrier</t>
  </si>
  <si>
    <t>German Shepherd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</si>
</sst>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0"/>
      <color rgb="FF000000"/>
      <name val="Arial"/>
    </font>
    <font>
      <b/>
      <sz val="11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sz val="10"/>
      <name val="Arial"/>
    </font>
    <font>
      <sz val="10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FFFF00"/>
        <bgColor rgb="FFFFFF00"/>
      </patternFill>
    </fill>
    <fill>
      <patternFill patternType="solid">
        <fgColor rgb="FFEA9999"/>
        <bgColor rgb="FFEA9999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rgb="FFFFFF00"/>
      </patternFill>
    </fill>
    <fill>
      <patternFill patternType="solid">
        <fgColor theme="6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3">
    <xf numFmtId="0" fontId="0" fillId="0" borderId="0" xfId="0" applyFont="1" applyAlignment="1"/>
    <xf numFmtId="0" fontId="2" fillId="0" borderId="0" xfId="0" applyFont="1" applyAlignment="1"/>
    <xf numFmtId="0" fontId="2" fillId="3" borderId="0" xfId="0" applyFont="1" applyFill="1" applyAlignment="1"/>
    <xf numFmtId="0" fontId="2" fillId="4" borderId="0" xfId="0" applyFont="1" applyFill="1" applyAlignment="1"/>
    <xf numFmtId="0" fontId="0" fillId="0" borderId="0" xfId="0" applyFont="1" applyAlignment="1"/>
    <xf numFmtId="0" fontId="0" fillId="5" borderId="0" xfId="0" applyFont="1" applyFill="1" applyAlignment="1"/>
    <xf numFmtId="0" fontId="0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164" fontId="2" fillId="0" borderId="0" xfId="0" applyNumberFormat="1" applyFont="1" applyAlignment="1"/>
    <xf numFmtId="164" fontId="0" fillId="0" borderId="0" xfId="0" applyNumberFormat="1" applyFont="1" applyAlignment="1"/>
    <xf numFmtId="0" fontId="0" fillId="0" borderId="0" xfId="0" applyFont="1" applyAlignment="1"/>
    <xf numFmtId="0" fontId="0" fillId="0" borderId="0" xfId="0" applyFont="1" applyAlignment="1"/>
    <xf numFmtId="0" fontId="2" fillId="6" borderId="0" xfId="0" applyFont="1" applyFill="1" applyAlignment="1"/>
    <xf numFmtId="164" fontId="2" fillId="6" borderId="0" xfId="0" applyNumberFormat="1" applyFont="1" applyFill="1" applyAlignment="1"/>
    <xf numFmtId="0" fontId="0" fillId="6" borderId="0" xfId="0" applyFont="1" applyFill="1" applyAlignment="1"/>
    <xf numFmtId="164" fontId="0" fillId="6" borderId="0" xfId="0" applyNumberFormat="1" applyFont="1" applyFill="1" applyAlignment="1"/>
    <xf numFmtId="0" fontId="2" fillId="7" borderId="0" xfId="0" applyFont="1" applyFill="1" applyAlignment="1"/>
    <xf numFmtId="0" fontId="2" fillId="8" borderId="0" xfId="0" applyFont="1" applyFill="1" applyAlignment="1"/>
    <xf numFmtId="164" fontId="2" fillId="8" borderId="0" xfId="0" applyNumberFormat="1" applyFont="1" applyFill="1" applyAlignment="1"/>
    <xf numFmtId="0" fontId="0" fillId="8" borderId="0" xfId="0" applyFont="1" applyFill="1" applyAlignment="1"/>
    <xf numFmtId="164" fontId="0" fillId="8" borderId="0" xfId="0" applyNumberFormat="1" applyFont="1" applyFill="1" applyAlignment="1"/>
    <xf numFmtId="0" fontId="3" fillId="0" borderId="0" xfId="0" applyFont="1" applyAlignment="1"/>
    <xf numFmtId="0" fontId="3" fillId="8" borderId="0" xfId="0" applyFont="1" applyFill="1" applyAlignment="1"/>
    <xf numFmtId="0" fontId="0" fillId="0" borderId="0" xfId="0" applyFont="1" applyAlignment="1"/>
    <xf numFmtId="0" fontId="1" fillId="2" borderId="0" xfId="0" applyFont="1" applyFill="1" applyAlignment="1"/>
    <xf numFmtId="0" fontId="0" fillId="0" borderId="0" xfId="0" applyFont="1" applyAlignment="1"/>
    <xf numFmtId="0" fontId="3" fillId="0" borderId="0" xfId="0" applyFont="1" applyAlignment="1">
      <alignment horizontal="center"/>
    </xf>
    <xf numFmtId="0" fontId="2" fillId="0" borderId="0" xfId="0" applyFont="1" applyFill="1" applyAlignment="1"/>
    <xf numFmtId="0" fontId="3" fillId="0" borderId="0" xfId="0" applyFont="1" applyBorder="1" applyAlignment="1">
      <alignment horizontal="right" wrapText="1"/>
    </xf>
    <xf numFmtId="0" fontId="2" fillId="6" borderId="0" xfId="0" applyFont="1" applyFill="1" applyBorder="1" applyAlignment="1"/>
    <xf numFmtId="0" fontId="3" fillId="0" borderId="0" xfId="0" applyFont="1" applyFill="1" applyBorder="1" applyAlignment="1">
      <alignment wrapText="1"/>
    </xf>
    <xf numFmtId="0" fontId="3" fillId="8" borderId="0" xfId="0" applyFont="1" applyFill="1" applyBorder="1" applyAlignment="1">
      <alignment wrapText="1"/>
    </xf>
    <xf numFmtId="0" fontId="3" fillId="8" borderId="0" xfId="0" applyFont="1" applyFill="1" applyBorder="1" applyAlignment="1">
      <alignment horizontal="right" wrapText="1"/>
    </xf>
    <xf numFmtId="0" fontId="2" fillId="8" borderId="0" xfId="0" applyFont="1" applyFill="1" applyBorder="1" applyAlignment="1"/>
    <xf numFmtId="0" fontId="5" fillId="0" borderId="0" xfId="0" applyFont="1" applyAlignment="1">
      <alignment horizontal="center"/>
    </xf>
    <xf numFmtId="0" fontId="0" fillId="0" borderId="0" xfId="0" applyFont="1" applyFill="1" applyAlignment="1"/>
    <xf numFmtId="0" fontId="6" fillId="6" borderId="0" xfId="0" applyFont="1" applyFill="1"/>
    <xf numFmtId="0" fontId="0" fillId="6" borderId="0" xfId="0" applyFill="1"/>
    <xf numFmtId="0" fontId="0" fillId="0" borderId="0" xfId="0"/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6" fillId="0" borderId="0" xfId="0" applyFont="1" applyFill="1"/>
    <xf numFmtId="164" fontId="2" fillId="0" borderId="0" xfId="0" applyNumberFormat="1" applyFont="1" applyFill="1" applyAlignment="1"/>
    <xf numFmtId="0" fontId="0" fillId="0" borderId="0" xfId="0" applyFill="1"/>
    <xf numFmtId="164" fontId="0" fillId="0" borderId="0" xfId="0" applyNumberFormat="1" applyFont="1" applyFill="1" applyAlignment="1"/>
    <xf numFmtId="0" fontId="0" fillId="6" borderId="0" xfId="0" applyFont="1" applyFill="1" applyBorder="1" applyAlignment="1"/>
    <xf numFmtId="164" fontId="2" fillId="6" borderId="0" xfId="0" applyNumberFormat="1" applyFont="1" applyFill="1" applyBorder="1" applyAlignment="1"/>
    <xf numFmtId="164" fontId="0" fillId="6" borderId="0" xfId="0" applyNumberFormat="1" applyFont="1" applyFill="1" applyBorder="1" applyAlignment="1"/>
    <xf numFmtId="0" fontId="7" fillId="6" borderId="0" xfId="0" applyFont="1" applyFill="1" applyAlignment="1"/>
    <xf numFmtId="0" fontId="7" fillId="6" borderId="0" xfId="0" applyFont="1" applyFill="1"/>
    <xf numFmtId="164" fontId="7" fillId="6" borderId="0" xfId="0" applyNumberFormat="1" applyFont="1" applyFill="1" applyAlignment="1"/>
    <xf numFmtId="0" fontId="7" fillId="6" borderId="0" xfId="0" applyFont="1" applyFill="1" applyBorder="1" applyAlignment="1"/>
    <xf numFmtId="0" fontId="7" fillId="6" borderId="0" xfId="0" applyFont="1" applyFill="1" applyBorder="1"/>
    <xf numFmtId="164" fontId="7" fillId="6" borderId="0" xfId="0" applyNumberFormat="1" applyFont="1" applyFill="1" applyBorder="1" applyAlignment="1"/>
    <xf numFmtId="0" fontId="0" fillId="0" borderId="0" xfId="0" applyFont="1" applyAlignment="1"/>
    <xf numFmtId="0" fontId="2" fillId="0" borderId="0" xfId="0" applyFont="1"/>
    <xf numFmtId="0" fontId="2" fillId="0" borderId="0" xfId="0" applyFont="1" applyFill="1"/>
    <xf numFmtId="0" fontId="2" fillId="0" borderId="0" xfId="0" applyFont="1" applyFill="1" applyBorder="1" applyAlignment="1">
      <alignment wrapText="1"/>
    </xf>
    <xf numFmtId="0" fontId="2" fillId="0" borderId="0" xfId="0" applyFont="1" applyBorder="1" applyAlignment="1">
      <alignment horizontal="right" wrapText="1"/>
    </xf>
    <xf numFmtId="0" fontId="2" fillId="8" borderId="0" xfId="0" applyFont="1" applyFill="1"/>
    <xf numFmtId="0" fontId="0" fillId="8" borderId="0" xfId="0" applyFill="1"/>
    <xf numFmtId="0" fontId="0" fillId="0" borderId="0" xfId="0" applyFont="1" applyAlignment="1"/>
    <xf numFmtId="0" fontId="2" fillId="6" borderId="0" xfId="0" applyFont="1" applyFill="1"/>
    <xf numFmtId="0" fontId="7" fillId="0" borderId="0" xfId="0" applyFont="1" applyFill="1" applyAlignment="1"/>
    <xf numFmtId="0" fontId="0" fillId="0" borderId="0" xfId="0" applyFont="1" applyAlignment="1"/>
    <xf numFmtId="0" fontId="7" fillId="8" borderId="0" xfId="0" applyFont="1" applyFill="1" applyAlignment="1"/>
    <xf numFmtId="164" fontId="7" fillId="8" borderId="0" xfId="0" applyNumberFormat="1" applyFont="1" applyFill="1" applyAlignment="1"/>
    <xf numFmtId="0" fontId="7" fillId="8" borderId="0" xfId="0" applyFont="1" applyFill="1"/>
    <xf numFmtId="0" fontId="3" fillId="0" borderId="0" xfId="0" applyFont="1" applyAlignment="1">
      <alignment horizontal="center"/>
    </xf>
    <xf numFmtId="0" fontId="1" fillId="2" borderId="0" xfId="0" applyFont="1" applyFill="1" applyAlignment="1"/>
    <xf numFmtId="0" fontId="0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Adhesion ht vs TBV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Control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Data!$G$3:$G$60</c:f>
              <c:numCache>
                <c:formatCode>General</c:formatCode>
                <c:ptCount val="58"/>
                <c:pt idx="0">
                  <c:v>54779.15</c:v>
                </c:pt>
                <c:pt idx="1">
                  <c:v>61151.51</c:v>
                </c:pt>
                <c:pt idx="2">
                  <c:v>47044</c:v>
                </c:pt>
                <c:pt idx="3">
                  <c:v>47358.79</c:v>
                </c:pt>
                <c:pt idx="4">
                  <c:v>75549</c:v>
                </c:pt>
                <c:pt idx="5">
                  <c:v>71241</c:v>
                </c:pt>
                <c:pt idx="6">
                  <c:v>71784</c:v>
                </c:pt>
                <c:pt idx="7">
                  <c:v>80015</c:v>
                </c:pt>
                <c:pt idx="8">
                  <c:v>69783</c:v>
                </c:pt>
                <c:pt idx="9">
                  <c:v>75314</c:v>
                </c:pt>
                <c:pt idx="10">
                  <c:v>70072</c:v>
                </c:pt>
                <c:pt idx="11">
                  <c:v>48435.519999999997</c:v>
                </c:pt>
                <c:pt idx="12">
                  <c:v>91784.3</c:v>
                </c:pt>
                <c:pt idx="13">
                  <c:v>97688.639999999999</c:v>
                </c:pt>
                <c:pt idx="14">
                  <c:v>51466.61</c:v>
                </c:pt>
                <c:pt idx="15">
                  <c:v>62730</c:v>
                </c:pt>
                <c:pt idx="16">
                  <c:v>67267</c:v>
                </c:pt>
                <c:pt idx="17">
                  <c:v>81682</c:v>
                </c:pt>
                <c:pt idx="18">
                  <c:v>77779</c:v>
                </c:pt>
                <c:pt idx="19">
                  <c:v>54271.51</c:v>
                </c:pt>
                <c:pt idx="20">
                  <c:v>48519.4</c:v>
                </c:pt>
                <c:pt idx="21">
                  <c:v>72016.03</c:v>
                </c:pt>
                <c:pt idx="22">
                  <c:v>57586.91</c:v>
                </c:pt>
                <c:pt idx="23">
                  <c:v>54133.43</c:v>
                </c:pt>
                <c:pt idx="24">
                  <c:v>65624.929999999993</c:v>
                </c:pt>
                <c:pt idx="28">
                  <c:v>43056</c:v>
                </c:pt>
                <c:pt idx="29">
                  <c:v>71707</c:v>
                </c:pt>
                <c:pt idx="30">
                  <c:v>51283</c:v>
                </c:pt>
                <c:pt idx="31">
                  <c:v>67222.84</c:v>
                </c:pt>
                <c:pt idx="32">
                  <c:v>93213</c:v>
                </c:pt>
                <c:pt idx="33">
                  <c:v>75827</c:v>
                </c:pt>
                <c:pt idx="34">
                  <c:v>51955</c:v>
                </c:pt>
                <c:pt idx="35">
                  <c:v>56700.89</c:v>
                </c:pt>
                <c:pt idx="36">
                  <c:v>71691</c:v>
                </c:pt>
                <c:pt idx="37">
                  <c:v>56687.19</c:v>
                </c:pt>
                <c:pt idx="38">
                  <c:v>48051</c:v>
                </c:pt>
                <c:pt idx="39">
                  <c:v>57198.35</c:v>
                </c:pt>
                <c:pt idx="40">
                  <c:v>58136</c:v>
                </c:pt>
                <c:pt idx="41">
                  <c:v>49635</c:v>
                </c:pt>
                <c:pt idx="42">
                  <c:v>45833</c:v>
                </c:pt>
                <c:pt idx="46">
                  <c:v>47955</c:v>
                </c:pt>
                <c:pt idx="47">
                  <c:v>48964</c:v>
                </c:pt>
                <c:pt idx="48">
                  <c:v>43409</c:v>
                </c:pt>
                <c:pt idx="49">
                  <c:v>61780</c:v>
                </c:pt>
                <c:pt idx="50">
                  <c:v>52675</c:v>
                </c:pt>
                <c:pt idx="51">
                  <c:v>72544</c:v>
                </c:pt>
                <c:pt idx="52">
                  <c:v>80489.22</c:v>
                </c:pt>
                <c:pt idx="53">
                  <c:v>76743</c:v>
                </c:pt>
                <c:pt idx="54">
                  <c:v>73093.3</c:v>
                </c:pt>
                <c:pt idx="55">
                  <c:v>64870</c:v>
                </c:pt>
                <c:pt idx="56">
                  <c:v>87045</c:v>
                </c:pt>
                <c:pt idx="57">
                  <c:v>52885</c:v>
                </c:pt>
              </c:numCache>
            </c:numRef>
          </c:xVal>
          <c:yVal>
            <c:numRef>
              <c:f>Data!$U$3:$U$60</c:f>
              <c:numCache>
                <c:formatCode>General</c:formatCode>
                <c:ptCount val="58"/>
                <c:pt idx="0">
                  <c:v>7.11</c:v>
                </c:pt>
                <c:pt idx="1">
                  <c:v>6.24</c:v>
                </c:pt>
                <c:pt idx="2">
                  <c:v>6.35</c:v>
                </c:pt>
                <c:pt idx="3">
                  <c:v>6.49</c:v>
                </c:pt>
                <c:pt idx="4">
                  <c:v>7.1</c:v>
                </c:pt>
                <c:pt idx="5">
                  <c:v>7.6</c:v>
                </c:pt>
                <c:pt idx="6">
                  <c:v>7.38</c:v>
                </c:pt>
                <c:pt idx="7">
                  <c:v>7.44</c:v>
                </c:pt>
                <c:pt idx="8">
                  <c:v>7.47</c:v>
                </c:pt>
                <c:pt idx="9">
                  <c:v>7.95</c:v>
                </c:pt>
                <c:pt idx="10">
                  <c:v>7.98</c:v>
                </c:pt>
                <c:pt idx="11">
                  <c:v>6.76</c:v>
                </c:pt>
                <c:pt idx="12">
                  <c:v>7.47</c:v>
                </c:pt>
                <c:pt idx="13">
                  <c:v>7.69</c:v>
                </c:pt>
                <c:pt idx="14">
                  <c:v>5.26</c:v>
                </c:pt>
                <c:pt idx="15">
                  <c:v>3.66</c:v>
                </c:pt>
                <c:pt idx="16">
                  <c:v>6.41</c:v>
                </c:pt>
                <c:pt idx="17">
                  <c:v>3.59</c:v>
                </c:pt>
                <c:pt idx="18">
                  <c:v>8.26</c:v>
                </c:pt>
                <c:pt idx="19">
                  <c:v>5.71</c:v>
                </c:pt>
                <c:pt idx="20">
                  <c:v>6.24</c:v>
                </c:pt>
                <c:pt idx="21">
                  <c:v>6.06</c:v>
                </c:pt>
                <c:pt idx="22">
                  <c:v>6.15</c:v>
                </c:pt>
                <c:pt idx="23">
                  <c:v>5.13</c:v>
                </c:pt>
                <c:pt idx="24">
                  <c:v>3.54</c:v>
                </c:pt>
                <c:pt idx="28">
                  <c:v>3.08</c:v>
                </c:pt>
                <c:pt idx="29">
                  <c:v>3.8</c:v>
                </c:pt>
                <c:pt idx="30">
                  <c:v>3.24</c:v>
                </c:pt>
                <c:pt idx="31">
                  <c:v>4.07</c:v>
                </c:pt>
                <c:pt idx="32">
                  <c:v>5.86</c:v>
                </c:pt>
                <c:pt idx="33">
                  <c:v>4.74</c:v>
                </c:pt>
                <c:pt idx="34">
                  <c:v>5.54</c:v>
                </c:pt>
                <c:pt idx="35">
                  <c:v>4.22</c:v>
                </c:pt>
                <c:pt idx="36">
                  <c:v>4.33</c:v>
                </c:pt>
                <c:pt idx="37">
                  <c:v>4.72</c:v>
                </c:pt>
                <c:pt idx="38">
                  <c:v>2.67</c:v>
                </c:pt>
                <c:pt idx="39">
                  <c:v>1.96</c:v>
                </c:pt>
                <c:pt idx="40">
                  <c:v>1.41</c:v>
                </c:pt>
                <c:pt idx="41">
                  <c:v>1.98</c:v>
                </c:pt>
                <c:pt idx="42">
                  <c:v>5.78</c:v>
                </c:pt>
                <c:pt idx="46">
                  <c:v>5.19</c:v>
                </c:pt>
                <c:pt idx="47">
                  <c:v>4.5999999999999996</c:v>
                </c:pt>
                <c:pt idx="48">
                  <c:v>5.48</c:v>
                </c:pt>
                <c:pt idx="49">
                  <c:v>6.3</c:v>
                </c:pt>
                <c:pt idx="50">
                  <c:v>4.9400000000000004</c:v>
                </c:pt>
                <c:pt idx="51">
                  <c:v>6.68</c:v>
                </c:pt>
                <c:pt idx="52">
                  <c:v>4.96</c:v>
                </c:pt>
                <c:pt idx="53">
                  <c:v>2.82</c:v>
                </c:pt>
                <c:pt idx="54">
                  <c:v>3.82</c:v>
                </c:pt>
                <c:pt idx="55">
                  <c:v>5.53</c:v>
                </c:pt>
                <c:pt idx="56">
                  <c:v>6.58</c:v>
                </c:pt>
                <c:pt idx="57">
                  <c:v>5.09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49D-4A97-860A-3DD1DBABDF62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Data!$G$31:$G$45</c:f>
              <c:numCache>
                <c:formatCode>General</c:formatCode>
                <c:ptCount val="15"/>
                <c:pt idx="0">
                  <c:v>43056</c:v>
                </c:pt>
                <c:pt idx="1">
                  <c:v>71707</c:v>
                </c:pt>
                <c:pt idx="2">
                  <c:v>51283</c:v>
                </c:pt>
                <c:pt idx="3">
                  <c:v>67222.84</c:v>
                </c:pt>
                <c:pt idx="4">
                  <c:v>93213</c:v>
                </c:pt>
                <c:pt idx="5">
                  <c:v>75827</c:v>
                </c:pt>
                <c:pt idx="6">
                  <c:v>51955</c:v>
                </c:pt>
                <c:pt idx="7">
                  <c:v>56700.89</c:v>
                </c:pt>
                <c:pt idx="8">
                  <c:v>71691</c:v>
                </c:pt>
                <c:pt idx="9">
                  <c:v>56687.19</c:v>
                </c:pt>
                <c:pt idx="10">
                  <c:v>48051</c:v>
                </c:pt>
                <c:pt idx="11">
                  <c:v>57198.35</c:v>
                </c:pt>
                <c:pt idx="12">
                  <c:v>58136</c:v>
                </c:pt>
                <c:pt idx="13">
                  <c:v>49635</c:v>
                </c:pt>
                <c:pt idx="14">
                  <c:v>45833</c:v>
                </c:pt>
              </c:numCache>
            </c:numRef>
          </c:xVal>
          <c:yVal>
            <c:numRef>
              <c:f>Data!$U$31:$U$45</c:f>
              <c:numCache>
                <c:formatCode>General</c:formatCode>
                <c:ptCount val="15"/>
                <c:pt idx="0">
                  <c:v>3.08</c:v>
                </c:pt>
                <c:pt idx="1">
                  <c:v>3.8</c:v>
                </c:pt>
                <c:pt idx="2">
                  <c:v>3.24</c:v>
                </c:pt>
                <c:pt idx="3">
                  <c:v>4.07</c:v>
                </c:pt>
                <c:pt idx="4">
                  <c:v>5.86</c:v>
                </c:pt>
                <c:pt idx="5">
                  <c:v>4.74</c:v>
                </c:pt>
                <c:pt idx="6">
                  <c:v>5.54</c:v>
                </c:pt>
                <c:pt idx="7">
                  <c:v>4.22</c:v>
                </c:pt>
                <c:pt idx="8">
                  <c:v>4.33</c:v>
                </c:pt>
                <c:pt idx="9">
                  <c:v>4.72</c:v>
                </c:pt>
                <c:pt idx="10">
                  <c:v>2.67</c:v>
                </c:pt>
                <c:pt idx="11">
                  <c:v>1.96</c:v>
                </c:pt>
                <c:pt idx="12">
                  <c:v>1.41</c:v>
                </c:pt>
                <c:pt idx="13">
                  <c:v>1.98</c:v>
                </c:pt>
                <c:pt idx="14">
                  <c:v>5.78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49D-4A97-860A-3DD1DBABDF62}"/>
            </c:ext>
          </c:extLst>
        </c:ser>
        <c:ser>
          <c:idx val="2"/>
          <c:order val="2"/>
          <c:tx>
            <c:v>No CCD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xVal>
            <c:numRef>
              <c:f>Data!$G$49:$G$60</c:f>
              <c:numCache>
                <c:formatCode>General</c:formatCode>
                <c:ptCount val="12"/>
                <c:pt idx="0">
                  <c:v>47955</c:v>
                </c:pt>
                <c:pt idx="1">
                  <c:v>48964</c:v>
                </c:pt>
                <c:pt idx="2">
                  <c:v>43409</c:v>
                </c:pt>
                <c:pt idx="3">
                  <c:v>61780</c:v>
                </c:pt>
                <c:pt idx="4">
                  <c:v>52675</c:v>
                </c:pt>
                <c:pt idx="5">
                  <c:v>72544</c:v>
                </c:pt>
                <c:pt idx="6">
                  <c:v>80489.22</c:v>
                </c:pt>
                <c:pt idx="7">
                  <c:v>76743</c:v>
                </c:pt>
                <c:pt idx="8">
                  <c:v>73093.3</c:v>
                </c:pt>
                <c:pt idx="9">
                  <c:v>64870</c:v>
                </c:pt>
                <c:pt idx="10">
                  <c:v>87045</c:v>
                </c:pt>
                <c:pt idx="11">
                  <c:v>52885</c:v>
                </c:pt>
              </c:numCache>
            </c:numRef>
          </c:xVal>
          <c:yVal>
            <c:numRef>
              <c:f>Data!$U$49:$U$60</c:f>
              <c:numCache>
                <c:formatCode>General</c:formatCode>
                <c:ptCount val="12"/>
                <c:pt idx="0">
                  <c:v>5.19</c:v>
                </c:pt>
                <c:pt idx="1">
                  <c:v>4.5999999999999996</c:v>
                </c:pt>
                <c:pt idx="2">
                  <c:v>5.48</c:v>
                </c:pt>
                <c:pt idx="3">
                  <c:v>6.3</c:v>
                </c:pt>
                <c:pt idx="4">
                  <c:v>4.9400000000000004</c:v>
                </c:pt>
                <c:pt idx="5">
                  <c:v>6.68</c:v>
                </c:pt>
                <c:pt idx="6">
                  <c:v>4.96</c:v>
                </c:pt>
                <c:pt idx="7">
                  <c:v>2.82</c:v>
                </c:pt>
                <c:pt idx="8">
                  <c:v>3.82</c:v>
                </c:pt>
                <c:pt idx="9">
                  <c:v>5.53</c:v>
                </c:pt>
                <c:pt idx="10">
                  <c:v>6.58</c:v>
                </c:pt>
                <c:pt idx="11">
                  <c:v>5.09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49D-4A97-860A-3DD1DBABDF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2326672"/>
        <c:axId val="482323392"/>
      </c:scatterChart>
      <c:valAx>
        <c:axId val="4823266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2323392"/>
        <c:crosses val="autoZero"/>
        <c:crossBetween val="midCat"/>
      </c:valAx>
      <c:valAx>
        <c:axId val="482323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23266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nHipp vs BW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2"/>
          <c:order val="0"/>
          <c:tx>
            <c:v>control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Data!$C$3:$C$27</c:f>
              <c:numCache>
                <c:formatCode>General</c:formatCode>
                <c:ptCount val="25"/>
                <c:pt idx="0">
                  <c:v>4.63</c:v>
                </c:pt>
                <c:pt idx="1">
                  <c:v>4.5</c:v>
                </c:pt>
                <c:pt idx="2">
                  <c:v>7</c:v>
                </c:pt>
                <c:pt idx="3">
                  <c:v>5.9</c:v>
                </c:pt>
                <c:pt idx="4">
                  <c:v>12.4</c:v>
                </c:pt>
                <c:pt idx="5">
                  <c:v>20</c:v>
                </c:pt>
                <c:pt idx="6">
                  <c:v>24</c:v>
                </c:pt>
                <c:pt idx="7">
                  <c:v>29</c:v>
                </c:pt>
                <c:pt idx="8">
                  <c:v>20</c:v>
                </c:pt>
                <c:pt idx="9">
                  <c:v>22</c:v>
                </c:pt>
                <c:pt idx="10">
                  <c:v>29</c:v>
                </c:pt>
                <c:pt idx="11">
                  <c:v>5.22</c:v>
                </c:pt>
                <c:pt idx="12">
                  <c:v>33.1</c:v>
                </c:pt>
                <c:pt idx="13">
                  <c:v>36.299999999999997</c:v>
                </c:pt>
                <c:pt idx="14">
                  <c:v>4.68</c:v>
                </c:pt>
                <c:pt idx="15">
                  <c:v>20</c:v>
                </c:pt>
                <c:pt idx="16">
                  <c:v>21</c:v>
                </c:pt>
                <c:pt idx="17">
                  <c:v>31</c:v>
                </c:pt>
                <c:pt idx="18">
                  <c:v>22</c:v>
                </c:pt>
                <c:pt idx="19">
                  <c:v>5.7</c:v>
                </c:pt>
                <c:pt idx="20">
                  <c:v>4.1500000000000004</c:v>
                </c:pt>
                <c:pt idx="21">
                  <c:v>11.5</c:v>
                </c:pt>
                <c:pt idx="22">
                  <c:v>6</c:v>
                </c:pt>
                <c:pt idx="23">
                  <c:v>5</c:v>
                </c:pt>
                <c:pt idx="24">
                  <c:v>17</c:v>
                </c:pt>
              </c:numCache>
            </c:numRef>
          </c:xVal>
          <c:yVal>
            <c:numRef>
              <c:f>Data!$P$3:$P$27</c:f>
              <c:numCache>
                <c:formatCode>0.0</c:formatCode>
                <c:ptCount val="25"/>
                <c:pt idx="0">
                  <c:v>7.0326027329741336</c:v>
                </c:pt>
                <c:pt idx="1">
                  <c:v>11.914505463560916</c:v>
                </c:pt>
                <c:pt idx="2">
                  <c:v>2.9478785817532525</c:v>
                </c:pt>
                <c:pt idx="3">
                  <c:v>7.5517132088889936</c:v>
                </c:pt>
                <c:pt idx="4">
                  <c:v>3.7995208407788326</c:v>
                </c:pt>
                <c:pt idx="5">
                  <c:v>8.1142881206047086</c:v>
                </c:pt>
                <c:pt idx="6">
                  <c:v>6.3769085032876403</c:v>
                </c:pt>
                <c:pt idx="7">
                  <c:v>5.5153408735862026</c:v>
                </c:pt>
                <c:pt idx="8">
                  <c:v>8.1191694252181765</c:v>
                </c:pt>
                <c:pt idx="9">
                  <c:v>7.8670632286161943</c:v>
                </c:pt>
                <c:pt idx="10">
                  <c:v>6.7743178445027965</c:v>
                </c:pt>
                <c:pt idx="11">
                  <c:v>11.845439049689155</c:v>
                </c:pt>
                <c:pt idx="12">
                  <c:v>8.8695997027814126</c:v>
                </c:pt>
                <c:pt idx="13">
                  <c:v>5.4323614291282993</c:v>
                </c:pt>
                <c:pt idx="14">
                  <c:v>10.420153960014074</c:v>
                </c:pt>
                <c:pt idx="15">
                  <c:v>13.200223178702375</c:v>
                </c:pt>
                <c:pt idx="16">
                  <c:v>6.839757979395543</c:v>
                </c:pt>
                <c:pt idx="17">
                  <c:v>9.5000122425993485</c:v>
                </c:pt>
                <c:pt idx="18">
                  <c:v>7.8525051749186794</c:v>
                </c:pt>
                <c:pt idx="19">
                  <c:v>8.8173334406947586</c:v>
                </c:pt>
                <c:pt idx="20">
                  <c:v>14.757396010667897</c:v>
                </c:pt>
                <c:pt idx="21">
                  <c:v>11.202228170589242</c:v>
                </c:pt>
                <c:pt idx="22">
                  <c:v>6.6185179930647422</c:v>
                </c:pt>
                <c:pt idx="23">
                  <c:v>5.4199410604500766</c:v>
                </c:pt>
                <c:pt idx="24">
                  <c:v>7.2822934820654286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F4D-439F-90CA-7400C68AF4FC}"/>
            </c:ext>
          </c:extLst>
        </c:ser>
        <c:ser>
          <c:idx val="1"/>
          <c:order val="1"/>
          <c:tx>
            <c:v>no CCD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Data!$C$49:$C$60</c:f>
              <c:numCache>
                <c:formatCode>General</c:formatCode>
                <c:ptCount val="12"/>
                <c:pt idx="0">
                  <c:v>4</c:v>
                </c:pt>
                <c:pt idx="1">
                  <c:v>5.5</c:v>
                </c:pt>
                <c:pt idx="2">
                  <c:v>6.8</c:v>
                </c:pt>
                <c:pt idx="3">
                  <c:v>10.7</c:v>
                </c:pt>
                <c:pt idx="4">
                  <c:v>7</c:v>
                </c:pt>
                <c:pt idx="5">
                  <c:v>9.1</c:v>
                </c:pt>
                <c:pt idx="6">
                  <c:v>23</c:v>
                </c:pt>
                <c:pt idx="7">
                  <c:v>30.7</c:v>
                </c:pt>
                <c:pt idx="8">
                  <c:v>36</c:v>
                </c:pt>
                <c:pt idx="9">
                  <c:v>13.6</c:v>
                </c:pt>
                <c:pt idx="10">
                  <c:v>38</c:v>
                </c:pt>
                <c:pt idx="11">
                  <c:v>16.5</c:v>
                </c:pt>
              </c:numCache>
            </c:numRef>
          </c:xVal>
          <c:yVal>
            <c:numRef>
              <c:f>Data!$P$49:$P$60</c:f>
              <c:numCache>
                <c:formatCode>0.0</c:formatCode>
                <c:ptCount val="12"/>
                <c:pt idx="0">
                  <c:v>8.8163903659680951</c:v>
                </c:pt>
                <c:pt idx="1">
                  <c:v>7.9603382076627716</c:v>
                </c:pt>
                <c:pt idx="2">
                  <c:v>10.19788523117326</c:v>
                </c:pt>
                <c:pt idx="3">
                  <c:v>8.6238264810618315</c:v>
                </c:pt>
                <c:pt idx="4">
                  <c:v>7.5276696725201706</c:v>
                </c:pt>
                <c:pt idx="5">
                  <c:v>4.77751433612704</c:v>
                </c:pt>
                <c:pt idx="6">
                  <c:v>8.1808470749250635</c:v>
                </c:pt>
                <c:pt idx="7">
                  <c:v>6.7896746283048612</c:v>
                </c:pt>
                <c:pt idx="9">
                  <c:v>9.5699090488669647</c:v>
                </c:pt>
                <c:pt idx="10">
                  <c:v>4.9894881957608135</c:v>
                </c:pt>
                <c:pt idx="11">
                  <c:v>3.3622010021745297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147-4183-8555-8236B338BC78}"/>
            </c:ext>
          </c:extLst>
        </c:ser>
        <c:ser>
          <c:idx val="0"/>
          <c:order val="2"/>
          <c:tx>
            <c:v>CCD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Data!$C$31:$C$45</c:f>
              <c:numCache>
                <c:formatCode>General</c:formatCode>
                <c:ptCount val="15"/>
                <c:pt idx="0">
                  <c:v>6.1</c:v>
                </c:pt>
                <c:pt idx="1">
                  <c:v>29</c:v>
                </c:pt>
                <c:pt idx="2">
                  <c:v>5.7</c:v>
                </c:pt>
                <c:pt idx="3">
                  <c:v>11.5</c:v>
                </c:pt>
                <c:pt idx="4">
                  <c:v>23</c:v>
                </c:pt>
                <c:pt idx="5">
                  <c:v>36</c:v>
                </c:pt>
                <c:pt idx="6">
                  <c:v>7.5</c:v>
                </c:pt>
                <c:pt idx="7">
                  <c:v>8.6999999999999993</c:v>
                </c:pt>
                <c:pt idx="8">
                  <c:v>17</c:v>
                </c:pt>
                <c:pt idx="9">
                  <c:v>7.4</c:v>
                </c:pt>
                <c:pt idx="10">
                  <c:v>13</c:v>
                </c:pt>
                <c:pt idx="11">
                  <c:v>11.6</c:v>
                </c:pt>
                <c:pt idx="12">
                  <c:v>14</c:v>
                </c:pt>
                <c:pt idx="13">
                  <c:v>10</c:v>
                </c:pt>
                <c:pt idx="14">
                  <c:v>5.4</c:v>
                </c:pt>
              </c:numCache>
            </c:numRef>
          </c:xVal>
          <c:yVal>
            <c:numRef>
              <c:f>Data!$P$31:$P$45</c:f>
              <c:numCache>
                <c:formatCode>0.0</c:formatCode>
                <c:ptCount val="15"/>
                <c:pt idx="0">
                  <c:v>7.3000278706800446</c:v>
                </c:pt>
                <c:pt idx="1">
                  <c:v>7.4220090088833732</c:v>
                </c:pt>
                <c:pt idx="2">
                  <c:v>2.6402511553536261</c:v>
                </c:pt>
                <c:pt idx="3">
                  <c:v>9.5406561222346458</c:v>
                </c:pt>
                <c:pt idx="4">
                  <c:v>7.7575016360378912</c:v>
                </c:pt>
                <c:pt idx="5">
                  <c:v>5.575718411647566</c:v>
                </c:pt>
                <c:pt idx="6">
                  <c:v>4.3395245885862765</c:v>
                </c:pt>
                <c:pt idx="7">
                  <c:v>6.5483980939276263</c:v>
                </c:pt>
                <c:pt idx="8">
                  <c:v>4.3948333821539665</c:v>
                </c:pt>
                <c:pt idx="9">
                  <c:v>5.1925311520997957</c:v>
                </c:pt>
                <c:pt idx="10">
                  <c:v>7.2935006555534736</c:v>
                </c:pt>
                <c:pt idx="11">
                  <c:v>5.4725354839781213</c:v>
                </c:pt>
                <c:pt idx="12">
                  <c:v>7.9174693821384334</c:v>
                </c:pt>
                <c:pt idx="13">
                  <c:v>5.8680366676740201</c:v>
                </c:pt>
                <c:pt idx="14">
                  <c:v>5.672332162415727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147-4183-8555-8236B338BC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2326672"/>
        <c:axId val="482323392"/>
      </c:scatterChart>
      <c:valAx>
        <c:axId val="4823266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2323392"/>
        <c:crosses val="autoZero"/>
        <c:crossBetween val="midCat"/>
      </c:valAx>
      <c:valAx>
        <c:axId val="482323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232667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Hipp vs BW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2"/>
          <c:order val="0"/>
          <c:tx>
            <c:v>Control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Data!$C$3:$C$27</c:f>
              <c:numCache>
                <c:formatCode>General</c:formatCode>
                <c:ptCount val="25"/>
                <c:pt idx="0">
                  <c:v>4.63</c:v>
                </c:pt>
                <c:pt idx="1">
                  <c:v>4.5</c:v>
                </c:pt>
                <c:pt idx="2">
                  <c:v>7</c:v>
                </c:pt>
                <c:pt idx="3">
                  <c:v>5.9</c:v>
                </c:pt>
                <c:pt idx="4">
                  <c:v>12.4</c:v>
                </c:pt>
                <c:pt idx="5">
                  <c:v>20</c:v>
                </c:pt>
                <c:pt idx="6">
                  <c:v>24</c:v>
                </c:pt>
                <c:pt idx="7">
                  <c:v>29</c:v>
                </c:pt>
                <c:pt idx="8">
                  <c:v>20</c:v>
                </c:pt>
                <c:pt idx="9">
                  <c:v>22</c:v>
                </c:pt>
                <c:pt idx="10">
                  <c:v>29</c:v>
                </c:pt>
                <c:pt idx="11">
                  <c:v>5.22</c:v>
                </c:pt>
                <c:pt idx="12">
                  <c:v>33.1</c:v>
                </c:pt>
                <c:pt idx="13">
                  <c:v>36.299999999999997</c:v>
                </c:pt>
                <c:pt idx="14">
                  <c:v>4.68</c:v>
                </c:pt>
                <c:pt idx="15">
                  <c:v>20</c:v>
                </c:pt>
                <c:pt idx="16">
                  <c:v>21</c:v>
                </c:pt>
                <c:pt idx="17">
                  <c:v>31</c:v>
                </c:pt>
                <c:pt idx="18">
                  <c:v>22</c:v>
                </c:pt>
                <c:pt idx="19">
                  <c:v>5.7</c:v>
                </c:pt>
                <c:pt idx="20">
                  <c:v>4.1500000000000004</c:v>
                </c:pt>
                <c:pt idx="21">
                  <c:v>11.5</c:v>
                </c:pt>
                <c:pt idx="22">
                  <c:v>6</c:v>
                </c:pt>
                <c:pt idx="23">
                  <c:v>5</c:v>
                </c:pt>
                <c:pt idx="24">
                  <c:v>17</c:v>
                </c:pt>
              </c:numCache>
            </c:numRef>
          </c:xVal>
          <c:yVal>
            <c:numRef>
              <c:f>Data!$O$3:$O$27</c:f>
              <c:numCache>
                <c:formatCode>General</c:formatCode>
                <c:ptCount val="25"/>
                <c:pt idx="0">
                  <c:v>385.24</c:v>
                </c:pt>
                <c:pt idx="1">
                  <c:v>728.59</c:v>
                </c:pt>
                <c:pt idx="2">
                  <c:v>138.68</c:v>
                </c:pt>
                <c:pt idx="3">
                  <c:v>357.64</c:v>
                </c:pt>
                <c:pt idx="4">
                  <c:v>287.05</c:v>
                </c:pt>
                <c:pt idx="5">
                  <c:v>578.07000000000005</c:v>
                </c:pt>
                <c:pt idx="6">
                  <c:v>457.76</c:v>
                </c:pt>
                <c:pt idx="7">
                  <c:v>441.31</c:v>
                </c:pt>
                <c:pt idx="8">
                  <c:v>566.58000000000004</c:v>
                </c:pt>
                <c:pt idx="9">
                  <c:v>592.5</c:v>
                </c:pt>
                <c:pt idx="10">
                  <c:v>474.69</c:v>
                </c:pt>
                <c:pt idx="11">
                  <c:v>573.74</c:v>
                </c:pt>
                <c:pt idx="12">
                  <c:v>814.09</c:v>
                </c:pt>
                <c:pt idx="13">
                  <c:v>530.67999999999995</c:v>
                </c:pt>
                <c:pt idx="14">
                  <c:v>536.29</c:v>
                </c:pt>
                <c:pt idx="15">
                  <c:v>828.05</c:v>
                </c:pt>
                <c:pt idx="16">
                  <c:v>460.09</c:v>
                </c:pt>
                <c:pt idx="17">
                  <c:v>775.98</c:v>
                </c:pt>
                <c:pt idx="18">
                  <c:v>610.76</c:v>
                </c:pt>
                <c:pt idx="19">
                  <c:v>478.53</c:v>
                </c:pt>
                <c:pt idx="20">
                  <c:v>716.02</c:v>
                </c:pt>
                <c:pt idx="21">
                  <c:v>806.74</c:v>
                </c:pt>
                <c:pt idx="22">
                  <c:v>381.14</c:v>
                </c:pt>
                <c:pt idx="23">
                  <c:v>293.39999999999998</c:v>
                </c:pt>
                <c:pt idx="24">
                  <c:v>477.9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F4D-439F-90CA-7400C68AF4FC}"/>
            </c:ext>
          </c:extLst>
        </c:ser>
        <c:ser>
          <c:idx val="1"/>
          <c:order val="1"/>
          <c:tx>
            <c:v>no CCD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Data!$C$49:$C$60</c:f>
              <c:numCache>
                <c:formatCode>General</c:formatCode>
                <c:ptCount val="12"/>
                <c:pt idx="0">
                  <c:v>4</c:v>
                </c:pt>
                <c:pt idx="1">
                  <c:v>5.5</c:v>
                </c:pt>
                <c:pt idx="2">
                  <c:v>6.8</c:v>
                </c:pt>
                <c:pt idx="3">
                  <c:v>10.7</c:v>
                </c:pt>
                <c:pt idx="4">
                  <c:v>7</c:v>
                </c:pt>
                <c:pt idx="5">
                  <c:v>9.1</c:v>
                </c:pt>
                <c:pt idx="6">
                  <c:v>23</c:v>
                </c:pt>
                <c:pt idx="7">
                  <c:v>30.7</c:v>
                </c:pt>
                <c:pt idx="8">
                  <c:v>36</c:v>
                </c:pt>
                <c:pt idx="9">
                  <c:v>13.6</c:v>
                </c:pt>
                <c:pt idx="10">
                  <c:v>38</c:v>
                </c:pt>
                <c:pt idx="11">
                  <c:v>16.5</c:v>
                </c:pt>
              </c:numCache>
            </c:numRef>
          </c:xVal>
          <c:yVal>
            <c:numRef>
              <c:f>Data!$O$49:$O$60</c:f>
              <c:numCache>
                <c:formatCode>General</c:formatCode>
                <c:ptCount val="12"/>
                <c:pt idx="0">
                  <c:v>422.79</c:v>
                </c:pt>
                <c:pt idx="1">
                  <c:v>389.77</c:v>
                </c:pt>
                <c:pt idx="2">
                  <c:v>442.68</c:v>
                </c:pt>
                <c:pt idx="3">
                  <c:v>532.78</c:v>
                </c:pt>
                <c:pt idx="4">
                  <c:v>396.52</c:v>
                </c:pt>
                <c:pt idx="5">
                  <c:v>346.58</c:v>
                </c:pt>
                <c:pt idx="6">
                  <c:v>658.47</c:v>
                </c:pt>
                <c:pt idx="7">
                  <c:v>521.05999999999995</c:v>
                </c:pt>
                <c:pt idx="9">
                  <c:v>620.79999999999995</c:v>
                </c:pt>
                <c:pt idx="10">
                  <c:v>434.31</c:v>
                </c:pt>
                <c:pt idx="11">
                  <c:v>177.81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147-4183-8555-8236B338BC78}"/>
            </c:ext>
          </c:extLst>
        </c:ser>
        <c:ser>
          <c:idx val="0"/>
          <c:order val="2"/>
          <c:tx>
            <c:v>CCD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Data!$C$31:$C$45</c:f>
              <c:numCache>
                <c:formatCode>General</c:formatCode>
                <c:ptCount val="15"/>
                <c:pt idx="0">
                  <c:v>6.1</c:v>
                </c:pt>
                <c:pt idx="1">
                  <c:v>29</c:v>
                </c:pt>
                <c:pt idx="2">
                  <c:v>5.7</c:v>
                </c:pt>
                <c:pt idx="3">
                  <c:v>11.5</c:v>
                </c:pt>
                <c:pt idx="4">
                  <c:v>23</c:v>
                </c:pt>
                <c:pt idx="5">
                  <c:v>36</c:v>
                </c:pt>
                <c:pt idx="6">
                  <c:v>7.5</c:v>
                </c:pt>
                <c:pt idx="7">
                  <c:v>8.6999999999999993</c:v>
                </c:pt>
                <c:pt idx="8">
                  <c:v>17</c:v>
                </c:pt>
                <c:pt idx="9">
                  <c:v>7.4</c:v>
                </c:pt>
                <c:pt idx="10">
                  <c:v>13</c:v>
                </c:pt>
                <c:pt idx="11">
                  <c:v>11.6</c:v>
                </c:pt>
                <c:pt idx="12">
                  <c:v>14</c:v>
                </c:pt>
                <c:pt idx="13">
                  <c:v>10</c:v>
                </c:pt>
                <c:pt idx="14">
                  <c:v>5.4</c:v>
                </c:pt>
              </c:numCache>
            </c:numRef>
          </c:xVal>
          <c:yVal>
            <c:numRef>
              <c:f>Data!$O$31:$O$45</c:f>
              <c:numCache>
                <c:formatCode>General</c:formatCode>
                <c:ptCount val="15"/>
                <c:pt idx="0">
                  <c:v>314.31</c:v>
                </c:pt>
                <c:pt idx="1">
                  <c:v>532.21</c:v>
                </c:pt>
                <c:pt idx="2">
                  <c:v>135.4</c:v>
                </c:pt>
                <c:pt idx="3">
                  <c:v>641.35</c:v>
                </c:pt>
                <c:pt idx="4">
                  <c:v>723.1</c:v>
                </c:pt>
                <c:pt idx="5">
                  <c:v>422.79</c:v>
                </c:pt>
                <c:pt idx="6">
                  <c:v>225.46</c:v>
                </c:pt>
                <c:pt idx="7">
                  <c:v>371.3</c:v>
                </c:pt>
                <c:pt idx="8">
                  <c:v>315.07</c:v>
                </c:pt>
                <c:pt idx="9">
                  <c:v>294.35000000000002</c:v>
                </c:pt>
                <c:pt idx="10">
                  <c:v>350.46</c:v>
                </c:pt>
                <c:pt idx="11">
                  <c:v>313.02</c:v>
                </c:pt>
                <c:pt idx="12">
                  <c:v>460.29</c:v>
                </c:pt>
                <c:pt idx="13">
                  <c:v>291.26</c:v>
                </c:pt>
                <c:pt idx="14">
                  <c:v>259.98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147-4183-8555-8236B338BC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2326672"/>
        <c:axId val="482323392"/>
      </c:scatterChart>
      <c:valAx>
        <c:axId val="4823266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2323392"/>
        <c:crosses val="autoZero"/>
        <c:crossBetween val="midCat"/>
      </c:valAx>
      <c:valAx>
        <c:axId val="482323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232667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Hipp vs Age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2"/>
          <c:order val="0"/>
          <c:tx>
            <c:v>Control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Data!$E$3:$E$27</c:f>
              <c:numCache>
                <c:formatCode>General</c:formatCode>
                <c:ptCount val="25"/>
                <c:pt idx="0">
                  <c:v>9</c:v>
                </c:pt>
                <c:pt idx="1">
                  <c:v>9</c:v>
                </c:pt>
                <c:pt idx="2">
                  <c:v>9</c:v>
                </c:pt>
                <c:pt idx="3">
                  <c:v>9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11</c:v>
                </c:pt>
                <c:pt idx="12">
                  <c:v>11</c:v>
                </c:pt>
                <c:pt idx="13">
                  <c:v>11</c:v>
                </c:pt>
                <c:pt idx="14">
                  <c:v>11</c:v>
                </c:pt>
                <c:pt idx="15">
                  <c:v>11</c:v>
                </c:pt>
                <c:pt idx="16">
                  <c:v>11</c:v>
                </c:pt>
                <c:pt idx="17">
                  <c:v>11</c:v>
                </c:pt>
                <c:pt idx="18">
                  <c:v>11</c:v>
                </c:pt>
                <c:pt idx="19">
                  <c:v>12</c:v>
                </c:pt>
                <c:pt idx="20">
                  <c:v>12</c:v>
                </c:pt>
                <c:pt idx="21">
                  <c:v>13</c:v>
                </c:pt>
                <c:pt idx="22">
                  <c:v>13</c:v>
                </c:pt>
                <c:pt idx="23">
                  <c:v>13</c:v>
                </c:pt>
                <c:pt idx="24">
                  <c:v>14</c:v>
                </c:pt>
              </c:numCache>
            </c:numRef>
          </c:xVal>
          <c:yVal>
            <c:numRef>
              <c:f>Data!$P$3:$P$27</c:f>
              <c:numCache>
                <c:formatCode>0.0</c:formatCode>
                <c:ptCount val="25"/>
                <c:pt idx="0">
                  <c:v>7.0326027329741336</c:v>
                </c:pt>
                <c:pt idx="1">
                  <c:v>11.914505463560916</c:v>
                </c:pt>
                <c:pt idx="2">
                  <c:v>2.9478785817532525</c:v>
                </c:pt>
                <c:pt idx="3">
                  <c:v>7.5517132088889936</c:v>
                </c:pt>
                <c:pt idx="4">
                  <c:v>3.7995208407788326</c:v>
                </c:pt>
                <c:pt idx="5">
                  <c:v>8.1142881206047086</c:v>
                </c:pt>
                <c:pt idx="6">
                  <c:v>6.3769085032876403</c:v>
                </c:pt>
                <c:pt idx="7">
                  <c:v>5.5153408735862026</c:v>
                </c:pt>
                <c:pt idx="8">
                  <c:v>8.1191694252181765</c:v>
                </c:pt>
                <c:pt idx="9">
                  <c:v>7.8670632286161943</c:v>
                </c:pt>
                <c:pt idx="10">
                  <c:v>6.7743178445027965</c:v>
                </c:pt>
                <c:pt idx="11">
                  <c:v>11.845439049689155</c:v>
                </c:pt>
                <c:pt idx="12">
                  <c:v>8.8695997027814126</c:v>
                </c:pt>
                <c:pt idx="13">
                  <c:v>5.4323614291282993</c:v>
                </c:pt>
                <c:pt idx="14">
                  <c:v>10.420153960014074</c:v>
                </c:pt>
                <c:pt idx="15">
                  <c:v>13.200223178702375</c:v>
                </c:pt>
                <c:pt idx="16">
                  <c:v>6.839757979395543</c:v>
                </c:pt>
                <c:pt idx="17">
                  <c:v>9.5000122425993485</c:v>
                </c:pt>
                <c:pt idx="18">
                  <c:v>7.8525051749186794</c:v>
                </c:pt>
                <c:pt idx="19">
                  <c:v>8.8173334406947586</c:v>
                </c:pt>
                <c:pt idx="20">
                  <c:v>14.757396010667897</c:v>
                </c:pt>
                <c:pt idx="21">
                  <c:v>11.202228170589242</c:v>
                </c:pt>
                <c:pt idx="22">
                  <c:v>6.6185179930647422</c:v>
                </c:pt>
                <c:pt idx="23">
                  <c:v>5.4199410604500766</c:v>
                </c:pt>
                <c:pt idx="24">
                  <c:v>7.2822934820654286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F4D-439F-90CA-7400C68AF4FC}"/>
            </c:ext>
          </c:extLst>
        </c:ser>
        <c:ser>
          <c:idx val="1"/>
          <c:order val="1"/>
          <c:tx>
            <c:v>no CCD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Data!$E$49:$E$60</c:f>
              <c:numCache>
                <c:formatCode>General</c:formatCode>
                <c:ptCount val="12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12</c:v>
                </c:pt>
                <c:pt idx="4">
                  <c:v>12</c:v>
                </c:pt>
                <c:pt idx="5">
                  <c:v>13</c:v>
                </c:pt>
                <c:pt idx="6">
                  <c:v>13</c:v>
                </c:pt>
                <c:pt idx="7">
                  <c:v>13</c:v>
                </c:pt>
                <c:pt idx="8">
                  <c:v>14</c:v>
                </c:pt>
                <c:pt idx="9">
                  <c:v>14</c:v>
                </c:pt>
                <c:pt idx="10">
                  <c:v>14</c:v>
                </c:pt>
                <c:pt idx="11">
                  <c:v>19</c:v>
                </c:pt>
              </c:numCache>
            </c:numRef>
          </c:xVal>
          <c:yVal>
            <c:numRef>
              <c:f>Data!$P$49:$P$60</c:f>
              <c:numCache>
                <c:formatCode>0.0</c:formatCode>
                <c:ptCount val="12"/>
                <c:pt idx="0">
                  <c:v>8.8163903659680951</c:v>
                </c:pt>
                <c:pt idx="1">
                  <c:v>7.9603382076627716</c:v>
                </c:pt>
                <c:pt idx="2">
                  <c:v>10.19788523117326</c:v>
                </c:pt>
                <c:pt idx="3">
                  <c:v>8.6238264810618315</c:v>
                </c:pt>
                <c:pt idx="4">
                  <c:v>7.5276696725201706</c:v>
                </c:pt>
                <c:pt idx="5">
                  <c:v>4.77751433612704</c:v>
                </c:pt>
                <c:pt idx="6">
                  <c:v>8.1808470749250635</c:v>
                </c:pt>
                <c:pt idx="7">
                  <c:v>6.7896746283048612</c:v>
                </c:pt>
                <c:pt idx="9">
                  <c:v>9.5699090488669647</c:v>
                </c:pt>
                <c:pt idx="10">
                  <c:v>4.9894881957608135</c:v>
                </c:pt>
                <c:pt idx="11">
                  <c:v>3.3622010021745297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147-4183-8555-8236B338BC78}"/>
            </c:ext>
          </c:extLst>
        </c:ser>
        <c:ser>
          <c:idx val="0"/>
          <c:order val="2"/>
          <c:tx>
            <c:v>CCD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Data!$E$31:$E$45</c:f>
              <c:numCache>
                <c:formatCode>General</c:formatCode>
                <c:ptCount val="15"/>
                <c:pt idx="0">
                  <c:v>10</c:v>
                </c:pt>
                <c:pt idx="1">
                  <c:v>11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13</c:v>
                </c:pt>
                <c:pt idx="6">
                  <c:v>13</c:v>
                </c:pt>
                <c:pt idx="7">
                  <c:v>13</c:v>
                </c:pt>
                <c:pt idx="8">
                  <c:v>14</c:v>
                </c:pt>
                <c:pt idx="9">
                  <c:v>14</c:v>
                </c:pt>
                <c:pt idx="10">
                  <c:v>14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  <c:pt idx="14">
                  <c:v>16</c:v>
                </c:pt>
              </c:numCache>
            </c:numRef>
          </c:xVal>
          <c:yVal>
            <c:numRef>
              <c:f>Data!$P$31:$P$45</c:f>
              <c:numCache>
                <c:formatCode>0.0</c:formatCode>
                <c:ptCount val="15"/>
                <c:pt idx="0">
                  <c:v>7.3000278706800446</c:v>
                </c:pt>
                <c:pt idx="1">
                  <c:v>7.4220090088833732</c:v>
                </c:pt>
                <c:pt idx="2">
                  <c:v>2.6402511553536261</c:v>
                </c:pt>
                <c:pt idx="3">
                  <c:v>9.5406561222346458</c:v>
                </c:pt>
                <c:pt idx="4">
                  <c:v>7.7575016360378912</c:v>
                </c:pt>
                <c:pt idx="5">
                  <c:v>5.575718411647566</c:v>
                </c:pt>
                <c:pt idx="6">
                  <c:v>4.3395245885862765</c:v>
                </c:pt>
                <c:pt idx="7">
                  <c:v>6.5483980939276263</c:v>
                </c:pt>
                <c:pt idx="8">
                  <c:v>4.3948333821539665</c:v>
                </c:pt>
                <c:pt idx="9">
                  <c:v>5.1925311520997957</c:v>
                </c:pt>
                <c:pt idx="10">
                  <c:v>7.2935006555534736</c:v>
                </c:pt>
                <c:pt idx="11">
                  <c:v>5.4725354839781213</c:v>
                </c:pt>
                <c:pt idx="12">
                  <c:v>7.9174693821384334</c:v>
                </c:pt>
                <c:pt idx="13">
                  <c:v>5.8680366676740201</c:v>
                </c:pt>
                <c:pt idx="14">
                  <c:v>5.672332162415727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147-4183-8555-8236B338BC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2326672"/>
        <c:axId val="482323392"/>
      </c:scatterChart>
      <c:valAx>
        <c:axId val="4823266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2323392"/>
        <c:crosses val="autoZero"/>
        <c:crossBetween val="midCat"/>
      </c:valAx>
      <c:valAx>
        <c:axId val="482323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232667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nHipp vs BW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2"/>
          <c:order val="0"/>
          <c:tx>
            <c:v>control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Data!$C$3:$C$27</c:f>
              <c:numCache>
                <c:formatCode>General</c:formatCode>
                <c:ptCount val="25"/>
                <c:pt idx="0">
                  <c:v>4.63</c:v>
                </c:pt>
                <c:pt idx="1">
                  <c:v>4.5</c:v>
                </c:pt>
                <c:pt idx="2">
                  <c:v>7</c:v>
                </c:pt>
                <c:pt idx="3">
                  <c:v>5.9</c:v>
                </c:pt>
                <c:pt idx="4">
                  <c:v>12.4</c:v>
                </c:pt>
                <c:pt idx="5">
                  <c:v>20</c:v>
                </c:pt>
                <c:pt idx="6">
                  <c:v>24</c:v>
                </c:pt>
                <c:pt idx="7">
                  <c:v>29</c:v>
                </c:pt>
                <c:pt idx="8">
                  <c:v>20</c:v>
                </c:pt>
                <c:pt idx="9">
                  <c:v>22</c:v>
                </c:pt>
                <c:pt idx="10">
                  <c:v>29</c:v>
                </c:pt>
                <c:pt idx="11">
                  <c:v>5.22</c:v>
                </c:pt>
                <c:pt idx="12">
                  <c:v>33.1</c:v>
                </c:pt>
                <c:pt idx="13">
                  <c:v>36.299999999999997</c:v>
                </c:pt>
                <c:pt idx="14">
                  <c:v>4.68</c:v>
                </c:pt>
                <c:pt idx="15">
                  <c:v>20</c:v>
                </c:pt>
                <c:pt idx="16">
                  <c:v>21</c:v>
                </c:pt>
                <c:pt idx="17">
                  <c:v>31</c:v>
                </c:pt>
                <c:pt idx="18">
                  <c:v>22</c:v>
                </c:pt>
                <c:pt idx="19">
                  <c:v>5.7</c:v>
                </c:pt>
                <c:pt idx="20">
                  <c:v>4.1500000000000004</c:v>
                </c:pt>
                <c:pt idx="21">
                  <c:v>11.5</c:v>
                </c:pt>
                <c:pt idx="22">
                  <c:v>6</c:v>
                </c:pt>
                <c:pt idx="23">
                  <c:v>5</c:v>
                </c:pt>
                <c:pt idx="24">
                  <c:v>17</c:v>
                </c:pt>
              </c:numCache>
            </c:numRef>
          </c:xVal>
          <c:yVal>
            <c:numRef>
              <c:f>Data!$P$3:$P$27</c:f>
              <c:numCache>
                <c:formatCode>0.0</c:formatCode>
                <c:ptCount val="25"/>
                <c:pt idx="0">
                  <c:v>7.0326027329741336</c:v>
                </c:pt>
                <c:pt idx="1">
                  <c:v>11.914505463560916</c:v>
                </c:pt>
                <c:pt idx="2">
                  <c:v>2.9478785817532525</c:v>
                </c:pt>
                <c:pt idx="3">
                  <c:v>7.5517132088889936</c:v>
                </c:pt>
                <c:pt idx="4">
                  <c:v>3.7995208407788326</c:v>
                </c:pt>
                <c:pt idx="5">
                  <c:v>8.1142881206047086</c:v>
                </c:pt>
                <c:pt idx="6">
                  <c:v>6.3769085032876403</c:v>
                </c:pt>
                <c:pt idx="7">
                  <c:v>5.5153408735862026</c:v>
                </c:pt>
                <c:pt idx="8">
                  <c:v>8.1191694252181765</c:v>
                </c:pt>
                <c:pt idx="9">
                  <c:v>7.8670632286161943</c:v>
                </c:pt>
                <c:pt idx="10">
                  <c:v>6.7743178445027965</c:v>
                </c:pt>
                <c:pt idx="11">
                  <c:v>11.845439049689155</c:v>
                </c:pt>
                <c:pt idx="12">
                  <c:v>8.8695997027814126</c:v>
                </c:pt>
                <c:pt idx="13">
                  <c:v>5.4323614291282993</c:v>
                </c:pt>
                <c:pt idx="14">
                  <c:v>10.420153960014074</c:v>
                </c:pt>
                <c:pt idx="15">
                  <c:v>13.200223178702375</c:v>
                </c:pt>
                <c:pt idx="16">
                  <c:v>6.839757979395543</c:v>
                </c:pt>
                <c:pt idx="17">
                  <c:v>9.5000122425993485</c:v>
                </c:pt>
                <c:pt idx="18">
                  <c:v>7.8525051749186794</c:v>
                </c:pt>
                <c:pt idx="19">
                  <c:v>8.8173334406947586</c:v>
                </c:pt>
                <c:pt idx="20">
                  <c:v>14.757396010667897</c:v>
                </c:pt>
                <c:pt idx="21">
                  <c:v>11.202228170589242</c:v>
                </c:pt>
                <c:pt idx="22">
                  <c:v>6.6185179930647422</c:v>
                </c:pt>
                <c:pt idx="23">
                  <c:v>5.4199410604500766</c:v>
                </c:pt>
                <c:pt idx="24">
                  <c:v>7.2822934820654286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CCF-41B1-A38D-F45B4382E767}"/>
            </c:ext>
          </c:extLst>
        </c:ser>
        <c:ser>
          <c:idx val="0"/>
          <c:order val="1"/>
          <c:tx>
            <c:v>CCD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Data!$C$31:$C$45</c:f>
              <c:numCache>
                <c:formatCode>General</c:formatCode>
                <c:ptCount val="15"/>
                <c:pt idx="0">
                  <c:v>6.1</c:v>
                </c:pt>
                <c:pt idx="1">
                  <c:v>29</c:v>
                </c:pt>
                <c:pt idx="2">
                  <c:v>5.7</c:v>
                </c:pt>
                <c:pt idx="3">
                  <c:v>11.5</c:v>
                </c:pt>
                <c:pt idx="4">
                  <c:v>23</c:v>
                </c:pt>
                <c:pt idx="5">
                  <c:v>36</c:v>
                </c:pt>
                <c:pt idx="6">
                  <c:v>7.5</c:v>
                </c:pt>
                <c:pt idx="7">
                  <c:v>8.6999999999999993</c:v>
                </c:pt>
                <c:pt idx="8">
                  <c:v>17</c:v>
                </c:pt>
                <c:pt idx="9">
                  <c:v>7.4</c:v>
                </c:pt>
                <c:pt idx="10">
                  <c:v>13</c:v>
                </c:pt>
                <c:pt idx="11">
                  <c:v>11.6</c:v>
                </c:pt>
                <c:pt idx="12">
                  <c:v>14</c:v>
                </c:pt>
                <c:pt idx="13">
                  <c:v>10</c:v>
                </c:pt>
                <c:pt idx="14">
                  <c:v>5.4</c:v>
                </c:pt>
              </c:numCache>
            </c:numRef>
          </c:xVal>
          <c:yVal>
            <c:numRef>
              <c:f>Data!$P$31:$P$45</c:f>
              <c:numCache>
                <c:formatCode>0.0</c:formatCode>
                <c:ptCount val="15"/>
                <c:pt idx="0">
                  <c:v>7.3000278706800446</c:v>
                </c:pt>
                <c:pt idx="1">
                  <c:v>7.4220090088833732</c:v>
                </c:pt>
                <c:pt idx="2">
                  <c:v>2.6402511553536261</c:v>
                </c:pt>
                <c:pt idx="3">
                  <c:v>9.5406561222346458</c:v>
                </c:pt>
                <c:pt idx="4">
                  <c:v>7.7575016360378912</c:v>
                </c:pt>
                <c:pt idx="5">
                  <c:v>5.575718411647566</c:v>
                </c:pt>
                <c:pt idx="6">
                  <c:v>4.3395245885862765</c:v>
                </c:pt>
                <c:pt idx="7">
                  <c:v>6.5483980939276263</c:v>
                </c:pt>
                <c:pt idx="8">
                  <c:v>4.3948333821539665</c:v>
                </c:pt>
                <c:pt idx="9">
                  <c:v>5.1925311520997957</c:v>
                </c:pt>
                <c:pt idx="10">
                  <c:v>7.2935006555534736</c:v>
                </c:pt>
                <c:pt idx="11">
                  <c:v>5.4725354839781213</c:v>
                </c:pt>
                <c:pt idx="12">
                  <c:v>7.9174693821384334</c:v>
                </c:pt>
                <c:pt idx="13">
                  <c:v>5.8680366676740201</c:v>
                </c:pt>
                <c:pt idx="14">
                  <c:v>5.672332162415727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CCF-41B1-A38D-F45B4382E7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2326672"/>
        <c:axId val="482323392"/>
      </c:scatterChart>
      <c:valAx>
        <c:axId val="4823266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2323392"/>
        <c:crosses val="autoZero"/>
        <c:crossBetween val="midCat"/>
      </c:valAx>
      <c:valAx>
        <c:axId val="482323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232667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2"/>
          <c:order val="0"/>
          <c:tx>
            <c:v>Control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8.2653321184592857E-2"/>
                  <c:y val="-9.7851467753522686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5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Data!$E$3:$E$27</c:f>
              <c:numCache>
                <c:formatCode>General</c:formatCode>
                <c:ptCount val="25"/>
                <c:pt idx="0">
                  <c:v>9</c:v>
                </c:pt>
                <c:pt idx="1">
                  <c:v>9</c:v>
                </c:pt>
                <c:pt idx="2">
                  <c:v>9</c:v>
                </c:pt>
                <c:pt idx="3">
                  <c:v>9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11</c:v>
                </c:pt>
                <c:pt idx="12">
                  <c:v>11</c:v>
                </c:pt>
                <c:pt idx="13">
                  <c:v>11</c:v>
                </c:pt>
                <c:pt idx="14">
                  <c:v>11</c:v>
                </c:pt>
                <c:pt idx="15">
                  <c:v>11</c:v>
                </c:pt>
                <c:pt idx="16">
                  <c:v>11</c:v>
                </c:pt>
                <c:pt idx="17">
                  <c:v>11</c:v>
                </c:pt>
                <c:pt idx="18">
                  <c:v>11</c:v>
                </c:pt>
                <c:pt idx="19">
                  <c:v>12</c:v>
                </c:pt>
                <c:pt idx="20">
                  <c:v>12</c:v>
                </c:pt>
                <c:pt idx="21">
                  <c:v>13</c:v>
                </c:pt>
                <c:pt idx="22">
                  <c:v>13</c:v>
                </c:pt>
                <c:pt idx="23">
                  <c:v>13</c:v>
                </c:pt>
                <c:pt idx="24">
                  <c:v>14</c:v>
                </c:pt>
              </c:numCache>
            </c:numRef>
          </c:xVal>
          <c:yVal>
            <c:numRef>
              <c:f>Data!$P$3:$P$27</c:f>
              <c:numCache>
                <c:formatCode>0.0</c:formatCode>
                <c:ptCount val="25"/>
                <c:pt idx="0">
                  <c:v>7.0326027329741336</c:v>
                </c:pt>
                <c:pt idx="1">
                  <c:v>11.914505463560916</c:v>
                </c:pt>
                <c:pt idx="2">
                  <c:v>2.9478785817532525</c:v>
                </c:pt>
                <c:pt idx="3">
                  <c:v>7.5517132088889936</c:v>
                </c:pt>
                <c:pt idx="4">
                  <c:v>3.7995208407788326</c:v>
                </c:pt>
                <c:pt idx="5">
                  <c:v>8.1142881206047086</c:v>
                </c:pt>
                <c:pt idx="6">
                  <c:v>6.3769085032876403</c:v>
                </c:pt>
                <c:pt idx="7">
                  <c:v>5.5153408735862026</c:v>
                </c:pt>
                <c:pt idx="8">
                  <c:v>8.1191694252181765</c:v>
                </c:pt>
                <c:pt idx="9">
                  <c:v>7.8670632286161943</c:v>
                </c:pt>
                <c:pt idx="10">
                  <c:v>6.7743178445027965</c:v>
                </c:pt>
                <c:pt idx="11">
                  <c:v>11.845439049689155</c:v>
                </c:pt>
                <c:pt idx="12">
                  <c:v>8.8695997027814126</c:v>
                </c:pt>
                <c:pt idx="13">
                  <c:v>5.4323614291282993</c:v>
                </c:pt>
                <c:pt idx="14">
                  <c:v>10.420153960014074</c:v>
                </c:pt>
                <c:pt idx="15">
                  <c:v>13.200223178702375</c:v>
                </c:pt>
                <c:pt idx="16">
                  <c:v>6.839757979395543</c:v>
                </c:pt>
                <c:pt idx="17">
                  <c:v>9.5000122425993485</c:v>
                </c:pt>
                <c:pt idx="18">
                  <c:v>7.8525051749186794</c:v>
                </c:pt>
                <c:pt idx="19">
                  <c:v>8.8173334406947586</c:v>
                </c:pt>
                <c:pt idx="20">
                  <c:v>14.757396010667897</c:v>
                </c:pt>
                <c:pt idx="21">
                  <c:v>11.202228170589242</c:v>
                </c:pt>
                <c:pt idx="22">
                  <c:v>6.6185179930647422</c:v>
                </c:pt>
                <c:pt idx="23">
                  <c:v>5.4199410604500766</c:v>
                </c:pt>
                <c:pt idx="24">
                  <c:v>7.2822934820654286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F4D-439F-90CA-7400C68AF4FC}"/>
            </c:ext>
          </c:extLst>
        </c:ser>
        <c:ser>
          <c:idx val="0"/>
          <c:order val="1"/>
          <c:tx>
            <c:v>CCD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7"/>
            <c:spPr>
              <a:solidFill>
                <a:schemeClr val="bg1"/>
              </a:solidFill>
              <a:ln w="9525">
                <a:solidFill>
                  <a:schemeClr val="tx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1816699078418307"/>
                  <c:y val="-6.512088427970894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5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Data!$E$31:$E$45</c:f>
              <c:numCache>
                <c:formatCode>General</c:formatCode>
                <c:ptCount val="15"/>
                <c:pt idx="0">
                  <c:v>10</c:v>
                </c:pt>
                <c:pt idx="1">
                  <c:v>11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13</c:v>
                </c:pt>
                <c:pt idx="6">
                  <c:v>13</c:v>
                </c:pt>
                <c:pt idx="7">
                  <c:v>13</c:v>
                </c:pt>
                <c:pt idx="8">
                  <c:v>14</c:v>
                </c:pt>
                <c:pt idx="9">
                  <c:v>14</c:v>
                </c:pt>
                <c:pt idx="10">
                  <c:v>14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  <c:pt idx="14">
                  <c:v>16</c:v>
                </c:pt>
              </c:numCache>
            </c:numRef>
          </c:xVal>
          <c:yVal>
            <c:numRef>
              <c:f>Data!$P$31:$P$45</c:f>
              <c:numCache>
                <c:formatCode>0.0</c:formatCode>
                <c:ptCount val="15"/>
                <c:pt idx="0">
                  <c:v>7.3000278706800446</c:v>
                </c:pt>
                <c:pt idx="1">
                  <c:v>7.4220090088833732</c:v>
                </c:pt>
                <c:pt idx="2">
                  <c:v>2.6402511553536261</c:v>
                </c:pt>
                <c:pt idx="3">
                  <c:v>9.5406561222346458</c:v>
                </c:pt>
                <c:pt idx="4">
                  <c:v>7.7575016360378912</c:v>
                </c:pt>
                <c:pt idx="5">
                  <c:v>5.575718411647566</c:v>
                </c:pt>
                <c:pt idx="6">
                  <c:v>4.3395245885862765</c:v>
                </c:pt>
                <c:pt idx="7">
                  <c:v>6.5483980939276263</c:v>
                </c:pt>
                <c:pt idx="8">
                  <c:v>4.3948333821539665</c:v>
                </c:pt>
                <c:pt idx="9">
                  <c:v>5.1925311520997957</c:v>
                </c:pt>
                <c:pt idx="10">
                  <c:v>7.2935006555534736</c:v>
                </c:pt>
                <c:pt idx="11">
                  <c:v>5.4725354839781213</c:v>
                </c:pt>
                <c:pt idx="12">
                  <c:v>7.9174693821384334</c:v>
                </c:pt>
                <c:pt idx="13">
                  <c:v>5.8680366676740201</c:v>
                </c:pt>
                <c:pt idx="14">
                  <c:v>5.672332162415727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147-4183-8555-8236B338BC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2326672"/>
        <c:axId val="482323392"/>
      </c:scatterChart>
      <c:valAx>
        <c:axId val="482326672"/>
        <c:scaling>
          <c:orientation val="minMax"/>
          <c:min val="8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Age (years)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2323392"/>
        <c:crosses val="autoZero"/>
        <c:crossBetween val="midCat"/>
      </c:valAx>
      <c:valAx>
        <c:axId val="48232339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Normalized Hippocampal Volume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23266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2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Data!$E$3:$E$27</c:f>
              <c:numCache>
                <c:formatCode>General</c:formatCode>
                <c:ptCount val="25"/>
                <c:pt idx="0">
                  <c:v>9</c:v>
                </c:pt>
                <c:pt idx="1">
                  <c:v>9</c:v>
                </c:pt>
                <c:pt idx="2">
                  <c:v>9</c:v>
                </c:pt>
                <c:pt idx="3">
                  <c:v>9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11</c:v>
                </c:pt>
                <c:pt idx="12">
                  <c:v>11</c:v>
                </c:pt>
                <c:pt idx="13">
                  <c:v>11</c:v>
                </c:pt>
                <c:pt idx="14">
                  <c:v>11</c:v>
                </c:pt>
                <c:pt idx="15">
                  <c:v>11</c:v>
                </c:pt>
                <c:pt idx="16">
                  <c:v>11</c:v>
                </c:pt>
                <c:pt idx="17">
                  <c:v>11</c:v>
                </c:pt>
                <c:pt idx="18">
                  <c:v>11</c:v>
                </c:pt>
                <c:pt idx="19">
                  <c:v>12</c:v>
                </c:pt>
                <c:pt idx="20">
                  <c:v>12</c:v>
                </c:pt>
                <c:pt idx="21">
                  <c:v>13</c:v>
                </c:pt>
                <c:pt idx="22">
                  <c:v>13</c:v>
                </c:pt>
                <c:pt idx="23">
                  <c:v>13</c:v>
                </c:pt>
                <c:pt idx="24">
                  <c:v>14</c:v>
                </c:pt>
              </c:numCache>
            </c:numRef>
          </c:xVal>
          <c:yVal>
            <c:numRef>
              <c:f>Data!$V$3:$V$27</c:f>
              <c:numCache>
                <c:formatCode>0.0</c:formatCode>
                <c:ptCount val="25"/>
                <c:pt idx="0">
                  <c:v>12.979390881384615</c:v>
                </c:pt>
                <c:pt idx="1">
                  <c:v>10.204163396782844</c:v>
                </c:pt>
                <c:pt idx="2">
                  <c:v>13.498001870589235</c:v>
                </c:pt>
                <c:pt idx="3">
                  <c:v>13.703897417987243</c:v>
                </c:pt>
                <c:pt idx="4">
                  <c:v>9.3978742273226654</c:v>
                </c:pt>
                <c:pt idx="5">
                  <c:v>10.668014205303125</c:v>
                </c:pt>
                <c:pt idx="6">
                  <c:v>10.280842527582747</c:v>
                </c:pt>
                <c:pt idx="7">
                  <c:v>9.2982565768918324</c:v>
                </c:pt>
                <c:pt idx="8">
                  <c:v>10.704612871329694</c:v>
                </c:pt>
                <c:pt idx="9">
                  <c:v>10.555806357383753</c:v>
                </c:pt>
                <c:pt idx="10">
                  <c:v>11.388286334056399</c:v>
                </c:pt>
                <c:pt idx="11">
                  <c:v>13.956699546118221</c:v>
                </c:pt>
                <c:pt idx="12">
                  <c:v>8.1386468056083654</c:v>
                </c:pt>
                <c:pt idx="13">
                  <c:v>7.8719490823088538</c:v>
                </c:pt>
                <c:pt idx="14">
                  <c:v>10.220218506717266</c:v>
                </c:pt>
                <c:pt idx="15">
                  <c:v>5.8345289335246298</c:v>
                </c:pt>
                <c:pt idx="16">
                  <c:v>9.5291896472267243</c:v>
                </c:pt>
                <c:pt idx="17">
                  <c:v>4.3950931661810433</c:v>
                </c:pt>
                <c:pt idx="18">
                  <c:v>10.619833116908161</c:v>
                </c:pt>
                <c:pt idx="19">
                  <c:v>10.521174000870806</c:v>
                </c:pt>
                <c:pt idx="20">
                  <c:v>12.860835047424329</c:v>
                </c:pt>
                <c:pt idx="21">
                  <c:v>8.4147932064569506</c:v>
                </c:pt>
                <c:pt idx="22">
                  <c:v>10.679510326218233</c:v>
                </c:pt>
                <c:pt idx="23">
                  <c:v>9.4765840627501348</c:v>
                </c:pt>
                <c:pt idx="24">
                  <c:v>5.3942914681966139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F4D-439F-90CA-7400C68AF4FC}"/>
            </c:ext>
          </c:extLst>
        </c:ser>
        <c:ser>
          <c:idx val="0"/>
          <c:order val="1"/>
          <c:spPr>
            <a:ln w="25400" cap="rnd">
              <a:noFill/>
              <a:round/>
            </a:ln>
            <a:effectLst/>
          </c:spPr>
          <c:marker>
            <c:symbol val="triangle"/>
            <c:size val="7"/>
            <c:spPr>
              <a:solidFill>
                <a:schemeClr val="bg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Data!$E$31:$E$45</c:f>
              <c:numCache>
                <c:formatCode>General</c:formatCode>
                <c:ptCount val="15"/>
                <c:pt idx="0">
                  <c:v>10</c:v>
                </c:pt>
                <c:pt idx="1">
                  <c:v>11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13</c:v>
                </c:pt>
                <c:pt idx="6">
                  <c:v>13</c:v>
                </c:pt>
                <c:pt idx="7">
                  <c:v>13</c:v>
                </c:pt>
                <c:pt idx="8">
                  <c:v>14</c:v>
                </c:pt>
                <c:pt idx="9">
                  <c:v>14</c:v>
                </c:pt>
                <c:pt idx="10">
                  <c:v>14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  <c:pt idx="14">
                  <c:v>16</c:v>
                </c:pt>
              </c:numCache>
            </c:numRef>
          </c:xVal>
          <c:yVal>
            <c:numRef>
              <c:f>Data!$V$31:$V$45</c:f>
              <c:numCache>
                <c:formatCode>0.0</c:formatCode>
                <c:ptCount val="15"/>
                <c:pt idx="0">
                  <c:v>7.1534745447788932</c:v>
                </c:pt>
                <c:pt idx="1">
                  <c:v>5.2993431603609125</c:v>
                </c:pt>
                <c:pt idx="2">
                  <c:v>6.3178831191622962</c:v>
                </c:pt>
                <c:pt idx="3">
                  <c:v>6.0544898132837002</c:v>
                </c:pt>
                <c:pt idx="4">
                  <c:v>6.2866767510969499</c:v>
                </c:pt>
                <c:pt idx="5">
                  <c:v>6.2510715180608498</c:v>
                </c:pt>
                <c:pt idx="6">
                  <c:v>10.663073813877395</c:v>
                </c:pt>
                <c:pt idx="7">
                  <c:v>7.4425639526998602</c:v>
                </c:pt>
                <c:pt idx="8">
                  <c:v>6.0398097390188452</c:v>
                </c:pt>
                <c:pt idx="9">
                  <c:v>8.3263961399391988</c:v>
                </c:pt>
                <c:pt idx="10">
                  <c:v>5.5565961166260847</c:v>
                </c:pt>
                <c:pt idx="11">
                  <c:v>3.4266722728889905</c:v>
                </c:pt>
                <c:pt idx="12">
                  <c:v>2.4253474611256363</c:v>
                </c:pt>
                <c:pt idx="13">
                  <c:v>3.9891205802357206</c:v>
                </c:pt>
                <c:pt idx="14">
                  <c:v>12.611000807278598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147-4183-8555-8236B338BC78}"/>
            </c:ext>
          </c:extLst>
        </c:ser>
        <c:ser>
          <c:idx val="1"/>
          <c:order val="2"/>
          <c:spPr>
            <a:ln w="25400" cap="rnd">
              <a:noFill/>
              <a:round/>
            </a:ln>
            <a:effectLst/>
          </c:spPr>
          <c:marker>
            <c:symbol val="circle"/>
            <c:size val="7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Data!$E$49:$E$60</c:f>
              <c:numCache>
                <c:formatCode>General</c:formatCode>
                <c:ptCount val="12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12</c:v>
                </c:pt>
                <c:pt idx="4">
                  <c:v>12</c:v>
                </c:pt>
                <c:pt idx="5">
                  <c:v>13</c:v>
                </c:pt>
                <c:pt idx="6">
                  <c:v>13</c:v>
                </c:pt>
                <c:pt idx="7">
                  <c:v>13</c:v>
                </c:pt>
                <c:pt idx="8">
                  <c:v>14</c:v>
                </c:pt>
                <c:pt idx="9">
                  <c:v>14</c:v>
                </c:pt>
                <c:pt idx="10">
                  <c:v>14</c:v>
                </c:pt>
                <c:pt idx="11">
                  <c:v>19</c:v>
                </c:pt>
              </c:numCache>
            </c:numRef>
          </c:xVal>
          <c:yVal>
            <c:numRef>
              <c:f>Data!$V$49:$V$60</c:f>
              <c:numCache>
                <c:formatCode>0.0</c:formatCode>
                <c:ptCount val="12"/>
                <c:pt idx="0">
                  <c:v>10.822646230841414</c:v>
                </c:pt>
                <c:pt idx="1">
                  <c:v>9.3946572992402579</c:v>
                </c:pt>
                <c:pt idx="2">
                  <c:v>12.624110207560646</c:v>
                </c:pt>
                <c:pt idx="3">
                  <c:v>10.197474910974426</c:v>
                </c:pt>
                <c:pt idx="4">
                  <c:v>9.3782629330802099</c:v>
                </c:pt>
                <c:pt idx="5">
                  <c:v>9.208204675782973</c:v>
                </c:pt>
                <c:pt idx="6">
                  <c:v>6.1623158977065495</c:v>
                </c:pt>
                <c:pt idx="7">
                  <c:v>3.6746022438528589</c:v>
                </c:pt>
                <c:pt idx="8">
                  <c:v>5.2261972027531929</c:v>
                </c:pt>
                <c:pt idx="9">
                  <c:v>8.5247417912748578</c:v>
                </c:pt>
                <c:pt idx="10">
                  <c:v>7.5593084036992364</c:v>
                </c:pt>
                <c:pt idx="11">
                  <c:v>9.6246572752198158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E14-41E6-8EFE-787E55B9D9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2326672"/>
        <c:axId val="482323392"/>
      </c:scatterChart>
      <c:valAx>
        <c:axId val="482326672"/>
        <c:scaling>
          <c:orientation val="minMax"/>
          <c:min val="8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Age (years)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2323392"/>
        <c:crosses val="autoZero"/>
        <c:crossBetween val="midCat"/>
      </c:valAx>
      <c:valAx>
        <c:axId val="48232339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Normalized Adhesion Height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23266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2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8.2653321184592857E-2"/>
                  <c:y val="-9.7851467753522686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5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Data!$E$3:$E$60</c:f>
              <c:numCache>
                <c:formatCode>General</c:formatCode>
                <c:ptCount val="58"/>
                <c:pt idx="0">
                  <c:v>9</c:v>
                </c:pt>
                <c:pt idx="1">
                  <c:v>9</c:v>
                </c:pt>
                <c:pt idx="2">
                  <c:v>9</c:v>
                </c:pt>
                <c:pt idx="3">
                  <c:v>9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11</c:v>
                </c:pt>
                <c:pt idx="12">
                  <c:v>11</c:v>
                </c:pt>
                <c:pt idx="13">
                  <c:v>11</c:v>
                </c:pt>
                <c:pt idx="14">
                  <c:v>11</c:v>
                </c:pt>
                <c:pt idx="15">
                  <c:v>11</c:v>
                </c:pt>
                <c:pt idx="16">
                  <c:v>11</c:v>
                </c:pt>
                <c:pt idx="17">
                  <c:v>11</c:v>
                </c:pt>
                <c:pt idx="18">
                  <c:v>11</c:v>
                </c:pt>
                <c:pt idx="19">
                  <c:v>12</c:v>
                </c:pt>
                <c:pt idx="20">
                  <c:v>12</c:v>
                </c:pt>
                <c:pt idx="21">
                  <c:v>13</c:v>
                </c:pt>
                <c:pt idx="22">
                  <c:v>13</c:v>
                </c:pt>
                <c:pt idx="23">
                  <c:v>13</c:v>
                </c:pt>
                <c:pt idx="24">
                  <c:v>14</c:v>
                </c:pt>
                <c:pt idx="28">
                  <c:v>10</c:v>
                </c:pt>
                <c:pt idx="29">
                  <c:v>11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  <c:pt idx="33">
                  <c:v>13</c:v>
                </c:pt>
                <c:pt idx="34">
                  <c:v>13</c:v>
                </c:pt>
                <c:pt idx="35">
                  <c:v>13</c:v>
                </c:pt>
                <c:pt idx="36">
                  <c:v>14</c:v>
                </c:pt>
                <c:pt idx="37">
                  <c:v>14</c:v>
                </c:pt>
                <c:pt idx="38">
                  <c:v>14</c:v>
                </c:pt>
                <c:pt idx="39">
                  <c:v>15</c:v>
                </c:pt>
                <c:pt idx="40">
                  <c:v>15</c:v>
                </c:pt>
                <c:pt idx="41">
                  <c:v>15</c:v>
                </c:pt>
                <c:pt idx="42">
                  <c:v>16</c:v>
                </c:pt>
                <c:pt idx="46">
                  <c:v>10</c:v>
                </c:pt>
                <c:pt idx="47">
                  <c:v>11</c:v>
                </c:pt>
                <c:pt idx="48">
                  <c:v>12</c:v>
                </c:pt>
                <c:pt idx="49">
                  <c:v>12</c:v>
                </c:pt>
                <c:pt idx="50">
                  <c:v>12</c:v>
                </c:pt>
                <c:pt idx="51">
                  <c:v>13</c:v>
                </c:pt>
                <c:pt idx="52">
                  <c:v>13</c:v>
                </c:pt>
                <c:pt idx="53">
                  <c:v>13</c:v>
                </c:pt>
                <c:pt idx="54">
                  <c:v>14</c:v>
                </c:pt>
                <c:pt idx="55">
                  <c:v>14</c:v>
                </c:pt>
                <c:pt idx="56">
                  <c:v>14</c:v>
                </c:pt>
                <c:pt idx="57">
                  <c:v>19</c:v>
                </c:pt>
              </c:numCache>
            </c:numRef>
          </c:xVal>
          <c:yVal>
            <c:numRef>
              <c:f>Data!$V$3:$V$60</c:f>
              <c:numCache>
                <c:formatCode>0.0</c:formatCode>
                <c:ptCount val="58"/>
                <c:pt idx="0">
                  <c:v>12.979390881384615</c:v>
                </c:pt>
                <c:pt idx="1">
                  <c:v>10.204163396782844</c:v>
                </c:pt>
                <c:pt idx="2">
                  <c:v>13.498001870589235</c:v>
                </c:pt>
                <c:pt idx="3">
                  <c:v>13.703897417987243</c:v>
                </c:pt>
                <c:pt idx="4">
                  <c:v>9.3978742273226654</c:v>
                </c:pt>
                <c:pt idx="5">
                  <c:v>10.668014205303125</c:v>
                </c:pt>
                <c:pt idx="6">
                  <c:v>10.280842527582747</c:v>
                </c:pt>
                <c:pt idx="7">
                  <c:v>9.2982565768918324</c:v>
                </c:pt>
                <c:pt idx="8">
                  <c:v>10.704612871329694</c:v>
                </c:pt>
                <c:pt idx="9">
                  <c:v>10.555806357383753</c:v>
                </c:pt>
                <c:pt idx="10">
                  <c:v>11.388286334056399</c:v>
                </c:pt>
                <c:pt idx="11">
                  <c:v>13.956699546118221</c:v>
                </c:pt>
                <c:pt idx="12">
                  <c:v>8.1386468056083654</c:v>
                </c:pt>
                <c:pt idx="13">
                  <c:v>7.8719490823088538</c:v>
                </c:pt>
                <c:pt idx="14">
                  <c:v>10.220218506717266</c:v>
                </c:pt>
                <c:pt idx="15">
                  <c:v>5.8345289335246298</c:v>
                </c:pt>
                <c:pt idx="16">
                  <c:v>9.5291896472267243</c:v>
                </c:pt>
                <c:pt idx="17">
                  <c:v>4.3950931661810433</c:v>
                </c:pt>
                <c:pt idx="18">
                  <c:v>10.619833116908161</c:v>
                </c:pt>
                <c:pt idx="19">
                  <c:v>10.521174000870806</c:v>
                </c:pt>
                <c:pt idx="20">
                  <c:v>12.860835047424329</c:v>
                </c:pt>
                <c:pt idx="21">
                  <c:v>8.4147932064569506</c:v>
                </c:pt>
                <c:pt idx="22">
                  <c:v>10.679510326218233</c:v>
                </c:pt>
                <c:pt idx="23">
                  <c:v>9.4765840627501348</c:v>
                </c:pt>
                <c:pt idx="24">
                  <c:v>5.3942914681966139</c:v>
                </c:pt>
                <c:pt idx="28">
                  <c:v>7.1534745447788932</c:v>
                </c:pt>
                <c:pt idx="29">
                  <c:v>5.2993431603609125</c:v>
                </c:pt>
                <c:pt idx="30">
                  <c:v>6.3178831191622962</c:v>
                </c:pt>
                <c:pt idx="31">
                  <c:v>6.0544898132837002</c:v>
                </c:pt>
                <c:pt idx="32">
                  <c:v>6.2866767510969499</c:v>
                </c:pt>
                <c:pt idx="33">
                  <c:v>6.2510715180608498</c:v>
                </c:pt>
                <c:pt idx="34">
                  <c:v>10.663073813877395</c:v>
                </c:pt>
                <c:pt idx="35">
                  <c:v>7.4425639526998602</c:v>
                </c:pt>
                <c:pt idx="36">
                  <c:v>6.0398097390188452</c:v>
                </c:pt>
                <c:pt idx="37">
                  <c:v>8.3263961399391988</c:v>
                </c:pt>
                <c:pt idx="38">
                  <c:v>5.5565961166260847</c:v>
                </c:pt>
                <c:pt idx="39">
                  <c:v>3.4266722728889905</c:v>
                </c:pt>
                <c:pt idx="40">
                  <c:v>2.4253474611256363</c:v>
                </c:pt>
                <c:pt idx="41">
                  <c:v>3.9891205802357206</c:v>
                </c:pt>
                <c:pt idx="42">
                  <c:v>12.611000807278598</c:v>
                </c:pt>
                <c:pt idx="46">
                  <c:v>10.822646230841414</c:v>
                </c:pt>
                <c:pt idx="47">
                  <c:v>9.3946572992402579</c:v>
                </c:pt>
                <c:pt idx="48">
                  <c:v>12.624110207560646</c:v>
                </c:pt>
                <c:pt idx="49">
                  <c:v>10.197474910974426</c:v>
                </c:pt>
                <c:pt idx="50">
                  <c:v>9.3782629330802099</c:v>
                </c:pt>
                <c:pt idx="51">
                  <c:v>9.208204675782973</c:v>
                </c:pt>
                <c:pt idx="52">
                  <c:v>6.1623158977065495</c:v>
                </c:pt>
                <c:pt idx="53">
                  <c:v>3.6746022438528589</c:v>
                </c:pt>
                <c:pt idx="54">
                  <c:v>5.2261972027531929</c:v>
                </c:pt>
                <c:pt idx="55">
                  <c:v>8.5247417912748578</c:v>
                </c:pt>
                <c:pt idx="56">
                  <c:v>7.5593084036992364</c:v>
                </c:pt>
                <c:pt idx="57">
                  <c:v>9.6246572752198158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F4D-439F-90CA-7400C68AF4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2326672"/>
        <c:axId val="482323392"/>
      </c:scatterChart>
      <c:valAx>
        <c:axId val="482326672"/>
        <c:scaling>
          <c:orientation val="minMax"/>
          <c:min val="8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Age (years)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2323392"/>
        <c:crosses val="autoZero"/>
        <c:crossBetween val="midCat"/>
      </c:valAx>
      <c:valAx>
        <c:axId val="48232339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Normalized Saggital Height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23266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2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Data!$E$3:$E$27</c:f>
              <c:numCache>
                <c:formatCode>General</c:formatCode>
                <c:ptCount val="25"/>
                <c:pt idx="0">
                  <c:v>9</c:v>
                </c:pt>
                <c:pt idx="1">
                  <c:v>9</c:v>
                </c:pt>
                <c:pt idx="2">
                  <c:v>9</c:v>
                </c:pt>
                <c:pt idx="3">
                  <c:v>9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11</c:v>
                </c:pt>
                <c:pt idx="12">
                  <c:v>11</c:v>
                </c:pt>
                <c:pt idx="13">
                  <c:v>11</c:v>
                </c:pt>
                <c:pt idx="14">
                  <c:v>11</c:v>
                </c:pt>
                <c:pt idx="15">
                  <c:v>11</c:v>
                </c:pt>
                <c:pt idx="16">
                  <c:v>11</c:v>
                </c:pt>
                <c:pt idx="17">
                  <c:v>11</c:v>
                </c:pt>
                <c:pt idx="18">
                  <c:v>11</c:v>
                </c:pt>
                <c:pt idx="19">
                  <c:v>12</c:v>
                </c:pt>
                <c:pt idx="20">
                  <c:v>12</c:v>
                </c:pt>
                <c:pt idx="21">
                  <c:v>13</c:v>
                </c:pt>
                <c:pt idx="22">
                  <c:v>13</c:v>
                </c:pt>
                <c:pt idx="23">
                  <c:v>13</c:v>
                </c:pt>
                <c:pt idx="24">
                  <c:v>14</c:v>
                </c:pt>
              </c:numCache>
            </c:numRef>
          </c:xVal>
          <c:yVal>
            <c:numRef>
              <c:f>Data!$AA$3:$AA$27</c:f>
              <c:numCache>
                <c:formatCode>0.0</c:formatCode>
                <c:ptCount val="25"/>
                <c:pt idx="0">
                  <c:v>8.0974239286297802</c:v>
                </c:pt>
                <c:pt idx="1">
                  <c:v>6.5391680434383392</c:v>
                </c:pt>
                <c:pt idx="2">
                  <c:v>7.7395629623331343</c:v>
                </c:pt>
                <c:pt idx="3">
                  <c:v>7.6914971856333327</c:v>
                </c:pt>
                <c:pt idx="4">
                  <c:v>6.408158943202424</c:v>
                </c:pt>
                <c:pt idx="5">
                  <c:v>7.8332701674597498</c:v>
                </c:pt>
                <c:pt idx="6">
                  <c:v>6.1102752702552108</c:v>
                </c:pt>
                <c:pt idx="7">
                  <c:v>6.7722302068362179</c:v>
                </c:pt>
                <c:pt idx="8">
                  <c:v>6.5964489918748113</c:v>
                </c:pt>
                <c:pt idx="9">
                  <c:v>6.8968584858060922</c:v>
                </c:pt>
                <c:pt idx="10">
                  <c:v>7.6408551204475392</c:v>
                </c:pt>
                <c:pt idx="11">
                  <c:v>7.4383427699341311</c:v>
                </c:pt>
                <c:pt idx="12">
                  <c:v>6.4771426049988943</c:v>
                </c:pt>
                <c:pt idx="13">
                  <c:v>6.1912009420952119</c:v>
                </c:pt>
                <c:pt idx="14">
                  <c:v>6.6573259828071052</c:v>
                </c:pt>
                <c:pt idx="15">
                  <c:v>6.1355013550135498</c:v>
                </c:pt>
                <c:pt idx="16">
                  <c:v>7.4214696656607249</c:v>
                </c:pt>
                <c:pt idx="17">
                  <c:v>5.5090472809186855</c:v>
                </c:pt>
                <c:pt idx="18">
                  <c:v>7.5434243176178652</c:v>
                </c:pt>
                <c:pt idx="19">
                  <c:v>5.8487408955453795</c:v>
                </c:pt>
                <c:pt idx="20">
                  <c:v>6.8898213910312167</c:v>
                </c:pt>
                <c:pt idx="21">
                  <c:v>6.4448151335195787</c:v>
                </c:pt>
                <c:pt idx="22">
                  <c:v>6.2981326832781956</c:v>
                </c:pt>
                <c:pt idx="23">
                  <c:v>5.874743203968416</c:v>
                </c:pt>
                <c:pt idx="24">
                  <c:v>5.5936059665130307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F4D-439F-90CA-7400C68AF4FC}"/>
            </c:ext>
          </c:extLst>
        </c:ser>
        <c:ser>
          <c:idx val="0"/>
          <c:order val="1"/>
          <c:spPr>
            <a:ln w="25400" cap="rnd">
              <a:noFill/>
              <a:round/>
            </a:ln>
            <a:effectLst/>
          </c:spPr>
          <c:marker>
            <c:symbol val="triangle"/>
            <c:size val="7"/>
            <c:spPr>
              <a:solidFill>
                <a:schemeClr val="bg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Data!$E$31:$E$45</c:f>
              <c:numCache>
                <c:formatCode>General</c:formatCode>
                <c:ptCount val="15"/>
                <c:pt idx="0">
                  <c:v>10</c:v>
                </c:pt>
                <c:pt idx="1">
                  <c:v>11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13</c:v>
                </c:pt>
                <c:pt idx="6">
                  <c:v>13</c:v>
                </c:pt>
                <c:pt idx="7">
                  <c:v>13</c:v>
                </c:pt>
                <c:pt idx="8">
                  <c:v>14</c:v>
                </c:pt>
                <c:pt idx="9">
                  <c:v>14</c:v>
                </c:pt>
                <c:pt idx="10">
                  <c:v>14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  <c:pt idx="14">
                  <c:v>16</c:v>
                </c:pt>
              </c:numCache>
            </c:numRef>
          </c:xVal>
          <c:yVal>
            <c:numRef>
              <c:f>Data!$AA$31:$AA$45</c:f>
              <c:numCache>
                <c:formatCode>0.0</c:formatCode>
                <c:ptCount val="15"/>
                <c:pt idx="0">
                  <c:v>2.8553511705685617</c:v>
                </c:pt>
                <c:pt idx="1">
                  <c:v>2.1880708996332294</c:v>
                </c:pt>
                <c:pt idx="2">
                  <c:v>2.1396954156348111</c:v>
                </c:pt>
                <c:pt idx="3">
                  <c:v>3.8128409927340177</c:v>
                </c:pt>
                <c:pt idx="4">
                  <c:v>3.5661334792357291</c:v>
                </c:pt>
                <c:pt idx="5">
                  <c:v>7.4646234190987375</c:v>
                </c:pt>
                <c:pt idx="6">
                  <c:v>4.9123279761331924</c:v>
                </c:pt>
                <c:pt idx="7">
                  <c:v>4.247023283056051</c:v>
                </c:pt>
                <c:pt idx="8">
                  <c:v>2.3956982047955813</c:v>
                </c:pt>
                <c:pt idx="9">
                  <c:v>5.7418616092983257</c:v>
                </c:pt>
                <c:pt idx="10">
                  <c:v>5.7097667062079873</c:v>
                </c:pt>
                <c:pt idx="11">
                  <c:v>2.4456999196655151</c:v>
                </c:pt>
                <c:pt idx="12">
                  <c:v>3.0566258428512452</c:v>
                </c:pt>
                <c:pt idx="13">
                  <c:v>4.0243779591014404</c:v>
                </c:pt>
                <c:pt idx="14">
                  <c:v>6.9094320685968622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147-4183-8555-8236B338BC78}"/>
            </c:ext>
          </c:extLst>
        </c:ser>
        <c:ser>
          <c:idx val="1"/>
          <c:order val="2"/>
          <c:spPr>
            <a:ln w="25400" cap="rnd">
              <a:noFill/>
              <a:round/>
            </a:ln>
            <a:effectLst/>
          </c:spPr>
          <c:marker>
            <c:symbol val="circle"/>
            <c:size val="7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Data!$E$49:$E$60</c:f>
              <c:numCache>
                <c:formatCode>General</c:formatCode>
                <c:ptCount val="12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12</c:v>
                </c:pt>
                <c:pt idx="4">
                  <c:v>12</c:v>
                </c:pt>
                <c:pt idx="5">
                  <c:v>13</c:v>
                </c:pt>
                <c:pt idx="6">
                  <c:v>13</c:v>
                </c:pt>
                <c:pt idx="7">
                  <c:v>13</c:v>
                </c:pt>
                <c:pt idx="8">
                  <c:v>14</c:v>
                </c:pt>
                <c:pt idx="9">
                  <c:v>14</c:v>
                </c:pt>
                <c:pt idx="10">
                  <c:v>14</c:v>
                </c:pt>
                <c:pt idx="11">
                  <c:v>19</c:v>
                </c:pt>
              </c:numCache>
            </c:numRef>
          </c:xVal>
          <c:yVal>
            <c:numRef>
              <c:f>Data!$AA$49:$AA$60</c:f>
              <c:numCache>
                <c:formatCode>0.0</c:formatCode>
                <c:ptCount val="12"/>
                <c:pt idx="0">
                  <c:v>5.0839328537170259</c:v>
                </c:pt>
                <c:pt idx="1">
                  <c:v>4.8748059799036021</c:v>
                </c:pt>
                <c:pt idx="2">
                  <c:v>7.8006864935842799</c:v>
                </c:pt>
                <c:pt idx="3">
                  <c:v>5.3208157979928776</c:v>
                </c:pt>
                <c:pt idx="4">
                  <c:v>7.0906502135738023</c:v>
                </c:pt>
                <c:pt idx="5">
                  <c:v>5.6855149977944421</c:v>
                </c:pt>
                <c:pt idx="6">
                  <c:v>3.59812158696531</c:v>
                </c:pt>
                <c:pt idx="7">
                  <c:v>4.2208409887546754</c:v>
                </c:pt>
                <c:pt idx="8">
                  <c:v>4.5105365334442418</c:v>
                </c:pt>
                <c:pt idx="9">
                  <c:v>4.5668259596115304</c:v>
                </c:pt>
                <c:pt idx="10">
                  <c:v>5.1487161812855415</c:v>
                </c:pt>
                <c:pt idx="11">
                  <c:v>6.9218114777347077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E14-41E6-8EFE-787E55B9D9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2326672"/>
        <c:axId val="482323392"/>
      </c:scatterChart>
      <c:valAx>
        <c:axId val="482326672"/>
        <c:scaling>
          <c:orientation val="minMax"/>
          <c:min val="8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Age (years)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2323392"/>
        <c:crosses val="autoZero"/>
        <c:crossBetween val="midCat"/>
      </c:valAx>
      <c:valAx>
        <c:axId val="48232339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Normalized Adhesion Area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23266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Pt>
            <c:idx val="9"/>
            <c:marker>
              <c:symbol val="circle"/>
              <c:size val="5"/>
              <c:spPr>
                <a:solidFill>
                  <a:schemeClr val="accent3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4CCE-4598-837E-9786F2BE49A7}"/>
              </c:ext>
            </c:extLst>
          </c:dPt>
          <c:dPt>
            <c:idx val="10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4CCE-4598-837E-9786F2BE49A7}"/>
              </c:ext>
            </c:extLst>
          </c:dPt>
          <c:dPt>
            <c:idx val="11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4CCE-4598-837E-9786F2BE49A7}"/>
              </c:ext>
            </c:extLst>
          </c:dPt>
          <c:dPt>
            <c:idx val="13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4CCE-4598-837E-9786F2BE49A7}"/>
              </c:ext>
            </c:extLst>
          </c:dPt>
          <c:dPt>
            <c:idx val="14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4CCE-4598-837E-9786F2BE49A7}"/>
              </c:ext>
            </c:extLst>
          </c:dPt>
          <c:dPt>
            <c:idx val="15"/>
            <c:marker>
              <c:symbol val="circle"/>
              <c:size val="5"/>
              <c:spPr>
                <a:solidFill>
                  <a:schemeClr val="accent3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6-4CCE-4598-837E-9786F2BE49A7}"/>
              </c:ext>
            </c:extLst>
          </c:dPt>
          <c:dPt>
            <c:idx val="16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6-0AD9-494F-BEA9-14E89F9B0A93}"/>
              </c:ext>
            </c:extLst>
          </c:dPt>
          <c:dPt>
            <c:idx val="17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7-0AD9-494F-BEA9-14E89F9B0A93}"/>
              </c:ext>
            </c:extLst>
          </c:dPt>
          <c:dPt>
            <c:idx val="18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8-0AD9-494F-BEA9-14E89F9B0A93}"/>
              </c:ext>
            </c:extLst>
          </c:dPt>
          <c:dPt>
            <c:idx val="19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D-0AD9-494F-BEA9-14E89F9B0A93}"/>
              </c:ext>
            </c:extLst>
          </c:dPt>
          <c:dPt>
            <c:idx val="20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9-0AD9-494F-BEA9-14E89F9B0A93}"/>
              </c:ext>
            </c:extLst>
          </c:dPt>
          <c:dPt>
            <c:idx val="21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A-0AD9-494F-BEA9-14E89F9B0A93}"/>
              </c:ext>
            </c:extLst>
          </c:dPt>
          <c:dPt>
            <c:idx val="22"/>
            <c:marker>
              <c:symbol val="circle"/>
              <c:size val="5"/>
              <c:spPr>
                <a:solidFill>
                  <a:schemeClr val="accent3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C-0AD9-494F-BEA9-14E89F9B0A93}"/>
              </c:ext>
            </c:extLst>
          </c:dPt>
          <c:dPt>
            <c:idx val="23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B-0AD9-494F-BEA9-14E89F9B0A93}"/>
              </c:ext>
            </c:extLst>
          </c:dPt>
          <c:dPt>
            <c:idx val="24"/>
            <c:marker>
              <c:symbol val="circle"/>
              <c:size val="5"/>
              <c:spPr>
                <a:solidFill>
                  <a:schemeClr val="accent3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E-0AD9-494F-BEA9-14E89F9B0A93}"/>
              </c:ext>
            </c:extLst>
          </c:dPt>
          <c:dPt>
            <c:idx val="25"/>
            <c:marker>
              <c:symbol val="circle"/>
              <c:size val="5"/>
              <c:spPr>
                <a:solidFill>
                  <a:schemeClr val="accent3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F-0AD9-494F-BEA9-14E89F9B0A93}"/>
              </c:ext>
            </c:extLst>
          </c:dPt>
          <c:dPt>
            <c:idx val="26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0-0AD9-494F-BEA9-14E89F9B0A93}"/>
              </c:ext>
            </c:extLst>
          </c:dPt>
          <c:dPt>
            <c:idx val="28"/>
            <c:marker>
              <c:symbol val="circle"/>
              <c:size val="5"/>
              <c:spPr>
                <a:solidFill>
                  <a:schemeClr val="accent3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1-0AD9-494F-BEA9-14E89F9B0A93}"/>
              </c:ext>
            </c:extLst>
          </c:dPt>
          <c:dPt>
            <c:idx val="29"/>
            <c:marker>
              <c:symbol val="circle"/>
              <c:size val="5"/>
              <c:spPr>
                <a:solidFill>
                  <a:schemeClr val="accent3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2-0AD9-494F-BEA9-14E89F9B0A93}"/>
              </c:ext>
            </c:extLst>
          </c:dPt>
          <c:dPt>
            <c:idx val="30"/>
            <c:marker>
              <c:symbol val="circle"/>
              <c:size val="5"/>
              <c:spPr>
                <a:solidFill>
                  <a:schemeClr val="accent3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3-0AD9-494F-BEA9-14E89F9B0A93}"/>
              </c:ext>
            </c:extLst>
          </c:dPt>
          <c:dPt>
            <c:idx val="32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4-0AD9-494F-BEA9-14E89F9B0A93}"/>
              </c:ext>
            </c:extLst>
          </c:dPt>
          <c:dPt>
            <c:idx val="33"/>
            <c:marker>
              <c:symbol val="circle"/>
              <c:size val="5"/>
              <c:spPr>
                <a:solidFill>
                  <a:schemeClr val="accent3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5-0AD9-494F-BEA9-14E89F9B0A93}"/>
              </c:ext>
            </c:extLst>
          </c:dPt>
          <c:dPt>
            <c:idx val="34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6-0AD9-494F-BEA9-14E89F9B0A93}"/>
              </c:ext>
            </c:extLst>
          </c:dPt>
          <c:dPt>
            <c:idx val="35"/>
            <c:marker>
              <c:symbol val="circle"/>
              <c:size val="5"/>
              <c:spPr>
                <a:solidFill>
                  <a:schemeClr val="accent3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7-0AD9-494F-BEA9-14E89F9B0A93}"/>
              </c:ext>
            </c:extLst>
          </c:dPt>
          <c:dPt>
            <c:idx val="36"/>
            <c:marker>
              <c:symbol val="circle"/>
              <c:size val="5"/>
              <c:spPr>
                <a:solidFill>
                  <a:schemeClr val="accent3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8-0AD9-494F-BEA9-14E89F9B0A93}"/>
              </c:ext>
            </c:extLst>
          </c:dPt>
          <c:xVal>
            <c:numRef>
              <c:f>Sheet2!$V$4:$V$40</c:f>
              <c:numCache>
                <c:formatCode>General</c:formatCode>
                <c:ptCount val="3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</c:numCache>
            </c:numRef>
          </c:xVal>
          <c:yVal>
            <c:numRef>
              <c:f>Sheet2!$W$4:$W$40</c:f>
              <c:numCache>
                <c:formatCode>0.0</c:formatCode>
                <c:ptCount val="37"/>
                <c:pt idx="0">
                  <c:v>19.363450060930866</c:v>
                </c:pt>
                <c:pt idx="1">
                  <c:v>19.357775026767943</c:v>
                </c:pt>
                <c:pt idx="2">
                  <c:v>18.832323898561551</c:v>
                </c:pt>
                <c:pt idx="3">
                  <c:v>18.340010288687239</c:v>
                </c:pt>
                <c:pt idx="4">
                  <c:v>18.150894778209583</c:v>
                </c:pt>
                <c:pt idx="5">
                  <c:v>17.764098443903119</c:v>
                </c:pt>
                <c:pt idx="6">
                  <c:v>17.596586588043056</c:v>
                </c:pt>
                <c:pt idx="7">
                  <c:v>17.272110119331128</c:v>
                </c:pt>
                <c:pt idx="8">
                  <c:v>16.801407106159573</c:v>
                </c:pt>
                <c:pt idx="9">
                  <c:v>16.156866913137442</c:v>
                </c:pt>
                <c:pt idx="10">
                  <c:v>16.022816573896741</c:v>
                </c:pt>
                <c:pt idx="11">
                  <c:v>15.942301321044388</c:v>
                </c:pt>
                <c:pt idx="12">
                  <c:v>15.767124083631476</c:v>
                </c:pt>
                <c:pt idx="13">
                  <c:v>15.598208355896858</c:v>
                </c:pt>
                <c:pt idx="14">
                  <c:v>14.852819707553067</c:v>
                </c:pt>
                <c:pt idx="15">
                  <c:v>14.852240641703634</c:v>
                </c:pt>
                <c:pt idx="16">
                  <c:v>14.29039533149386</c:v>
                </c:pt>
                <c:pt idx="17">
                  <c:v>13.975438659555007</c:v>
                </c:pt>
                <c:pt idx="18">
                  <c:v>13.899948475127774</c:v>
                </c:pt>
                <c:pt idx="19">
                  <c:v>13.768012675352612</c:v>
                </c:pt>
                <c:pt idx="20">
                  <c:v>13.56531320552631</c:v>
                </c:pt>
                <c:pt idx="21">
                  <c:v>13.183030215480896</c:v>
                </c:pt>
                <c:pt idx="22">
                  <c:v>12.929197489202773</c:v>
                </c:pt>
                <c:pt idx="23">
                  <c:v>12.578334378306899</c:v>
                </c:pt>
                <c:pt idx="24">
                  <c:v>11.202985396941907</c:v>
                </c:pt>
                <c:pt idx="25">
                  <c:v>10.427060073567061</c:v>
                </c:pt>
                <c:pt idx="26">
                  <c:v>9.723919316877156</c:v>
                </c:pt>
                <c:pt idx="27">
                  <c:v>9.214709515156521</c:v>
                </c:pt>
                <c:pt idx="28">
                  <c:v>9.1501008263843513</c:v>
                </c:pt>
                <c:pt idx="29">
                  <c:v>8.7907755168780941</c:v>
                </c:pt>
                <c:pt idx="30">
                  <c:v>8.7239168492571562</c:v>
                </c:pt>
                <c:pt idx="31">
                  <c:v>8.2771961239540399</c:v>
                </c:pt>
                <c:pt idx="32">
                  <c:v>8.035585603035047</c:v>
                </c:pt>
                <c:pt idx="33">
                  <c:v>7.3468050506583129</c:v>
                </c:pt>
                <c:pt idx="34">
                  <c:v>6.638448506365223</c:v>
                </c:pt>
                <c:pt idx="35">
                  <c:v>5.3896300235082446</c:v>
                </c:pt>
                <c:pt idx="36">
                  <c:v>3.6410757933606179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CCE-4598-837E-9786F2BE49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7659712"/>
        <c:axId val="597662008"/>
      </c:scatterChart>
      <c:valAx>
        <c:axId val="5976597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7662008"/>
        <c:crosses val="autoZero"/>
        <c:crossBetween val="midCat"/>
      </c:valAx>
      <c:valAx>
        <c:axId val="597662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76597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Pt>
            <c:idx val="9"/>
            <c:marker>
              <c:symbol val="circle"/>
              <c:size val="5"/>
              <c:spPr>
                <a:solidFill>
                  <a:schemeClr val="accent3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4CCE-4598-837E-9786F2BE49A7}"/>
              </c:ext>
            </c:extLst>
          </c:dPt>
          <c:dPt>
            <c:idx val="10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4CCE-4598-837E-9786F2BE49A7}"/>
              </c:ext>
            </c:extLst>
          </c:dPt>
          <c:dPt>
            <c:idx val="11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4CCE-4598-837E-9786F2BE49A7}"/>
              </c:ext>
            </c:extLst>
          </c:dPt>
          <c:dPt>
            <c:idx val="13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4CCE-4598-837E-9786F2BE49A7}"/>
              </c:ext>
            </c:extLst>
          </c:dPt>
          <c:dPt>
            <c:idx val="14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4CCE-4598-837E-9786F2BE49A7}"/>
              </c:ext>
            </c:extLst>
          </c:dPt>
          <c:dPt>
            <c:idx val="15"/>
            <c:marker>
              <c:symbol val="circle"/>
              <c:size val="5"/>
              <c:spPr>
                <a:solidFill>
                  <a:schemeClr val="accent3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6-4CCE-4598-837E-9786F2BE49A7}"/>
              </c:ext>
            </c:extLst>
          </c:dPt>
          <c:dPt>
            <c:idx val="16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6-0AD9-494F-BEA9-14E89F9B0A93}"/>
              </c:ext>
            </c:extLst>
          </c:dPt>
          <c:dPt>
            <c:idx val="17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7-0AD9-494F-BEA9-14E89F9B0A93}"/>
              </c:ext>
            </c:extLst>
          </c:dPt>
          <c:dPt>
            <c:idx val="18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8-0AD9-494F-BEA9-14E89F9B0A93}"/>
              </c:ext>
            </c:extLst>
          </c:dPt>
          <c:dPt>
            <c:idx val="19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D-0AD9-494F-BEA9-14E89F9B0A93}"/>
              </c:ext>
            </c:extLst>
          </c:dPt>
          <c:dPt>
            <c:idx val="20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9-0AD9-494F-BEA9-14E89F9B0A93}"/>
              </c:ext>
            </c:extLst>
          </c:dPt>
          <c:dPt>
            <c:idx val="21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A-0AD9-494F-BEA9-14E89F9B0A93}"/>
              </c:ext>
            </c:extLst>
          </c:dPt>
          <c:dPt>
            <c:idx val="22"/>
            <c:marker>
              <c:symbol val="circle"/>
              <c:size val="5"/>
              <c:spPr>
                <a:solidFill>
                  <a:schemeClr val="accent3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C-0AD9-494F-BEA9-14E89F9B0A93}"/>
              </c:ext>
            </c:extLst>
          </c:dPt>
          <c:dPt>
            <c:idx val="23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B-0AD9-494F-BEA9-14E89F9B0A93}"/>
              </c:ext>
            </c:extLst>
          </c:dPt>
          <c:dPt>
            <c:idx val="24"/>
            <c:marker>
              <c:symbol val="circle"/>
              <c:size val="5"/>
              <c:spPr>
                <a:solidFill>
                  <a:schemeClr val="accent3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E-0AD9-494F-BEA9-14E89F9B0A93}"/>
              </c:ext>
            </c:extLst>
          </c:dPt>
          <c:dPt>
            <c:idx val="25"/>
            <c:marker>
              <c:symbol val="circle"/>
              <c:size val="5"/>
              <c:spPr>
                <a:solidFill>
                  <a:schemeClr val="accent3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F-0AD9-494F-BEA9-14E89F9B0A93}"/>
              </c:ext>
            </c:extLst>
          </c:dPt>
          <c:dPt>
            <c:idx val="26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0-0AD9-494F-BEA9-14E89F9B0A93}"/>
              </c:ext>
            </c:extLst>
          </c:dPt>
          <c:dPt>
            <c:idx val="28"/>
            <c:marker>
              <c:symbol val="circle"/>
              <c:size val="5"/>
              <c:spPr>
                <a:solidFill>
                  <a:schemeClr val="accent3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1-0AD9-494F-BEA9-14E89F9B0A93}"/>
              </c:ext>
            </c:extLst>
          </c:dPt>
          <c:dPt>
            <c:idx val="29"/>
            <c:marker>
              <c:symbol val="circle"/>
              <c:size val="5"/>
              <c:spPr>
                <a:solidFill>
                  <a:schemeClr val="accent3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2-0AD9-494F-BEA9-14E89F9B0A93}"/>
              </c:ext>
            </c:extLst>
          </c:dPt>
          <c:dPt>
            <c:idx val="30"/>
            <c:marker>
              <c:symbol val="circle"/>
              <c:size val="5"/>
              <c:spPr>
                <a:solidFill>
                  <a:schemeClr val="accent3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3-0AD9-494F-BEA9-14E89F9B0A93}"/>
              </c:ext>
            </c:extLst>
          </c:dPt>
          <c:dPt>
            <c:idx val="32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4-0AD9-494F-BEA9-14E89F9B0A93}"/>
              </c:ext>
            </c:extLst>
          </c:dPt>
          <c:dPt>
            <c:idx val="33"/>
            <c:marker>
              <c:symbol val="circle"/>
              <c:size val="5"/>
              <c:spPr>
                <a:solidFill>
                  <a:schemeClr val="accent3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5-0AD9-494F-BEA9-14E89F9B0A93}"/>
              </c:ext>
            </c:extLst>
          </c:dPt>
          <c:dPt>
            <c:idx val="34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6-0AD9-494F-BEA9-14E89F9B0A93}"/>
              </c:ext>
            </c:extLst>
          </c:dPt>
          <c:dPt>
            <c:idx val="35"/>
            <c:marker>
              <c:symbol val="circle"/>
              <c:size val="5"/>
              <c:spPr>
                <a:solidFill>
                  <a:schemeClr val="accent3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7-0AD9-494F-BEA9-14E89F9B0A93}"/>
              </c:ext>
            </c:extLst>
          </c:dPt>
          <c:dPt>
            <c:idx val="36"/>
            <c:marker>
              <c:symbol val="circle"/>
              <c:size val="5"/>
              <c:spPr>
                <a:solidFill>
                  <a:schemeClr val="accent3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8-0AD9-494F-BEA9-14E89F9B0A93}"/>
              </c:ext>
            </c:extLst>
          </c:dPt>
          <c:xVal>
            <c:numRef>
              <c:f>Sheet2!$V$43:$V$87</c:f>
              <c:numCache>
                <c:formatCode>General</c:formatCode>
                <c:ptCount val="4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</c:numCache>
            </c:numRef>
          </c:xVal>
          <c:yVal>
            <c:numRef>
              <c:f>Sheet2!$W$43:$W$87</c:f>
              <c:numCache>
                <c:formatCode>0.0</c:formatCode>
                <c:ptCount val="45"/>
                <c:pt idx="0" formatCode="General">
                  <c:v>3.3</c:v>
                </c:pt>
                <c:pt idx="1">
                  <c:v>2.8725371934057096</c:v>
                </c:pt>
                <c:pt idx="2">
                  <c:v>2.6964944072986317</c:v>
                </c:pt>
                <c:pt idx="3">
                  <c:v>2.4674022066198593</c:v>
                </c:pt>
                <c:pt idx="4" formatCode="General">
                  <c:v>2.2999999999999998</c:v>
                </c:pt>
                <c:pt idx="5" formatCode="General">
                  <c:v>2.2999999999999998</c:v>
                </c:pt>
                <c:pt idx="6">
                  <c:v>2.2503857465019057</c:v>
                </c:pt>
                <c:pt idx="7">
                  <c:v>2.1336028410606249</c:v>
                </c:pt>
                <c:pt idx="8" formatCode="General">
                  <c:v>2.1</c:v>
                </c:pt>
                <c:pt idx="9">
                  <c:v>2.0011298259176118</c:v>
                </c:pt>
                <c:pt idx="10">
                  <c:v>1.5880684504112699</c:v>
                </c:pt>
                <c:pt idx="11">
                  <c:v>1.5368095165046647</c:v>
                </c:pt>
                <c:pt idx="12">
                  <c:v>1.4459356527522989</c:v>
                </c:pt>
                <c:pt idx="13" formatCode="General">
                  <c:v>1.4</c:v>
                </c:pt>
                <c:pt idx="14">
                  <c:v>1.1669057867049257</c:v>
                </c:pt>
                <c:pt idx="15">
                  <c:v>1.1653364041880103</c:v>
                </c:pt>
                <c:pt idx="16">
                  <c:v>1.1593648836133807</c:v>
                </c:pt>
                <c:pt idx="17">
                  <c:v>1.1281028888628279</c:v>
                </c:pt>
                <c:pt idx="18">
                  <c:v>1.0911298154742632</c:v>
                </c:pt>
                <c:pt idx="19">
                  <c:v>1.0267676556332037</c:v>
                </c:pt>
                <c:pt idx="20">
                  <c:v>0.98236948096359922</c:v>
                </c:pt>
                <c:pt idx="21" formatCode="General">
                  <c:v>0.9</c:v>
                </c:pt>
                <c:pt idx="22">
                  <c:v>0.8584394941141239</c:v>
                </c:pt>
                <c:pt idx="23">
                  <c:v>0.83794662549625043</c:v>
                </c:pt>
                <c:pt idx="24" formatCode="General">
                  <c:v>0.8</c:v>
                </c:pt>
                <c:pt idx="25">
                  <c:v>0.79973053604080468</c:v>
                </c:pt>
                <c:pt idx="26">
                  <c:v>0.7299235743680188</c:v>
                </c:pt>
                <c:pt idx="27">
                  <c:v>0.72853971630737102</c:v>
                </c:pt>
                <c:pt idx="28">
                  <c:v>0.72235749516139103</c:v>
                </c:pt>
                <c:pt idx="29" formatCode="General">
                  <c:v>0.7</c:v>
                </c:pt>
                <c:pt idx="30">
                  <c:v>0.65647840531561463</c:v>
                </c:pt>
                <c:pt idx="31">
                  <c:v>0.64077061957309389</c:v>
                </c:pt>
                <c:pt idx="32">
                  <c:v>0.61615331435550069</c:v>
                </c:pt>
                <c:pt idx="33">
                  <c:v>0.60094579780810764</c:v>
                </c:pt>
                <c:pt idx="34" formatCode="General">
                  <c:v>0.6</c:v>
                </c:pt>
                <c:pt idx="35">
                  <c:v>0.51670615145821419</c:v>
                </c:pt>
                <c:pt idx="36">
                  <c:v>0.47830622611436802</c:v>
                </c:pt>
                <c:pt idx="37">
                  <c:v>0.46176369410955292</c:v>
                </c:pt>
                <c:pt idx="38">
                  <c:v>0.45918735285522805</c:v>
                </c:pt>
                <c:pt idx="39">
                  <c:v>0.43636194723151245</c:v>
                </c:pt>
                <c:pt idx="40">
                  <c:v>0.43290584923365655</c:v>
                </c:pt>
                <c:pt idx="41">
                  <c:v>0.3989120580235721</c:v>
                </c:pt>
                <c:pt idx="42">
                  <c:v>0.36011933779225092</c:v>
                </c:pt>
                <c:pt idx="43">
                  <c:v>0.33954864455758904</c:v>
                </c:pt>
                <c:pt idx="44">
                  <c:v>7.3390222089730214E-2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CCE-4598-837E-9786F2BE49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7659712"/>
        <c:axId val="597662008"/>
      </c:scatterChart>
      <c:valAx>
        <c:axId val="5976597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7662008"/>
        <c:crosses val="autoZero"/>
        <c:crossBetween val="midCat"/>
      </c:valAx>
      <c:valAx>
        <c:axId val="597662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76597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Adhesion Area</a:t>
            </a:r>
            <a:r>
              <a:rPr lang="en-US" baseline="0"/>
              <a:t> vs TBV</a:t>
            </a:r>
            <a:endParaRPr lang="en-US"/>
          </a:p>
        </c:rich>
      </c:tx>
      <c:layout>
        <c:manualLayout>
          <c:xMode val="edge"/>
          <c:yMode val="edge"/>
          <c:x val="0.42981645366618332"/>
          <c:y val="2.807017543859649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Data!$G$3:$G$60</c:f>
              <c:numCache>
                <c:formatCode>General</c:formatCode>
                <c:ptCount val="58"/>
                <c:pt idx="0">
                  <c:v>54779.15</c:v>
                </c:pt>
                <c:pt idx="1">
                  <c:v>61151.51</c:v>
                </c:pt>
                <c:pt idx="2">
                  <c:v>47044</c:v>
                </c:pt>
                <c:pt idx="3">
                  <c:v>47358.79</c:v>
                </c:pt>
                <c:pt idx="4">
                  <c:v>75549</c:v>
                </c:pt>
                <c:pt idx="5">
                  <c:v>71241</c:v>
                </c:pt>
                <c:pt idx="6">
                  <c:v>71784</c:v>
                </c:pt>
                <c:pt idx="7">
                  <c:v>80015</c:v>
                </c:pt>
                <c:pt idx="8">
                  <c:v>69783</c:v>
                </c:pt>
                <c:pt idx="9">
                  <c:v>75314</c:v>
                </c:pt>
                <c:pt idx="10">
                  <c:v>70072</c:v>
                </c:pt>
                <c:pt idx="11">
                  <c:v>48435.519999999997</c:v>
                </c:pt>
                <c:pt idx="12">
                  <c:v>91784.3</c:v>
                </c:pt>
                <c:pt idx="13">
                  <c:v>97688.639999999999</c:v>
                </c:pt>
                <c:pt idx="14">
                  <c:v>51466.61</c:v>
                </c:pt>
                <c:pt idx="15">
                  <c:v>62730</c:v>
                </c:pt>
                <c:pt idx="16">
                  <c:v>67267</c:v>
                </c:pt>
                <c:pt idx="17">
                  <c:v>81682</c:v>
                </c:pt>
                <c:pt idx="18">
                  <c:v>77779</c:v>
                </c:pt>
                <c:pt idx="19">
                  <c:v>54271.51</c:v>
                </c:pt>
                <c:pt idx="20">
                  <c:v>48519.4</c:v>
                </c:pt>
                <c:pt idx="21">
                  <c:v>72016.03</c:v>
                </c:pt>
                <c:pt idx="22">
                  <c:v>57586.91</c:v>
                </c:pt>
                <c:pt idx="23">
                  <c:v>54133.43</c:v>
                </c:pt>
                <c:pt idx="24">
                  <c:v>65624.929999999993</c:v>
                </c:pt>
                <c:pt idx="28">
                  <c:v>43056</c:v>
                </c:pt>
                <c:pt idx="29">
                  <c:v>71707</c:v>
                </c:pt>
                <c:pt idx="30">
                  <c:v>51283</c:v>
                </c:pt>
                <c:pt idx="31">
                  <c:v>67222.84</c:v>
                </c:pt>
                <c:pt idx="32">
                  <c:v>93213</c:v>
                </c:pt>
                <c:pt idx="33">
                  <c:v>75827</c:v>
                </c:pt>
                <c:pt idx="34">
                  <c:v>51955</c:v>
                </c:pt>
                <c:pt idx="35">
                  <c:v>56700.89</c:v>
                </c:pt>
                <c:pt idx="36">
                  <c:v>71691</c:v>
                </c:pt>
                <c:pt idx="37">
                  <c:v>56687.19</c:v>
                </c:pt>
                <c:pt idx="38">
                  <c:v>48051</c:v>
                </c:pt>
                <c:pt idx="39">
                  <c:v>57198.35</c:v>
                </c:pt>
                <c:pt idx="40">
                  <c:v>58136</c:v>
                </c:pt>
                <c:pt idx="41">
                  <c:v>49635</c:v>
                </c:pt>
                <c:pt idx="42">
                  <c:v>45833</c:v>
                </c:pt>
                <c:pt idx="46">
                  <c:v>47955</c:v>
                </c:pt>
                <c:pt idx="47">
                  <c:v>48964</c:v>
                </c:pt>
                <c:pt idx="48">
                  <c:v>43409</c:v>
                </c:pt>
                <c:pt idx="49">
                  <c:v>61780</c:v>
                </c:pt>
                <c:pt idx="50">
                  <c:v>52675</c:v>
                </c:pt>
                <c:pt idx="51">
                  <c:v>72544</c:v>
                </c:pt>
                <c:pt idx="52">
                  <c:v>80489.22</c:v>
                </c:pt>
                <c:pt idx="53">
                  <c:v>76743</c:v>
                </c:pt>
                <c:pt idx="54">
                  <c:v>73093.3</c:v>
                </c:pt>
                <c:pt idx="55">
                  <c:v>64870</c:v>
                </c:pt>
                <c:pt idx="56">
                  <c:v>87045</c:v>
                </c:pt>
                <c:pt idx="57">
                  <c:v>52885</c:v>
                </c:pt>
              </c:numCache>
            </c:numRef>
          </c:xVal>
          <c:yVal>
            <c:numRef>
              <c:f>Data!$Z$3:$Z$60</c:f>
              <c:numCache>
                <c:formatCode>General</c:formatCode>
                <c:ptCount val="58"/>
                <c:pt idx="0">
                  <c:v>44.356999999999999</c:v>
                </c:pt>
                <c:pt idx="1">
                  <c:v>39.988</c:v>
                </c:pt>
                <c:pt idx="2">
                  <c:v>36.409999999999997</c:v>
                </c:pt>
                <c:pt idx="3">
                  <c:v>36.426000000000002</c:v>
                </c:pt>
                <c:pt idx="4">
                  <c:v>48.412999999999997</c:v>
                </c:pt>
                <c:pt idx="5">
                  <c:v>55.805</c:v>
                </c:pt>
                <c:pt idx="6">
                  <c:v>43.862000000000002</c:v>
                </c:pt>
                <c:pt idx="7">
                  <c:v>54.188000000000002</c:v>
                </c:pt>
                <c:pt idx="8">
                  <c:v>46.031999999999996</c:v>
                </c:pt>
                <c:pt idx="9">
                  <c:v>51.942999999999998</c:v>
                </c:pt>
                <c:pt idx="10">
                  <c:v>53.540999999999997</c:v>
                </c:pt>
                <c:pt idx="11">
                  <c:v>36.027999999999999</c:v>
                </c:pt>
                <c:pt idx="12">
                  <c:v>59.45</c:v>
                </c:pt>
                <c:pt idx="13">
                  <c:v>60.481000000000002</c:v>
                </c:pt>
                <c:pt idx="14">
                  <c:v>34.262999999999998</c:v>
                </c:pt>
                <c:pt idx="15">
                  <c:v>38.488</c:v>
                </c:pt>
                <c:pt idx="16">
                  <c:v>49.921999999999997</c:v>
                </c:pt>
                <c:pt idx="17">
                  <c:v>44.999000000000002</c:v>
                </c:pt>
                <c:pt idx="18">
                  <c:v>58.671999999999997</c:v>
                </c:pt>
                <c:pt idx="19">
                  <c:v>31.742000000000001</c:v>
                </c:pt>
                <c:pt idx="20">
                  <c:v>33.429000000000002</c:v>
                </c:pt>
                <c:pt idx="21">
                  <c:v>46.412999999999997</c:v>
                </c:pt>
                <c:pt idx="22">
                  <c:v>36.268999999999998</c:v>
                </c:pt>
                <c:pt idx="23">
                  <c:v>31.802</c:v>
                </c:pt>
                <c:pt idx="24">
                  <c:v>36.707999999999998</c:v>
                </c:pt>
                <c:pt idx="28">
                  <c:v>12.294</c:v>
                </c:pt>
                <c:pt idx="29">
                  <c:v>15.69</c:v>
                </c:pt>
                <c:pt idx="30">
                  <c:v>10.973000000000001</c:v>
                </c:pt>
                <c:pt idx="31">
                  <c:v>25.631</c:v>
                </c:pt>
                <c:pt idx="32">
                  <c:v>33.241</c:v>
                </c:pt>
                <c:pt idx="33">
                  <c:v>56.601999999999997</c:v>
                </c:pt>
                <c:pt idx="34">
                  <c:v>25.521999999999998</c:v>
                </c:pt>
                <c:pt idx="35">
                  <c:v>24.081</c:v>
                </c:pt>
                <c:pt idx="36">
                  <c:v>17.175000000000001</c:v>
                </c:pt>
                <c:pt idx="37">
                  <c:v>32.548999999999999</c:v>
                </c:pt>
                <c:pt idx="38">
                  <c:v>27.436</c:v>
                </c:pt>
                <c:pt idx="39">
                  <c:v>13.989000000000001</c:v>
                </c:pt>
                <c:pt idx="40">
                  <c:v>17.77</c:v>
                </c:pt>
                <c:pt idx="41">
                  <c:v>19.975000000000001</c:v>
                </c:pt>
                <c:pt idx="42">
                  <c:v>31.667999999999999</c:v>
                </c:pt>
                <c:pt idx="46">
                  <c:v>24.38</c:v>
                </c:pt>
                <c:pt idx="47">
                  <c:v>23.869</c:v>
                </c:pt>
                <c:pt idx="48">
                  <c:v>33.862000000000002</c:v>
                </c:pt>
                <c:pt idx="49">
                  <c:v>32.872</c:v>
                </c:pt>
                <c:pt idx="50">
                  <c:v>37.35</c:v>
                </c:pt>
                <c:pt idx="51">
                  <c:v>41.244999999999997</c:v>
                </c:pt>
                <c:pt idx="52">
                  <c:v>28.960999999999999</c:v>
                </c:pt>
                <c:pt idx="53">
                  <c:v>32.392000000000003</c:v>
                </c:pt>
                <c:pt idx="54">
                  <c:v>32.969000000000001</c:v>
                </c:pt>
                <c:pt idx="55">
                  <c:v>29.625</c:v>
                </c:pt>
                <c:pt idx="56">
                  <c:v>44.817</c:v>
                </c:pt>
                <c:pt idx="57">
                  <c:v>36.606000000000002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49D-4A97-860A-3DD1DBABDF62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Data!$G$31:$G$45</c:f>
              <c:numCache>
                <c:formatCode>General</c:formatCode>
                <c:ptCount val="15"/>
                <c:pt idx="0">
                  <c:v>43056</c:v>
                </c:pt>
                <c:pt idx="1">
                  <c:v>71707</c:v>
                </c:pt>
                <c:pt idx="2">
                  <c:v>51283</c:v>
                </c:pt>
                <c:pt idx="3">
                  <c:v>67222.84</c:v>
                </c:pt>
                <c:pt idx="4">
                  <c:v>93213</c:v>
                </c:pt>
                <c:pt idx="5">
                  <c:v>75827</c:v>
                </c:pt>
                <c:pt idx="6">
                  <c:v>51955</c:v>
                </c:pt>
                <c:pt idx="7">
                  <c:v>56700.89</c:v>
                </c:pt>
                <c:pt idx="8">
                  <c:v>71691</c:v>
                </c:pt>
                <c:pt idx="9">
                  <c:v>56687.19</c:v>
                </c:pt>
                <c:pt idx="10">
                  <c:v>48051</c:v>
                </c:pt>
                <c:pt idx="11">
                  <c:v>57198.35</c:v>
                </c:pt>
                <c:pt idx="12">
                  <c:v>58136</c:v>
                </c:pt>
                <c:pt idx="13">
                  <c:v>49635</c:v>
                </c:pt>
                <c:pt idx="14">
                  <c:v>45833</c:v>
                </c:pt>
              </c:numCache>
            </c:numRef>
          </c:xVal>
          <c:yVal>
            <c:numRef>
              <c:f>Data!$Z$31:$Z$45</c:f>
              <c:numCache>
                <c:formatCode>General</c:formatCode>
                <c:ptCount val="15"/>
                <c:pt idx="0">
                  <c:v>12.294</c:v>
                </c:pt>
                <c:pt idx="1">
                  <c:v>15.69</c:v>
                </c:pt>
                <c:pt idx="2">
                  <c:v>10.973000000000001</c:v>
                </c:pt>
                <c:pt idx="3">
                  <c:v>25.631</c:v>
                </c:pt>
                <c:pt idx="4">
                  <c:v>33.241</c:v>
                </c:pt>
                <c:pt idx="5">
                  <c:v>56.601999999999997</c:v>
                </c:pt>
                <c:pt idx="6">
                  <c:v>25.521999999999998</c:v>
                </c:pt>
                <c:pt idx="7">
                  <c:v>24.081</c:v>
                </c:pt>
                <c:pt idx="8">
                  <c:v>17.175000000000001</c:v>
                </c:pt>
                <c:pt idx="9">
                  <c:v>32.548999999999999</c:v>
                </c:pt>
                <c:pt idx="10">
                  <c:v>27.436</c:v>
                </c:pt>
                <c:pt idx="11">
                  <c:v>13.989000000000001</c:v>
                </c:pt>
                <c:pt idx="12">
                  <c:v>17.77</c:v>
                </c:pt>
                <c:pt idx="13">
                  <c:v>19.975000000000001</c:v>
                </c:pt>
                <c:pt idx="14">
                  <c:v>31.667999999999999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78A-4DB4-9657-16BA394FE436}"/>
            </c:ext>
          </c:extLst>
        </c:ser>
        <c:ser>
          <c:idx val="2"/>
          <c:order val="2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Data!$G$49:$G$60</c:f>
              <c:numCache>
                <c:formatCode>General</c:formatCode>
                <c:ptCount val="12"/>
                <c:pt idx="0">
                  <c:v>47955</c:v>
                </c:pt>
                <c:pt idx="1">
                  <c:v>48964</c:v>
                </c:pt>
                <c:pt idx="2">
                  <c:v>43409</c:v>
                </c:pt>
                <c:pt idx="3">
                  <c:v>61780</c:v>
                </c:pt>
                <c:pt idx="4">
                  <c:v>52675</c:v>
                </c:pt>
                <c:pt idx="5">
                  <c:v>72544</c:v>
                </c:pt>
                <c:pt idx="6">
                  <c:v>80489.22</c:v>
                </c:pt>
                <c:pt idx="7">
                  <c:v>76743</c:v>
                </c:pt>
                <c:pt idx="8">
                  <c:v>73093.3</c:v>
                </c:pt>
                <c:pt idx="9">
                  <c:v>64870</c:v>
                </c:pt>
                <c:pt idx="10">
                  <c:v>87045</c:v>
                </c:pt>
                <c:pt idx="11">
                  <c:v>52885</c:v>
                </c:pt>
              </c:numCache>
            </c:numRef>
          </c:xVal>
          <c:yVal>
            <c:numRef>
              <c:f>Data!$Z$49:$Z$60</c:f>
              <c:numCache>
                <c:formatCode>General</c:formatCode>
                <c:ptCount val="12"/>
                <c:pt idx="0">
                  <c:v>24.38</c:v>
                </c:pt>
                <c:pt idx="1">
                  <c:v>23.869</c:v>
                </c:pt>
                <c:pt idx="2">
                  <c:v>33.862000000000002</c:v>
                </c:pt>
                <c:pt idx="3">
                  <c:v>32.872</c:v>
                </c:pt>
                <c:pt idx="4">
                  <c:v>37.35</c:v>
                </c:pt>
                <c:pt idx="5">
                  <c:v>41.244999999999997</c:v>
                </c:pt>
                <c:pt idx="6">
                  <c:v>28.960999999999999</c:v>
                </c:pt>
                <c:pt idx="7">
                  <c:v>32.392000000000003</c:v>
                </c:pt>
                <c:pt idx="8">
                  <c:v>32.969000000000001</c:v>
                </c:pt>
                <c:pt idx="9">
                  <c:v>29.625</c:v>
                </c:pt>
                <c:pt idx="10">
                  <c:v>44.817</c:v>
                </c:pt>
                <c:pt idx="11">
                  <c:v>36.606000000000002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78A-4DB4-9657-16BA394FE4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2326672"/>
        <c:axId val="482323392"/>
      </c:scatterChart>
      <c:valAx>
        <c:axId val="4823266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2323392"/>
        <c:crosses val="autoZero"/>
        <c:crossBetween val="midCat"/>
      </c:valAx>
      <c:valAx>
        <c:axId val="482323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23266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Sag adhesion</a:t>
            </a:r>
            <a:r>
              <a:rPr lang="en-US" baseline="0"/>
              <a:t> height by BW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Data!$C$3:$C$60</c:f>
              <c:numCache>
                <c:formatCode>General</c:formatCode>
                <c:ptCount val="58"/>
                <c:pt idx="0">
                  <c:v>4.63</c:v>
                </c:pt>
                <c:pt idx="1">
                  <c:v>4.5</c:v>
                </c:pt>
                <c:pt idx="2">
                  <c:v>7</c:v>
                </c:pt>
                <c:pt idx="3">
                  <c:v>5.9</c:v>
                </c:pt>
                <c:pt idx="4">
                  <c:v>12.4</c:v>
                </c:pt>
                <c:pt idx="5">
                  <c:v>20</c:v>
                </c:pt>
                <c:pt idx="6">
                  <c:v>24</c:v>
                </c:pt>
                <c:pt idx="7">
                  <c:v>29</c:v>
                </c:pt>
                <c:pt idx="8">
                  <c:v>20</c:v>
                </c:pt>
                <c:pt idx="9">
                  <c:v>22</c:v>
                </c:pt>
                <c:pt idx="10">
                  <c:v>29</c:v>
                </c:pt>
                <c:pt idx="11">
                  <c:v>5.22</c:v>
                </c:pt>
                <c:pt idx="12">
                  <c:v>33.1</c:v>
                </c:pt>
                <c:pt idx="13">
                  <c:v>36.299999999999997</c:v>
                </c:pt>
                <c:pt idx="14">
                  <c:v>4.68</c:v>
                </c:pt>
                <c:pt idx="15">
                  <c:v>20</c:v>
                </c:pt>
                <c:pt idx="16">
                  <c:v>21</c:v>
                </c:pt>
                <c:pt idx="17">
                  <c:v>31</c:v>
                </c:pt>
                <c:pt idx="18">
                  <c:v>22</c:v>
                </c:pt>
                <c:pt idx="19">
                  <c:v>5.7</c:v>
                </c:pt>
                <c:pt idx="20">
                  <c:v>4.1500000000000004</c:v>
                </c:pt>
                <c:pt idx="21">
                  <c:v>11.5</c:v>
                </c:pt>
                <c:pt idx="22">
                  <c:v>6</c:v>
                </c:pt>
                <c:pt idx="23">
                  <c:v>5</c:v>
                </c:pt>
                <c:pt idx="24">
                  <c:v>17</c:v>
                </c:pt>
                <c:pt idx="28">
                  <c:v>6.1</c:v>
                </c:pt>
                <c:pt idx="29">
                  <c:v>29</c:v>
                </c:pt>
                <c:pt idx="30">
                  <c:v>5.7</c:v>
                </c:pt>
                <c:pt idx="31">
                  <c:v>11.5</c:v>
                </c:pt>
                <c:pt idx="32">
                  <c:v>23</c:v>
                </c:pt>
                <c:pt idx="33">
                  <c:v>36</c:v>
                </c:pt>
                <c:pt idx="34">
                  <c:v>7.5</c:v>
                </c:pt>
                <c:pt idx="35">
                  <c:v>8.6999999999999993</c:v>
                </c:pt>
                <c:pt idx="36">
                  <c:v>17</c:v>
                </c:pt>
                <c:pt idx="37">
                  <c:v>7.4</c:v>
                </c:pt>
                <c:pt idx="38">
                  <c:v>13</c:v>
                </c:pt>
                <c:pt idx="39">
                  <c:v>11.6</c:v>
                </c:pt>
                <c:pt idx="40">
                  <c:v>14</c:v>
                </c:pt>
                <c:pt idx="41">
                  <c:v>10</c:v>
                </c:pt>
                <c:pt idx="42">
                  <c:v>5.4</c:v>
                </c:pt>
                <c:pt idx="46">
                  <c:v>4</c:v>
                </c:pt>
                <c:pt idx="47">
                  <c:v>5.5</c:v>
                </c:pt>
                <c:pt idx="48">
                  <c:v>6.8</c:v>
                </c:pt>
                <c:pt idx="49">
                  <c:v>10.7</c:v>
                </c:pt>
                <c:pt idx="50">
                  <c:v>7</c:v>
                </c:pt>
                <c:pt idx="51">
                  <c:v>9.1</c:v>
                </c:pt>
                <c:pt idx="52">
                  <c:v>23</c:v>
                </c:pt>
                <c:pt idx="53">
                  <c:v>30.7</c:v>
                </c:pt>
                <c:pt idx="54">
                  <c:v>36</c:v>
                </c:pt>
                <c:pt idx="55">
                  <c:v>13.6</c:v>
                </c:pt>
                <c:pt idx="56">
                  <c:v>38</c:v>
                </c:pt>
                <c:pt idx="57">
                  <c:v>16.5</c:v>
                </c:pt>
              </c:numCache>
            </c:numRef>
          </c:xVal>
          <c:yVal>
            <c:numRef>
              <c:f>Data!$U$3:$U$60</c:f>
              <c:numCache>
                <c:formatCode>General</c:formatCode>
                <c:ptCount val="58"/>
                <c:pt idx="0">
                  <c:v>7.11</c:v>
                </c:pt>
                <c:pt idx="1">
                  <c:v>6.24</c:v>
                </c:pt>
                <c:pt idx="2">
                  <c:v>6.35</c:v>
                </c:pt>
                <c:pt idx="3">
                  <c:v>6.49</c:v>
                </c:pt>
                <c:pt idx="4">
                  <c:v>7.1</c:v>
                </c:pt>
                <c:pt idx="5">
                  <c:v>7.6</c:v>
                </c:pt>
                <c:pt idx="6">
                  <c:v>7.38</c:v>
                </c:pt>
                <c:pt idx="7">
                  <c:v>7.44</c:v>
                </c:pt>
                <c:pt idx="8">
                  <c:v>7.47</c:v>
                </c:pt>
                <c:pt idx="9">
                  <c:v>7.95</c:v>
                </c:pt>
                <c:pt idx="10">
                  <c:v>7.98</c:v>
                </c:pt>
                <c:pt idx="11">
                  <c:v>6.76</c:v>
                </c:pt>
                <c:pt idx="12">
                  <c:v>7.47</c:v>
                </c:pt>
                <c:pt idx="13">
                  <c:v>7.69</c:v>
                </c:pt>
                <c:pt idx="14">
                  <c:v>5.26</c:v>
                </c:pt>
                <c:pt idx="15">
                  <c:v>3.66</c:v>
                </c:pt>
                <c:pt idx="16">
                  <c:v>6.41</c:v>
                </c:pt>
                <c:pt idx="17">
                  <c:v>3.59</c:v>
                </c:pt>
                <c:pt idx="18">
                  <c:v>8.26</c:v>
                </c:pt>
                <c:pt idx="19">
                  <c:v>5.71</c:v>
                </c:pt>
                <c:pt idx="20">
                  <c:v>6.24</c:v>
                </c:pt>
                <c:pt idx="21">
                  <c:v>6.06</c:v>
                </c:pt>
                <c:pt idx="22">
                  <c:v>6.15</c:v>
                </c:pt>
                <c:pt idx="23">
                  <c:v>5.13</c:v>
                </c:pt>
                <c:pt idx="24">
                  <c:v>3.54</c:v>
                </c:pt>
                <c:pt idx="28">
                  <c:v>3.08</c:v>
                </c:pt>
                <c:pt idx="29">
                  <c:v>3.8</c:v>
                </c:pt>
                <c:pt idx="30">
                  <c:v>3.24</c:v>
                </c:pt>
                <c:pt idx="31">
                  <c:v>4.07</c:v>
                </c:pt>
                <c:pt idx="32">
                  <c:v>5.86</c:v>
                </c:pt>
                <c:pt idx="33">
                  <c:v>4.74</c:v>
                </c:pt>
                <c:pt idx="34">
                  <c:v>5.54</c:v>
                </c:pt>
                <c:pt idx="35">
                  <c:v>4.22</c:v>
                </c:pt>
                <c:pt idx="36">
                  <c:v>4.33</c:v>
                </c:pt>
                <c:pt idx="37">
                  <c:v>4.72</c:v>
                </c:pt>
                <c:pt idx="38">
                  <c:v>2.67</c:v>
                </c:pt>
                <c:pt idx="39">
                  <c:v>1.96</c:v>
                </c:pt>
                <c:pt idx="40">
                  <c:v>1.41</c:v>
                </c:pt>
                <c:pt idx="41">
                  <c:v>1.98</c:v>
                </c:pt>
                <c:pt idx="42">
                  <c:v>5.78</c:v>
                </c:pt>
                <c:pt idx="46">
                  <c:v>5.19</c:v>
                </c:pt>
                <c:pt idx="47">
                  <c:v>4.5999999999999996</c:v>
                </c:pt>
                <c:pt idx="48">
                  <c:v>5.48</c:v>
                </c:pt>
                <c:pt idx="49">
                  <c:v>6.3</c:v>
                </c:pt>
                <c:pt idx="50">
                  <c:v>4.9400000000000004</c:v>
                </c:pt>
                <c:pt idx="51">
                  <c:v>6.68</c:v>
                </c:pt>
                <c:pt idx="52">
                  <c:v>4.96</c:v>
                </c:pt>
                <c:pt idx="53">
                  <c:v>2.82</c:v>
                </c:pt>
                <c:pt idx="54">
                  <c:v>3.82</c:v>
                </c:pt>
                <c:pt idx="55">
                  <c:v>5.53</c:v>
                </c:pt>
                <c:pt idx="56">
                  <c:v>6.58</c:v>
                </c:pt>
                <c:pt idx="57">
                  <c:v>5.09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49D-4A97-860A-3DD1DBABDF62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Data!$C$31:$C$45</c:f>
              <c:numCache>
                <c:formatCode>General</c:formatCode>
                <c:ptCount val="15"/>
                <c:pt idx="0">
                  <c:v>6.1</c:v>
                </c:pt>
                <c:pt idx="1">
                  <c:v>29</c:v>
                </c:pt>
                <c:pt idx="2">
                  <c:v>5.7</c:v>
                </c:pt>
                <c:pt idx="3">
                  <c:v>11.5</c:v>
                </c:pt>
                <c:pt idx="4">
                  <c:v>23</c:v>
                </c:pt>
                <c:pt idx="5">
                  <c:v>36</c:v>
                </c:pt>
                <c:pt idx="6">
                  <c:v>7.5</c:v>
                </c:pt>
                <c:pt idx="7">
                  <c:v>8.6999999999999993</c:v>
                </c:pt>
                <c:pt idx="8">
                  <c:v>17</c:v>
                </c:pt>
                <c:pt idx="9">
                  <c:v>7.4</c:v>
                </c:pt>
                <c:pt idx="10">
                  <c:v>13</c:v>
                </c:pt>
                <c:pt idx="11">
                  <c:v>11.6</c:v>
                </c:pt>
                <c:pt idx="12">
                  <c:v>14</c:v>
                </c:pt>
                <c:pt idx="13">
                  <c:v>10</c:v>
                </c:pt>
                <c:pt idx="14">
                  <c:v>5.4</c:v>
                </c:pt>
              </c:numCache>
            </c:numRef>
          </c:xVal>
          <c:yVal>
            <c:numRef>
              <c:f>Data!$U$31:$U$45</c:f>
              <c:numCache>
                <c:formatCode>General</c:formatCode>
                <c:ptCount val="15"/>
                <c:pt idx="0">
                  <c:v>3.08</c:v>
                </c:pt>
                <c:pt idx="1">
                  <c:v>3.8</c:v>
                </c:pt>
                <c:pt idx="2">
                  <c:v>3.24</c:v>
                </c:pt>
                <c:pt idx="3">
                  <c:v>4.07</c:v>
                </c:pt>
                <c:pt idx="4">
                  <c:v>5.86</c:v>
                </c:pt>
                <c:pt idx="5">
                  <c:v>4.74</c:v>
                </c:pt>
                <c:pt idx="6">
                  <c:v>5.54</c:v>
                </c:pt>
                <c:pt idx="7">
                  <c:v>4.22</c:v>
                </c:pt>
                <c:pt idx="8">
                  <c:v>4.33</c:v>
                </c:pt>
                <c:pt idx="9">
                  <c:v>4.72</c:v>
                </c:pt>
                <c:pt idx="10">
                  <c:v>2.67</c:v>
                </c:pt>
                <c:pt idx="11">
                  <c:v>1.96</c:v>
                </c:pt>
                <c:pt idx="12">
                  <c:v>1.41</c:v>
                </c:pt>
                <c:pt idx="13">
                  <c:v>1.98</c:v>
                </c:pt>
                <c:pt idx="14">
                  <c:v>5.78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78A-4DB4-9657-16BA394FE436}"/>
            </c:ext>
          </c:extLst>
        </c:ser>
        <c:ser>
          <c:idx val="2"/>
          <c:order val="2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Data!$C$49:$C$60</c:f>
              <c:numCache>
                <c:formatCode>General</c:formatCode>
                <c:ptCount val="12"/>
                <c:pt idx="0">
                  <c:v>4</c:v>
                </c:pt>
                <c:pt idx="1">
                  <c:v>5.5</c:v>
                </c:pt>
                <c:pt idx="2">
                  <c:v>6.8</c:v>
                </c:pt>
                <c:pt idx="3">
                  <c:v>10.7</c:v>
                </c:pt>
                <c:pt idx="4">
                  <c:v>7</c:v>
                </c:pt>
                <c:pt idx="5">
                  <c:v>9.1</c:v>
                </c:pt>
                <c:pt idx="6">
                  <c:v>23</c:v>
                </c:pt>
                <c:pt idx="7">
                  <c:v>30.7</c:v>
                </c:pt>
                <c:pt idx="8">
                  <c:v>36</c:v>
                </c:pt>
                <c:pt idx="9">
                  <c:v>13.6</c:v>
                </c:pt>
                <c:pt idx="10">
                  <c:v>38</c:v>
                </c:pt>
                <c:pt idx="11">
                  <c:v>16.5</c:v>
                </c:pt>
              </c:numCache>
            </c:numRef>
          </c:xVal>
          <c:yVal>
            <c:numRef>
              <c:f>Data!$U$49:$U$60</c:f>
              <c:numCache>
                <c:formatCode>General</c:formatCode>
                <c:ptCount val="12"/>
                <c:pt idx="0">
                  <c:v>5.19</c:v>
                </c:pt>
                <c:pt idx="1">
                  <c:v>4.5999999999999996</c:v>
                </c:pt>
                <c:pt idx="2">
                  <c:v>5.48</c:v>
                </c:pt>
                <c:pt idx="3">
                  <c:v>6.3</c:v>
                </c:pt>
                <c:pt idx="4">
                  <c:v>4.9400000000000004</c:v>
                </c:pt>
                <c:pt idx="5">
                  <c:v>6.68</c:v>
                </c:pt>
                <c:pt idx="6">
                  <c:v>4.96</c:v>
                </c:pt>
                <c:pt idx="7">
                  <c:v>2.82</c:v>
                </c:pt>
                <c:pt idx="8">
                  <c:v>3.82</c:v>
                </c:pt>
                <c:pt idx="9">
                  <c:v>5.53</c:v>
                </c:pt>
                <c:pt idx="10">
                  <c:v>6.58</c:v>
                </c:pt>
                <c:pt idx="11">
                  <c:v>5.09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78A-4DB4-9657-16BA394FE4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2326672"/>
        <c:axId val="482323392"/>
      </c:scatterChart>
      <c:valAx>
        <c:axId val="4823266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2323392"/>
        <c:crosses val="autoZero"/>
        <c:crossBetween val="midCat"/>
      </c:valAx>
      <c:valAx>
        <c:axId val="482323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23266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TBV vs BW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2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Data!$C$3:$C$60</c:f>
              <c:numCache>
                <c:formatCode>General</c:formatCode>
                <c:ptCount val="58"/>
                <c:pt idx="0">
                  <c:v>4.63</c:v>
                </c:pt>
                <c:pt idx="1">
                  <c:v>4.5</c:v>
                </c:pt>
                <c:pt idx="2">
                  <c:v>7</c:v>
                </c:pt>
                <c:pt idx="3">
                  <c:v>5.9</c:v>
                </c:pt>
                <c:pt idx="4">
                  <c:v>12.4</c:v>
                </c:pt>
                <c:pt idx="5">
                  <c:v>20</c:v>
                </c:pt>
                <c:pt idx="6">
                  <c:v>24</c:v>
                </c:pt>
                <c:pt idx="7">
                  <c:v>29</c:v>
                </c:pt>
                <c:pt idx="8">
                  <c:v>20</c:v>
                </c:pt>
                <c:pt idx="9">
                  <c:v>22</c:v>
                </c:pt>
                <c:pt idx="10">
                  <c:v>29</c:v>
                </c:pt>
                <c:pt idx="11">
                  <c:v>5.22</c:v>
                </c:pt>
                <c:pt idx="12">
                  <c:v>33.1</c:v>
                </c:pt>
                <c:pt idx="13">
                  <c:v>36.299999999999997</c:v>
                </c:pt>
                <c:pt idx="14">
                  <c:v>4.68</c:v>
                </c:pt>
                <c:pt idx="15">
                  <c:v>20</c:v>
                </c:pt>
                <c:pt idx="16">
                  <c:v>21</c:v>
                </c:pt>
                <c:pt idx="17">
                  <c:v>31</c:v>
                </c:pt>
                <c:pt idx="18">
                  <c:v>22</c:v>
                </c:pt>
                <c:pt idx="19">
                  <c:v>5.7</c:v>
                </c:pt>
                <c:pt idx="20">
                  <c:v>4.1500000000000004</c:v>
                </c:pt>
                <c:pt idx="21">
                  <c:v>11.5</c:v>
                </c:pt>
                <c:pt idx="22">
                  <c:v>6</c:v>
                </c:pt>
                <c:pt idx="23">
                  <c:v>5</c:v>
                </c:pt>
                <c:pt idx="24">
                  <c:v>17</c:v>
                </c:pt>
                <c:pt idx="28">
                  <c:v>6.1</c:v>
                </c:pt>
                <c:pt idx="29">
                  <c:v>29</c:v>
                </c:pt>
                <c:pt idx="30">
                  <c:v>5.7</c:v>
                </c:pt>
                <c:pt idx="31">
                  <c:v>11.5</c:v>
                </c:pt>
                <c:pt idx="32">
                  <c:v>23</c:v>
                </c:pt>
                <c:pt idx="33">
                  <c:v>36</c:v>
                </c:pt>
                <c:pt idx="34">
                  <c:v>7.5</c:v>
                </c:pt>
                <c:pt idx="35">
                  <c:v>8.6999999999999993</c:v>
                </c:pt>
                <c:pt idx="36">
                  <c:v>17</c:v>
                </c:pt>
                <c:pt idx="37">
                  <c:v>7.4</c:v>
                </c:pt>
                <c:pt idx="38">
                  <c:v>13</c:v>
                </c:pt>
                <c:pt idx="39">
                  <c:v>11.6</c:v>
                </c:pt>
                <c:pt idx="40">
                  <c:v>14</c:v>
                </c:pt>
                <c:pt idx="41">
                  <c:v>10</c:v>
                </c:pt>
                <c:pt idx="42">
                  <c:v>5.4</c:v>
                </c:pt>
                <c:pt idx="46">
                  <c:v>4</c:v>
                </c:pt>
                <c:pt idx="47">
                  <c:v>5.5</c:v>
                </c:pt>
                <c:pt idx="48">
                  <c:v>6.8</c:v>
                </c:pt>
                <c:pt idx="49">
                  <c:v>10.7</c:v>
                </c:pt>
                <c:pt idx="50">
                  <c:v>7</c:v>
                </c:pt>
                <c:pt idx="51">
                  <c:v>9.1</c:v>
                </c:pt>
                <c:pt idx="52">
                  <c:v>23</c:v>
                </c:pt>
                <c:pt idx="53">
                  <c:v>30.7</c:v>
                </c:pt>
                <c:pt idx="54">
                  <c:v>36</c:v>
                </c:pt>
                <c:pt idx="55">
                  <c:v>13.6</c:v>
                </c:pt>
                <c:pt idx="56">
                  <c:v>38</c:v>
                </c:pt>
                <c:pt idx="57">
                  <c:v>16.5</c:v>
                </c:pt>
              </c:numCache>
            </c:numRef>
          </c:xVal>
          <c:yVal>
            <c:numRef>
              <c:f>Data!$G$3:$G$60</c:f>
              <c:numCache>
                <c:formatCode>General</c:formatCode>
                <c:ptCount val="58"/>
                <c:pt idx="0">
                  <c:v>54779.15</c:v>
                </c:pt>
                <c:pt idx="1">
                  <c:v>61151.51</c:v>
                </c:pt>
                <c:pt idx="2">
                  <c:v>47044</c:v>
                </c:pt>
                <c:pt idx="3">
                  <c:v>47358.79</c:v>
                </c:pt>
                <c:pt idx="4">
                  <c:v>75549</c:v>
                </c:pt>
                <c:pt idx="5">
                  <c:v>71241</c:v>
                </c:pt>
                <c:pt idx="6">
                  <c:v>71784</c:v>
                </c:pt>
                <c:pt idx="7">
                  <c:v>80015</c:v>
                </c:pt>
                <c:pt idx="8">
                  <c:v>69783</c:v>
                </c:pt>
                <c:pt idx="9">
                  <c:v>75314</c:v>
                </c:pt>
                <c:pt idx="10">
                  <c:v>70072</c:v>
                </c:pt>
                <c:pt idx="11">
                  <c:v>48435.519999999997</c:v>
                </c:pt>
                <c:pt idx="12">
                  <c:v>91784.3</c:v>
                </c:pt>
                <c:pt idx="13">
                  <c:v>97688.639999999999</c:v>
                </c:pt>
                <c:pt idx="14">
                  <c:v>51466.61</c:v>
                </c:pt>
                <c:pt idx="15">
                  <c:v>62730</c:v>
                </c:pt>
                <c:pt idx="16">
                  <c:v>67267</c:v>
                </c:pt>
                <c:pt idx="17">
                  <c:v>81682</c:v>
                </c:pt>
                <c:pt idx="18">
                  <c:v>77779</c:v>
                </c:pt>
                <c:pt idx="19">
                  <c:v>54271.51</c:v>
                </c:pt>
                <c:pt idx="20">
                  <c:v>48519.4</c:v>
                </c:pt>
                <c:pt idx="21">
                  <c:v>72016.03</c:v>
                </c:pt>
                <c:pt idx="22">
                  <c:v>57586.91</c:v>
                </c:pt>
                <c:pt idx="23">
                  <c:v>54133.43</c:v>
                </c:pt>
                <c:pt idx="24">
                  <c:v>65624.929999999993</c:v>
                </c:pt>
                <c:pt idx="28">
                  <c:v>43056</c:v>
                </c:pt>
                <c:pt idx="29">
                  <c:v>71707</c:v>
                </c:pt>
                <c:pt idx="30">
                  <c:v>51283</c:v>
                </c:pt>
                <c:pt idx="31">
                  <c:v>67222.84</c:v>
                </c:pt>
                <c:pt idx="32">
                  <c:v>93213</c:v>
                </c:pt>
                <c:pt idx="33">
                  <c:v>75827</c:v>
                </c:pt>
                <c:pt idx="34">
                  <c:v>51955</c:v>
                </c:pt>
                <c:pt idx="35">
                  <c:v>56700.89</c:v>
                </c:pt>
                <c:pt idx="36">
                  <c:v>71691</c:v>
                </c:pt>
                <c:pt idx="37">
                  <c:v>56687.19</c:v>
                </c:pt>
                <c:pt idx="38">
                  <c:v>48051</c:v>
                </c:pt>
                <c:pt idx="39">
                  <c:v>57198.35</c:v>
                </c:pt>
                <c:pt idx="40">
                  <c:v>58136</c:v>
                </c:pt>
                <c:pt idx="41">
                  <c:v>49635</c:v>
                </c:pt>
                <c:pt idx="42">
                  <c:v>45833</c:v>
                </c:pt>
                <c:pt idx="46">
                  <c:v>47955</c:v>
                </c:pt>
                <c:pt idx="47">
                  <c:v>48964</c:v>
                </c:pt>
                <c:pt idx="48">
                  <c:v>43409</c:v>
                </c:pt>
                <c:pt idx="49">
                  <c:v>61780</c:v>
                </c:pt>
                <c:pt idx="50">
                  <c:v>52675</c:v>
                </c:pt>
                <c:pt idx="51">
                  <c:v>72544</c:v>
                </c:pt>
                <c:pt idx="52">
                  <c:v>80489.22</c:v>
                </c:pt>
                <c:pt idx="53">
                  <c:v>76743</c:v>
                </c:pt>
                <c:pt idx="54">
                  <c:v>73093.3</c:v>
                </c:pt>
                <c:pt idx="55">
                  <c:v>64870</c:v>
                </c:pt>
                <c:pt idx="56">
                  <c:v>87045</c:v>
                </c:pt>
                <c:pt idx="57">
                  <c:v>52885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F4D-439F-90CA-7400C68AF4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2326672"/>
        <c:axId val="482323392"/>
      </c:scatterChart>
      <c:valAx>
        <c:axId val="4823266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2323392"/>
        <c:crosses val="autoZero"/>
        <c:crossBetween val="midCat"/>
      </c:valAx>
      <c:valAx>
        <c:axId val="482323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23266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nTBV vs BW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2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power"/>
            <c:dispRSqr val="1"/>
            <c:dispEq val="1"/>
            <c:trendlineLbl>
              <c:layout>
                <c:manualLayout>
                  <c:x val="2.308510063244383E-3"/>
                  <c:y val="-0.7278677533729336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Data!$C$3:$C$60</c:f>
              <c:numCache>
                <c:formatCode>General</c:formatCode>
                <c:ptCount val="58"/>
                <c:pt idx="0">
                  <c:v>4.63</c:v>
                </c:pt>
                <c:pt idx="1">
                  <c:v>4.5</c:v>
                </c:pt>
                <c:pt idx="2">
                  <c:v>7</c:v>
                </c:pt>
                <c:pt idx="3">
                  <c:v>5.9</c:v>
                </c:pt>
                <c:pt idx="4">
                  <c:v>12.4</c:v>
                </c:pt>
                <c:pt idx="5">
                  <c:v>20</c:v>
                </c:pt>
                <c:pt idx="6">
                  <c:v>24</c:v>
                </c:pt>
                <c:pt idx="7">
                  <c:v>29</c:v>
                </c:pt>
                <c:pt idx="8">
                  <c:v>20</c:v>
                </c:pt>
                <c:pt idx="9">
                  <c:v>22</c:v>
                </c:pt>
                <c:pt idx="10">
                  <c:v>29</c:v>
                </c:pt>
                <c:pt idx="11">
                  <c:v>5.22</c:v>
                </c:pt>
                <c:pt idx="12">
                  <c:v>33.1</c:v>
                </c:pt>
                <c:pt idx="13">
                  <c:v>36.299999999999997</c:v>
                </c:pt>
                <c:pt idx="14">
                  <c:v>4.68</c:v>
                </c:pt>
                <c:pt idx="15">
                  <c:v>20</c:v>
                </c:pt>
                <c:pt idx="16">
                  <c:v>21</c:v>
                </c:pt>
                <c:pt idx="17">
                  <c:v>31</c:v>
                </c:pt>
                <c:pt idx="18">
                  <c:v>22</c:v>
                </c:pt>
                <c:pt idx="19">
                  <c:v>5.7</c:v>
                </c:pt>
                <c:pt idx="20">
                  <c:v>4.1500000000000004</c:v>
                </c:pt>
                <c:pt idx="21">
                  <c:v>11.5</c:v>
                </c:pt>
                <c:pt idx="22">
                  <c:v>6</c:v>
                </c:pt>
                <c:pt idx="23">
                  <c:v>5</c:v>
                </c:pt>
                <c:pt idx="24">
                  <c:v>17</c:v>
                </c:pt>
                <c:pt idx="28">
                  <c:v>6.1</c:v>
                </c:pt>
                <c:pt idx="29">
                  <c:v>29</c:v>
                </c:pt>
                <c:pt idx="30">
                  <c:v>5.7</c:v>
                </c:pt>
                <c:pt idx="31">
                  <c:v>11.5</c:v>
                </c:pt>
                <c:pt idx="32">
                  <c:v>23</c:v>
                </c:pt>
                <c:pt idx="33">
                  <c:v>36</c:v>
                </c:pt>
                <c:pt idx="34">
                  <c:v>7.5</c:v>
                </c:pt>
                <c:pt idx="35">
                  <c:v>8.6999999999999993</c:v>
                </c:pt>
                <c:pt idx="36">
                  <c:v>17</c:v>
                </c:pt>
                <c:pt idx="37">
                  <c:v>7.4</c:v>
                </c:pt>
                <c:pt idx="38">
                  <c:v>13</c:v>
                </c:pt>
                <c:pt idx="39">
                  <c:v>11.6</c:v>
                </c:pt>
                <c:pt idx="40">
                  <c:v>14</c:v>
                </c:pt>
                <c:pt idx="41">
                  <c:v>10</c:v>
                </c:pt>
                <c:pt idx="42">
                  <c:v>5.4</c:v>
                </c:pt>
                <c:pt idx="46">
                  <c:v>4</c:v>
                </c:pt>
                <c:pt idx="47">
                  <c:v>5.5</c:v>
                </c:pt>
                <c:pt idx="48">
                  <c:v>6.8</c:v>
                </c:pt>
                <c:pt idx="49">
                  <c:v>10.7</c:v>
                </c:pt>
                <c:pt idx="50">
                  <c:v>7</c:v>
                </c:pt>
                <c:pt idx="51">
                  <c:v>9.1</c:v>
                </c:pt>
                <c:pt idx="52">
                  <c:v>23</c:v>
                </c:pt>
                <c:pt idx="53">
                  <c:v>30.7</c:v>
                </c:pt>
                <c:pt idx="54">
                  <c:v>36</c:v>
                </c:pt>
                <c:pt idx="55">
                  <c:v>13.6</c:v>
                </c:pt>
                <c:pt idx="56">
                  <c:v>38</c:v>
                </c:pt>
                <c:pt idx="57">
                  <c:v>16.5</c:v>
                </c:pt>
              </c:numCache>
            </c:numRef>
          </c:xVal>
          <c:yVal>
            <c:numRef>
              <c:f>Data!$J$3:$J$60</c:f>
              <c:numCache>
                <c:formatCode>0.0</c:formatCode>
                <c:ptCount val="58"/>
                <c:pt idx="0">
                  <c:v>118.3134989200864</c:v>
                </c:pt>
                <c:pt idx="1">
                  <c:v>135.89224444444443</c:v>
                </c:pt>
                <c:pt idx="2">
                  <c:v>67.205714285714279</c:v>
                </c:pt>
                <c:pt idx="3">
                  <c:v>80.269135593220341</c:v>
                </c:pt>
                <c:pt idx="4">
                  <c:v>60.926612903225809</c:v>
                </c:pt>
                <c:pt idx="5">
                  <c:v>35.6205</c:v>
                </c:pt>
                <c:pt idx="6">
                  <c:v>29.91</c:v>
                </c:pt>
                <c:pt idx="7">
                  <c:v>27.591379310344827</c:v>
                </c:pt>
                <c:pt idx="8">
                  <c:v>34.891500000000001</c:v>
                </c:pt>
                <c:pt idx="9">
                  <c:v>34.233636363636364</c:v>
                </c:pt>
                <c:pt idx="10">
                  <c:v>24.162758620689658</c:v>
                </c:pt>
                <c:pt idx="11">
                  <c:v>92.78835249042146</c:v>
                </c:pt>
                <c:pt idx="12">
                  <c:v>27.729395770392749</c:v>
                </c:pt>
                <c:pt idx="13">
                  <c:v>26.911471074380167</c:v>
                </c:pt>
                <c:pt idx="14">
                  <c:v>109.97138888888891</c:v>
                </c:pt>
                <c:pt idx="15">
                  <c:v>31.365000000000002</c:v>
                </c:pt>
                <c:pt idx="16">
                  <c:v>32.031904761904762</c:v>
                </c:pt>
                <c:pt idx="17">
                  <c:v>26.349032258064518</c:v>
                </c:pt>
                <c:pt idx="18">
                  <c:v>35.354090909090914</c:v>
                </c:pt>
                <c:pt idx="19">
                  <c:v>95.213175438596508</c:v>
                </c:pt>
                <c:pt idx="20">
                  <c:v>116.91421686746988</c:v>
                </c:pt>
                <c:pt idx="21">
                  <c:v>62.622634782608692</c:v>
                </c:pt>
                <c:pt idx="22">
                  <c:v>95.978183333333348</c:v>
                </c:pt>
                <c:pt idx="23">
                  <c:v>108.26685999999999</c:v>
                </c:pt>
                <c:pt idx="24">
                  <c:v>38.602899999999998</c:v>
                </c:pt>
                <c:pt idx="28">
                  <c:v>70.583606557377053</c:v>
                </c:pt>
                <c:pt idx="29">
                  <c:v>24.726551724137931</c:v>
                </c:pt>
                <c:pt idx="30">
                  <c:v>89.970175438596485</c:v>
                </c:pt>
                <c:pt idx="31">
                  <c:v>58.45464347826087</c:v>
                </c:pt>
                <c:pt idx="32">
                  <c:v>40.527391304347823</c:v>
                </c:pt>
                <c:pt idx="33">
                  <c:v>21.063055555555557</c:v>
                </c:pt>
                <c:pt idx="34">
                  <c:v>69.273333333333326</c:v>
                </c:pt>
                <c:pt idx="35">
                  <c:v>65.173436781609198</c:v>
                </c:pt>
                <c:pt idx="36">
                  <c:v>42.171176470588236</c:v>
                </c:pt>
                <c:pt idx="37">
                  <c:v>76.604310810810816</c:v>
                </c:pt>
                <c:pt idx="38">
                  <c:v>36.962307692307689</c:v>
                </c:pt>
                <c:pt idx="39">
                  <c:v>49.308922413793105</c:v>
                </c:pt>
                <c:pt idx="40">
                  <c:v>41.525714285714287</c:v>
                </c:pt>
                <c:pt idx="41">
                  <c:v>49.634999999999998</c:v>
                </c:pt>
                <c:pt idx="42">
                  <c:v>84.875925925925912</c:v>
                </c:pt>
                <c:pt idx="46">
                  <c:v>119.8875</c:v>
                </c:pt>
                <c:pt idx="47">
                  <c:v>89.025454545454537</c:v>
                </c:pt>
                <c:pt idx="48">
                  <c:v>63.836764705882352</c:v>
                </c:pt>
                <c:pt idx="49">
                  <c:v>57.738317757009355</c:v>
                </c:pt>
                <c:pt idx="50">
                  <c:v>75.25</c:v>
                </c:pt>
                <c:pt idx="51">
                  <c:v>79.71868131868132</c:v>
                </c:pt>
                <c:pt idx="52">
                  <c:v>34.995313043478262</c:v>
                </c:pt>
                <c:pt idx="53">
                  <c:v>24.997719869706838</c:v>
                </c:pt>
                <c:pt idx="54">
                  <c:v>20.303694444444446</c:v>
                </c:pt>
                <c:pt idx="55">
                  <c:v>47.698529411764703</c:v>
                </c:pt>
                <c:pt idx="56">
                  <c:v>22.90657894736842</c:v>
                </c:pt>
                <c:pt idx="57">
                  <c:v>32.051515151515147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F4D-439F-90CA-7400C68AF4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2326672"/>
        <c:axId val="482323392"/>
      </c:scatterChart>
      <c:valAx>
        <c:axId val="4823266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2323392"/>
        <c:crosses val="autoZero"/>
        <c:crossBetween val="midCat"/>
      </c:valAx>
      <c:valAx>
        <c:axId val="482323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23266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Sag adhesion</a:t>
            </a:r>
            <a:r>
              <a:rPr lang="en-US" baseline="0"/>
              <a:t> height by nTBV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Data!$J$3:$J$60</c:f>
              <c:numCache>
                <c:formatCode>0.0</c:formatCode>
                <c:ptCount val="58"/>
                <c:pt idx="0">
                  <c:v>118.3134989200864</c:v>
                </c:pt>
                <c:pt idx="1">
                  <c:v>135.89224444444443</c:v>
                </c:pt>
                <c:pt idx="2">
                  <c:v>67.205714285714279</c:v>
                </c:pt>
                <c:pt idx="3">
                  <c:v>80.269135593220341</c:v>
                </c:pt>
                <c:pt idx="4">
                  <c:v>60.926612903225809</c:v>
                </c:pt>
                <c:pt idx="5">
                  <c:v>35.6205</c:v>
                </c:pt>
                <c:pt idx="6">
                  <c:v>29.91</c:v>
                </c:pt>
                <c:pt idx="7">
                  <c:v>27.591379310344827</c:v>
                </c:pt>
                <c:pt idx="8">
                  <c:v>34.891500000000001</c:v>
                </c:pt>
                <c:pt idx="9">
                  <c:v>34.233636363636364</c:v>
                </c:pt>
                <c:pt idx="10">
                  <c:v>24.162758620689658</c:v>
                </c:pt>
                <c:pt idx="11">
                  <c:v>92.78835249042146</c:v>
                </c:pt>
                <c:pt idx="12">
                  <c:v>27.729395770392749</c:v>
                </c:pt>
                <c:pt idx="13">
                  <c:v>26.911471074380167</c:v>
                </c:pt>
                <c:pt idx="14">
                  <c:v>109.97138888888891</c:v>
                </c:pt>
                <c:pt idx="15">
                  <c:v>31.365000000000002</c:v>
                </c:pt>
                <c:pt idx="16">
                  <c:v>32.031904761904762</c:v>
                </c:pt>
                <c:pt idx="17">
                  <c:v>26.349032258064518</c:v>
                </c:pt>
                <c:pt idx="18">
                  <c:v>35.354090909090914</c:v>
                </c:pt>
                <c:pt idx="19">
                  <c:v>95.213175438596508</c:v>
                </c:pt>
                <c:pt idx="20">
                  <c:v>116.91421686746988</c:v>
                </c:pt>
                <c:pt idx="21">
                  <c:v>62.622634782608692</c:v>
                </c:pt>
                <c:pt idx="22">
                  <c:v>95.978183333333348</c:v>
                </c:pt>
                <c:pt idx="23">
                  <c:v>108.26685999999999</c:v>
                </c:pt>
                <c:pt idx="24">
                  <c:v>38.602899999999998</c:v>
                </c:pt>
                <c:pt idx="28">
                  <c:v>70.583606557377053</c:v>
                </c:pt>
                <c:pt idx="29">
                  <c:v>24.726551724137931</c:v>
                </c:pt>
                <c:pt idx="30">
                  <c:v>89.970175438596485</c:v>
                </c:pt>
                <c:pt idx="31">
                  <c:v>58.45464347826087</c:v>
                </c:pt>
                <c:pt idx="32">
                  <c:v>40.527391304347823</c:v>
                </c:pt>
                <c:pt idx="33">
                  <c:v>21.063055555555557</c:v>
                </c:pt>
                <c:pt idx="34">
                  <c:v>69.273333333333326</c:v>
                </c:pt>
                <c:pt idx="35">
                  <c:v>65.173436781609198</c:v>
                </c:pt>
                <c:pt idx="36">
                  <c:v>42.171176470588236</c:v>
                </c:pt>
                <c:pt idx="37">
                  <c:v>76.604310810810816</c:v>
                </c:pt>
                <c:pt idx="38">
                  <c:v>36.962307692307689</c:v>
                </c:pt>
                <c:pt idx="39">
                  <c:v>49.308922413793105</c:v>
                </c:pt>
                <c:pt idx="40">
                  <c:v>41.525714285714287</c:v>
                </c:pt>
                <c:pt idx="41">
                  <c:v>49.634999999999998</c:v>
                </c:pt>
                <c:pt idx="42">
                  <c:v>84.875925925925912</c:v>
                </c:pt>
                <c:pt idx="46">
                  <c:v>119.8875</c:v>
                </c:pt>
                <c:pt idx="47">
                  <c:v>89.025454545454537</c:v>
                </c:pt>
                <c:pt idx="48">
                  <c:v>63.836764705882352</c:v>
                </c:pt>
                <c:pt idx="49">
                  <c:v>57.738317757009355</c:v>
                </c:pt>
                <c:pt idx="50">
                  <c:v>75.25</c:v>
                </c:pt>
                <c:pt idx="51">
                  <c:v>79.71868131868132</c:v>
                </c:pt>
                <c:pt idx="52">
                  <c:v>34.995313043478262</c:v>
                </c:pt>
                <c:pt idx="53">
                  <c:v>24.997719869706838</c:v>
                </c:pt>
                <c:pt idx="54">
                  <c:v>20.303694444444446</c:v>
                </c:pt>
                <c:pt idx="55">
                  <c:v>47.698529411764703</c:v>
                </c:pt>
                <c:pt idx="56">
                  <c:v>22.90657894736842</c:v>
                </c:pt>
                <c:pt idx="57">
                  <c:v>32.051515151515147</c:v>
                </c:pt>
              </c:numCache>
            </c:numRef>
          </c:xVal>
          <c:yVal>
            <c:numRef>
              <c:f>Data!$U$3:$U$60</c:f>
              <c:numCache>
                <c:formatCode>General</c:formatCode>
                <c:ptCount val="58"/>
                <c:pt idx="0">
                  <c:v>7.11</c:v>
                </c:pt>
                <c:pt idx="1">
                  <c:v>6.24</c:v>
                </c:pt>
                <c:pt idx="2">
                  <c:v>6.35</c:v>
                </c:pt>
                <c:pt idx="3">
                  <c:v>6.49</c:v>
                </c:pt>
                <c:pt idx="4">
                  <c:v>7.1</c:v>
                </c:pt>
                <c:pt idx="5">
                  <c:v>7.6</c:v>
                </c:pt>
                <c:pt idx="6">
                  <c:v>7.38</c:v>
                </c:pt>
                <c:pt idx="7">
                  <c:v>7.44</c:v>
                </c:pt>
                <c:pt idx="8">
                  <c:v>7.47</c:v>
                </c:pt>
                <c:pt idx="9">
                  <c:v>7.95</c:v>
                </c:pt>
                <c:pt idx="10">
                  <c:v>7.98</c:v>
                </c:pt>
                <c:pt idx="11">
                  <c:v>6.76</c:v>
                </c:pt>
                <c:pt idx="12">
                  <c:v>7.47</c:v>
                </c:pt>
                <c:pt idx="13">
                  <c:v>7.69</c:v>
                </c:pt>
                <c:pt idx="14">
                  <c:v>5.26</c:v>
                </c:pt>
                <c:pt idx="15">
                  <c:v>3.66</c:v>
                </c:pt>
                <c:pt idx="16">
                  <c:v>6.41</c:v>
                </c:pt>
                <c:pt idx="17">
                  <c:v>3.59</c:v>
                </c:pt>
                <c:pt idx="18">
                  <c:v>8.26</c:v>
                </c:pt>
                <c:pt idx="19">
                  <c:v>5.71</c:v>
                </c:pt>
                <c:pt idx="20">
                  <c:v>6.24</c:v>
                </c:pt>
                <c:pt idx="21">
                  <c:v>6.06</c:v>
                </c:pt>
                <c:pt idx="22">
                  <c:v>6.15</c:v>
                </c:pt>
                <c:pt idx="23">
                  <c:v>5.13</c:v>
                </c:pt>
                <c:pt idx="24">
                  <c:v>3.54</c:v>
                </c:pt>
                <c:pt idx="28">
                  <c:v>3.08</c:v>
                </c:pt>
                <c:pt idx="29">
                  <c:v>3.8</c:v>
                </c:pt>
                <c:pt idx="30">
                  <c:v>3.24</c:v>
                </c:pt>
                <c:pt idx="31">
                  <c:v>4.07</c:v>
                </c:pt>
                <c:pt idx="32">
                  <c:v>5.86</c:v>
                </c:pt>
                <c:pt idx="33">
                  <c:v>4.74</c:v>
                </c:pt>
                <c:pt idx="34">
                  <c:v>5.54</c:v>
                </c:pt>
                <c:pt idx="35">
                  <c:v>4.22</c:v>
                </c:pt>
                <c:pt idx="36">
                  <c:v>4.33</c:v>
                </c:pt>
                <c:pt idx="37">
                  <c:v>4.72</c:v>
                </c:pt>
                <c:pt idx="38">
                  <c:v>2.67</c:v>
                </c:pt>
                <c:pt idx="39">
                  <c:v>1.96</c:v>
                </c:pt>
                <c:pt idx="40">
                  <c:v>1.41</c:v>
                </c:pt>
                <c:pt idx="41">
                  <c:v>1.98</c:v>
                </c:pt>
                <c:pt idx="42">
                  <c:v>5.78</c:v>
                </c:pt>
                <c:pt idx="46">
                  <c:v>5.19</c:v>
                </c:pt>
                <c:pt idx="47">
                  <c:v>4.5999999999999996</c:v>
                </c:pt>
                <c:pt idx="48">
                  <c:v>5.48</c:v>
                </c:pt>
                <c:pt idx="49">
                  <c:v>6.3</c:v>
                </c:pt>
                <c:pt idx="50">
                  <c:v>4.9400000000000004</c:v>
                </c:pt>
                <c:pt idx="51">
                  <c:v>6.68</c:v>
                </c:pt>
                <c:pt idx="52">
                  <c:v>4.96</c:v>
                </c:pt>
                <c:pt idx="53">
                  <c:v>2.82</c:v>
                </c:pt>
                <c:pt idx="54">
                  <c:v>3.82</c:v>
                </c:pt>
                <c:pt idx="55">
                  <c:v>5.53</c:v>
                </c:pt>
                <c:pt idx="56">
                  <c:v>6.58</c:v>
                </c:pt>
                <c:pt idx="57">
                  <c:v>5.09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49D-4A97-860A-3DD1DBABDF62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Data!$J$31:$J$45</c:f>
              <c:numCache>
                <c:formatCode>0.0</c:formatCode>
                <c:ptCount val="15"/>
                <c:pt idx="0">
                  <c:v>70.583606557377053</c:v>
                </c:pt>
                <c:pt idx="1">
                  <c:v>24.726551724137931</c:v>
                </c:pt>
                <c:pt idx="2">
                  <c:v>89.970175438596485</c:v>
                </c:pt>
                <c:pt idx="3">
                  <c:v>58.45464347826087</c:v>
                </c:pt>
                <c:pt idx="4">
                  <c:v>40.527391304347823</c:v>
                </c:pt>
                <c:pt idx="5">
                  <c:v>21.063055555555557</c:v>
                </c:pt>
                <c:pt idx="6">
                  <c:v>69.273333333333326</c:v>
                </c:pt>
                <c:pt idx="7">
                  <c:v>65.173436781609198</c:v>
                </c:pt>
                <c:pt idx="8">
                  <c:v>42.171176470588236</c:v>
                </c:pt>
                <c:pt idx="9">
                  <c:v>76.604310810810816</c:v>
                </c:pt>
                <c:pt idx="10">
                  <c:v>36.962307692307689</c:v>
                </c:pt>
                <c:pt idx="11">
                  <c:v>49.308922413793105</c:v>
                </c:pt>
                <c:pt idx="12">
                  <c:v>41.525714285714287</c:v>
                </c:pt>
                <c:pt idx="13">
                  <c:v>49.634999999999998</c:v>
                </c:pt>
                <c:pt idx="14">
                  <c:v>84.875925925925912</c:v>
                </c:pt>
              </c:numCache>
            </c:numRef>
          </c:xVal>
          <c:yVal>
            <c:numRef>
              <c:f>Data!$U$31:$U$45</c:f>
              <c:numCache>
                <c:formatCode>General</c:formatCode>
                <c:ptCount val="15"/>
                <c:pt idx="0">
                  <c:v>3.08</c:v>
                </c:pt>
                <c:pt idx="1">
                  <c:v>3.8</c:v>
                </c:pt>
                <c:pt idx="2">
                  <c:v>3.24</c:v>
                </c:pt>
                <c:pt idx="3">
                  <c:v>4.07</c:v>
                </c:pt>
                <c:pt idx="4">
                  <c:v>5.86</c:v>
                </c:pt>
                <c:pt idx="5">
                  <c:v>4.74</c:v>
                </c:pt>
                <c:pt idx="6">
                  <c:v>5.54</c:v>
                </c:pt>
                <c:pt idx="7">
                  <c:v>4.22</c:v>
                </c:pt>
                <c:pt idx="8">
                  <c:v>4.33</c:v>
                </c:pt>
                <c:pt idx="9">
                  <c:v>4.72</c:v>
                </c:pt>
                <c:pt idx="10">
                  <c:v>2.67</c:v>
                </c:pt>
                <c:pt idx="11">
                  <c:v>1.96</c:v>
                </c:pt>
                <c:pt idx="12">
                  <c:v>1.41</c:v>
                </c:pt>
                <c:pt idx="13">
                  <c:v>1.98</c:v>
                </c:pt>
                <c:pt idx="14">
                  <c:v>5.78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78A-4DB4-9657-16BA394FE436}"/>
            </c:ext>
          </c:extLst>
        </c:ser>
        <c:ser>
          <c:idx val="2"/>
          <c:order val="2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Data!$J$49:$J$60</c:f>
              <c:numCache>
                <c:formatCode>0.0</c:formatCode>
                <c:ptCount val="12"/>
                <c:pt idx="0">
                  <c:v>119.8875</c:v>
                </c:pt>
                <c:pt idx="1">
                  <c:v>89.025454545454537</c:v>
                </c:pt>
                <c:pt idx="2">
                  <c:v>63.836764705882352</c:v>
                </c:pt>
                <c:pt idx="3">
                  <c:v>57.738317757009355</c:v>
                </c:pt>
                <c:pt idx="4">
                  <c:v>75.25</c:v>
                </c:pt>
                <c:pt idx="5">
                  <c:v>79.71868131868132</c:v>
                </c:pt>
                <c:pt idx="6">
                  <c:v>34.995313043478262</c:v>
                </c:pt>
                <c:pt idx="7">
                  <c:v>24.997719869706838</c:v>
                </c:pt>
                <c:pt idx="8">
                  <c:v>20.303694444444446</c:v>
                </c:pt>
                <c:pt idx="9">
                  <c:v>47.698529411764703</c:v>
                </c:pt>
                <c:pt idx="10">
                  <c:v>22.90657894736842</c:v>
                </c:pt>
                <c:pt idx="11">
                  <c:v>32.051515151515147</c:v>
                </c:pt>
              </c:numCache>
            </c:numRef>
          </c:xVal>
          <c:yVal>
            <c:numRef>
              <c:f>Data!$U$49:$U$60</c:f>
              <c:numCache>
                <c:formatCode>General</c:formatCode>
                <c:ptCount val="12"/>
                <c:pt idx="0">
                  <c:v>5.19</c:v>
                </c:pt>
                <c:pt idx="1">
                  <c:v>4.5999999999999996</c:v>
                </c:pt>
                <c:pt idx="2">
                  <c:v>5.48</c:v>
                </c:pt>
                <c:pt idx="3">
                  <c:v>6.3</c:v>
                </c:pt>
                <c:pt idx="4">
                  <c:v>4.9400000000000004</c:v>
                </c:pt>
                <c:pt idx="5">
                  <c:v>6.68</c:v>
                </c:pt>
                <c:pt idx="6">
                  <c:v>4.96</c:v>
                </c:pt>
                <c:pt idx="7">
                  <c:v>2.82</c:v>
                </c:pt>
                <c:pt idx="8">
                  <c:v>3.82</c:v>
                </c:pt>
                <c:pt idx="9">
                  <c:v>5.53</c:v>
                </c:pt>
                <c:pt idx="10">
                  <c:v>6.58</c:v>
                </c:pt>
                <c:pt idx="11">
                  <c:v>5.09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78A-4DB4-9657-16BA394FE4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2326672"/>
        <c:axId val="482323392"/>
      </c:scatterChart>
      <c:valAx>
        <c:axId val="4823266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2323392"/>
        <c:crosses val="autoZero"/>
        <c:crossBetween val="midCat"/>
      </c:valAx>
      <c:valAx>
        <c:axId val="482323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23266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TBV vs BW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2"/>
          <c:order val="0"/>
          <c:tx>
            <c:v>Control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Data!$C$3:$C$27</c:f>
              <c:numCache>
                <c:formatCode>General</c:formatCode>
                <c:ptCount val="25"/>
                <c:pt idx="0">
                  <c:v>4.63</c:v>
                </c:pt>
                <c:pt idx="1">
                  <c:v>4.5</c:v>
                </c:pt>
                <c:pt idx="2">
                  <c:v>7</c:v>
                </c:pt>
                <c:pt idx="3">
                  <c:v>5.9</c:v>
                </c:pt>
                <c:pt idx="4">
                  <c:v>12.4</c:v>
                </c:pt>
                <c:pt idx="5">
                  <c:v>20</c:v>
                </c:pt>
                <c:pt idx="6">
                  <c:v>24</c:v>
                </c:pt>
                <c:pt idx="7">
                  <c:v>29</c:v>
                </c:pt>
                <c:pt idx="8">
                  <c:v>20</c:v>
                </c:pt>
                <c:pt idx="9">
                  <c:v>22</c:v>
                </c:pt>
                <c:pt idx="10">
                  <c:v>29</c:v>
                </c:pt>
                <c:pt idx="11">
                  <c:v>5.22</c:v>
                </c:pt>
                <c:pt idx="12">
                  <c:v>33.1</c:v>
                </c:pt>
                <c:pt idx="13">
                  <c:v>36.299999999999997</c:v>
                </c:pt>
                <c:pt idx="14">
                  <c:v>4.68</c:v>
                </c:pt>
                <c:pt idx="15">
                  <c:v>20</c:v>
                </c:pt>
                <c:pt idx="16">
                  <c:v>21</c:v>
                </c:pt>
                <c:pt idx="17">
                  <c:v>31</c:v>
                </c:pt>
                <c:pt idx="18">
                  <c:v>22</c:v>
                </c:pt>
                <c:pt idx="19">
                  <c:v>5.7</c:v>
                </c:pt>
                <c:pt idx="20">
                  <c:v>4.1500000000000004</c:v>
                </c:pt>
                <c:pt idx="21">
                  <c:v>11.5</c:v>
                </c:pt>
                <c:pt idx="22">
                  <c:v>6</c:v>
                </c:pt>
                <c:pt idx="23">
                  <c:v>5</c:v>
                </c:pt>
                <c:pt idx="24">
                  <c:v>17</c:v>
                </c:pt>
              </c:numCache>
            </c:numRef>
          </c:xVal>
          <c:yVal>
            <c:numRef>
              <c:f>Data!$G$3:$G$27</c:f>
              <c:numCache>
                <c:formatCode>General</c:formatCode>
                <c:ptCount val="25"/>
                <c:pt idx="0">
                  <c:v>54779.15</c:v>
                </c:pt>
                <c:pt idx="1">
                  <c:v>61151.51</c:v>
                </c:pt>
                <c:pt idx="2">
                  <c:v>47044</c:v>
                </c:pt>
                <c:pt idx="3">
                  <c:v>47358.79</c:v>
                </c:pt>
                <c:pt idx="4">
                  <c:v>75549</c:v>
                </c:pt>
                <c:pt idx="5">
                  <c:v>71241</c:v>
                </c:pt>
                <c:pt idx="6">
                  <c:v>71784</c:v>
                </c:pt>
                <c:pt idx="7">
                  <c:v>80015</c:v>
                </c:pt>
                <c:pt idx="8">
                  <c:v>69783</c:v>
                </c:pt>
                <c:pt idx="9">
                  <c:v>75314</c:v>
                </c:pt>
                <c:pt idx="10">
                  <c:v>70072</c:v>
                </c:pt>
                <c:pt idx="11">
                  <c:v>48435.519999999997</c:v>
                </c:pt>
                <c:pt idx="12">
                  <c:v>91784.3</c:v>
                </c:pt>
                <c:pt idx="13">
                  <c:v>97688.639999999999</c:v>
                </c:pt>
                <c:pt idx="14">
                  <c:v>51466.61</c:v>
                </c:pt>
                <c:pt idx="15">
                  <c:v>62730</c:v>
                </c:pt>
                <c:pt idx="16">
                  <c:v>67267</c:v>
                </c:pt>
                <c:pt idx="17">
                  <c:v>81682</c:v>
                </c:pt>
                <c:pt idx="18">
                  <c:v>77779</c:v>
                </c:pt>
                <c:pt idx="19">
                  <c:v>54271.51</c:v>
                </c:pt>
                <c:pt idx="20">
                  <c:v>48519.4</c:v>
                </c:pt>
                <c:pt idx="21">
                  <c:v>72016.03</c:v>
                </c:pt>
                <c:pt idx="22">
                  <c:v>57586.91</c:v>
                </c:pt>
                <c:pt idx="23">
                  <c:v>54133.43</c:v>
                </c:pt>
                <c:pt idx="24">
                  <c:v>65624.929999999993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F4D-439F-90CA-7400C68AF4FC}"/>
            </c:ext>
          </c:extLst>
        </c:ser>
        <c:ser>
          <c:idx val="1"/>
          <c:order val="1"/>
          <c:tx>
            <c:v>no CCD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Data!$C$49:$C$60</c:f>
              <c:numCache>
                <c:formatCode>General</c:formatCode>
                <c:ptCount val="12"/>
                <c:pt idx="0">
                  <c:v>4</c:v>
                </c:pt>
                <c:pt idx="1">
                  <c:v>5.5</c:v>
                </c:pt>
                <c:pt idx="2">
                  <c:v>6.8</c:v>
                </c:pt>
                <c:pt idx="3">
                  <c:v>10.7</c:v>
                </c:pt>
                <c:pt idx="4">
                  <c:v>7</c:v>
                </c:pt>
                <c:pt idx="5">
                  <c:v>9.1</c:v>
                </c:pt>
                <c:pt idx="6">
                  <c:v>23</c:v>
                </c:pt>
                <c:pt idx="7">
                  <c:v>30.7</c:v>
                </c:pt>
                <c:pt idx="8">
                  <c:v>36</c:v>
                </c:pt>
                <c:pt idx="9">
                  <c:v>13.6</c:v>
                </c:pt>
                <c:pt idx="10">
                  <c:v>38</c:v>
                </c:pt>
                <c:pt idx="11">
                  <c:v>16.5</c:v>
                </c:pt>
              </c:numCache>
            </c:numRef>
          </c:xVal>
          <c:yVal>
            <c:numRef>
              <c:f>Data!$G$49:$G$60</c:f>
              <c:numCache>
                <c:formatCode>General</c:formatCode>
                <c:ptCount val="12"/>
                <c:pt idx="0">
                  <c:v>47955</c:v>
                </c:pt>
                <c:pt idx="1">
                  <c:v>48964</c:v>
                </c:pt>
                <c:pt idx="2">
                  <c:v>43409</c:v>
                </c:pt>
                <c:pt idx="3">
                  <c:v>61780</c:v>
                </c:pt>
                <c:pt idx="4">
                  <c:v>52675</c:v>
                </c:pt>
                <c:pt idx="5">
                  <c:v>72544</c:v>
                </c:pt>
                <c:pt idx="6">
                  <c:v>80489.22</c:v>
                </c:pt>
                <c:pt idx="7">
                  <c:v>76743</c:v>
                </c:pt>
                <c:pt idx="8">
                  <c:v>73093.3</c:v>
                </c:pt>
                <c:pt idx="9">
                  <c:v>64870</c:v>
                </c:pt>
                <c:pt idx="10">
                  <c:v>87045</c:v>
                </c:pt>
                <c:pt idx="11">
                  <c:v>52885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147-4183-8555-8236B338BC78}"/>
            </c:ext>
          </c:extLst>
        </c:ser>
        <c:ser>
          <c:idx val="0"/>
          <c:order val="2"/>
          <c:tx>
            <c:v>CCD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Data!$C$31:$C$45</c:f>
              <c:numCache>
                <c:formatCode>General</c:formatCode>
                <c:ptCount val="15"/>
                <c:pt idx="0">
                  <c:v>6.1</c:v>
                </c:pt>
                <c:pt idx="1">
                  <c:v>29</c:v>
                </c:pt>
                <c:pt idx="2">
                  <c:v>5.7</c:v>
                </c:pt>
                <c:pt idx="3">
                  <c:v>11.5</c:v>
                </c:pt>
                <c:pt idx="4">
                  <c:v>23</c:v>
                </c:pt>
                <c:pt idx="5">
                  <c:v>36</c:v>
                </c:pt>
                <c:pt idx="6">
                  <c:v>7.5</c:v>
                </c:pt>
                <c:pt idx="7">
                  <c:v>8.6999999999999993</c:v>
                </c:pt>
                <c:pt idx="8">
                  <c:v>17</c:v>
                </c:pt>
                <c:pt idx="9">
                  <c:v>7.4</c:v>
                </c:pt>
                <c:pt idx="10">
                  <c:v>13</c:v>
                </c:pt>
                <c:pt idx="11">
                  <c:v>11.6</c:v>
                </c:pt>
                <c:pt idx="12">
                  <c:v>14</c:v>
                </c:pt>
                <c:pt idx="13">
                  <c:v>10</c:v>
                </c:pt>
                <c:pt idx="14">
                  <c:v>5.4</c:v>
                </c:pt>
              </c:numCache>
            </c:numRef>
          </c:xVal>
          <c:yVal>
            <c:numRef>
              <c:f>Data!$G$31:$G$45</c:f>
              <c:numCache>
                <c:formatCode>General</c:formatCode>
                <c:ptCount val="15"/>
                <c:pt idx="0">
                  <c:v>43056</c:v>
                </c:pt>
                <c:pt idx="1">
                  <c:v>71707</c:v>
                </c:pt>
                <c:pt idx="2">
                  <c:v>51283</c:v>
                </c:pt>
                <c:pt idx="3">
                  <c:v>67222.84</c:v>
                </c:pt>
                <c:pt idx="4">
                  <c:v>93213</c:v>
                </c:pt>
                <c:pt idx="5">
                  <c:v>75827</c:v>
                </c:pt>
                <c:pt idx="6">
                  <c:v>51955</c:v>
                </c:pt>
                <c:pt idx="7">
                  <c:v>56700.89</c:v>
                </c:pt>
                <c:pt idx="8">
                  <c:v>71691</c:v>
                </c:pt>
                <c:pt idx="9">
                  <c:v>56687.19</c:v>
                </c:pt>
                <c:pt idx="10">
                  <c:v>48051</c:v>
                </c:pt>
                <c:pt idx="11">
                  <c:v>57198.35</c:v>
                </c:pt>
                <c:pt idx="12">
                  <c:v>58136</c:v>
                </c:pt>
                <c:pt idx="13">
                  <c:v>49635</c:v>
                </c:pt>
                <c:pt idx="14">
                  <c:v>45833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147-4183-8555-8236B338BC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2326672"/>
        <c:axId val="482323392"/>
      </c:scatterChart>
      <c:valAx>
        <c:axId val="4823266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2323392"/>
        <c:crosses val="autoZero"/>
        <c:crossBetween val="midCat"/>
      </c:valAx>
      <c:valAx>
        <c:axId val="482323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232667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Adhesion Area</a:t>
            </a:r>
            <a:r>
              <a:rPr lang="en-US" baseline="0"/>
              <a:t> vs nTBV</a:t>
            </a:r>
            <a:endParaRPr lang="en-US"/>
          </a:p>
        </c:rich>
      </c:tx>
      <c:layout>
        <c:manualLayout>
          <c:xMode val="edge"/>
          <c:yMode val="edge"/>
          <c:x val="0.42981645366618332"/>
          <c:y val="2.807017543859649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Data!$J$3:$J$60</c:f>
              <c:numCache>
                <c:formatCode>0.0</c:formatCode>
                <c:ptCount val="58"/>
                <c:pt idx="0">
                  <c:v>118.3134989200864</c:v>
                </c:pt>
                <c:pt idx="1">
                  <c:v>135.89224444444443</c:v>
                </c:pt>
                <c:pt idx="2">
                  <c:v>67.205714285714279</c:v>
                </c:pt>
                <c:pt idx="3">
                  <c:v>80.269135593220341</c:v>
                </c:pt>
                <c:pt idx="4">
                  <c:v>60.926612903225809</c:v>
                </c:pt>
                <c:pt idx="5">
                  <c:v>35.6205</c:v>
                </c:pt>
                <c:pt idx="6">
                  <c:v>29.91</c:v>
                </c:pt>
                <c:pt idx="7">
                  <c:v>27.591379310344827</c:v>
                </c:pt>
                <c:pt idx="8">
                  <c:v>34.891500000000001</c:v>
                </c:pt>
                <c:pt idx="9">
                  <c:v>34.233636363636364</c:v>
                </c:pt>
                <c:pt idx="10">
                  <c:v>24.162758620689658</c:v>
                </c:pt>
                <c:pt idx="11">
                  <c:v>92.78835249042146</c:v>
                </c:pt>
                <c:pt idx="12">
                  <c:v>27.729395770392749</c:v>
                </c:pt>
                <c:pt idx="13">
                  <c:v>26.911471074380167</c:v>
                </c:pt>
                <c:pt idx="14">
                  <c:v>109.97138888888891</c:v>
                </c:pt>
                <c:pt idx="15">
                  <c:v>31.365000000000002</c:v>
                </c:pt>
                <c:pt idx="16">
                  <c:v>32.031904761904762</c:v>
                </c:pt>
                <c:pt idx="17">
                  <c:v>26.349032258064518</c:v>
                </c:pt>
                <c:pt idx="18">
                  <c:v>35.354090909090914</c:v>
                </c:pt>
                <c:pt idx="19">
                  <c:v>95.213175438596508</c:v>
                </c:pt>
                <c:pt idx="20">
                  <c:v>116.91421686746988</c:v>
                </c:pt>
                <c:pt idx="21">
                  <c:v>62.622634782608692</c:v>
                </c:pt>
                <c:pt idx="22">
                  <c:v>95.978183333333348</c:v>
                </c:pt>
                <c:pt idx="23">
                  <c:v>108.26685999999999</c:v>
                </c:pt>
                <c:pt idx="24">
                  <c:v>38.602899999999998</c:v>
                </c:pt>
                <c:pt idx="28">
                  <c:v>70.583606557377053</c:v>
                </c:pt>
                <c:pt idx="29">
                  <c:v>24.726551724137931</c:v>
                </c:pt>
                <c:pt idx="30">
                  <c:v>89.970175438596485</c:v>
                </c:pt>
                <c:pt idx="31">
                  <c:v>58.45464347826087</c:v>
                </c:pt>
                <c:pt idx="32">
                  <c:v>40.527391304347823</c:v>
                </c:pt>
                <c:pt idx="33">
                  <c:v>21.063055555555557</c:v>
                </c:pt>
                <c:pt idx="34">
                  <c:v>69.273333333333326</c:v>
                </c:pt>
                <c:pt idx="35">
                  <c:v>65.173436781609198</c:v>
                </c:pt>
                <c:pt idx="36">
                  <c:v>42.171176470588236</c:v>
                </c:pt>
                <c:pt idx="37">
                  <c:v>76.604310810810816</c:v>
                </c:pt>
                <c:pt idx="38">
                  <c:v>36.962307692307689</c:v>
                </c:pt>
                <c:pt idx="39">
                  <c:v>49.308922413793105</c:v>
                </c:pt>
                <c:pt idx="40">
                  <c:v>41.525714285714287</c:v>
                </c:pt>
                <c:pt idx="41">
                  <c:v>49.634999999999998</c:v>
                </c:pt>
                <c:pt idx="42">
                  <c:v>84.875925925925912</c:v>
                </c:pt>
                <c:pt idx="46">
                  <c:v>119.8875</c:v>
                </c:pt>
                <c:pt idx="47">
                  <c:v>89.025454545454537</c:v>
                </c:pt>
                <c:pt idx="48">
                  <c:v>63.836764705882352</c:v>
                </c:pt>
                <c:pt idx="49">
                  <c:v>57.738317757009355</c:v>
                </c:pt>
                <c:pt idx="50">
                  <c:v>75.25</c:v>
                </c:pt>
                <c:pt idx="51">
                  <c:v>79.71868131868132</c:v>
                </c:pt>
                <c:pt idx="52">
                  <c:v>34.995313043478262</c:v>
                </c:pt>
                <c:pt idx="53">
                  <c:v>24.997719869706838</c:v>
                </c:pt>
                <c:pt idx="54">
                  <c:v>20.303694444444446</c:v>
                </c:pt>
                <c:pt idx="55">
                  <c:v>47.698529411764703</c:v>
                </c:pt>
                <c:pt idx="56">
                  <c:v>22.90657894736842</c:v>
                </c:pt>
                <c:pt idx="57">
                  <c:v>32.051515151515147</c:v>
                </c:pt>
              </c:numCache>
            </c:numRef>
          </c:xVal>
          <c:yVal>
            <c:numRef>
              <c:f>Data!$Z$3:$Z$60</c:f>
              <c:numCache>
                <c:formatCode>General</c:formatCode>
                <c:ptCount val="58"/>
                <c:pt idx="0">
                  <c:v>44.356999999999999</c:v>
                </c:pt>
                <c:pt idx="1">
                  <c:v>39.988</c:v>
                </c:pt>
                <c:pt idx="2">
                  <c:v>36.409999999999997</c:v>
                </c:pt>
                <c:pt idx="3">
                  <c:v>36.426000000000002</c:v>
                </c:pt>
                <c:pt idx="4">
                  <c:v>48.412999999999997</c:v>
                </c:pt>
                <c:pt idx="5">
                  <c:v>55.805</c:v>
                </c:pt>
                <c:pt idx="6">
                  <c:v>43.862000000000002</c:v>
                </c:pt>
                <c:pt idx="7">
                  <c:v>54.188000000000002</c:v>
                </c:pt>
                <c:pt idx="8">
                  <c:v>46.031999999999996</c:v>
                </c:pt>
                <c:pt idx="9">
                  <c:v>51.942999999999998</c:v>
                </c:pt>
                <c:pt idx="10">
                  <c:v>53.540999999999997</c:v>
                </c:pt>
                <c:pt idx="11">
                  <c:v>36.027999999999999</c:v>
                </c:pt>
                <c:pt idx="12">
                  <c:v>59.45</c:v>
                </c:pt>
                <c:pt idx="13">
                  <c:v>60.481000000000002</c:v>
                </c:pt>
                <c:pt idx="14">
                  <c:v>34.262999999999998</c:v>
                </c:pt>
                <c:pt idx="15">
                  <c:v>38.488</c:v>
                </c:pt>
                <c:pt idx="16">
                  <c:v>49.921999999999997</c:v>
                </c:pt>
                <c:pt idx="17">
                  <c:v>44.999000000000002</c:v>
                </c:pt>
                <c:pt idx="18">
                  <c:v>58.671999999999997</c:v>
                </c:pt>
                <c:pt idx="19">
                  <c:v>31.742000000000001</c:v>
                </c:pt>
                <c:pt idx="20">
                  <c:v>33.429000000000002</c:v>
                </c:pt>
                <c:pt idx="21">
                  <c:v>46.412999999999997</c:v>
                </c:pt>
                <c:pt idx="22">
                  <c:v>36.268999999999998</c:v>
                </c:pt>
                <c:pt idx="23">
                  <c:v>31.802</c:v>
                </c:pt>
                <c:pt idx="24">
                  <c:v>36.707999999999998</c:v>
                </c:pt>
                <c:pt idx="28">
                  <c:v>12.294</c:v>
                </c:pt>
                <c:pt idx="29">
                  <c:v>15.69</c:v>
                </c:pt>
                <c:pt idx="30">
                  <c:v>10.973000000000001</c:v>
                </c:pt>
                <c:pt idx="31">
                  <c:v>25.631</c:v>
                </c:pt>
                <c:pt idx="32">
                  <c:v>33.241</c:v>
                </c:pt>
                <c:pt idx="33">
                  <c:v>56.601999999999997</c:v>
                </c:pt>
                <c:pt idx="34">
                  <c:v>25.521999999999998</c:v>
                </c:pt>
                <c:pt idx="35">
                  <c:v>24.081</c:v>
                </c:pt>
                <c:pt idx="36">
                  <c:v>17.175000000000001</c:v>
                </c:pt>
                <c:pt idx="37">
                  <c:v>32.548999999999999</c:v>
                </c:pt>
                <c:pt idx="38">
                  <c:v>27.436</c:v>
                </c:pt>
                <c:pt idx="39">
                  <c:v>13.989000000000001</c:v>
                </c:pt>
                <c:pt idx="40">
                  <c:v>17.77</c:v>
                </c:pt>
                <c:pt idx="41">
                  <c:v>19.975000000000001</c:v>
                </c:pt>
                <c:pt idx="42">
                  <c:v>31.667999999999999</c:v>
                </c:pt>
                <c:pt idx="46">
                  <c:v>24.38</c:v>
                </c:pt>
                <c:pt idx="47">
                  <c:v>23.869</c:v>
                </c:pt>
                <c:pt idx="48">
                  <c:v>33.862000000000002</c:v>
                </c:pt>
                <c:pt idx="49">
                  <c:v>32.872</c:v>
                </c:pt>
                <c:pt idx="50">
                  <c:v>37.35</c:v>
                </c:pt>
                <c:pt idx="51">
                  <c:v>41.244999999999997</c:v>
                </c:pt>
                <c:pt idx="52">
                  <c:v>28.960999999999999</c:v>
                </c:pt>
                <c:pt idx="53">
                  <c:v>32.392000000000003</c:v>
                </c:pt>
                <c:pt idx="54">
                  <c:v>32.969000000000001</c:v>
                </c:pt>
                <c:pt idx="55">
                  <c:v>29.625</c:v>
                </c:pt>
                <c:pt idx="56">
                  <c:v>44.817</c:v>
                </c:pt>
                <c:pt idx="57">
                  <c:v>36.606000000000002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49D-4A97-860A-3DD1DBABDF62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Data!$J$31:$J$45</c:f>
              <c:numCache>
                <c:formatCode>0.0</c:formatCode>
                <c:ptCount val="15"/>
                <c:pt idx="0">
                  <c:v>70.583606557377053</c:v>
                </c:pt>
                <c:pt idx="1">
                  <c:v>24.726551724137931</c:v>
                </c:pt>
                <c:pt idx="2">
                  <c:v>89.970175438596485</c:v>
                </c:pt>
                <c:pt idx="3">
                  <c:v>58.45464347826087</c:v>
                </c:pt>
                <c:pt idx="4">
                  <c:v>40.527391304347823</c:v>
                </c:pt>
                <c:pt idx="5">
                  <c:v>21.063055555555557</c:v>
                </c:pt>
                <c:pt idx="6">
                  <c:v>69.273333333333326</c:v>
                </c:pt>
                <c:pt idx="7">
                  <c:v>65.173436781609198</c:v>
                </c:pt>
                <c:pt idx="8">
                  <c:v>42.171176470588236</c:v>
                </c:pt>
                <c:pt idx="9">
                  <c:v>76.604310810810816</c:v>
                </c:pt>
                <c:pt idx="10">
                  <c:v>36.962307692307689</c:v>
                </c:pt>
                <c:pt idx="11">
                  <c:v>49.308922413793105</c:v>
                </c:pt>
                <c:pt idx="12">
                  <c:v>41.525714285714287</c:v>
                </c:pt>
                <c:pt idx="13">
                  <c:v>49.634999999999998</c:v>
                </c:pt>
                <c:pt idx="14">
                  <c:v>84.875925925925912</c:v>
                </c:pt>
              </c:numCache>
            </c:numRef>
          </c:xVal>
          <c:yVal>
            <c:numRef>
              <c:f>Data!$Z$31:$Z$45</c:f>
              <c:numCache>
                <c:formatCode>General</c:formatCode>
                <c:ptCount val="15"/>
                <c:pt idx="0">
                  <c:v>12.294</c:v>
                </c:pt>
                <c:pt idx="1">
                  <c:v>15.69</c:v>
                </c:pt>
                <c:pt idx="2">
                  <c:v>10.973000000000001</c:v>
                </c:pt>
                <c:pt idx="3">
                  <c:v>25.631</c:v>
                </c:pt>
                <c:pt idx="4">
                  <c:v>33.241</c:v>
                </c:pt>
                <c:pt idx="5">
                  <c:v>56.601999999999997</c:v>
                </c:pt>
                <c:pt idx="6">
                  <c:v>25.521999999999998</c:v>
                </c:pt>
                <c:pt idx="7">
                  <c:v>24.081</c:v>
                </c:pt>
                <c:pt idx="8">
                  <c:v>17.175000000000001</c:v>
                </c:pt>
                <c:pt idx="9">
                  <c:v>32.548999999999999</c:v>
                </c:pt>
                <c:pt idx="10">
                  <c:v>27.436</c:v>
                </c:pt>
                <c:pt idx="11">
                  <c:v>13.989000000000001</c:v>
                </c:pt>
                <c:pt idx="12">
                  <c:v>17.77</c:v>
                </c:pt>
                <c:pt idx="13">
                  <c:v>19.975000000000001</c:v>
                </c:pt>
                <c:pt idx="14">
                  <c:v>31.667999999999999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78A-4DB4-9657-16BA394FE436}"/>
            </c:ext>
          </c:extLst>
        </c:ser>
        <c:ser>
          <c:idx val="2"/>
          <c:order val="2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Data!$J$49:$J$60</c:f>
              <c:numCache>
                <c:formatCode>0.0</c:formatCode>
                <c:ptCount val="12"/>
                <c:pt idx="0">
                  <c:v>119.8875</c:v>
                </c:pt>
                <c:pt idx="1">
                  <c:v>89.025454545454537</c:v>
                </c:pt>
                <c:pt idx="2">
                  <c:v>63.836764705882352</c:v>
                </c:pt>
                <c:pt idx="3">
                  <c:v>57.738317757009355</c:v>
                </c:pt>
                <c:pt idx="4">
                  <c:v>75.25</c:v>
                </c:pt>
                <c:pt idx="5">
                  <c:v>79.71868131868132</c:v>
                </c:pt>
                <c:pt idx="6">
                  <c:v>34.995313043478262</c:v>
                </c:pt>
                <c:pt idx="7">
                  <c:v>24.997719869706838</c:v>
                </c:pt>
                <c:pt idx="8">
                  <c:v>20.303694444444446</c:v>
                </c:pt>
                <c:pt idx="9">
                  <c:v>47.698529411764703</c:v>
                </c:pt>
                <c:pt idx="10">
                  <c:v>22.90657894736842</c:v>
                </c:pt>
                <c:pt idx="11">
                  <c:v>32.051515151515147</c:v>
                </c:pt>
              </c:numCache>
            </c:numRef>
          </c:xVal>
          <c:yVal>
            <c:numRef>
              <c:f>Data!$Z$49:$Z$60</c:f>
              <c:numCache>
                <c:formatCode>General</c:formatCode>
                <c:ptCount val="12"/>
                <c:pt idx="0">
                  <c:v>24.38</c:v>
                </c:pt>
                <c:pt idx="1">
                  <c:v>23.869</c:v>
                </c:pt>
                <c:pt idx="2">
                  <c:v>33.862000000000002</c:v>
                </c:pt>
                <c:pt idx="3">
                  <c:v>32.872</c:v>
                </c:pt>
                <c:pt idx="4">
                  <c:v>37.35</c:v>
                </c:pt>
                <c:pt idx="5">
                  <c:v>41.244999999999997</c:v>
                </c:pt>
                <c:pt idx="6">
                  <c:v>28.960999999999999</c:v>
                </c:pt>
                <c:pt idx="7">
                  <c:v>32.392000000000003</c:v>
                </c:pt>
                <c:pt idx="8">
                  <c:v>32.969000000000001</c:v>
                </c:pt>
                <c:pt idx="9">
                  <c:v>29.625</c:v>
                </c:pt>
                <c:pt idx="10">
                  <c:v>44.817</c:v>
                </c:pt>
                <c:pt idx="11">
                  <c:v>36.606000000000002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78A-4DB4-9657-16BA394FE4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2326672"/>
        <c:axId val="482323392"/>
      </c:scatterChart>
      <c:valAx>
        <c:axId val="482326672"/>
        <c:scaling>
          <c:orientation val="minMax"/>
          <c:max val="1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2323392"/>
        <c:crosses val="autoZero"/>
        <c:crossBetween val="midCat"/>
      </c:valAx>
      <c:valAx>
        <c:axId val="482323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23266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Sag adhesion</a:t>
            </a:r>
            <a:r>
              <a:rPr lang="en-US" baseline="0"/>
              <a:t> area by BW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Data!$C$3:$C$60</c:f>
              <c:numCache>
                <c:formatCode>General</c:formatCode>
                <c:ptCount val="58"/>
                <c:pt idx="0">
                  <c:v>4.63</c:v>
                </c:pt>
                <c:pt idx="1">
                  <c:v>4.5</c:v>
                </c:pt>
                <c:pt idx="2">
                  <c:v>7</c:v>
                </c:pt>
                <c:pt idx="3">
                  <c:v>5.9</c:v>
                </c:pt>
                <c:pt idx="4">
                  <c:v>12.4</c:v>
                </c:pt>
                <c:pt idx="5">
                  <c:v>20</c:v>
                </c:pt>
                <c:pt idx="6">
                  <c:v>24</c:v>
                </c:pt>
                <c:pt idx="7">
                  <c:v>29</c:v>
                </c:pt>
                <c:pt idx="8">
                  <c:v>20</c:v>
                </c:pt>
                <c:pt idx="9">
                  <c:v>22</c:v>
                </c:pt>
                <c:pt idx="10">
                  <c:v>29</c:v>
                </c:pt>
                <c:pt idx="11">
                  <c:v>5.22</c:v>
                </c:pt>
                <c:pt idx="12">
                  <c:v>33.1</c:v>
                </c:pt>
                <c:pt idx="13">
                  <c:v>36.299999999999997</c:v>
                </c:pt>
                <c:pt idx="14">
                  <c:v>4.68</c:v>
                </c:pt>
                <c:pt idx="15">
                  <c:v>20</c:v>
                </c:pt>
                <c:pt idx="16">
                  <c:v>21</c:v>
                </c:pt>
                <c:pt idx="17">
                  <c:v>31</c:v>
                </c:pt>
                <c:pt idx="18">
                  <c:v>22</c:v>
                </c:pt>
                <c:pt idx="19">
                  <c:v>5.7</c:v>
                </c:pt>
                <c:pt idx="20">
                  <c:v>4.1500000000000004</c:v>
                </c:pt>
                <c:pt idx="21">
                  <c:v>11.5</c:v>
                </c:pt>
                <c:pt idx="22">
                  <c:v>6</c:v>
                </c:pt>
                <c:pt idx="23">
                  <c:v>5</c:v>
                </c:pt>
                <c:pt idx="24">
                  <c:v>17</c:v>
                </c:pt>
                <c:pt idx="28">
                  <c:v>6.1</c:v>
                </c:pt>
                <c:pt idx="29">
                  <c:v>29</c:v>
                </c:pt>
                <c:pt idx="30">
                  <c:v>5.7</c:v>
                </c:pt>
                <c:pt idx="31">
                  <c:v>11.5</c:v>
                </c:pt>
                <c:pt idx="32">
                  <c:v>23</c:v>
                </c:pt>
                <c:pt idx="33">
                  <c:v>36</c:v>
                </c:pt>
                <c:pt idx="34">
                  <c:v>7.5</c:v>
                </c:pt>
                <c:pt idx="35">
                  <c:v>8.6999999999999993</c:v>
                </c:pt>
                <c:pt idx="36">
                  <c:v>17</c:v>
                </c:pt>
                <c:pt idx="37">
                  <c:v>7.4</c:v>
                </c:pt>
                <c:pt idx="38">
                  <c:v>13</c:v>
                </c:pt>
                <c:pt idx="39">
                  <c:v>11.6</c:v>
                </c:pt>
                <c:pt idx="40">
                  <c:v>14</c:v>
                </c:pt>
                <c:pt idx="41">
                  <c:v>10</c:v>
                </c:pt>
                <c:pt idx="42">
                  <c:v>5.4</c:v>
                </c:pt>
                <c:pt idx="46">
                  <c:v>4</c:v>
                </c:pt>
                <c:pt idx="47">
                  <c:v>5.5</c:v>
                </c:pt>
                <c:pt idx="48">
                  <c:v>6.8</c:v>
                </c:pt>
                <c:pt idx="49">
                  <c:v>10.7</c:v>
                </c:pt>
                <c:pt idx="50">
                  <c:v>7</c:v>
                </c:pt>
                <c:pt idx="51">
                  <c:v>9.1</c:v>
                </c:pt>
                <c:pt idx="52">
                  <c:v>23</c:v>
                </c:pt>
                <c:pt idx="53">
                  <c:v>30.7</c:v>
                </c:pt>
                <c:pt idx="54">
                  <c:v>36</c:v>
                </c:pt>
                <c:pt idx="55">
                  <c:v>13.6</c:v>
                </c:pt>
                <c:pt idx="56">
                  <c:v>38</c:v>
                </c:pt>
                <c:pt idx="57">
                  <c:v>16.5</c:v>
                </c:pt>
              </c:numCache>
            </c:numRef>
          </c:xVal>
          <c:yVal>
            <c:numRef>
              <c:f>Data!$Z$3:$Z$60</c:f>
              <c:numCache>
                <c:formatCode>General</c:formatCode>
                <c:ptCount val="58"/>
                <c:pt idx="0">
                  <c:v>44.356999999999999</c:v>
                </c:pt>
                <c:pt idx="1">
                  <c:v>39.988</c:v>
                </c:pt>
                <c:pt idx="2">
                  <c:v>36.409999999999997</c:v>
                </c:pt>
                <c:pt idx="3">
                  <c:v>36.426000000000002</c:v>
                </c:pt>
                <c:pt idx="4">
                  <c:v>48.412999999999997</c:v>
                </c:pt>
                <c:pt idx="5">
                  <c:v>55.805</c:v>
                </c:pt>
                <c:pt idx="6">
                  <c:v>43.862000000000002</c:v>
                </c:pt>
                <c:pt idx="7">
                  <c:v>54.188000000000002</c:v>
                </c:pt>
                <c:pt idx="8">
                  <c:v>46.031999999999996</c:v>
                </c:pt>
                <c:pt idx="9">
                  <c:v>51.942999999999998</c:v>
                </c:pt>
                <c:pt idx="10">
                  <c:v>53.540999999999997</c:v>
                </c:pt>
                <c:pt idx="11">
                  <c:v>36.027999999999999</c:v>
                </c:pt>
                <c:pt idx="12">
                  <c:v>59.45</c:v>
                </c:pt>
                <c:pt idx="13">
                  <c:v>60.481000000000002</c:v>
                </c:pt>
                <c:pt idx="14">
                  <c:v>34.262999999999998</c:v>
                </c:pt>
                <c:pt idx="15">
                  <c:v>38.488</c:v>
                </c:pt>
                <c:pt idx="16">
                  <c:v>49.921999999999997</c:v>
                </c:pt>
                <c:pt idx="17">
                  <c:v>44.999000000000002</c:v>
                </c:pt>
                <c:pt idx="18">
                  <c:v>58.671999999999997</c:v>
                </c:pt>
                <c:pt idx="19">
                  <c:v>31.742000000000001</c:v>
                </c:pt>
                <c:pt idx="20">
                  <c:v>33.429000000000002</c:v>
                </c:pt>
                <c:pt idx="21">
                  <c:v>46.412999999999997</c:v>
                </c:pt>
                <c:pt idx="22">
                  <c:v>36.268999999999998</c:v>
                </c:pt>
                <c:pt idx="23">
                  <c:v>31.802</c:v>
                </c:pt>
                <c:pt idx="24">
                  <c:v>36.707999999999998</c:v>
                </c:pt>
                <c:pt idx="28">
                  <c:v>12.294</c:v>
                </c:pt>
                <c:pt idx="29">
                  <c:v>15.69</c:v>
                </c:pt>
                <c:pt idx="30">
                  <c:v>10.973000000000001</c:v>
                </c:pt>
                <c:pt idx="31">
                  <c:v>25.631</c:v>
                </c:pt>
                <c:pt idx="32">
                  <c:v>33.241</c:v>
                </c:pt>
                <c:pt idx="33">
                  <c:v>56.601999999999997</c:v>
                </c:pt>
                <c:pt idx="34">
                  <c:v>25.521999999999998</c:v>
                </c:pt>
                <c:pt idx="35">
                  <c:v>24.081</c:v>
                </c:pt>
                <c:pt idx="36">
                  <c:v>17.175000000000001</c:v>
                </c:pt>
                <c:pt idx="37">
                  <c:v>32.548999999999999</c:v>
                </c:pt>
                <c:pt idx="38">
                  <c:v>27.436</c:v>
                </c:pt>
                <c:pt idx="39">
                  <c:v>13.989000000000001</c:v>
                </c:pt>
                <c:pt idx="40">
                  <c:v>17.77</c:v>
                </c:pt>
                <c:pt idx="41">
                  <c:v>19.975000000000001</c:v>
                </c:pt>
                <c:pt idx="42">
                  <c:v>31.667999999999999</c:v>
                </c:pt>
                <c:pt idx="46">
                  <c:v>24.38</c:v>
                </c:pt>
                <c:pt idx="47">
                  <c:v>23.869</c:v>
                </c:pt>
                <c:pt idx="48">
                  <c:v>33.862000000000002</c:v>
                </c:pt>
                <c:pt idx="49">
                  <c:v>32.872</c:v>
                </c:pt>
                <c:pt idx="50">
                  <c:v>37.35</c:v>
                </c:pt>
                <c:pt idx="51">
                  <c:v>41.244999999999997</c:v>
                </c:pt>
                <c:pt idx="52">
                  <c:v>28.960999999999999</c:v>
                </c:pt>
                <c:pt idx="53">
                  <c:v>32.392000000000003</c:v>
                </c:pt>
                <c:pt idx="54">
                  <c:v>32.969000000000001</c:v>
                </c:pt>
                <c:pt idx="55">
                  <c:v>29.625</c:v>
                </c:pt>
                <c:pt idx="56">
                  <c:v>44.817</c:v>
                </c:pt>
                <c:pt idx="57">
                  <c:v>36.606000000000002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49D-4A97-860A-3DD1DBABDF62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Data!$C$31:$C$45</c:f>
              <c:numCache>
                <c:formatCode>General</c:formatCode>
                <c:ptCount val="15"/>
                <c:pt idx="0">
                  <c:v>6.1</c:v>
                </c:pt>
                <c:pt idx="1">
                  <c:v>29</c:v>
                </c:pt>
                <c:pt idx="2">
                  <c:v>5.7</c:v>
                </c:pt>
                <c:pt idx="3">
                  <c:v>11.5</c:v>
                </c:pt>
                <c:pt idx="4">
                  <c:v>23</c:v>
                </c:pt>
                <c:pt idx="5">
                  <c:v>36</c:v>
                </c:pt>
                <c:pt idx="6">
                  <c:v>7.5</c:v>
                </c:pt>
                <c:pt idx="7">
                  <c:v>8.6999999999999993</c:v>
                </c:pt>
                <c:pt idx="8">
                  <c:v>17</c:v>
                </c:pt>
                <c:pt idx="9">
                  <c:v>7.4</c:v>
                </c:pt>
                <c:pt idx="10">
                  <c:v>13</c:v>
                </c:pt>
                <c:pt idx="11">
                  <c:v>11.6</c:v>
                </c:pt>
                <c:pt idx="12">
                  <c:v>14</c:v>
                </c:pt>
                <c:pt idx="13">
                  <c:v>10</c:v>
                </c:pt>
                <c:pt idx="14">
                  <c:v>5.4</c:v>
                </c:pt>
              </c:numCache>
            </c:numRef>
          </c:xVal>
          <c:yVal>
            <c:numRef>
              <c:f>Data!$Z$31:$Z$45</c:f>
              <c:numCache>
                <c:formatCode>General</c:formatCode>
                <c:ptCount val="15"/>
                <c:pt idx="0">
                  <c:v>12.294</c:v>
                </c:pt>
                <c:pt idx="1">
                  <c:v>15.69</c:v>
                </c:pt>
                <c:pt idx="2">
                  <c:v>10.973000000000001</c:v>
                </c:pt>
                <c:pt idx="3">
                  <c:v>25.631</c:v>
                </c:pt>
                <c:pt idx="4">
                  <c:v>33.241</c:v>
                </c:pt>
                <c:pt idx="5">
                  <c:v>56.601999999999997</c:v>
                </c:pt>
                <c:pt idx="6">
                  <c:v>25.521999999999998</c:v>
                </c:pt>
                <c:pt idx="7">
                  <c:v>24.081</c:v>
                </c:pt>
                <c:pt idx="8">
                  <c:v>17.175000000000001</c:v>
                </c:pt>
                <c:pt idx="9">
                  <c:v>32.548999999999999</c:v>
                </c:pt>
                <c:pt idx="10">
                  <c:v>27.436</c:v>
                </c:pt>
                <c:pt idx="11">
                  <c:v>13.989000000000001</c:v>
                </c:pt>
                <c:pt idx="12">
                  <c:v>17.77</c:v>
                </c:pt>
                <c:pt idx="13">
                  <c:v>19.975000000000001</c:v>
                </c:pt>
                <c:pt idx="14">
                  <c:v>31.667999999999999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78A-4DB4-9657-16BA394FE436}"/>
            </c:ext>
          </c:extLst>
        </c:ser>
        <c:ser>
          <c:idx val="2"/>
          <c:order val="2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Data!$C$49:$C$60</c:f>
              <c:numCache>
                <c:formatCode>General</c:formatCode>
                <c:ptCount val="12"/>
                <c:pt idx="0">
                  <c:v>4</c:v>
                </c:pt>
                <c:pt idx="1">
                  <c:v>5.5</c:v>
                </c:pt>
                <c:pt idx="2">
                  <c:v>6.8</c:v>
                </c:pt>
                <c:pt idx="3">
                  <c:v>10.7</c:v>
                </c:pt>
                <c:pt idx="4">
                  <c:v>7</c:v>
                </c:pt>
                <c:pt idx="5">
                  <c:v>9.1</c:v>
                </c:pt>
                <c:pt idx="6">
                  <c:v>23</c:v>
                </c:pt>
                <c:pt idx="7">
                  <c:v>30.7</c:v>
                </c:pt>
                <c:pt idx="8">
                  <c:v>36</c:v>
                </c:pt>
                <c:pt idx="9">
                  <c:v>13.6</c:v>
                </c:pt>
                <c:pt idx="10">
                  <c:v>38</c:v>
                </c:pt>
                <c:pt idx="11">
                  <c:v>16.5</c:v>
                </c:pt>
              </c:numCache>
            </c:numRef>
          </c:xVal>
          <c:yVal>
            <c:numRef>
              <c:f>Data!$Z$49:$Z$60</c:f>
              <c:numCache>
                <c:formatCode>General</c:formatCode>
                <c:ptCount val="12"/>
                <c:pt idx="0">
                  <c:v>24.38</c:v>
                </c:pt>
                <c:pt idx="1">
                  <c:v>23.869</c:v>
                </c:pt>
                <c:pt idx="2">
                  <c:v>33.862000000000002</c:v>
                </c:pt>
                <c:pt idx="3">
                  <c:v>32.872</c:v>
                </c:pt>
                <c:pt idx="4">
                  <c:v>37.35</c:v>
                </c:pt>
                <c:pt idx="5">
                  <c:v>41.244999999999997</c:v>
                </c:pt>
                <c:pt idx="6">
                  <c:v>28.960999999999999</c:v>
                </c:pt>
                <c:pt idx="7">
                  <c:v>32.392000000000003</c:v>
                </c:pt>
                <c:pt idx="8">
                  <c:v>32.969000000000001</c:v>
                </c:pt>
                <c:pt idx="9">
                  <c:v>29.625</c:v>
                </c:pt>
                <c:pt idx="10">
                  <c:v>44.817</c:v>
                </c:pt>
                <c:pt idx="11">
                  <c:v>36.606000000000002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78A-4DB4-9657-16BA394FE4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2326672"/>
        <c:axId val="482323392"/>
      </c:scatterChart>
      <c:valAx>
        <c:axId val="4823266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2323392"/>
        <c:crosses val="autoZero"/>
        <c:crossBetween val="midCat"/>
      </c:valAx>
      <c:valAx>
        <c:axId val="482323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23266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838200</xdr:colOff>
      <xdr:row>75</xdr:row>
      <xdr:rowOff>166687</xdr:rowOff>
    </xdr:from>
    <xdr:to>
      <xdr:col>16</xdr:col>
      <xdr:colOff>600075</xdr:colOff>
      <xdr:row>89</xdr:row>
      <xdr:rowOff>80962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C261669-2039-4464-B295-FCCEC7EDAF5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142875</xdr:colOff>
      <xdr:row>75</xdr:row>
      <xdr:rowOff>157162</xdr:rowOff>
    </xdr:from>
    <xdr:to>
      <xdr:col>22</xdr:col>
      <xdr:colOff>866775</xdr:colOff>
      <xdr:row>89</xdr:row>
      <xdr:rowOff>71437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D6A1C3F-651E-4321-A6A6-88DDEF4BF1A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819150</xdr:colOff>
      <xdr:row>90</xdr:row>
      <xdr:rowOff>119062</xdr:rowOff>
    </xdr:from>
    <xdr:to>
      <xdr:col>16</xdr:col>
      <xdr:colOff>742950</xdr:colOff>
      <xdr:row>104</xdr:row>
      <xdr:rowOff>33337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35CCC8D3-2B80-4DD3-80BC-12F855E8B24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238125</xdr:colOff>
      <xdr:row>76</xdr:row>
      <xdr:rowOff>38100</xdr:rowOff>
    </xdr:from>
    <xdr:to>
      <xdr:col>6</xdr:col>
      <xdr:colOff>352425</xdr:colOff>
      <xdr:row>89</xdr:row>
      <xdr:rowOff>152400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4F8A1F75-C118-4EF9-81E1-ED4D248DD5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200025</xdr:colOff>
      <xdr:row>91</xdr:row>
      <xdr:rowOff>114300</xdr:rowOff>
    </xdr:from>
    <xdr:to>
      <xdr:col>6</xdr:col>
      <xdr:colOff>314325</xdr:colOff>
      <xdr:row>105</xdr:row>
      <xdr:rowOff>28575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C9538C48-25E3-4068-A2BE-91E757BF93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828675</xdr:colOff>
      <xdr:row>104</xdr:row>
      <xdr:rowOff>109537</xdr:rowOff>
    </xdr:from>
    <xdr:to>
      <xdr:col>16</xdr:col>
      <xdr:colOff>752475</xdr:colOff>
      <xdr:row>118</xdr:row>
      <xdr:rowOff>23812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94BCC87D-55E8-4ECA-A9BC-3AED04C711A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495300</xdr:colOff>
      <xdr:row>76</xdr:row>
      <xdr:rowOff>66675</xdr:rowOff>
    </xdr:from>
    <xdr:to>
      <xdr:col>11</xdr:col>
      <xdr:colOff>257175</xdr:colOff>
      <xdr:row>89</xdr:row>
      <xdr:rowOff>180975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82B27F98-5577-4F2A-B3BE-A9477E3612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17</xdr:col>
      <xdr:colOff>228600</xdr:colOff>
      <xdr:row>104</xdr:row>
      <xdr:rowOff>166687</xdr:rowOff>
    </xdr:from>
    <xdr:to>
      <xdr:col>22</xdr:col>
      <xdr:colOff>952500</xdr:colOff>
      <xdr:row>118</xdr:row>
      <xdr:rowOff>80962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571EE09F-C946-45F8-AE1E-3E27DA0903C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428625</xdr:colOff>
      <xdr:row>90</xdr:row>
      <xdr:rowOff>80962</xdr:rowOff>
    </xdr:from>
    <xdr:to>
      <xdr:col>22</xdr:col>
      <xdr:colOff>352425</xdr:colOff>
      <xdr:row>103</xdr:row>
      <xdr:rowOff>195262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006C4E6B-5727-487D-9AD2-60F1D685238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638175</xdr:colOff>
      <xdr:row>91</xdr:row>
      <xdr:rowOff>66675</xdr:rowOff>
    </xdr:from>
    <xdr:to>
      <xdr:col>11</xdr:col>
      <xdr:colOff>400050</xdr:colOff>
      <xdr:row>104</xdr:row>
      <xdr:rowOff>180975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84A88A3C-EC4F-43E3-B2FA-3E656A061C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6</xdr:col>
      <xdr:colOff>600075</xdr:colOff>
      <xdr:row>107</xdr:row>
      <xdr:rowOff>0</xdr:rowOff>
    </xdr:from>
    <xdr:to>
      <xdr:col>11</xdr:col>
      <xdr:colOff>361950</xdr:colOff>
      <xdr:row>120</xdr:row>
      <xdr:rowOff>114300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59B16A90-ED7F-468D-A244-F672630FEA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6</xdr:col>
      <xdr:colOff>733425</xdr:colOff>
      <xdr:row>122</xdr:row>
      <xdr:rowOff>142875</xdr:rowOff>
    </xdr:from>
    <xdr:to>
      <xdr:col>11</xdr:col>
      <xdr:colOff>495300</xdr:colOff>
      <xdr:row>136</xdr:row>
      <xdr:rowOff>57150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8F203E6B-E712-42E2-A046-D2FB55A823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6</xdr:col>
      <xdr:colOff>676275</xdr:colOff>
      <xdr:row>137</xdr:row>
      <xdr:rowOff>85725</xdr:rowOff>
    </xdr:from>
    <xdr:to>
      <xdr:col>11</xdr:col>
      <xdr:colOff>438150</xdr:colOff>
      <xdr:row>151</xdr:row>
      <xdr:rowOff>0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5F57F7C9-2A3A-4A95-8301-F7ADC10A25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11</xdr:col>
      <xdr:colOff>723900</xdr:colOff>
      <xdr:row>122</xdr:row>
      <xdr:rowOff>85725</xdr:rowOff>
    </xdr:from>
    <xdr:to>
      <xdr:col>17</xdr:col>
      <xdr:colOff>466725</xdr:colOff>
      <xdr:row>140</xdr:row>
      <xdr:rowOff>0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87F56D4E-E572-4164-B60D-CDCE879D01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17</xdr:col>
      <xdr:colOff>809625</xdr:colOff>
      <xdr:row>121</xdr:row>
      <xdr:rowOff>171450</xdr:rowOff>
    </xdr:from>
    <xdr:to>
      <xdr:col>23</xdr:col>
      <xdr:colOff>552450</xdr:colOff>
      <xdr:row>139</xdr:row>
      <xdr:rowOff>85725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873EAA70-7032-4E27-99BF-2C7E00D418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17</xdr:col>
      <xdr:colOff>781050</xdr:colOff>
      <xdr:row>140</xdr:row>
      <xdr:rowOff>9525</xdr:rowOff>
    </xdr:from>
    <xdr:to>
      <xdr:col>23</xdr:col>
      <xdr:colOff>523875</xdr:colOff>
      <xdr:row>157</xdr:row>
      <xdr:rowOff>123825</xdr:rowOff>
    </xdr:to>
    <xdr:graphicFrame macro="">
      <xdr:nvGraphicFramePr>
        <xdr:cNvPr id="22" name="Chart 21">
          <a:extLst>
            <a:ext uri="{FF2B5EF4-FFF2-40B4-BE49-F238E27FC236}">
              <a16:creationId xmlns:a16="http://schemas.microsoft.com/office/drawing/2014/main" id="{149D8CE2-D92C-4781-9A31-DD8305A450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24</xdr:col>
      <xdr:colOff>0</xdr:colOff>
      <xdr:row>121</xdr:row>
      <xdr:rowOff>161925</xdr:rowOff>
    </xdr:from>
    <xdr:to>
      <xdr:col>29</xdr:col>
      <xdr:colOff>704850</xdr:colOff>
      <xdr:row>139</xdr:row>
      <xdr:rowOff>76200</xdr:rowOff>
    </xdr:to>
    <xdr:graphicFrame macro="">
      <xdr:nvGraphicFramePr>
        <xdr:cNvPr id="24" name="Chart 23">
          <a:extLst>
            <a:ext uri="{FF2B5EF4-FFF2-40B4-BE49-F238E27FC236}">
              <a16:creationId xmlns:a16="http://schemas.microsoft.com/office/drawing/2014/main" id="{35C1B136-AF92-4405-900B-4AC136C311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152400</xdr:colOff>
      <xdr:row>28</xdr:row>
      <xdr:rowOff>114300</xdr:rowOff>
    </xdr:from>
    <xdr:to>
      <xdr:col>21</xdr:col>
      <xdr:colOff>457200</xdr:colOff>
      <xdr:row>45</xdr:row>
      <xdr:rowOff>104775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B2CEB7F-FDE3-4093-A3DD-B703ABFE656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352425</xdr:colOff>
      <xdr:row>48</xdr:row>
      <xdr:rowOff>19050</xdr:rowOff>
    </xdr:from>
    <xdr:to>
      <xdr:col>22</xdr:col>
      <xdr:colOff>47625</xdr:colOff>
      <xdr:row>65</xdr:row>
      <xdr:rowOff>9525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E18D5DA-F77E-4BEB-8869-1608E8A6DEA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K69"/>
  <sheetViews>
    <sheetView tabSelected="1" workbookViewId="0">
      <pane ySplit="1" topLeftCell="A2" activePane="bottomLeft" state="frozen"/>
      <selection pane="bottomLeft" activeCell="A61" sqref="A61"/>
    </sheetView>
  </sheetViews>
  <sheetFormatPr defaultColWidth="14.44140625" defaultRowHeight="15.75" customHeight="1" x14ac:dyDescent="0.25"/>
  <cols>
    <col min="1" max="1" width="24.77734375" customWidth="1"/>
    <col min="2" max="2" width="6.5546875" style="4" customWidth="1"/>
    <col min="3" max="3" width="7" style="12" customWidth="1"/>
    <col min="4" max="4" width="10.5546875" style="12" customWidth="1"/>
    <col min="5" max="5" width="10.21875" customWidth="1"/>
    <col min="6" max="6" width="9.21875" style="24" customWidth="1"/>
    <col min="8" max="9" width="14.44140625" style="6"/>
    <col min="10" max="10" width="8.21875" customWidth="1"/>
    <col min="12" max="13" width="14.44140625" style="4"/>
    <col min="15" max="15" width="14.44140625" style="4"/>
    <col min="18" max="19" width="14.44140625" style="4"/>
    <col min="21" max="21" width="14.44140625" style="4"/>
    <col min="22" max="22" width="14.44140625" style="6"/>
    <col min="24" max="25" width="14.44140625" style="12"/>
    <col min="26" max="26" width="14.44140625" style="4"/>
    <col min="27" max="27" width="14.44140625" style="6"/>
    <col min="29" max="31" width="14.44140625" style="26"/>
    <col min="32" max="32" width="14.44140625" style="4"/>
    <col min="33" max="33" width="14.44140625" style="6"/>
  </cols>
  <sheetData>
    <row r="1" spans="1:37" s="8" customFormat="1" ht="15" customHeight="1" x14ac:dyDescent="0.25">
      <c r="A1" s="7" t="s">
        <v>1</v>
      </c>
      <c r="B1" s="7" t="s">
        <v>55</v>
      </c>
      <c r="C1" s="7" t="s">
        <v>25</v>
      </c>
      <c r="D1" s="7" t="s">
        <v>26</v>
      </c>
      <c r="E1" s="35" t="s">
        <v>54</v>
      </c>
      <c r="F1" s="7" t="s">
        <v>47</v>
      </c>
      <c r="G1" s="7" t="s">
        <v>2</v>
      </c>
      <c r="H1" s="7" t="s">
        <v>18</v>
      </c>
      <c r="I1" s="7" t="s">
        <v>19</v>
      </c>
      <c r="J1" s="7" t="s">
        <v>44</v>
      </c>
      <c r="K1" s="7" t="s">
        <v>3</v>
      </c>
      <c r="L1" s="7" t="s">
        <v>4</v>
      </c>
      <c r="M1" s="7" t="s">
        <v>12</v>
      </c>
      <c r="N1" s="7" t="s">
        <v>16</v>
      </c>
      <c r="O1" s="7" t="s">
        <v>5</v>
      </c>
      <c r="P1" s="7" t="s">
        <v>13</v>
      </c>
      <c r="Q1" s="7" t="s">
        <v>10</v>
      </c>
      <c r="R1" s="7" t="s">
        <v>11</v>
      </c>
      <c r="S1" s="7" t="s">
        <v>14</v>
      </c>
      <c r="T1" s="7" t="s">
        <v>15</v>
      </c>
      <c r="U1" s="7" t="s">
        <v>6</v>
      </c>
      <c r="V1" s="7" t="s">
        <v>17</v>
      </c>
      <c r="W1" s="7" t="s">
        <v>21</v>
      </c>
      <c r="X1" s="7" t="s">
        <v>45</v>
      </c>
      <c r="Y1" s="7" t="s">
        <v>46</v>
      </c>
      <c r="Z1" s="7" t="s">
        <v>7</v>
      </c>
      <c r="AA1" s="7" t="s">
        <v>57</v>
      </c>
      <c r="AB1" s="7" t="s">
        <v>60</v>
      </c>
      <c r="AC1" s="7" t="s">
        <v>58</v>
      </c>
      <c r="AD1" s="7" t="s">
        <v>59</v>
      </c>
      <c r="AE1" s="7"/>
      <c r="AF1" s="7" t="s">
        <v>49</v>
      </c>
      <c r="AG1" s="7"/>
      <c r="AH1" s="7"/>
      <c r="AI1" s="7" t="s">
        <v>50</v>
      </c>
    </row>
    <row r="3" spans="1:37" ht="15" customHeight="1" x14ac:dyDescent="0.25">
      <c r="A3" s="31">
        <v>1</v>
      </c>
      <c r="B3" s="28" t="s">
        <v>52</v>
      </c>
      <c r="C3" s="26">
        <v>4.63</v>
      </c>
      <c r="D3" s="26"/>
      <c r="E3">
        <v>9</v>
      </c>
      <c r="F3" s="26">
        <v>0</v>
      </c>
      <c r="G3" s="29">
        <v>54779.15</v>
      </c>
      <c r="H3" s="9">
        <f t="shared" ref="H3:H27" si="0">POWER(G3,0.3333)</f>
        <v>37.964744010417803</v>
      </c>
      <c r="I3" s="9">
        <f t="shared" ref="I3:I27" si="1">POWER(G3,0.6666667)</f>
        <v>1442.3711174834541</v>
      </c>
      <c r="J3" s="9">
        <f t="shared" ref="J3:J27" si="2">G3/C3*0.01</f>
        <v>118.3134989200864</v>
      </c>
      <c r="K3" s="29">
        <v>27199.919999999998</v>
      </c>
      <c r="L3" s="29">
        <v>27579.23</v>
      </c>
      <c r="M3" s="1">
        <f t="shared" ref="M3:M27" si="3">K3-L3</f>
        <v>-379.31000000000131</v>
      </c>
      <c r="N3" s="9">
        <f t="shared" ref="N3:N27" si="4">M3/K3*100</f>
        <v>-1.3945261603710648</v>
      </c>
      <c r="O3" s="29">
        <v>385.24</v>
      </c>
      <c r="P3" s="9">
        <f t="shared" ref="P3:P27" si="5">O3/G3*1000</f>
        <v>7.0326027329741336</v>
      </c>
      <c r="Q3" s="29">
        <v>193.97</v>
      </c>
      <c r="R3" s="29">
        <v>191.27</v>
      </c>
      <c r="S3" s="1">
        <f t="shared" ref="S3:S27" si="6">Q3-R3</f>
        <v>2.6999999999999886</v>
      </c>
      <c r="T3" s="9">
        <f t="shared" ref="T3:T27" si="7">S3/Q3*100</f>
        <v>1.3919678300768101</v>
      </c>
      <c r="U3" s="29">
        <v>7.11</v>
      </c>
      <c r="V3" s="9">
        <f t="shared" ref="V3:V27" si="8">U3/G3*100000</f>
        <v>12.979390881384615</v>
      </c>
      <c r="W3" s="9">
        <f t="shared" ref="W3:W27" si="9">U3/H3*100</f>
        <v>18.727901860865874</v>
      </c>
      <c r="X3" s="9">
        <f t="shared" ref="X3:X27" si="10">U3/C3*10</f>
        <v>15.356371490280779</v>
      </c>
      <c r="Y3" s="9">
        <f t="shared" ref="Y3:Y27" si="11">U3/J3*10</f>
        <v>0.60094579780810764</v>
      </c>
      <c r="Z3" s="29">
        <v>44.356999999999999</v>
      </c>
      <c r="AA3" s="9">
        <f>Z3*10000/G3</f>
        <v>8.0974239286297802</v>
      </c>
      <c r="AB3" s="9">
        <f t="shared" ref="AB3:AB27" si="12">Z3/I3*1000</f>
        <v>30.752834317280922</v>
      </c>
      <c r="AC3" s="9">
        <f t="shared" ref="AC3:AC27" si="13">Z3/C3</f>
        <v>9.5803455723542115</v>
      </c>
      <c r="AD3" s="9">
        <f t="shared" ref="AD3:AD27" si="14">Z3/J3*10</f>
        <v>3.7491072789555879</v>
      </c>
      <c r="AE3" s="9"/>
      <c r="AF3" s="29">
        <v>7.5149999999999997</v>
      </c>
      <c r="AG3" s="9">
        <f t="shared" ref="AG3:AG27" si="15">AF3/G3*100000</f>
        <v>13.718723273362219</v>
      </c>
      <c r="AH3" s="9">
        <f t="shared" ref="AH3:AH27" si="16">AF3/I3*100</f>
        <v>0.52101708838371874</v>
      </c>
      <c r="AI3" s="29">
        <v>7.7039999999999997</v>
      </c>
      <c r="AJ3" s="10">
        <f t="shared" ref="AJ3:AJ27" si="17">AI3/G3*100000</f>
        <v>14.063745056285102</v>
      </c>
      <c r="AK3" s="10">
        <f t="shared" ref="AK3:AK27" si="18">AI3/H3*100</f>
        <v>20.292511383419221</v>
      </c>
    </row>
    <row r="4" spans="1:37" ht="15" customHeight="1" x14ac:dyDescent="0.25">
      <c r="A4" s="31">
        <v>2</v>
      </c>
      <c r="B4" s="28" t="s">
        <v>52</v>
      </c>
      <c r="C4" s="26">
        <v>4.5</v>
      </c>
      <c r="D4" s="26"/>
      <c r="E4">
        <v>9</v>
      </c>
      <c r="F4" s="26">
        <v>0</v>
      </c>
      <c r="G4" s="29">
        <v>61151.51</v>
      </c>
      <c r="H4" s="9">
        <f t="shared" si="0"/>
        <v>39.383065242831641</v>
      </c>
      <c r="I4" s="9">
        <f t="shared" si="1"/>
        <v>1552.166418633009</v>
      </c>
      <c r="J4" s="9">
        <f t="shared" si="2"/>
        <v>135.89224444444443</v>
      </c>
      <c r="K4" s="29">
        <v>30575.75</v>
      </c>
      <c r="L4" s="29">
        <v>30575.759999999998</v>
      </c>
      <c r="M4" s="1">
        <f t="shared" si="3"/>
        <v>-9.9999999983992893E-3</v>
      </c>
      <c r="N4" s="9">
        <f t="shared" si="4"/>
        <v>-3.2705657255829507E-5</v>
      </c>
      <c r="O4" s="29">
        <v>728.59</v>
      </c>
      <c r="P4" s="9">
        <f t="shared" si="5"/>
        <v>11.914505463560916</v>
      </c>
      <c r="Q4" s="29">
        <v>341.67</v>
      </c>
      <c r="R4" s="29">
        <v>386.92</v>
      </c>
      <c r="S4" s="1">
        <f t="shared" si="6"/>
        <v>-45.25</v>
      </c>
      <c r="T4" s="9">
        <f t="shared" si="7"/>
        <v>-13.243773231480668</v>
      </c>
      <c r="U4" s="29">
        <v>6.24</v>
      </c>
      <c r="V4" s="9">
        <f t="shared" si="8"/>
        <v>10.204163396782844</v>
      </c>
      <c r="W4" s="9">
        <f t="shared" si="9"/>
        <v>15.844373619790254</v>
      </c>
      <c r="X4" s="9">
        <f t="shared" si="10"/>
        <v>13.866666666666667</v>
      </c>
      <c r="Y4" s="9">
        <f t="shared" si="11"/>
        <v>0.45918735285522805</v>
      </c>
      <c r="Z4" s="29">
        <v>39.988</v>
      </c>
      <c r="AA4" s="9">
        <f t="shared" ref="AA4:AA27" si="19">Z4/G4*10000</f>
        <v>6.5391680434383392</v>
      </c>
      <c r="AB4" s="9">
        <f t="shared" si="12"/>
        <v>25.762701421679626</v>
      </c>
      <c r="AC4" s="9">
        <f t="shared" si="13"/>
        <v>8.8862222222222229</v>
      </c>
      <c r="AD4" s="9">
        <f t="shared" si="14"/>
        <v>2.9426256195472527</v>
      </c>
      <c r="AE4" s="9"/>
      <c r="AF4" s="29">
        <v>7.1349999999999998</v>
      </c>
      <c r="AG4" s="9">
        <f t="shared" si="15"/>
        <v>11.6677413198791</v>
      </c>
      <c r="AH4" s="9">
        <f t="shared" si="16"/>
        <v>0.45968009063640131</v>
      </c>
      <c r="AI4" s="29">
        <v>7.1980000000000004</v>
      </c>
      <c r="AJ4" s="10">
        <f t="shared" si="17"/>
        <v>11.770764123404312</v>
      </c>
      <c r="AK4" s="10">
        <f t="shared" si="18"/>
        <v>18.276891236418308</v>
      </c>
    </row>
    <row r="5" spans="1:37" ht="15" customHeight="1" x14ac:dyDescent="0.25">
      <c r="A5" s="28">
        <v>3</v>
      </c>
      <c r="B5" s="28" t="s">
        <v>52</v>
      </c>
      <c r="C5" s="1">
        <v>7</v>
      </c>
      <c r="D5" s="1" t="s">
        <v>28</v>
      </c>
      <c r="E5" s="36">
        <v>9</v>
      </c>
      <c r="F5" s="1">
        <v>0</v>
      </c>
      <c r="G5" s="1">
        <v>47044</v>
      </c>
      <c r="H5" s="9">
        <f t="shared" si="0"/>
        <v>36.086574898479775</v>
      </c>
      <c r="I5" s="9">
        <f t="shared" si="1"/>
        <v>1303.1757302815749</v>
      </c>
      <c r="J5" s="9">
        <f t="shared" si="2"/>
        <v>67.205714285714279</v>
      </c>
      <c r="K5">
        <f>(G5-L5)</f>
        <v>24504</v>
      </c>
      <c r="L5" s="1">
        <v>22540</v>
      </c>
      <c r="M5" s="1">
        <f t="shared" si="3"/>
        <v>1964</v>
      </c>
      <c r="N5" s="9">
        <f t="shared" si="4"/>
        <v>8.0150179562520414</v>
      </c>
      <c r="O5" s="1">
        <v>138.68</v>
      </c>
      <c r="P5" s="9">
        <f t="shared" si="5"/>
        <v>2.9478785817532525</v>
      </c>
      <c r="Q5">
        <f>(O5-R5)</f>
        <v>62.480000000000004</v>
      </c>
      <c r="R5" s="1">
        <v>76.2</v>
      </c>
      <c r="S5" s="1">
        <f t="shared" si="6"/>
        <v>-13.719999999999999</v>
      </c>
      <c r="T5" s="9">
        <f t="shared" si="7"/>
        <v>-21.959026888604349</v>
      </c>
      <c r="U5" s="1">
        <v>6.35</v>
      </c>
      <c r="V5" s="9">
        <f t="shared" si="8"/>
        <v>13.498001870589235</v>
      </c>
      <c r="W5" s="9">
        <f t="shared" si="9"/>
        <v>17.596571627714958</v>
      </c>
      <c r="X5" s="9">
        <f t="shared" si="10"/>
        <v>9.0714285714285712</v>
      </c>
      <c r="Y5" s="9">
        <f t="shared" si="11"/>
        <v>0.94486013094124643</v>
      </c>
      <c r="Z5" s="1">
        <v>36.409999999999997</v>
      </c>
      <c r="AA5" s="9">
        <f t="shared" si="19"/>
        <v>7.7395629623331343</v>
      </c>
      <c r="AB5" s="9">
        <f t="shared" si="12"/>
        <v>27.939439903575359</v>
      </c>
      <c r="AC5" s="9">
        <f t="shared" si="13"/>
        <v>5.2014285714285711</v>
      </c>
      <c r="AD5" s="9">
        <f t="shared" si="14"/>
        <v>5.4176940736331947</v>
      </c>
      <c r="AE5" s="9"/>
      <c r="AF5" s="1">
        <v>6.8090000000000002</v>
      </c>
      <c r="AG5" s="9">
        <f t="shared" si="15"/>
        <v>14.473684210526317</v>
      </c>
      <c r="AH5" s="9">
        <f t="shared" si="16"/>
        <v>0.52249284895205894</v>
      </c>
      <c r="AI5" s="1">
        <v>7.18</v>
      </c>
      <c r="AJ5" s="10">
        <f t="shared" si="17"/>
        <v>15.262307626902475</v>
      </c>
      <c r="AK5" s="10">
        <f t="shared" si="18"/>
        <v>19.896595950707621</v>
      </c>
    </row>
    <row r="6" spans="1:37" ht="15" customHeight="1" x14ac:dyDescent="0.25">
      <c r="A6" s="31">
        <v>4</v>
      </c>
      <c r="B6" s="28" t="s">
        <v>52</v>
      </c>
      <c r="C6" s="1">
        <v>5.9</v>
      </c>
      <c r="D6" s="1"/>
      <c r="E6" s="36">
        <v>9</v>
      </c>
      <c r="F6" s="1">
        <v>0</v>
      </c>
      <c r="G6" s="29">
        <v>47358.79</v>
      </c>
      <c r="H6" s="9">
        <f t="shared" si="0"/>
        <v>36.166877838853416</v>
      </c>
      <c r="I6" s="9">
        <f t="shared" si="1"/>
        <v>1308.9826424744977</v>
      </c>
      <c r="J6" s="9">
        <f t="shared" si="2"/>
        <v>80.269135593220341</v>
      </c>
      <c r="K6" s="29">
        <v>23467.4</v>
      </c>
      <c r="L6" s="29">
        <v>23891.39</v>
      </c>
      <c r="M6" s="1">
        <f t="shared" si="3"/>
        <v>-423.98999999999796</v>
      </c>
      <c r="N6" s="9">
        <f t="shared" si="4"/>
        <v>-1.8067191082096776</v>
      </c>
      <c r="O6" s="29">
        <v>357.64</v>
      </c>
      <c r="P6" s="9">
        <f t="shared" si="5"/>
        <v>7.5517132088889936</v>
      </c>
      <c r="Q6" s="29">
        <v>180.93</v>
      </c>
      <c r="R6" s="29">
        <v>176.71</v>
      </c>
      <c r="S6" s="1">
        <f t="shared" si="6"/>
        <v>4.2199999999999989</v>
      </c>
      <c r="T6" s="9">
        <f t="shared" si="7"/>
        <v>2.3323937434366875</v>
      </c>
      <c r="U6" s="29">
        <v>6.49</v>
      </c>
      <c r="V6" s="9">
        <f t="shared" si="8"/>
        <v>13.703897417987243</v>
      </c>
      <c r="W6" s="9">
        <f t="shared" si="9"/>
        <v>17.944595684806146</v>
      </c>
      <c r="X6" s="9">
        <f t="shared" si="10"/>
        <v>10.999999999999998</v>
      </c>
      <c r="Y6" s="9">
        <f t="shared" si="11"/>
        <v>0.80852994766124731</v>
      </c>
      <c r="Z6" s="29">
        <v>36.426000000000002</v>
      </c>
      <c r="AA6" s="9">
        <f t="shared" si="19"/>
        <v>7.6914971856333327</v>
      </c>
      <c r="AB6" s="9">
        <f t="shared" si="12"/>
        <v>27.827718120952603</v>
      </c>
      <c r="AC6" s="9">
        <f t="shared" si="13"/>
        <v>6.1738983050847454</v>
      </c>
      <c r="AD6" s="9">
        <f t="shared" si="14"/>
        <v>4.5379833395236666</v>
      </c>
      <c r="AE6" s="9"/>
      <c r="AF6" s="29">
        <v>6.81</v>
      </c>
      <c r="AG6" s="9">
        <f t="shared" si="15"/>
        <v>14.379590356932681</v>
      </c>
      <c r="AH6" s="9">
        <f t="shared" si="16"/>
        <v>0.52025136002769234</v>
      </c>
      <c r="AI6" s="29">
        <v>6.8789999999999996</v>
      </c>
      <c r="AJ6" s="10">
        <f t="shared" si="17"/>
        <v>14.525286646892793</v>
      </c>
      <c r="AK6" s="10">
        <f t="shared" si="18"/>
        <v>19.020165441568793</v>
      </c>
    </row>
    <row r="7" spans="1:37" ht="15" customHeight="1" x14ac:dyDescent="0.25">
      <c r="A7" s="28">
        <v>5</v>
      </c>
      <c r="B7" s="28" t="s">
        <v>52</v>
      </c>
      <c r="C7" s="1">
        <v>12.4</v>
      </c>
      <c r="D7" s="1" t="s">
        <v>27</v>
      </c>
      <c r="E7">
        <v>10</v>
      </c>
      <c r="F7" s="1">
        <v>0</v>
      </c>
      <c r="G7" s="1">
        <v>75549</v>
      </c>
      <c r="H7" s="9">
        <f t="shared" si="0"/>
        <v>42.258456708603156</v>
      </c>
      <c r="I7" s="9">
        <f t="shared" si="1"/>
        <v>1787.115587176361</v>
      </c>
      <c r="J7" s="9">
        <f t="shared" si="2"/>
        <v>60.926612903225809</v>
      </c>
      <c r="K7" s="42">
        <f t="shared" ref="K7:K13" si="20">(G7-L7)</f>
        <v>37704.07</v>
      </c>
      <c r="L7" s="1">
        <v>37844.93</v>
      </c>
      <c r="M7" s="1">
        <f t="shared" si="3"/>
        <v>-140.86000000000058</v>
      </c>
      <c r="N7" s="9">
        <f t="shared" si="4"/>
        <v>-0.37359361999911567</v>
      </c>
      <c r="O7" s="1">
        <v>287.05</v>
      </c>
      <c r="P7" s="9">
        <f t="shared" si="5"/>
        <v>3.7995208407788326</v>
      </c>
      <c r="Q7" s="42">
        <f t="shared" ref="Q7:Q13" si="21">(O7-R7)</f>
        <v>158.5</v>
      </c>
      <c r="R7" s="1">
        <v>128.55000000000001</v>
      </c>
      <c r="S7" s="1">
        <f t="shared" si="6"/>
        <v>29.949999999999989</v>
      </c>
      <c r="T7" s="9">
        <f t="shared" si="7"/>
        <v>18.895899053627755</v>
      </c>
      <c r="U7" s="1">
        <v>7.1</v>
      </c>
      <c r="V7" s="9">
        <f t="shared" si="8"/>
        <v>9.3978742273226654</v>
      </c>
      <c r="W7" s="9">
        <f t="shared" si="9"/>
        <v>16.801370785872905</v>
      </c>
      <c r="X7" s="9">
        <f t="shared" si="10"/>
        <v>5.7258064516129021</v>
      </c>
      <c r="Y7" s="9">
        <f t="shared" si="11"/>
        <v>1.1653364041880103</v>
      </c>
      <c r="Z7" s="1">
        <v>48.412999999999997</v>
      </c>
      <c r="AA7" s="9">
        <f t="shared" si="19"/>
        <v>6.408158943202424</v>
      </c>
      <c r="AB7" s="9">
        <f t="shared" si="12"/>
        <v>27.090021679287368</v>
      </c>
      <c r="AC7" s="9">
        <f t="shared" si="13"/>
        <v>3.9042741935483867</v>
      </c>
      <c r="AD7" s="9">
        <f t="shared" si="14"/>
        <v>7.9461170895710067</v>
      </c>
      <c r="AE7" s="9"/>
      <c r="AF7" s="1">
        <v>7.851</v>
      </c>
      <c r="AG7" s="9">
        <f t="shared" si="15"/>
        <v>10.391931064607077</v>
      </c>
      <c r="AH7" s="9">
        <f t="shared" si="16"/>
        <v>0.43931125979403296</v>
      </c>
      <c r="AI7" s="1">
        <v>8.0879999999999992</v>
      </c>
      <c r="AJ7" s="10">
        <f t="shared" si="17"/>
        <v>10.70563475360362</v>
      </c>
      <c r="AK7" s="10">
        <f t="shared" si="18"/>
        <v>19.139364354385926</v>
      </c>
    </row>
    <row r="8" spans="1:37" ht="15" customHeight="1" x14ac:dyDescent="0.25">
      <c r="A8" s="28">
        <v>6</v>
      </c>
      <c r="B8" s="28" t="s">
        <v>52</v>
      </c>
      <c r="C8" s="1">
        <v>20</v>
      </c>
      <c r="D8" s="1" t="s">
        <v>30</v>
      </c>
      <c r="E8" s="39">
        <v>10</v>
      </c>
      <c r="F8" s="1">
        <v>0</v>
      </c>
      <c r="G8" s="1">
        <v>71241</v>
      </c>
      <c r="H8" s="9">
        <f t="shared" si="0"/>
        <v>41.439538611429043</v>
      </c>
      <c r="I8" s="9">
        <f t="shared" si="1"/>
        <v>1718.5156826663649</v>
      </c>
      <c r="J8" s="9">
        <f t="shared" si="2"/>
        <v>35.6205</v>
      </c>
      <c r="K8" s="42">
        <f t="shared" si="20"/>
        <v>36046.239999999998</v>
      </c>
      <c r="L8" s="1">
        <v>35194.76</v>
      </c>
      <c r="M8" s="1">
        <f t="shared" si="3"/>
        <v>851.47999999999593</v>
      </c>
      <c r="N8" s="9">
        <f t="shared" si="4"/>
        <v>2.3621881228111334</v>
      </c>
      <c r="O8" s="1">
        <v>578.07000000000005</v>
      </c>
      <c r="P8" s="9">
        <f t="shared" si="5"/>
        <v>8.1142881206047086</v>
      </c>
      <c r="Q8" s="42">
        <f t="shared" si="21"/>
        <v>295.95000000000005</v>
      </c>
      <c r="R8" s="1">
        <v>282.12</v>
      </c>
      <c r="S8" s="1">
        <f t="shared" si="6"/>
        <v>13.830000000000041</v>
      </c>
      <c r="T8" s="9">
        <f t="shared" si="7"/>
        <v>4.6730866700456284</v>
      </c>
      <c r="U8" s="1">
        <v>7.6</v>
      </c>
      <c r="V8" s="9">
        <f t="shared" si="8"/>
        <v>10.668014205303125</v>
      </c>
      <c r="W8" s="9">
        <f t="shared" si="9"/>
        <v>18.339972535080097</v>
      </c>
      <c r="X8" s="9">
        <f t="shared" si="10"/>
        <v>3.8</v>
      </c>
      <c r="Y8" s="9">
        <f t="shared" si="11"/>
        <v>2.1336028410606249</v>
      </c>
      <c r="Z8" s="1">
        <v>55.805</v>
      </c>
      <c r="AA8" s="9">
        <f t="shared" si="19"/>
        <v>7.8332701674597498</v>
      </c>
      <c r="AB8" s="9">
        <f t="shared" si="12"/>
        <v>32.472790654674561</v>
      </c>
      <c r="AC8" s="9">
        <f t="shared" si="13"/>
        <v>2.7902499999999999</v>
      </c>
      <c r="AD8" s="9">
        <f t="shared" si="14"/>
        <v>15.6665403349195</v>
      </c>
      <c r="AE8" s="9"/>
      <c r="AF8" s="1">
        <v>8.4290000000000003</v>
      </c>
      <c r="AG8" s="9">
        <f t="shared" si="15"/>
        <v>11.831669965328954</v>
      </c>
      <c r="AH8" s="9">
        <f t="shared" si="16"/>
        <v>0.49048141282725893</v>
      </c>
      <c r="AI8" s="1">
        <v>8.68</v>
      </c>
      <c r="AJ8" s="10">
        <f t="shared" si="17"/>
        <v>12.183995171319886</v>
      </c>
      <c r="AK8" s="10">
        <f t="shared" si="18"/>
        <v>20.94617915848622</v>
      </c>
    </row>
    <row r="9" spans="1:37" ht="15" customHeight="1" x14ac:dyDescent="0.25">
      <c r="A9" s="28">
        <v>7</v>
      </c>
      <c r="B9" s="28" t="s">
        <v>52</v>
      </c>
      <c r="C9" s="1">
        <v>24</v>
      </c>
      <c r="D9" s="1" t="s">
        <v>30</v>
      </c>
      <c r="E9" s="39">
        <v>10</v>
      </c>
      <c r="F9" s="1">
        <v>0</v>
      </c>
      <c r="G9" s="1">
        <v>71784</v>
      </c>
      <c r="H9" s="9">
        <f t="shared" si="0"/>
        <v>41.544545997864326</v>
      </c>
      <c r="I9" s="9">
        <f t="shared" si="1"/>
        <v>1727.2369961541322</v>
      </c>
      <c r="J9" s="9">
        <f t="shared" si="2"/>
        <v>29.91</v>
      </c>
      <c r="K9">
        <f t="shared" si="20"/>
        <v>36023.599999999999</v>
      </c>
      <c r="L9" s="1">
        <v>35760.400000000001</v>
      </c>
      <c r="M9" s="1">
        <f t="shared" si="3"/>
        <v>263.19999999999709</v>
      </c>
      <c r="N9" s="9">
        <f t="shared" si="4"/>
        <v>0.73063214115190356</v>
      </c>
      <c r="O9" s="1">
        <v>457.76</v>
      </c>
      <c r="P9" s="9">
        <f t="shared" si="5"/>
        <v>6.3769085032876403</v>
      </c>
      <c r="Q9">
        <f t="shared" si="21"/>
        <v>235.51</v>
      </c>
      <c r="R9" s="1">
        <v>222.25</v>
      </c>
      <c r="S9" s="1">
        <f t="shared" si="6"/>
        <v>13.259999999999991</v>
      </c>
      <c r="T9" s="9">
        <f t="shared" si="7"/>
        <v>5.6303341684004886</v>
      </c>
      <c r="U9" s="1">
        <v>7.38</v>
      </c>
      <c r="V9" s="9">
        <f t="shared" si="8"/>
        <v>10.280842527582747</v>
      </c>
      <c r="W9" s="9">
        <f t="shared" si="9"/>
        <v>17.76406462686915</v>
      </c>
      <c r="X9" s="9">
        <f t="shared" si="10"/>
        <v>3.0750000000000002</v>
      </c>
      <c r="Y9" s="9">
        <f t="shared" si="11"/>
        <v>2.4674022066198593</v>
      </c>
      <c r="Z9" s="1">
        <v>43.862000000000002</v>
      </c>
      <c r="AA9" s="9">
        <f t="shared" si="19"/>
        <v>6.1102752702552108</v>
      </c>
      <c r="AB9" s="9">
        <f t="shared" si="12"/>
        <v>25.394314791579372</v>
      </c>
      <c r="AC9" s="9">
        <f t="shared" si="13"/>
        <v>1.8275833333333333</v>
      </c>
      <c r="AD9" s="9">
        <f t="shared" si="14"/>
        <v>14.664660648612504</v>
      </c>
      <c r="AE9" s="9"/>
      <c r="AF9" s="1">
        <v>7.4729999999999999</v>
      </c>
      <c r="AG9" s="9">
        <f t="shared" si="15"/>
        <v>10.410397860247409</v>
      </c>
      <c r="AH9" s="9">
        <f t="shared" si="16"/>
        <v>0.43265631853876396</v>
      </c>
      <c r="AI9" s="1">
        <v>7.52</v>
      </c>
      <c r="AJ9" s="10">
        <f t="shared" si="17"/>
        <v>10.475872060626324</v>
      </c>
      <c r="AK9" s="10">
        <f t="shared" si="18"/>
        <v>18.101052302717616</v>
      </c>
    </row>
    <row r="10" spans="1:37" ht="15" customHeight="1" x14ac:dyDescent="0.25">
      <c r="A10" s="28">
        <v>8</v>
      </c>
      <c r="B10" s="28" t="s">
        <v>52</v>
      </c>
      <c r="C10" s="1">
        <v>29</v>
      </c>
      <c r="D10" s="1" t="s">
        <v>30</v>
      </c>
      <c r="E10" s="39">
        <v>10</v>
      </c>
      <c r="F10" s="1">
        <v>0</v>
      </c>
      <c r="G10" s="1">
        <v>80015</v>
      </c>
      <c r="H10" s="9">
        <f t="shared" si="0"/>
        <v>43.075173045523577</v>
      </c>
      <c r="I10" s="9">
        <f t="shared" si="1"/>
        <v>1856.8683044343261</v>
      </c>
      <c r="J10" s="9">
        <f t="shared" si="2"/>
        <v>27.591379310344827</v>
      </c>
      <c r="K10">
        <f t="shared" si="20"/>
        <v>40450.839999999997</v>
      </c>
      <c r="L10" s="1">
        <v>39564.160000000003</v>
      </c>
      <c r="M10" s="1">
        <f t="shared" si="3"/>
        <v>886.67999999999302</v>
      </c>
      <c r="N10" s="9">
        <f t="shared" si="4"/>
        <v>2.1919940352289178</v>
      </c>
      <c r="O10" s="1">
        <v>441.31</v>
      </c>
      <c r="P10" s="9">
        <f t="shared" si="5"/>
        <v>5.5153408735862026</v>
      </c>
      <c r="Q10">
        <f t="shared" si="21"/>
        <v>218.2</v>
      </c>
      <c r="R10" s="1">
        <v>223.11</v>
      </c>
      <c r="S10" s="1">
        <f t="shared" si="6"/>
        <v>-4.910000000000025</v>
      </c>
      <c r="T10" s="9">
        <f t="shared" si="7"/>
        <v>-2.250229147571047</v>
      </c>
      <c r="U10" s="1">
        <v>7.44</v>
      </c>
      <c r="V10" s="9">
        <f t="shared" si="8"/>
        <v>9.2982565768918324</v>
      </c>
      <c r="W10" s="9">
        <f t="shared" si="9"/>
        <v>17.272130264310508</v>
      </c>
      <c r="X10" s="9">
        <f t="shared" si="10"/>
        <v>2.5655172413793101</v>
      </c>
      <c r="Y10" s="9">
        <f t="shared" si="11"/>
        <v>2.6964944072986317</v>
      </c>
      <c r="Z10" s="1">
        <v>54.188000000000002</v>
      </c>
      <c r="AA10" s="9">
        <f t="shared" si="19"/>
        <v>6.7722302068362179</v>
      </c>
      <c r="AB10" s="9">
        <f t="shared" si="12"/>
        <v>29.182468067657478</v>
      </c>
      <c r="AC10" s="9">
        <f t="shared" si="13"/>
        <v>1.868551724137931</v>
      </c>
      <c r="AD10" s="9">
        <f t="shared" si="14"/>
        <v>19.639467599825032</v>
      </c>
      <c r="AE10" s="9"/>
      <c r="AF10" s="1">
        <v>8.3059999999999992</v>
      </c>
      <c r="AG10" s="9">
        <f t="shared" si="15"/>
        <v>10.380553646191338</v>
      </c>
      <c r="AH10" s="9">
        <f t="shared" si="16"/>
        <v>0.44731228273780721</v>
      </c>
      <c r="AI10" s="1">
        <v>8.4909999999999997</v>
      </c>
      <c r="AJ10" s="10">
        <f t="shared" si="17"/>
        <v>10.611760294944698</v>
      </c>
      <c r="AK10" s="10">
        <f t="shared" si="18"/>
        <v>19.712050816432868</v>
      </c>
    </row>
    <row r="11" spans="1:37" ht="15" customHeight="1" x14ac:dyDescent="0.25">
      <c r="A11" s="28">
        <v>9</v>
      </c>
      <c r="B11" s="28" t="s">
        <v>52</v>
      </c>
      <c r="C11" s="1">
        <v>20</v>
      </c>
      <c r="D11" s="1" t="s">
        <v>30</v>
      </c>
      <c r="E11" s="39">
        <v>10</v>
      </c>
      <c r="F11" s="1">
        <v>0</v>
      </c>
      <c r="G11" s="1">
        <v>69783</v>
      </c>
      <c r="H11" s="9">
        <f t="shared" si="0"/>
        <v>41.154919229737025</v>
      </c>
      <c r="I11" s="9">
        <f t="shared" si="1"/>
        <v>1694.987834478886</v>
      </c>
      <c r="J11" s="9">
        <f t="shared" si="2"/>
        <v>34.891500000000001</v>
      </c>
      <c r="K11">
        <f t="shared" si="20"/>
        <v>35180.51</v>
      </c>
      <c r="L11" s="1">
        <v>34602.49</v>
      </c>
      <c r="M11" s="1">
        <f t="shared" si="3"/>
        <v>578.02000000000407</v>
      </c>
      <c r="N11" s="9">
        <f t="shared" si="4"/>
        <v>1.6430119972678168</v>
      </c>
      <c r="O11" s="1">
        <v>566.58000000000004</v>
      </c>
      <c r="P11" s="9">
        <f t="shared" si="5"/>
        <v>8.1191694252181765</v>
      </c>
      <c r="Q11">
        <f t="shared" si="21"/>
        <v>319.14000000000004</v>
      </c>
      <c r="R11" s="1">
        <v>247.44</v>
      </c>
      <c r="S11" s="1">
        <f t="shared" si="6"/>
        <v>71.700000000000045</v>
      </c>
      <c r="T11" s="9">
        <f t="shared" si="7"/>
        <v>22.466629065613848</v>
      </c>
      <c r="U11" s="1">
        <v>7.47</v>
      </c>
      <c r="V11" s="9">
        <f t="shared" si="8"/>
        <v>10.704612871329694</v>
      </c>
      <c r="W11" s="9">
        <f t="shared" si="9"/>
        <v>18.150928588392063</v>
      </c>
      <c r="X11" s="9">
        <f t="shared" si="10"/>
        <v>3.7349999999999999</v>
      </c>
      <c r="Y11" s="9">
        <f t="shared" si="11"/>
        <v>2.1409225742659386</v>
      </c>
      <c r="Z11" s="1">
        <v>46.031999999999996</v>
      </c>
      <c r="AA11" s="9">
        <f t="shared" si="19"/>
        <v>6.5964489918748113</v>
      </c>
      <c r="AB11" s="9">
        <f t="shared" si="12"/>
        <v>27.157717042938106</v>
      </c>
      <c r="AC11" s="9">
        <f t="shared" si="13"/>
        <v>2.3015999999999996</v>
      </c>
      <c r="AD11" s="9">
        <f t="shared" si="14"/>
        <v>13.192897983749623</v>
      </c>
      <c r="AE11" s="9"/>
      <c r="AF11" s="1">
        <v>7.6559999999999997</v>
      </c>
      <c r="AG11" s="9">
        <f t="shared" si="15"/>
        <v>10.971153432784488</v>
      </c>
      <c r="AH11" s="9">
        <f t="shared" si="16"/>
        <v>0.45168465780486217</v>
      </c>
      <c r="AI11" s="1">
        <v>7.843</v>
      </c>
      <c r="AJ11" s="10">
        <f t="shared" si="17"/>
        <v>11.239127008010547</v>
      </c>
      <c r="AK11" s="10">
        <f t="shared" si="18"/>
        <v>19.057260096219402</v>
      </c>
    </row>
    <row r="12" spans="1:37" ht="15" customHeight="1" x14ac:dyDescent="0.25">
      <c r="A12" s="28">
        <v>10</v>
      </c>
      <c r="B12" s="28" t="s">
        <v>52</v>
      </c>
      <c r="C12" s="1">
        <v>22</v>
      </c>
      <c r="D12" s="1" t="s">
        <v>30</v>
      </c>
      <c r="E12" s="39">
        <v>10</v>
      </c>
      <c r="F12" s="1">
        <v>0</v>
      </c>
      <c r="G12" s="1">
        <v>75314</v>
      </c>
      <c r="H12" s="9">
        <f t="shared" si="0"/>
        <v>42.214599704983449</v>
      </c>
      <c r="I12" s="9">
        <f t="shared" si="1"/>
        <v>1783.4077047815433</v>
      </c>
      <c r="J12" s="9">
        <f t="shared" si="2"/>
        <v>34.233636363636364</v>
      </c>
      <c r="K12">
        <f t="shared" si="20"/>
        <v>37736.019999999997</v>
      </c>
      <c r="L12" s="1">
        <v>37577.980000000003</v>
      </c>
      <c r="M12" s="1">
        <f t="shared" si="3"/>
        <v>158.0399999999936</v>
      </c>
      <c r="N12" s="9">
        <f t="shared" si="4"/>
        <v>0.41880410281739727</v>
      </c>
      <c r="O12" s="1">
        <v>592.5</v>
      </c>
      <c r="P12" s="9">
        <f t="shared" si="5"/>
        <v>7.8670632286161943</v>
      </c>
      <c r="Q12">
        <f t="shared" si="21"/>
        <v>313.95</v>
      </c>
      <c r="R12" s="1">
        <v>278.55</v>
      </c>
      <c r="S12" s="1">
        <f t="shared" si="6"/>
        <v>35.399999999999977</v>
      </c>
      <c r="T12" s="9">
        <f t="shared" si="7"/>
        <v>11.275680840898225</v>
      </c>
      <c r="U12" s="1">
        <v>7.95</v>
      </c>
      <c r="V12" s="9">
        <f t="shared" si="8"/>
        <v>10.555806357383753</v>
      </c>
      <c r="W12" s="9">
        <f t="shared" si="9"/>
        <v>18.832347234270944</v>
      </c>
      <c r="X12" s="9">
        <f t="shared" si="10"/>
        <v>3.6136363636363638</v>
      </c>
      <c r="Y12" s="9">
        <f t="shared" si="11"/>
        <v>2.3222773986244256</v>
      </c>
      <c r="Z12" s="1">
        <v>51.942999999999998</v>
      </c>
      <c r="AA12" s="9">
        <f t="shared" si="19"/>
        <v>6.8968584858060922</v>
      </c>
      <c r="AB12" s="9">
        <f t="shared" si="12"/>
        <v>29.125701240795472</v>
      </c>
      <c r="AC12" s="9">
        <f t="shared" si="13"/>
        <v>2.3610454545454544</v>
      </c>
      <c r="AD12" s="9">
        <f t="shared" si="14"/>
        <v>15.173088668773399</v>
      </c>
      <c r="AE12" s="9"/>
      <c r="AF12" s="1">
        <v>8.1319999999999997</v>
      </c>
      <c r="AG12" s="9">
        <f t="shared" si="15"/>
        <v>10.797461295376689</v>
      </c>
      <c r="AH12" s="9">
        <f t="shared" si="16"/>
        <v>0.45598098394422498</v>
      </c>
      <c r="AI12" s="1">
        <v>8.1950000000000003</v>
      </c>
      <c r="AJ12" s="10">
        <f t="shared" si="17"/>
        <v>10.881111081605015</v>
      </c>
      <c r="AK12" s="10">
        <f t="shared" si="18"/>
        <v>19.412715167905709</v>
      </c>
    </row>
    <row r="13" spans="1:37" ht="15" customHeight="1" x14ac:dyDescent="0.25">
      <c r="A13" s="28">
        <v>11</v>
      </c>
      <c r="B13" s="28" t="s">
        <v>52</v>
      </c>
      <c r="C13" s="1">
        <v>29</v>
      </c>
      <c r="D13" s="1" t="s">
        <v>30</v>
      </c>
      <c r="E13" s="39">
        <v>10</v>
      </c>
      <c r="F13" s="1">
        <v>0</v>
      </c>
      <c r="G13" s="1">
        <v>70072</v>
      </c>
      <c r="H13" s="9">
        <f t="shared" si="0"/>
        <v>41.211648432066752</v>
      </c>
      <c r="I13" s="9">
        <f t="shared" si="1"/>
        <v>1699.6643699950878</v>
      </c>
      <c r="J13" s="9">
        <f t="shared" si="2"/>
        <v>24.162758620689658</v>
      </c>
      <c r="K13">
        <f t="shared" si="20"/>
        <v>35215.49</v>
      </c>
      <c r="L13" s="1">
        <v>34856.51</v>
      </c>
      <c r="M13" s="1">
        <f t="shared" si="3"/>
        <v>358.97999999999593</v>
      </c>
      <c r="N13" s="9">
        <f t="shared" si="4"/>
        <v>1.0193809599127994</v>
      </c>
      <c r="O13" s="1">
        <v>474.69</v>
      </c>
      <c r="P13" s="9">
        <f t="shared" si="5"/>
        <v>6.7743178445027965</v>
      </c>
      <c r="Q13">
        <f t="shared" si="21"/>
        <v>233.48</v>
      </c>
      <c r="R13" s="1">
        <v>241.21</v>
      </c>
      <c r="S13" s="1">
        <f t="shared" si="6"/>
        <v>-7.7300000000000182</v>
      </c>
      <c r="T13" s="9">
        <f t="shared" si="7"/>
        <v>-3.3107760836045994</v>
      </c>
      <c r="U13" s="1">
        <v>7.98</v>
      </c>
      <c r="V13" s="9">
        <f t="shared" si="8"/>
        <v>11.388286334056399</v>
      </c>
      <c r="W13" s="9">
        <f t="shared" si="9"/>
        <v>19.36345742916405</v>
      </c>
      <c r="X13" s="9">
        <f t="shared" si="10"/>
        <v>2.7517241379310349</v>
      </c>
      <c r="Y13" s="9">
        <f t="shared" si="11"/>
        <v>3.3026030368763553</v>
      </c>
      <c r="Z13" s="1">
        <v>53.540999999999997</v>
      </c>
      <c r="AA13" s="9">
        <f t="shared" si="19"/>
        <v>7.6408551204475392</v>
      </c>
      <c r="AB13" s="9">
        <f t="shared" si="12"/>
        <v>31.500925091554834</v>
      </c>
      <c r="AC13" s="9">
        <f t="shared" si="13"/>
        <v>1.8462413793103447</v>
      </c>
      <c r="AD13" s="9">
        <f t="shared" si="14"/>
        <v>22.158479849297862</v>
      </c>
      <c r="AE13" s="9"/>
      <c r="AF13" s="1">
        <v>8.2569999999999997</v>
      </c>
      <c r="AG13" s="9">
        <f t="shared" si="15"/>
        <v>11.783594017581915</v>
      </c>
      <c r="AH13" s="9">
        <f t="shared" si="16"/>
        <v>0.48580179391675216</v>
      </c>
      <c r="AI13" s="1">
        <v>8.3539999999999992</v>
      </c>
      <c r="AJ13" s="10">
        <f t="shared" si="17"/>
        <v>11.922023061993377</v>
      </c>
      <c r="AK13" s="10">
        <f t="shared" si="18"/>
        <v>20.27096784000457</v>
      </c>
    </row>
    <row r="14" spans="1:37" s="20" customFormat="1" ht="15" customHeight="1" x14ac:dyDescent="0.25">
      <c r="A14" s="31">
        <v>12</v>
      </c>
      <c r="B14" s="28" t="s">
        <v>52</v>
      </c>
      <c r="C14" s="42">
        <v>5.22</v>
      </c>
      <c r="D14" s="42"/>
      <c r="E14" s="42">
        <v>11</v>
      </c>
      <c r="F14" s="42">
        <v>0</v>
      </c>
      <c r="G14" s="29">
        <v>48435.519999999997</v>
      </c>
      <c r="H14" s="9">
        <f t="shared" si="0"/>
        <v>36.438890926545341</v>
      </c>
      <c r="I14" s="9">
        <f t="shared" si="1"/>
        <v>1328.7485408171954</v>
      </c>
      <c r="J14" s="9">
        <f t="shared" si="2"/>
        <v>92.78835249042146</v>
      </c>
      <c r="K14" s="29">
        <v>23995.52</v>
      </c>
      <c r="L14" s="29">
        <v>24440</v>
      </c>
      <c r="M14" s="1">
        <f t="shared" si="3"/>
        <v>-444.47999999999956</v>
      </c>
      <c r="N14" s="9">
        <f t="shared" si="4"/>
        <v>-1.8523457712106242</v>
      </c>
      <c r="O14" s="29">
        <v>573.74</v>
      </c>
      <c r="P14" s="9">
        <f t="shared" si="5"/>
        <v>11.845439049689155</v>
      </c>
      <c r="Q14" s="29">
        <v>262.04000000000002</v>
      </c>
      <c r="R14" s="29">
        <v>311.7</v>
      </c>
      <c r="S14" s="1">
        <f t="shared" si="6"/>
        <v>-49.659999999999968</v>
      </c>
      <c r="T14" s="9">
        <f t="shared" si="7"/>
        <v>-18.951305144252771</v>
      </c>
      <c r="U14" s="29">
        <v>6.76</v>
      </c>
      <c r="V14" s="9">
        <f t="shared" si="8"/>
        <v>13.956699546118221</v>
      </c>
      <c r="W14" s="9">
        <f t="shared" si="9"/>
        <v>18.551607439499243</v>
      </c>
      <c r="X14" s="9">
        <f t="shared" si="10"/>
        <v>12.950191570881227</v>
      </c>
      <c r="Y14" s="9">
        <f t="shared" si="11"/>
        <v>0.72853971630737102</v>
      </c>
      <c r="Z14" s="29">
        <v>36.027999999999999</v>
      </c>
      <c r="AA14" s="9">
        <f t="shared" si="19"/>
        <v>7.4383427699341311</v>
      </c>
      <c r="AB14" s="9">
        <f t="shared" si="12"/>
        <v>27.11423485578571</v>
      </c>
      <c r="AC14" s="9">
        <f t="shared" si="13"/>
        <v>6.9019157088122602</v>
      </c>
      <c r="AD14" s="9">
        <f t="shared" si="14"/>
        <v>3.8828149259056159</v>
      </c>
      <c r="AE14" s="9"/>
      <c r="AF14" s="29">
        <v>6.7729999999999997</v>
      </c>
      <c r="AG14" s="9">
        <f t="shared" si="15"/>
        <v>13.983539352937679</v>
      </c>
      <c r="AH14" s="9">
        <f t="shared" si="16"/>
        <v>0.50972774696968082</v>
      </c>
      <c r="AI14" s="29">
        <v>6.8579999999999997</v>
      </c>
      <c r="AJ14" s="10">
        <f t="shared" si="17"/>
        <v>14.159030397526443</v>
      </c>
      <c r="AK14" s="10">
        <f t="shared" si="18"/>
        <v>18.820550860959436</v>
      </c>
    </row>
    <row r="15" spans="1:37" s="18" customFormat="1" ht="15" customHeight="1" x14ac:dyDescent="0.25">
      <c r="A15" s="28">
        <v>13</v>
      </c>
      <c r="B15" s="28" t="s">
        <v>52</v>
      </c>
      <c r="C15" s="28">
        <v>33.1</v>
      </c>
      <c r="D15" s="28" t="s">
        <v>64</v>
      </c>
      <c r="E15" s="28">
        <v>11</v>
      </c>
      <c r="F15" s="28">
        <v>0</v>
      </c>
      <c r="G15" s="57">
        <v>91784.3</v>
      </c>
      <c r="H15" s="9">
        <f t="shared" si="0"/>
        <v>45.091087299307176</v>
      </c>
      <c r="I15" s="9">
        <f t="shared" si="1"/>
        <v>2034.7564421185996</v>
      </c>
      <c r="J15" s="9">
        <f t="shared" si="2"/>
        <v>27.729395770392749</v>
      </c>
      <c r="K15" s="57">
        <v>44855.19</v>
      </c>
      <c r="L15" s="57">
        <f>G15-K15</f>
        <v>46929.11</v>
      </c>
      <c r="M15" s="1">
        <f t="shared" si="3"/>
        <v>-2073.9199999999983</v>
      </c>
      <c r="N15" s="9">
        <f t="shared" si="4"/>
        <v>-4.6235898231620425</v>
      </c>
      <c r="O15" s="58">
        <v>814.09</v>
      </c>
      <c r="P15" s="9">
        <f t="shared" si="5"/>
        <v>8.8695997027814126</v>
      </c>
      <c r="Q15" s="44">
        <v>419.4</v>
      </c>
      <c r="R15" s="28">
        <v>394.69000000000005</v>
      </c>
      <c r="S15" s="1">
        <f t="shared" si="6"/>
        <v>24.709999999999923</v>
      </c>
      <c r="T15" s="9">
        <f t="shared" si="7"/>
        <v>5.891750119217912</v>
      </c>
      <c r="U15" s="58">
        <v>7.47</v>
      </c>
      <c r="V15" s="9">
        <f t="shared" si="8"/>
        <v>8.1386468056083654</v>
      </c>
      <c r="W15" s="9">
        <f t="shared" si="9"/>
        <v>16.566466784035114</v>
      </c>
      <c r="X15" s="44">
        <f t="shared" si="10"/>
        <v>2.2567975830815707</v>
      </c>
      <c r="Y15" s="9">
        <f t="shared" si="11"/>
        <v>2.6938920926563692</v>
      </c>
      <c r="Z15" s="58">
        <v>59.45</v>
      </c>
      <c r="AA15" s="9">
        <f t="shared" si="19"/>
        <v>6.4771426049988943</v>
      </c>
      <c r="AB15" s="9">
        <f t="shared" si="12"/>
        <v>29.217256065350178</v>
      </c>
      <c r="AC15" s="44">
        <f t="shared" si="13"/>
        <v>1.7960725075528701</v>
      </c>
      <c r="AD15" s="9">
        <f t="shared" si="14"/>
        <v>21.439342022546342</v>
      </c>
      <c r="AE15" s="28"/>
      <c r="AF15" s="58">
        <v>8.6999999999999993</v>
      </c>
      <c r="AG15" s="9">
        <f t="shared" si="15"/>
        <v>9.4787452756081372</v>
      </c>
      <c r="AH15" s="9">
        <f t="shared" si="16"/>
        <v>0.427569600956344</v>
      </c>
      <c r="AI15" s="58">
        <v>8.9920000000000009</v>
      </c>
      <c r="AJ15" s="9">
        <f t="shared" si="17"/>
        <v>9.7968824733641817</v>
      </c>
      <c r="AK15" s="9">
        <f t="shared" si="18"/>
        <v>19.941856669617643</v>
      </c>
    </row>
    <row r="16" spans="1:37" s="18" customFormat="1" ht="15" customHeight="1" x14ac:dyDescent="0.25">
      <c r="A16" s="28">
        <v>14</v>
      </c>
      <c r="B16" s="28" t="s">
        <v>52</v>
      </c>
      <c r="C16" s="28">
        <v>36.299999999999997</v>
      </c>
      <c r="D16" s="28" t="s">
        <v>62</v>
      </c>
      <c r="E16" s="28">
        <v>11</v>
      </c>
      <c r="F16" s="28">
        <v>0</v>
      </c>
      <c r="G16" s="57">
        <v>97688.639999999999</v>
      </c>
      <c r="H16" s="9">
        <f t="shared" si="0"/>
        <v>46.037849235540612</v>
      </c>
      <c r="I16" s="9">
        <f t="shared" si="1"/>
        <v>2121.1084559950414</v>
      </c>
      <c r="J16" s="9">
        <f t="shared" si="2"/>
        <v>26.911471074380167</v>
      </c>
      <c r="K16" s="57">
        <v>47970.82</v>
      </c>
      <c r="L16" s="57">
        <f>G16-K16</f>
        <v>49717.82</v>
      </c>
      <c r="M16" s="1">
        <f t="shared" si="3"/>
        <v>-1747</v>
      </c>
      <c r="N16" s="9">
        <f t="shared" si="4"/>
        <v>-3.6417972425737148</v>
      </c>
      <c r="O16" s="58">
        <v>530.67999999999995</v>
      </c>
      <c r="P16" s="9">
        <f t="shared" si="5"/>
        <v>5.4323614291282993</v>
      </c>
      <c r="Q16" s="44">
        <v>193.32</v>
      </c>
      <c r="R16" s="28">
        <v>337.35999999999996</v>
      </c>
      <c r="S16" s="1">
        <f t="shared" si="6"/>
        <v>-144.03999999999996</v>
      </c>
      <c r="T16" s="9">
        <f t="shared" si="7"/>
        <v>-74.508586799089571</v>
      </c>
      <c r="U16" s="58">
        <v>7.69</v>
      </c>
      <c r="V16" s="9">
        <f t="shared" si="8"/>
        <v>7.8719490823088538</v>
      </c>
      <c r="W16" s="9">
        <f t="shared" si="9"/>
        <v>16.703647385124633</v>
      </c>
      <c r="X16" s="44">
        <f t="shared" si="10"/>
        <v>2.1184573002754821</v>
      </c>
      <c r="Y16" s="9">
        <f t="shared" si="11"/>
        <v>2.8575175168781142</v>
      </c>
      <c r="Z16" s="58">
        <v>60.481000000000002</v>
      </c>
      <c r="AA16" s="9">
        <f t="shared" si="19"/>
        <v>6.1912009420952119</v>
      </c>
      <c r="AB16" s="9">
        <f t="shared" si="12"/>
        <v>28.513864922398572</v>
      </c>
      <c r="AC16" s="44">
        <f t="shared" si="13"/>
        <v>1.6661432506887055</v>
      </c>
      <c r="AD16" s="9">
        <f t="shared" si="14"/>
        <v>22.474059419805616</v>
      </c>
      <c r="AE16" s="28"/>
      <c r="AF16" s="58">
        <v>8.7750000000000004</v>
      </c>
      <c r="AG16" s="9">
        <f t="shared" si="15"/>
        <v>8.9826207018543816</v>
      </c>
      <c r="AH16" s="9">
        <f t="shared" si="16"/>
        <v>0.41369878919668573</v>
      </c>
      <c r="AI16" s="58">
        <v>9.0350000000000001</v>
      </c>
      <c r="AJ16" s="9">
        <f t="shared" si="17"/>
        <v>9.2487724263537707</v>
      </c>
      <c r="AK16" s="9">
        <f t="shared" si="18"/>
        <v>19.625156583173091</v>
      </c>
    </row>
    <row r="17" spans="1:37" s="20" customFormat="1" ht="15" customHeight="1" x14ac:dyDescent="0.25">
      <c r="A17" s="31">
        <v>15</v>
      </c>
      <c r="B17" s="28" t="s">
        <v>52</v>
      </c>
      <c r="C17" s="42">
        <v>4.68</v>
      </c>
      <c r="D17" s="42"/>
      <c r="E17" s="42">
        <v>11</v>
      </c>
      <c r="F17" s="42">
        <v>0</v>
      </c>
      <c r="G17" s="29">
        <v>51466.61</v>
      </c>
      <c r="H17" s="9">
        <f t="shared" si="0"/>
        <v>37.183603054574668</v>
      </c>
      <c r="I17" s="9">
        <f t="shared" si="1"/>
        <v>1383.6211726620088</v>
      </c>
      <c r="J17" s="9">
        <f t="shared" si="2"/>
        <v>109.97138888888891</v>
      </c>
      <c r="K17" s="29">
        <v>25392.5</v>
      </c>
      <c r="L17" s="29">
        <v>26074.11</v>
      </c>
      <c r="M17" s="1">
        <f t="shared" si="3"/>
        <v>-681.61000000000058</v>
      </c>
      <c r="N17" s="9">
        <f t="shared" si="4"/>
        <v>-2.6842965442551958</v>
      </c>
      <c r="O17" s="29">
        <v>536.29</v>
      </c>
      <c r="P17" s="9">
        <f t="shared" si="5"/>
        <v>10.420153960014074</v>
      </c>
      <c r="Q17" s="29">
        <v>266.3</v>
      </c>
      <c r="R17" s="29">
        <v>269.99</v>
      </c>
      <c r="S17" s="1">
        <f t="shared" si="6"/>
        <v>-3.6899999999999977</v>
      </c>
      <c r="T17" s="9">
        <f t="shared" si="7"/>
        <v>-1.3856552760045053</v>
      </c>
      <c r="U17" s="29">
        <v>5.26</v>
      </c>
      <c r="V17" s="9">
        <f t="shared" si="8"/>
        <v>10.220218506717266</v>
      </c>
      <c r="W17" s="9">
        <f t="shared" si="9"/>
        <v>14.146020202183893</v>
      </c>
      <c r="X17" s="9">
        <f t="shared" si="10"/>
        <v>11.239316239316238</v>
      </c>
      <c r="Y17" s="9">
        <f t="shared" si="11"/>
        <v>0.47830622611436802</v>
      </c>
      <c r="Z17" s="29">
        <v>34.262999999999998</v>
      </c>
      <c r="AA17" s="9">
        <f t="shared" si="19"/>
        <v>6.6573259828071052</v>
      </c>
      <c r="AB17" s="9">
        <f t="shared" si="12"/>
        <v>24.763281075035827</v>
      </c>
      <c r="AC17" s="9">
        <f t="shared" si="13"/>
        <v>7.3211538461538463</v>
      </c>
      <c r="AD17" s="9">
        <f t="shared" si="14"/>
        <v>3.1156285599537248</v>
      </c>
      <c r="AE17" s="9"/>
      <c r="AF17" s="29">
        <v>6.6050000000000004</v>
      </c>
      <c r="AG17" s="9">
        <f t="shared" si="15"/>
        <v>12.833563353016647</v>
      </c>
      <c r="AH17" s="9">
        <f t="shared" si="16"/>
        <v>0.47737054986607025</v>
      </c>
      <c r="AI17" s="29">
        <v>6.77</v>
      </c>
      <c r="AJ17" s="10">
        <f t="shared" si="17"/>
        <v>13.154159560926978</v>
      </c>
      <c r="AK17" s="10">
        <f t="shared" si="18"/>
        <v>18.206949956042767</v>
      </c>
    </row>
    <row r="18" spans="1:37" s="20" customFormat="1" ht="15" customHeight="1" x14ac:dyDescent="0.25">
      <c r="A18" s="28">
        <v>16</v>
      </c>
      <c r="B18" s="28" t="s">
        <v>52</v>
      </c>
      <c r="C18" s="1">
        <v>20</v>
      </c>
      <c r="D18" s="1" t="s">
        <v>30</v>
      </c>
      <c r="E18" s="39">
        <v>11</v>
      </c>
      <c r="F18" s="1">
        <v>0</v>
      </c>
      <c r="G18" s="1">
        <v>62730</v>
      </c>
      <c r="H18" s="9">
        <f t="shared" si="0"/>
        <v>39.719018981760321</v>
      </c>
      <c r="I18" s="9">
        <f t="shared" si="1"/>
        <v>1578.763285682875</v>
      </c>
      <c r="J18" s="9">
        <f t="shared" si="2"/>
        <v>31.365000000000002</v>
      </c>
      <c r="K18" s="26">
        <f>(G18-L18)</f>
        <v>31610.03</v>
      </c>
      <c r="L18" s="1">
        <v>31119.97</v>
      </c>
      <c r="M18" s="1">
        <f t="shared" si="3"/>
        <v>490.05999999999767</v>
      </c>
      <c r="N18" s="9">
        <f t="shared" si="4"/>
        <v>1.5503307019955301</v>
      </c>
      <c r="O18" s="1">
        <v>828.05</v>
      </c>
      <c r="P18" s="9">
        <f t="shared" si="5"/>
        <v>13.200223178702375</v>
      </c>
      <c r="Q18" s="26">
        <f>(O18-R18)</f>
        <v>404.28</v>
      </c>
      <c r="R18" s="1">
        <v>423.77</v>
      </c>
      <c r="S18" s="1">
        <f t="shared" si="6"/>
        <v>-19.490000000000009</v>
      </c>
      <c r="T18" s="9">
        <f t="shared" si="7"/>
        <v>-4.8209161966953618</v>
      </c>
      <c r="U18" s="1">
        <v>3.66</v>
      </c>
      <c r="V18" s="9">
        <f t="shared" si="8"/>
        <v>5.8345289335246298</v>
      </c>
      <c r="W18" s="9">
        <f t="shared" si="9"/>
        <v>9.2147290991268864</v>
      </c>
      <c r="X18" s="9">
        <f t="shared" si="10"/>
        <v>1.83</v>
      </c>
      <c r="Y18" s="9">
        <f t="shared" si="11"/>
        <v>1.1669057867049257</v>
      </c>
      <c r="Z18" s="1">
        <v>38.488</v>
      </c>
      <c r="AA18" s="9">
        <f t="shared" si="19"/>
        <v>6.1355013550135498</v>
      </c>
      <c r="AB18" s="9">
        <f t="shared" si="12"/>
        <v>24.378575527459443</v>
      </c>
      <c r="AC18" s="9">
        <f t="shared" si="13"/>
        <v>1.9243999999999999</v>
      </c>
      <c r="AD18" s="9">
        <f t="shared" si="14"/>
        <v>12.2710027100271</v>
      </c>
      <c r="AE18" s="9"/>
      <c r="AF18" s="1">
        <v>7</v>
      </c>
      <c r="AG18" s="9">
        <f t="shared" si="15"/>
        <v>11.158935118762951</v>
      </c>
      <c r="AH18" s="9">
        <f t="shared" si="16"/>
        <v>0.44338502570207888</v>
      </c>
      <c r="AI18" s="1">
        <v>7.133</v>
      </c>
      <c r="AJ18" s="10">
        <f t="shared" si="17"/>
        <v>11.370954886019447</v>
      </c>
      <c r="AK18" s="10">
        <f t="shared" si="18"/>
        <v>17.958651001112592</v>
      </c>
    </row>
    <row r="19" spans="1:37" s="20" customFormat="1" ht="15" customHeight="1" x14ac:dyDescent="0.25">
      <c r="A19" s="28">
        <v>17</v>
      </c>
      <c r="B19" s="28" t="s">
        <v>52</v>
      </c>
      <c r="C19" s="1">
        <v>21</v>
      </c>
      <c r="D19" s="1" t="s">
        <v>30</v>
      </c>
      <c r="E19" s="39">
        <v>11</v>
      </c>
      <c r="F19" s="1">
        <v>2</v>
      </c>
      <c r="G19" s="1">
        <v>67267</v>
      </c>
      <c r="H19" s="9">
        <f t="shared" si="0"/>
        <v>40.654294264297391</v>
      </c>
      <c r="I19" s="9">
        <f t="shared" si="1"/>
        <v>1653.9975697999214</v>
      </c>
      <c r="J19" s="9">
        <f t="shared" si="2"/>
        <v>32.031904761904762</v>
      </c>
      <c r="K19" s="26">
        <f>(G19-L19)</f>
        <v>33837.65</v>
      </c>
      <c r="L19" s="1">
        <v>33429.35</v>
      </c>
      <c r="M19" s="1">
        <f t="shared" si="3"/>
        <v>408.30000000000291</v>
      </c>
      <c r="N19" s="9">
        <f t="shared" si="4"/>
        <v>1.2066440784156196</v>
      </c>
      <c r="O19" s="1">
        <v>460.09</v>
      </c>
      <c r="P19" s="9">
        <f t="shared" si="5"/>
        <v>6.839757979395543</v>
      </c>
      <c r="Q19" s="26">
        <f>(O19-R19)</f>
        <v>234.89999999999998</v>
      </c>
      <c r="R19" s="1">
        <v>225.19</v>
      </c>
      <c r="S19" s="1">
        <f t="shared" si="6"/>
        <v>9.7099999999999795</v>
      </c>
      <c r="T19" s="9">
        <f t="shared" si="7"/>
        <v>4.1336739037888375</v>
      </c>
      <c r="U19" s="1">
        <v>6.41</v>
      </c>
      <c r="V19" s="9">
        <f t="shared" si="8"/>
        <v>9.5291896472267243</v>
      </c>
      <c r="W19" s="9">
        <f t="shared" si="9"/>
        <v>15.767092052632833</v>
      </c>
      <c r="X19" s="9">
        <f t="shared" si="10"/>
        <v>3.0523809523809526</v>
      </c>
      <c r="Y19" s="9">
        <f t="shared" si="11"/>
        <v>2.0011298259176118</v>
      </c>
      <c r="Z19" s="1">
        <v>49.921999999999997</v>
      </c>
      <c r="AA19" s="9">
        <f t="shared" si="19"/>
        <v>7.4214696656607249</v>
      </c>
      <c r="AB19" s="9">
        <f t="shared" si="12"/>
        <v>30.182632013201143</v>
      </c>
      <c r="AC19" s="9">
        <f t="shared" si="13"/>
        <v>2.3772380952380949</v>
      </c>
      <c r="AD19" s="9">
        <f t="shared" si="14"/>
        <v>15.585086297887523</v>
      </c>
      <c r="AE19" s="9"/>
      <c r="AF19" s="1">
        <v>7.9729999999999999</v>
      </c>
      <c r="AG19" s="9">
        <f t="shared" si="15"/>
        <v>11.852765843578576</v>
      </c>
      <c r="AH19" s="9">
        <f t="shared" si="16"/>
        <v>0.48204423909549443</v>
      </c>
      <c r="AI19" s="1">
        <v>8.1479999999999997</v>
      </c>
      <c r="AJ19" s="10">
        <f t="shared" si="17"/>
        <v>12.11292312723921</v>
      </c>
      <c r="AK19" s="10">
        <f t="shared" si="18"/>
        <v>20.042163189524544</v>
      </c>
    </row>
    <row r="20" spans="1:37" s="20" customFormat="1" ht="15" customHeight="1" x14ac:dyDescent="0.25">
      <c r="A20" s="28">
        <v>18</v>
      </c>
      <c r="B20" s="28" t="s">
        <v>52</v>
      </c>
      <c r="C20" s="1">
        <v>31</v>
      </c>
      <c r="D20" s="1" t="s">
        <v>30</v>
      </c>
      <c r="E20" s="39">
        <v>11</v>
      </c>
      <c r="F20" s="1">
        <v>1</v>
      </c>
      <c r="G20" s="1">
        <v>81682</v>
      </c>
      <c r="H20" s="9">
        <f t="shared" si="0"/>
        <v>43.372226469128314</v>
      </c>
      <c r="I20" s="9">
        <f t="shared" si="1"/>
        <v>1882.5697345575868</v>
      </c>
      <c r="J20" s="9">
        <f t="shared" si="2"/>
        <v>26.349032258064518</v>
      </c>
      <c r="K20" s="42">
        <f>(G20-L20)</f>
        <v>41540.94</v>
      </c>
      <c r="L20" s="1">
        <v>40141.06</v>
      </c>
      <c r="M20" s="1">
        <f t="shared" si="3"/>
        <v>1399.8800000000047</v>
      </c>
      <c r="N20" s="9">
        <f t="shared" si="4"/>
        <v>3.3698804119502461</v>
      </c>
      <c r="O20" s="1">
        <v>775.98</v>
      </c>
      <c r="P20" s="9">
        <f t="shared" si="5"/>
        <v>9.5000122425993485</v>
      </c>
      <c r="Q20" s="42">
        <f>(O20-R20)</f>
        <v>450.29</v>
      </c>
      <c r="R20" s="1">
        <v>325.69</v>
      </c>
      <c r="S20" s="1">
        <f t="shared" si="6"/>
        <v>124.60000000000002</v>
      </c>
      <c r="T20" s="9">
        <f t="shared" si="7"/>
        <v>27.671056430300478</v>
      </c>
      <c r="U20" s="1">
        <v>3.59</v>
      </c>
      <c r="V20" s="9">
        <f t="shared" si="8"/>
        <v>4.3950931661810433</v>
      </c>
      <c r="W20" s="9">
        <f t="shared" si="9"/>
        <v>8.2771863292637438</v>
      </c>
      <c r="X20" s="9">
        <f t="shared" si="10"/>
        <v>1.1580645161290322</v>
      </c>
      <c r="Y20" s="9">
        <f t="shared" si="11"/>
        <v>1.3624788815161235</v>
      </c>
      <c r="Z20" s="1">
        <v>44.999000000000002</v>
      </c>
      <c r="AA20" s="9">
        <f t="shared" si="19"/>
        <v>5.5090472809186855</v>
      </c>
      <c r="AB20" s="9">
        <f t="shared" si="12"/>
        <v>23.902965809962406</v>
      </c>
      <c r="AC20" s="9">
        <f t="shared" si="13"/>
        <v>1.4515806451612905</v>
      </c>
      <c r="AD20" s="9">
        <f t="shared" si="14"/>
        <v>17.078046570847924</v>
      </c>
      <c r="AE20" s="9"/>
      <c r="AF20" s="1">
        <v>7.569</v>
      </c>
      <c r="AG20" s="9">
        <f t="shared" si="15"/>
        <v>9.2664234470262716</v>
      </c>
      <c r="AH20" s="9">
        <f t="shared" si="16"/>
        <v>0.40205681951955702</v>
      </c>
      <c r="AI20" s="1">
        <v>7.6980000000000004</v>
      </c>
      <c r="AJ20" s="10">
        <f t="shared" si="17"/>
        <v>9.4243529786244231</v>
      </c>
      <c r="AK20" s="10">
        <f t="shared" si="18"/>
        <v>17.748685337791727</v>
      </c>
    </row>
    <row r="21" spans="1:37" s="20" customFormat="1" ht="15" customHeight="1" x14ac:dyDescent="0.25">
      <c r="A21" s="28">
        <v>19</v>
      </c>
      <c r="B21" s="28" t="s">
        <v>52</v>
      </c>
      <c r="C21" s="1">
        <v>22</v>
      </c>
      <c r="D21" s="1" t="s">
        <v>30</v>
      </c>
      <c r="E21" s="39">
        <v>11</v>
      </c>
      <c r="F21" s="1">
        <v>0</v>
      </c>
      <c r="G21" s="1">
        <v>77779</v>
      </c>
      <c r="H21" s="9">
        <f t="shared" si="0"/>
        <v>42.67017489866852</v>
      </c>
      <c r="I21" s="9">
        <f t="shared" si="1"/>
        <v>1822.111992311063</v>
      </c>
      <c r="J21" s="9">
        <f t="shared" si="2"/>
        <v>35.354090909090914</v>
      </c>
      <c r="K21" s="42">
        <f>(G21-L21)</f>
        <v>39366.36</v>
      </c>
      <c r="L21" s="1">
        <v>38412.639999999999</v>
      </c>
      <c r="M21" s="1">
        <f t="shared" si="3"/>
        <v>953.72000000000116</v>
      </c>
      <c r="N21" s="9">
        <f t="shared" si="4"/>
        <v>2.4226776364388303</v>
      </c>
      <c r="O21" s="1">
        <v>610.76</v>
      </c>
      <c r="P21" s="9">
        <f t="shared" si="5"/>
        <v>7.8525051749186794</v>
      </c>
      <c r="Q21" s="42">
        <f>(O21-R21)</f>
        <v>320.95</v>
      </c>
      <c r="R21" s="1">
        <v>289.81</v>
      </c>
      <c r="S21" s="1">
        <f t="shared" si="6"/>
        <v>31.139999999999986</v>
      </c>
      <c r="T21" s="9">
        <f t="shared" si="7"/>
        <v>9.7024458638417155</v>
      </c>
      <c r="U21" s="1">
        <v>8.26</v>
      </c>
      <c r="V21" s="9">
        <f t="shared" si="8"/>
        <v>10.619833116908161</v>
      </c>
      <c r="W21" s="9">
        <f t="shared" si="9"/>
        <v>19.357783321993708</v>
      </c>
      <c r="X21" s="9">
        <f t="shared" si="10"/>
        <v>3.7545454545454544</v>
      </c>
      <c r="Y21" s="9">
        <f t="shared" si="11"/>
        <v>2.3363632857197953</v>
      </c>
      <c r="Z21" s="1">
        <v>58.671999999999997</v>
      </c>
      <c r="AA21" s="9">
        <f t="shared" si="19"/>
        <v>7.5434243176178652</v>
      </c>
      <c r="AB21" s="9">
        <f t="shared" si="12"/>
        <v>32.199996623469765</v>
      </c>
      <c r="AC21" s="9">
        <f t="shared" si="13"/>
        <v>2.6669090909090909</v>
      </c>
      <c r="AD21" s="9">
        <f t="shared" si="14"/>
        <v>16.595533498759302</v>
      </c>
      <c r="AE21" s="9"/>
      <c r="AF21" s="1">
        <v>8.6430000000000007</v>
      </c>
      <c r="AG21" s="9">
        <f t="shared" si="15"/>
        <v>11.112253950295068</v>
      </c>
      <c r="AH21" s="9">
        <f t="shared" si="16"/>
        <v>0.47433966937661787</v>
      </c>
      <c r="AI21" s="1">
        <v>8.8049999999999997</v>
      </c>
      <c r="AJ21" s="10">
        <f t="shared" si="17"/>
        <v>11.32053639157099</v>
      </c>
      <c r="AK21" s="10">
        <f t="shared" si="18"/>
        <v>20.635022052076827</v>
      </c>
    </row>
    <row r="22" spans="1:37" s="18" customFormat="1" ht="15" customHeight="1" x14ac:dyDescent="0.25">
      <c r="A22" s="28">
        <v>20</v>
      </c>
      <c r="B22" s="28" t="s">
        <v>52</v>
      </c>
      <c r="C22" s="28">
        <v>5.7</v>
      </c>
      <c r="D22" s="28" t="s">
        <v>65</v>
      </c>
      <c r="E22" s="28">
        <v>12</v>
      </c>
      <c r="F22" s="28">
        <v>0</v>
      </c>
      <c r="G22" s="57">
        <v>54271.51</v>
      </c>
      <c r="H22" s="9">
        <f t="shared" si="0"/>
        <v>37.847118152611927</v>
      </c>
      <c r="I22" s="9">
        <f t="shared" si="1"/>
        <v>1433.4462998182282</v>
      </c>
      <c r="J22" s="9">
        <f t="shared" si="2"/>
        <v>95.213175438596508</v>
      </c>
      <c r="K22" s="57">
        <v>26377.53</v>
      </c>
      <c r="L22" s="1">
        <v>38413.64</v>
      </c>
      <c r="M22" s="1">
        <f t="shared" si="3"/>
        <v>-12036.11</v>
      </c>
      <c r="N22" s="9">
        <f t="shared" si="4"/>
        <v>-45.630163248795476</v>
      </c>
      <c r="O22" s="58">
        <v>478.53</v>
      </c>
      <c r="P22" s="9">
        <f t="shared" si="5"/>
        <v>8.8173334406947586</v>
      </c>
      <c r="Q22" s="44">
        <v>179.33</v>
      </c>
      <c r="R22" s="28">
        <v>299.19999999999993</v>
      </c>
      <c r="S22" s="1">
        <f t="shared" si="6"/>
        <v>-119.86999999999992</v>
      </c>
      <c r="T22" s="9">
        <f t="shared" si="7"/>
        <v>-66.843249874532944</v>
      </c>
      <c r="U22" s="58">
        <v>5.71</v>
      </c>
      <c r="V22" s="9">
        <f t="shared" si="8"/>
        <v>10.521174000870806</v>
      </c>
      <c r="W22" s="9">
        <f t="shared" si="9"/>
        <v>15.08701396226634</v>
      </c>
      <c r="X22" s="44">
        <f t="shared" si="10"/>
        <v>10.017543859649123</v>
      </c>
      <c r="Y22" s="9">
        <f t="shared" si="11"/>
        <v>0.59970691804963594</v>
      </c>
      <c r="Z22" s="58">
        <v>31.742000000000001</v>
      </c>
      <c r="AA22" s="9">
        <f t="shared" si="19"/>
        <v>5.8487408955453795</v>
      </c>
      <c r="AB22" s="9">
        <f t="shared" si="12"/>
        <v>22.143836154884301</v>
      </c>
      <c r="AC22" s="44">
        <f t="shared" si="13"/>
        <v>5.5687719298245613</v>
      </c>
      <c r="AD22" s="9">
        <f t="shared" si="14"/>
        <v>3.3337823104608653</v>
      </c>
      <c r="AE22" s="28"/>
      <c r="AF22" s="58">
        <v>6.3570000000000002</v>
      </c>
      <c r="AG22" s="9">
        <f t="shared" si="15"/>
        <v>11.713328042650739</v>
      </c>
      <c r="AH22" s="9">
        <f t="shared" si="16"/>
        <v>0.44347667581311667</v>
      </c>
      <c r="AI22" s="58">
        <v>6.4089999999999998</v>
      </c>
      <c r="AJ22" s="9">
        <f t="shared" si="17"/>
        <v>11.8091425869669</v>
      </c>
      <c r="AK22" s="9">
        <f t="shared" si="18"/>
        <v>16.933918123321362</v>
      </c>
    </row>
    <row r="23" spans="1:37" s="18" customFormat="1" ht="15" customHeight="1" x14ac:dyDescent="0.25">
      <c r="A23" s="28">
        <v>21</v>
      </c>
      <c r="B23" s="28" t="s">
        <v>52</v>
      </c>
      <c r="C23" s="28">
        <v>4.1500000000000004</v>
      </c>
      <c r="D23" s="28" t="s">
        <v>67</v>
      </c>
      <c r="E23" s="28">
        <v>12</v>
      </c>
      <c r="F23" s="28">
        <v>0</v>
      </c>
      <c r="G23" s="57">
        <v>48519.4</v>
      </c>
      <c r="H23" s="9">
        <f t="shared" si="0"/>
        <v>36.459911490973958</v>
      </c>
      <c r="I23" s="9">
        <f t="shared" si="1"/>
        <v>1330.282171348463</v>
      </c>
      <c r="J23" s="9">
        <f t="shared" si="2"/>
        <v>116.91421686746988</v>
      </c>
      <c r="K23" s="57">
        <v>23810.48</v>
      </c>
      <c r="L23" s="57">
        <f>G23-K23</f>
        <v>24708.920000000002</v>
      </c>
      <c r="M23" s="1">
        <f t="shared" si="3"/>
        <v>-898.44000000000233</v>
      </c>
      <c r="N23" s="9">
        <f t="shared" si="4"/>
        <v>-3.773296464413999</v>
      </c>
      <c r="O23" s="58">
        <v>716.02</v>
      </c>
      <c r="P23" s="9">
        <f t="shared" si="5"/>
        <v>14.757396010667897</v>
      </c>
      <c r="Q23" s="44">
        <v>370.17</v>
      </c>
      <c r="R23" s="28">
        <v>345.84999999999997</v>
      </c>
      <c r="S23" s="1">
        <f t="shared" si="6"/>
        <v>24.32000000000005</v>
      </c>
      <c r="T23" s="9">
        <f t="shared" si="7"/>
        <v>6.5699543453008218</v>
      </c>
      <c r="U23" s="58">
        <v>6.24</v>
      </c>
      <c r="V23" s="9">
        <f t="shared" si="8"/>
        <v>12.860835047424329</v>
      </c>
      <c r="W23" s="9">
        <f t="shared" si="9"/>
        <v>17.114687734622667</v>
      </c>
      <c r="X23" s="44">
        <f t="shared" si="10"/>
        <v>15.036144578313253</v>
      </c>
      <c r="Y23" s="9">
        <f t="shared" si="11"/>
        <v>0.53372465446810968</v>
      </c>
      <c r="Z23" s="58">
        <v>33.429000000000002</v>
      </c>
      <c r="AA23" s="9">
        <f t="shared" si="19"/>
        <v>6.8898213910312167</v>
      </c>
      <c r="AB23" s="9">
        <f t="shared" si="12"/>
        <v>25.129255070835185</v>
      </c>
      <c r="AC23" s="44">
        <f t="shared" si="13"/>
        <v>8.0551807228915653</v>
      </c>
      <c r="AD23" s="9">
        <f t="shared" si="14"/>
        <v>2.8592758772779554</v>
      </c>
      <c r="AE23" s="28"/>
      <c r="AF23" s="58">
        <v>6.524</v>
      </c>
      <c r="AG23" s="9">
        <f t="shared" si="15"/>
        <v>13.446167924582744</v>
      </c>
      <c r="AH23" s="9">
        <f t="shared" si="16"/>
        <v>0.49042226833626112</v>
      </c>
      <c r="AI23" s="58">
        <v>6.5940000000000003</v>
      </c>
      <c r="AJ23" s="9">
        <f t="shared" si="17"/>
        <v>13.590440112614749</v>
      </c>
      <c r="AK23" s="9">
        <f t="shared" si="18"/>
        <v>18.085617134952223</v>
      </c>
    </row>
    <row r="24" spans="1:37" s="18" customFormat="1" ht="15" customHeight="1" x14ac:dyDescent="0.25">
      <c r="A24" s="28">
        <v>22</v>
      </c>
      <c r="B24" s="28" t="s">
        <v>52</v>
      </c>
      <c r="C24" s="28">
        <v>11.5</v>
      </c>
      <c r="D24" s="28" t="s">
        <v>61</v>
      </c>
      <c r="E24" s="28">
        <v>13</v>
      </c>
      <c r="F24" s="28">
        <v>0</v>
      </c>
      <c r="G24" s="57">
        <v>72016.03</v>
      </c>
      <c r="H24" s="9">
        <f t="shared" si="0"/>
        <v>41.589255357693993</v>
      </c>
      <c r="I24" s="9">
        <f t="shared" si="1"/>
        <v>1730.9570008491694</v>
      </c>
      <c r="J24" s="9">
        <f t="shared" si="2"/>
        <v>62.622634782608692</v>
      </c>
      <c r="K24" s="57">
        <v>35491.18</v>
      </c>
      <c r="L24" s="57">
        <f>G24-K24</f>
        <v>36524.85</v>
      </c>
      <c r="M24" s="1">
        <f t="shared" si="3"/>
        <v>-1033.6699999999983</v>
      </c>
      <c r="N24" s="9">
        <f t="shared" si="4"/>
        <v>-2.9124700841166686</v>
      </c>
      <c r="O24" s="58">
        <v>806.74</v>
      </c>
      <c r="P24" s="9">
        <f t="shared" si="5"/>
        <v>11.202228170589242</v>
      </c>
      <c r="Q24" s="44">
        <v>407.39</v>
      </c>
      <c r="R24" s="28">
        <v>399.35</v>
      </c>
      <c r="S24" s="1">
        <f t="shared" si="6"/>
        <v>8.0399999999999636</v>
      </c>
      <c r="T24" s="9">
        <f t="shared" si="7"/>
        <v>1.9735388693880467</v>
      </c>
      <c r="U24" s="58">
        <v>6.06</v>
      </c>
      <c r="V24" s="9">
        <f t="shared" si="8"/>
        <v>8.4147932064569506</v>
      </c>
      <c r="W24" s="9">
        <f t="shared" si="9"/>
        <v>14.571071176630005</v>
      </c>
      <c r="X24" s="44">
        <f t="shared" si="10"/>
        <v>5.2695652173913041</v>
      </c>
      <c r="Y24" s="9">
        <f t="shared" si="11"/>
        <v>0.96770121874254933</v>
      </c>
      <c r="Z24" s="58">
        <v>46.412999999999997</v>
      </c>
      <c r="AA24" s="9">
        <f t="shared" si="19"/>
        <v>6.4448151335195787</v>
      </c>
      <c r="AB24" s="9">
        <f t="shared" si="12"/>
        <v>26.813491020996363</v>
      </c>
      <c r="AC24" s="44">
        <f t="shared" si="13"/>
        <v>4.0359130434782609</v>
      </c>
      <c r="AD24" s="9">
        <f t="shared" si="14"/>
        <v>7.4115374035475154</v>
      </c>
      <c r="AE24" s="28"/>
      <c r="AF24" s="58">
        <v>7.6870000000000003</v>
      </c>
      <c r="AG24" s="9">
        <f t="shared" si="15"/>
        <v>10.674012438619568</v>
      </c>
      <c r="AH24" s="9">
        <f t="shared" si="16"/>
        <v>0.44408959877275561</v>
      </c>
      <c r="AI24" s="58">
        <v>7.8470000000000004</v>
      </c>
      <c r="AJ24" s="9">
        <f t="shared" si="17"/>
        <v>10.896185196545826</v>
      </c>
      <c r="AK24" s="9">
        <f t="shared" si="18"/>
        <v>18.867854046702252</v>
      </c>
    </row>
    <row r="25" spans="1:37" s="13" customFormat="1" ht="15" customHeight="1" x14ac:dyDescent="0.25">
      <c r="A25" s="59">
        <v>23</v>
      </c>
      <c r="B25" s="28" t="s">
        <v>52</v>
      </c>
      <c r="C25" s="1">
        <v>6</v>
      </c>
      <c r="D25" s="1"/>
      <c r="E25" s="1">
        <v>13</v>
      </c>
      <c r="F25" s="1">
        <v>1</v>
      </c>
      <c r="G25" s="60">
        <v>57586.91</v>
      </c>
      <c r="H25" s="9">
        <f t="shared" si="0"/>
        <v>38.602542915937967</v>
      </c>
      <c r="I25" s="9">
        <f t="shared" si="1"/>
        <v>1491.2461742995704</v>
      </c>
      <c r="J25" s="9">
        <f t="shared" si="2"/>
        <v>95.978183333333348</v>
      </c>
      <c r="K25" s="60">
        <v>28269.74</v>
      </c>
      <c r="L25" s="60">
        <v>29317.17</v>
      </c>
      <c r="M25" s="1">
        <f t="shared" si="3"/>
        <v>-1047.4299999999967</v>
      </c>
      <c r="N25" s="9">
        <f t="shared" si="4"/>
        <v>-3.7051278151125433</v>
      </c>
      <c r="O25" s="60">
        <v>381.14</v>
      </c>
      <c r="P25" s="9">
        <f t="shared" si="5"/>
        <v>6.6185179930647422</v>
      </c>
      <c r="Q25" s="60">
        <v>184.41</v>
      </c>
      <c r="R25" s="60">
        <v>196.73</v>
      </c>
      <c r="S25" s="1">
        <f t="shared" si="6"/>
        <v>-12.319999999999993</v>
      </c>
      <c r="T25" s="9">
        <f t="shared" si="7"/>
        <v>-6.680765685158069</v>
      </c>
      <c r="U25" s="60">
        <v>6.15</v>
      </c>
      <c r="V25" s="9">
        <f t="shared" si="8"/>
        <v>10.679510326218233</v>
      </c>
      <c r="W25" s="9">
        <f t="shared" si="9"/>
        <v>15.931592935191915</v>
      </c>
      <c r="X25" s="9">
        <f t="shared" si="10"/>
        <v>10.250000000000002</v>
      </c>
      <c r="Y25" s="9">
        <f t="shared" si="11"/>
        <v>0.64077061957309389</v>
      </c>
      <c r="Z25" s="60">
        <v>36.268999999999998</v>
      </c>
      <c r="AA25" s="9">
        <f t="shared" si="19"/>
        <v>6.2981326832781956</v>
      </c>
      <c r="AB25" s="9">
        <f t="shared" si="12"/>
        <v>24.321269435635156</v>
      </c>
      <c r="AC25" s="9">
        <f t="shared" si="13"/>
        <v>6.0448333333333331</v>
      </c>
      <c r="AD25" s="9">
        <f t="shared" si="14"/>
        <v>3.7788796099669169</v>
      </c>
      <c r="AE25" s="9"/>
      <c r="AF25" s="60">
        <v>6.79</v>
      </c>
      <c r="AG25" s="9">
        <f t="shared" si="15"/>
        <v>11.790874002442569</v>
      </c>
      <c r="AH25" s="9">
        <f t="shared" si="16"/>
        <v>0.45532388394486401</v>
      </c>
      <c r="AI25" s="60">
        <v>6.87</v>
      </c>
      <c r="AJ25" s="9">
        <f t="shared" si="17"/>
        <v>11.92979446197061</v>
      </c>
      <c r="AK25" s="9">
        <f t="shared" si="18"/>
        <v>17.796755034921699</v>
      </c>
    </row>
    <row r="26" spans="1:37" s="13" customFormat="1" ht="15" customHeight="1" x14ac:dyDescent="0.25">
      <c r="A26" s="28">
        <v>24</v>
      </c>
      <c r="B26" s="28" t="s">
        <v>52</v>
      </c>
      <c r="C26" s="28">
        <v>5</v>
      </c>
      <c r="D26" s="28" t="s">
        <v>34</v>
      </c>
      <c r="E26" s="28">
        <v>13</v>
      </c>
      <c r="F26" s="28">
        <v>0</v>
      </c>
      <c r="G26" s="57">
        <v>54133.43</v>
      </c>
      <c r="H26" s="9">
        <f t="shared" si="0"/>
        <v>37.814996661060952</v>
      </c>
      <c r="I26" s="9">
        <f t="shared" si="1"/>
        <v>1431.0139087960936</v>
      </c>
      <c r="J26" s="9">
        <f t="shared" si="2"/>
        <v>108.26685999999999</v>
      </c>
      <c r="K26" s="57">
        <v>26020.94</v>
      </c>
      <c r="L26" s="57">
        <f>G26-K26</f>
        <v>28112.49</v>
      </c>
      <c r="M26" s="1">
        <f t="shared" si="3"/>
        <v>-2091.5500000000029</v>
      </c>
      <c r="N26" s="9">
        <f t="shared" si="4"/>
        <v>-8.0379494361080077</v>
      </c>
      <c r="O26" s="58">
        <v>293.39999999999998</v>
      </c>
      <c r="P26" s="9">
        <f t="shared" si="5"/>
        <v>5.4199410604500766</v>
      </c>
      <c r="Q26" s="44">
        <v>140.25</v>
      </c>
      <c r="R26" s="28">
        <v>153.14999999999998</v>
      </c>
      <c r="S26" s="1">
        <f t="shared" si="6"/>
        <v>-12.899999999999977</v>
      </c>
      <c r="T26" s="9">
        <f t="shared" si="7"/>
        <v>-9.1978609625668284</v>
      </c>
      <c r="U26" s="58">
        <v>5.13</v>
      </c>
      <c r="V26" s="9">
        <f t="shared" si="8"/>
        <v>9.4765840627501348</v>
      </c>
      <c r="W26" s="9">
        <f t="shared" si="9"/>
        <v>13.566046417987627</v>
      </c>
      <c r="X26" s="44">
        <f t="shared" si="10"/>
        <v>10.26</v>
      </c>
      <c r="Y26" s="9">
        <f t="shared" si="11"/>
        <v>0.47382920313750676</v>
      </c>
      <c r="Z26" s="58">
        <v>31.802</v>
      </c>
      <c r="AA26" s="9">
        <f t="shared" si="19"/>
        <v>5.874743203968416</v>
      </c>
      <c r="AB26" s="9">
        <f t="shared" si="12"/>
        <v>22.223403842912258</v>
      </c>
      <c r="AC26" s="44">
        <f t="shared" si="13"/>
        <v>6.3604000000000003</v>
      </c>
      <c r="AD26" s="9">
        <f t="shared" si="14"/>
        <v>2.9373716019842084</v>
      </c>
      <c r="AE26" s="28"/>
      <c r="AF26" s="58">
        <v>6.3630000000000004</v>
      </c>
      <c r="AG26" s="9">
        <f t="shared" si="15"/>
        <v>11.754289355025167</v>
      </c>
      <c r="AH26" s="9">
        <f t="shared" si="16"/>
        <v>0.44464976621737851</v>
      </c>
      <c r="AI26" s="58">
        <v>6.5529999999999999</v>
      </c>
      <c r="AJ26" s="9">
        <f t="shared" si="17"/>
        <v>12.105273949941839</v>
      </c>
      <c r="AK26" s="9">
        <f t="shared" si="18"/>
        <v>17.329103738220841</v>
      </c>
    </row>
    <row r="27" spans="1:37" s="13" customFormat="1" ht="15" customHeight="1" x14ac:dyDescent="0.25">
      <c r="A27" s="28">
        <v>25</v>
      </c>
      <c r="B27" s="28" t="s">
        <v>52</v>
      </c>
      <c r="C27" s="28">
        <v>17</v>
      </c>
      <c r="D27" s="28" t="s">
        <v>63</v>
      </c>
      <c r="E27" s="28">
        <v>14</v>
      </c>
      <c r="F27" s="28">
        <v>0</v>
      </c>
      <c r="G27" s="57">
        <v>65624.929999999993</v>
      </c>
      <c r="H27" s="9">
        <f t="shared" si="0"/>
        <v>40.320791500712382</v>
      </c>
      <c r="I27" s="9">
        <f t="shared" si="1"/>
        <v>1626.9694419552686</v>
      </c>
      <c r="J27" s="9">
        <f t="shared" si="2"/>
        <v>38.602899999999998</v>
      </c>
      <c r="K27" s="57">
        <v>32310.42</v>
      </c>
      <c r="L27" s="57">
        <f>G27-K27</f>
        <v>33314.509999999995</v>
      </c>
      <c r="M27" s="1">
        <f t="shared" si="3"/>
        <v>-1004.0899999999965</v>
      </c>
      <c r="N27" s="9">
        <f t="shared" si="4"/>
        <v>-3.1076352458432805</v>
      </c>
      <c r="O27" s="58">
        <v>477.9</v>
      </c>
      <c r="P27" s="9">
        <f t="shared" si="5"/>
        <v>7.2822934820654286</v>
      </c>
      <c r="Q27" s="44">
        <v>230.57</v>
      </c>
      <c r="R27" s="28">
        <v>247.32999999999998</v>
      </c>
      <c r="S27" s="1">
        <f t="shared" si="6"/>
        <v>-16.759999999999991</v>
      </c>
      <c r="T27" s="9">
        <f t="shared" si="7"/>
        <v>-7.2689421867545612</v>
      </c>
      <c r="U27" s="58">
        <v>3.54</v>
      </c>
      <c r="V27" s="9">
        <f t="shared" si="8"/>
        <v>5.3942914681966139</v>
      </c>
      <c r="W27" s="9">
        <f t="shared" si="9"/>
        <v>8.7795895572572178</v>
      </c>
      <c r="X27" s="44">
        <f t="shared" si="10"/>
        <v>2.0823529411764707</v>
      </c>
      <c r="Y27" s="9">
        <f t="shared" si="11"/>
        <v>0.91702954959342442</v>
      </c>
      <c r="Z27" s="58">
        <v>36.707999999999998</v>
      </c>
      <c r="AA27" s="9">
        <f t="shared" si="19"/>
        <v>5.5936059665130307</v>
      </c>
      <c r="AB27" s="9">
        <f t="shared" si="12"/>
        <v>22.562193888463476</v>
      </c>
      <c r="AC27" s="44">
        <f t="shared" si="13"/>
        <v>2.1592941176470588</v>
      </c>
      <c r="AD27" s="9">
        <f t="shared" si="14"/>
        <v>9.5091301430721522</v>
      </c>
      <c r="AE27" s="28"/>
      <c r="AF27" s="58">
        <v>6.8369999999999997</v>
      </c>
      <c r="AG27" s="9">
        <f t="shared" si="15"/>
        <v>10.418296827135663</v>
      </c>
      <c r="AH27" s="9">
        <f t="shared" si="16"/>
        <v>0.4202291588085017</v>
      </c>
      <c r="AI27" s="58">
        <v>7.032</v>
      </c>
      <c r="AJ27" s="9">
        <f t="shared" si="17"/>
        <v>10.71544000123124</v>
      </c>
      <c r="AK27" s="9">
        <f t="shared" si="18"/>
        <v>17.440133832382134</v>
      </c>
    </row>
    <row r="29" spans="1:37" s="13" customFormat="1" ht="15" customHeight="1" x14ac:dyDescent="0.25">
      <c r="A29" s="28"/>
      <c r="B29" s="28"/>
      <c r="C29" s="28"/>
      <c r="D29" s="28"/>
      <c r="E29" s="28"/>
      <c r="F29" s="28"/>
      <c r="G29" s="57"/>
      <c r="H29" s="9"/>
      <c r="I29" s="9"/>
      <c r="J29" s="9"/>
      <c r="K29" s="57"/>
      <c r="L29" s="57"/>
      <c r="M29" s="1"/>
      <c r="N29" s="9"/>
      <c r="O29" s="58"/>
      <c r="P29" s="9"/>
      <c r="Q29" s="44"/>
      <c r="R29" s="28"/>
      <c r="S29" s="1"/>
      <c r="T29" s="9"/>
      <c r="U29" s="58"/>
      <c r="V29" s="9"/>
      <c r="W29" s="9"/>
      <c r="X29" s="44"/>
      <c r="Y29" s="9"/>
      <c r="Z29" s="58"/>
      <c r="AA29" s="9"/>
      <c r="AB29" s="9"/>
      <c r="AC29" s="44"/>
      <c r="AD29" s="9"/>
      <c r="AE29" s="28"/>
      <c r="AF29" s="58"/>
      <c r="AG29" s="9"/>
      <c r="AH29" s="9"/>
      <c r="AI29" s="58"/>
      <c r="AJ29" s="9"/>
      <c r="AK29" s="9"/>
    </row>
    <row r="30" spans="1:37" s="13" customFormat="1" ht="15" customHeight="1" x14ac:dyDescent="0.25">
      <c r="A30" s="28"/>
      <c r="B30" s="28"/>
      <c r="C30" s="28"/>
      <c r="D30" s="28"/>
      <c r="E30" s="28"/>
      <c r="F30" s="28"/>
      <c r="G30" s="57"/>
      <c r="H30" s="9"/>
      <c r="I30" s="9"/>
      <c r="J30" s="9"/>
      <c r="K30" s="57"/>
      <c r="L30" s="57"/>
      <c r="M30" s="1"/>
      <c r="N30" s="9"/>
      <c r="O30" s="58"/>
      <c r="P30" s="9"/>
      <c r="Q30" s="44"/>
      <c r="R30" s="28"/>
      <c r="S30" s="1"/>
      <c r="T30" s="9"/>
      <c r="U30" s="58"/>
      <c r="V30" s="9"/>
      <c r="W30" s="9"/>
      <c r="X30" s="44"/>
      <c r="Y30" s="9"/>
      <c r="Z30" s="58"/>
      <c r="AA30" s="9"/>
      <c r="AB30" s="9"/>
      <c r="AC30" s="44"/>
      <c r="AD30" s="9"/>
      <c r="AE30" s="28"/>
      <c r="AF30" s="58"/>
      <c r="AG30" s="9"/>
      <c r="AH30" s="9"/>
      <c r="AI30" s="58"/>
      <c r="AJ30" s="9"/>
      <c r="AK30" s="9"/>
    </row>
    <row r="31" spans="1:37" s="15" customFormat="1" ht="15" customHeight="1" x14ac:dyDescent="0.25">
      <c r="A31" s="18">
        <v>1</v>
      </c>
      <c r="B31" s="18" t="s">
        <v>20</v>
      </c>
      <c r="C31" s="18">
        <v>6.1</v>
      </c>
      <c r="D31" s="18" t="s">
        <v>34</v>
      </c>
      <c r="E31" s="20">
        <v>10</v>
      </c>
      <c r="F31" s="18">
        <v>2</v>
      </c>
      <c r="G31" s="18">
        <v>43056</v>
      </c>
      <c r="H31" s="19">
        <f t="shared" ref="H31:H45" si="22">POWER(G31,0.3333)</f>
        <v>35.036718646846147</v>
      </c>
      <c r="I31" s="19">
        <f t="shared" ref="I31:I45" si="23">POWER(G31,0.6666667)</f>
        <v>1228.4456347853156</v>
      </c>
      <c r="J31" s="19">
        <f t="shared" ref="J31:J45" si="24">G31/C31*0.01</f>
        <v>70.583606557377053</v>
      </c>
      <c r="K31" s="20">
        <f>(G31-L31)</f>
        <v>21919.5</v>
      </c>
      <c r="L31" s="18">
        <v>21136.5</v>
      </c>
      <c r="M31" s="18">
        <f t="shared" ref="M31:M45" si="25">K31-L31</f>
        <v>783</v>
      </c>
      <c r="N31" s="19">
        <f t="shared" ref="N31:N45" si="26">M31/K31*100</f>
        <v>3.5721617737630877</v>
      </c>
      <c r="O31" s="18">
        <v>314.31</v>
      </c>
      <c r="P31" s="19">
        <f t="shared" ref="P31:P45" si="27">O31/G31*1000</f>
        <v>7.3000278706800446</v>
      </c>
      <c r="Q31" s="20">
        <f>(O31-R31)</f>
        <v>148.85</v>
      </c>
      <c r="R31" s="18">
        <v>165.46</v>
      </c>
      <c r="S31" s="18">
        <f t="shared" ref="S31:S45" si="28">Q31-R31</f>
        <v>-16.610000000000014</v>
      </c>
      <c r="T31" s="19">
        <f t="shared" ref="T31:T45" si="29">S31/Q31*100</f>
        <v>-11.158884783338943</v>
      </c>
      <c r="U31" s="18">
        <v>3.08</v>
      </c>
      <c r="V31" s="19">
        <f t="shared" ref="V31:V45" si="30">U31/G31*100000</f>
        <v>7.1534745447788932</v>
      </c>
      <c r="W31" s="19">
        <f t="shared" ref="W31:W45" si="31">U31/H31*100</f>
        <v>8.7907775583808796</v>
      </c>
      <c r="X31" s="19">
        <f t="shared" ref="X31:X45" si="32">U31/C31*10</f>
        <v>5.0491803278688527</v>
      </c>
      <c r="Y31" s="19">
        <f t="shared" ref="Y31:Y45" si="33">U31/J31*10</f>
        <v>0.43636194723151245</v>
      </c>
      <c r="Z31" s="18">
        <v>12.294</v>
      </c>
      <c r="AA31" s="19">
        <f t="shared" ref="AA31:AA45" si="34">Z31/G31*10000</f>
        <v>2.8553511705685617</v>
      </c>
      <c r="AB31" s="19">
        <f t="shared" ref="AB31:AB45" si="35">Z31/I31*1000</f>
        <v>10.00776888441507</v>
      </c>
      <c r="AC31" s="19">
        <f t="shared" ref="AC31:AC45" si="36">Z31/C31</f>
        <v>2.0154098360655741</v>
      </c>
      <c r="AD31" s="19">
        <f t="shared" ref="AD31:AD45" si="37">Z31/J31*10</f>
        <v>1.7417642140468228</v>
      </c>
      <c r="AE31" s="19"/>
      <c r="AF31" s="18">
        <v>3.956</v>
      </c>
      <c r="AG31" s="19">
        <f t="shared" ref="AG31:AG45" si="38">AF31/G31*100000</f>
        <v>9.1880341880341874</v>
      </c>
      <c r="AH31" s="19">
        <f t="shared" ref="AH31:AH45" si="39">AF31/I31*100</f>
        <v>0.32203297304982931</v>
      </c>
      <c r="AI31" s="18">
        <v>4.4649999999999999</v>
      </c>
      <c r="AJ31" s="21">
        <f t="shared" ref="AJ31:AJ45" si="40">AI31/G31*100000</f>
        <v>10.37021553325901</v>
      </c>
      <c r="AK31" s="21">
        <f t="shared" ref="AK31:AK45" si="41">AI31/H31*100</f>
        <v>12.743773311094358</v>
      </c>
    </row>
    <row r="32" spans="1:37" s="50" customFormat="1" ht="15" customHeight="1" x14ac:dyDescent="0.25">
      <c r="A32" s="67">
        <v>2</v>
      </c>
      <c r="B32" s="18" t="s">
        <v>20</v>
      </c>
      <c r="C32" s="67">
        <v>29</v>
      </c>
      <c r="D32" s="67" t="s">
        <v>39</v>
      </c>
      <c r="E32" s="67">
        <v>11</v>
      </c>
      <c r="F32" s="67">
        <v>0</v>
      </c>
      <c r="G32" s="67">
        <v>71707</v>
      </c>
      <c r="H32" s="68">
        <f t="shared" si="22"/>
        <v>41.529687744565507</v>
      </c>
      <c r="I32" s="68">
        <f t="shared" si="23"/>
        <v>1726.0016136775016</v>
      </c>
      <c r="J32" s="68">
        <f t="shared" si="24"/>
        <v>24.726551724137931</v>
      </c>
      <c r="K32" s="67">
        <f>(G32-L32)</f>
        <v>36289.56</v>
      </c>
      <c r="L32" s="67">
        <v>35417.440000000002</v>
      </c>
      <c r="M32" s="67">
        <f t="shared" si="25"/>
        <v>872.11999999999534</v>
      </c>
      <c r="N32" s="68">
        <f t="shared" si="26"/>
        <v>2.4032256108919356</v>
      </c>
      <c r="O32" s="67">
        <v>532.21</v>
      </c>
      <c r="P32" s="68">
        <f t="shared" si="27"/>
        <v>7.4220090088833732</v>
      </c>
      <c r="Q32" s="67">
        <f>(O32-R32)</f>
        <v>299.99</v>
      </c>
      <c r="R32" s="67">
        <v>232.22</v>
      </c>
      <c r="S32" s="67">
        <f t="shared" si="28"/>
        <v>67.77000000000001</v>
      </c>
      <c r="T32" s="68">
        <f t="shared" si="29"/>
        <v>22.590753025100842</v>
      </c>
      <c r="U32" s="67">
        <v>3.8</v>
      </c>
      <c r="V32" s="68">
        <f t="shared" si="30"/>
        <v>5.2993431603609125</v>
      </c>
      <c r="W32" s="68">
        <f t="shared" si="31"/>
        <v>9.1500808370447242</v>
      </c>
      <c r="X32" s="68">
        <f t="shared" si="32"/>
        <v>1.3103448275862069</v>
      </c>
      <c r="Y32" s="68">
        <f t="shared" si="33"/>
        <v>1.5368095165046647</v>
      </c>
      <c r="Z32" s="67">
        <v>15.69</v>
      </c>
      <c r="AA32" s="68">
        <f t="shared" si="34"/>
        <v>2.1880708996332294</v>
      </c>
      <c r="AB32" s="68">
        <f t="shared" si="35"/>
        <v>9.0903738882202632</v>
      </c>
      <c r="AC32" s="68">
        <f t="shared" si="36"/>
        <v>0.54103448275862065</v>
      </c>
      <c r="AD32" s="68">
        <f t="shared" si="37"/>
        <v>6.3454056089363666</v>
      </c>
      <c r="AE32" s="68"/>
      <c r="AF32" s="67">
        <v>4.47</v>
      </c>
      <c r="AG32" s="68">
        <f t="shared" si="38"/>
        <v>6.2337010333719158</v>
      </c>
      <c r="AH32" s="68">
        <f t="shared" si="39"/>
        <v>0.25898005914814898</v>
      </c>
      <c r="AI32" s="67">
        <v>4.7009999999999996</v>
      </c>
      <c r="AJ32" s="68">
        <f t="shared" si="40"/>
        <v>6.5558453149622764</v>
      </c>
      <c r="AK32" s="68">
        <f t="shared" si="41"/>
        <v>11.319613161828224</v>
      </c>
    </row>
    <row r="33" spans="1:37" s="15" customFormat="1" ht="15" customHeight="1" x14ac:dyDescent="0.25">
      <c r="A33" s="18">
        <v>3</v>
      </c>
      <c r="B33" s="18" t="s">
        <v>20</v>
      </c>
      <c r="C33" s="18">
        <v>5.7</v>
      </c>
      <c r="D33" s="18" t="s">
        <v>37</v>
      </c>
      <c r="E33" s="20">
        <v>11</v>
      </c>
      <c r="F33" s="18">
        <v>12</v>
      </c>
      <c r="G33" s="18">
        <v>51283</v>
      </c>
      <c r="H33" s="19">
        <f t="shared" si="22"/>
        <v>37.139336598747946</v>
      </c>
      <c r="I33" s="19">
        <f t="shared" si="23"/>
        <v>1380.3284489524081</v>
      </c>
      <c r="J33" s="19">
        <f t="shared" si="24"/>
        <v>89.970175438596485</v>
      </c>
      <c r="K33" s="20">
        <f>(G33-L33)</f>
        <v>26247.55</v>
      </c>
      <c r="L33" s="18">
        <v>25035.45</v>
      </c>
      <c r="M33" s="18">
        <f t="shared" si="25"/>
        <v>1212.0999999999985</v>
      </c>
      <c r="N33" s="19">
        <f t="shared" si="26"/>
        <v>4.61795481864021</v>
      </c>
      <c r="O33" s="18">
        <v>135.4</v>
      </c>
      <c r="P33" s="19">
        <f t="shared" si="27"/>
        <v>2.6402511553536261</v>
      </c>
      <c r="Q33" s="20">
        <f>(O33-R33)</f>
        <v>133.74</v>
      </c>
      <c r="R33" s="18">
        <v>1.66</v>
      </c>
      <c r="S33" s="18">
        <f t="shared" si="28"/>
        <v>132.08000000000001</v>
      </c>
      <c r="T33" s="19">
        <f t="shared" si="29"/>
        <v>98.758785703604019</v>
      </c>
      <c r="U33" s="18">
        <v>3.24</v>
      </c>
      <c r="V33" s="19">
        <f t="shared" si="30"/>
        <v>6.3178831191622962</v>
      </c>
      <c r="W33" s="19">
        <f t="shared" si="31"/>
        <v>8.7239038085274476</v>
      </c>
      <c r="X33" s="19">
        <f t="shared" si="32"/>
        <v>5.6842105263157894</v>
      </c>
      <c r="Y33" s="19">
        <f t="shared" si="33"/>
        <v>0.36011933779225092</v>
      </c>
      <c r="Z33" s="18">
        <v>10.973000000000001</v>
      </c>
      <c r="AA33" s="19">
        <f t="shared" si="34"/>
        <v>2.1396954156348111</v>
      </c>
      <c r="AB33" s="19">
        <f t="shared" si="35"/>
        <v>7.9495572291709937</v>
      </c>
      <c r="AC33" s="19">
        <f t="shared" si="36"/>
        <v>1.9250877192982456</v>
      </c>
      <c r="AD33" s="19">
        <f t="shared" si="37"/>
        <v>1.2196263869118424</v>
      </c>
      <c r="AE33" s="19"/>
      <c r="AF33" s="18">
        <v>3.738</v>
      </c>
      <c r="AG33" s="19">
        <f t="shared" si="38"/>
        <v>7.2889651541446483</v>
      </c>
      <c r="AH33" s="19">
        <f t="shared" si="39"/>
        <v>0.27080511184399136</v>
      </c>
      <c r="AI33" s="18">
        <v>4.0750000000000002</v>
      </c>
      <c r="AJ33" s="21">
        <f t="shared" si="40"/>
        <v>7.9461029970945543</v>
      </c>
      <c r="AK33" s="21">
        <f t="shared" si="41"/>
        <v>10.972193833255972</v>
      </c>
    </row>
    <row r="34" spans="1:37" s="67" customFormat="1" ht="15" customHeight="1" x14ac:dyDescent="0.25">
      <c r="A34" s="67">
        <v>4</v>
      </c>
      <c r="B34" s="18" t="s">
        <v>20</v>
      </c>
      <c r="C34" s="67">
        <v>11.5</v>
      </c>
      <c r="D34" s="67" t="s">
        <v>72</v>
      </c>
      <c r="E34" s="67">
        <v>12</v>
      </c>
      <c r="F34" s="67">
        <v>0</v>
      </c>
      <c r="G34" s="69">
        <v>67222.84</v>
      </c>
      <c r="H34" s="68">
        <f t="shared" si="22"/>
        <v>40.645396850051945</v>
      </c>
      <c r="I34" s="68">
        <f t="shared" si="23"/>
        <v>1653.2736038098997</v>
      </c>
      <c r="J34" s="68">
        <f t="shared" si="24"/>
        <v>58.45464347826087</v>
      </c>
      <c r="K34" s="69">
        <v>32573.15</v>
      </c>
      <c r="L34" s="69">
        <f>G34-K34</f>
        <v>34649.689999999995</v>
      </c>
      <c r="M34" s="67">
        <f t="shared" si="25"/>
        <v>-2076.5399999999936</v>
      </c>
      <c r="N34" s="68">
        <f t="shared" si="26"/>
        <v>-6.3750051806472303</v>
      </c>
      <c r="O34" s="69">
        <v>641.35</v>
      </c>
      <c r="P34" s="68">
        <f t="shared" si="27"/>
        <v>9.5406561222346458</v>
      </c>
      <c r="Q34" s="69">
        <v>294.7</v>
      </c>
      <c r="R34" s="67">
        <v>2.66</v>
      </c>
      <c r="S34" s="67">
        <f t="shared" si="28"/>
        <v>292.03999999999996</v>
      </c>
      <c r="T34" s="68">
        <f t="shared" si="29"/>
        <v>99.097387173396669</v>
      </c>
      <c r="U34" s="69">
        <v>4.07</v>
      </c>
      <c r="V34" s="68">
        <f t="shared" si="30"/>
        <v>6.0544898132837002</v>
      </c>
      <c r="W34" s="68">
        <f t="shared" si="31"/>
        <v>10.013434030463401</v>
      </c>
      <c r="X34" s="68">
        <f t="shared" si="32"/>
        <v>3.5391304347826091</v>
      </c>
      <c r="Y34" s="68">
        <f t="shared" si="33"/>
        <v>0.69626632852762549</v>
      </c>
      <c r="Z34" s="69">
        <v>25.631</v>
      </c>
      <c r="AA34" s="68">
        <f t="shared" si="34"/>
        <v>3.8128409927340177</v>
      </c>
      <c r="AB34" s="68">
        <f t="shared" si="35"/>
        <v>15.503181046944944</v>
      </c>
      <c r="AC34" s="68">
        <f t="shared" si="36"/>
        <v>2.2287826086956524</v>
      </c>
      <c r="AD34" s="68">
        <f t="shared" si="37"/>
        <v>4.3847671416441196</v>
      </c>
      <c r="AF34" s="69">
        <v>5.7130000000000001</v>
      </c>
      <c r="AG34" s="68">
        <f t="shared" si="38"/>
        <v>8.4985995831178816</v>
      </c>
      <c r="AH34" s="68">
        <f t="shared" si="39"/>
        <v>0.34555683867658876</v>
      </c>
      <c r="AI34" s="69">
        <v>6.0869999999999997</v>
      </c>
      <c r="AJ34" s="68">
        <f t="shared" si="40"/>
        <v>9.0549581065007061</v>
      </c>
      <c r="AK34" s="68">
        <f t="shared" si="41"/>
        <v>14.975865588066513</v>
      </c>
    </row>
    <row r="35" spans="1:37" s="20" customFormat="1" ht="15" customHeight="1" x14ac:dyDescent="0.25">
      <c r="A35" s="17">
        <v>5</v>
      </c>
      <c r="B35" s="18" t="s">
        <v>20</v>
      </c>
      <c r="C35" s="17">
        <v>23</v>
      </c>
      <c r="D35" s="17" t="s">
        <v>39</v>
      </c>
      <c r="E35" s="20">
        <v>13</v>
      </c>
      <c r="F35" s="17">
        <v>2</v>
      </c>
      <c r="G35" s="18">
        <v>93213</v>
      </c>
      <c r="H35" s="19">
        <f t="shared" si="22"/>
        <v>45.3238206853541</v>
      </c>
      <c r="I35" s="19">
        <f t="shared" si="23"/>
        <v>2055.817172428136</v>
      </c>
      <c r="J35" s="19">
        <f t="shared" si="24"/>
        <v>40.527391304347823</v>
      </c>
      <c r="K35" s="20">
        <f>(G35-L35)</f>
        <v>47654.67</v>
      </c>
      <c r="L35" s="18">
        <v>45558.33</v>
      </c>
      <c r="M35" s="18">
        <f t="shared" si="25"/>
        <v>2096.3399999999965</v>
      </c>
      <c r="N35" s="19">
        <f t="shared" si="26"/>
        <v>4.3990232226977888</v>
      </c>
      <c r="O35" s="18">
        <v>723.1</v>
      </c>
      <c r="P35" s="19">
        <f t="shared" si="27"/>
        <v>7.7575016360378912</v>
      </c>
      <c r="Q35" s="20">
        <f>(O35-R35)</f>
        <v>393.36</v>
      </c>
      <c r="R35" s="18">
        <v>329.74</v>
      </c>
      <c r="S35" s="18">
        <f t="shared" si="28"/>
        <v>63.620000000000005</v>
      </c>
      <c r="T35" s="19">
        <f t="shared" si="29"/>
        <v>16.173479764083794</v>
      </c>
      <c r="U35" s="18">
        <v>5.86</v>
      </c>
      <c r="V35" s="19">
        <f t="shared" si="30"/>
        <v>6.2866767510969499</v>
      </c>
      <c r="W35" s="19">
        <f t="shared" si="31"/>
        <v>12.929183619980201</v>
      </c>
      <c r="X35" s="19">
        <f t="shared" si="32"/>
        <v>2.5478260869565217</v>
      </c>
      <c r="Y35" s="19">
        <f t="shared" si="33"/>
        <v>1.4459356527522989</v>
      </c>
      <c r="Z35" s="18">
        <v>33.241</v>
      </c>
      <c r="AA35" s="19">
        <f t="shared" si="34"/>
        <v>3.5661334792357291</v>
      </c>
      <c r="AB35" s="19">
        <f t="shared" si="35"/>
        <v>16.169239388509869</v>
      </c>
      <c r="AC35" s="19">
        <f t="shared" si="36"/>
        <v>1.4452608695652174</v>
      </c>
      <c r="AD35" s="19">
        <f t="shared" si="37"/>
        <v>8.2021070022421778</v>
      </c>
      <c r="AE35" s="19"/>
      <c r="AF35" s="18">
        <v>6.5060000000000002</v>
      </c>
      <c r="AG35" s="19">
        <f t="shared" si="38"/>
        <v>6.979713130142791</v>
      </c>
      <c r="AH35" s="19">
        <f t="shared" si="39"/>
        <v>0.3164678302747968</v>
      </c>
      <c r="AI35" s="18">
        <v>6.5730000000000004</v>
      </c>
      <c r="AJ35" s="21">
        <f t="shared" si="40"/>
        <v>7.0515915162048222</v>
      </c>
      <c r="AK35" s="21">
        <f t="shared" si="41"/>
        <v>14.502307838588713</v>
      </c>
    </row>
    <row r="36" spans="1:37" s="15" customFormat="1" ht="15" customHeight="1" x14ac:dyDescent="0.25">
      <c r="A36" s="18">
        <v>6</v>
      </c>
      <c r="B36" s="18" t="s">
        <v>20</v>
      </c>
      <c r="C36" s="18">
        <v>36</v>
      </c>
      <c r="D36" s="18" t="s">
        <v>40</v>
      </c>
      <c r="E36" s="20">
        <v>13</v>
      </c>
      <c r="F36" s="18">
        <v>3</v>
      </c>
      <c r="G36" s="18">
        <v>75827</v>
      </c>
      <c r="H36" s="19">
        <f t="shared" si="22"/>
        <v>42.310221332185762</v>
      </c>
      <c r="I36" s="19">
        <f t="shared" si="23"/>
        <v>1791.4969728772892</v>
      </c>
      <c r="J36" s="19">
        <f t="shared" si="24"/>
        <v>21.063055555555557</v>
      </c>
      <c r="K36" s="20">
        <f>(G36-L36)</f>
        <v>38771.93</v>
      </c>
      <c r="L36" s="18">
        <v>37055.07</v>
      </c>
      <c r="M36" s="18">
        <f t="shared" si="25"/>
        <v>1716.8600000000006</v>
      </c>
      <c r="N36" s="19">
        <f t="shared" si="26"/>
        <v>4.4281004324520357</v>
      </c>
      <c r="O36" s="18">
        <v>422.79</v>
      </c>
      <c r="P36" s="19">
        <f t="shared" si="27"/>
        <v>5.575718411647566</v>
      </c>
      <c r="Q36" s="20">
        <f>(O36-R36)</f>
        <v>197.33</v>
      </c>
      <c r="R36" s="18">
        <v>225.46</v>
      </c>
      <c r="S36" s="18">
        <f t="shared" si="28"/>
        <v>-28.129999999999995</v>
      </c>
      <c r="T36" s="19">
        <f t="shared" si="29"/>
        <v>-14.255308366695379</v>
      </c>
      <c r="U36" s="18">
        <v>4.74</v>
      </c>
      <c r="V36" s="19">
        <f t="shared" si="30"/>
        <v>6.2510715180608498</v>
      </c>
      <c r="W36" s="19">
        <f t="shared" si="31"/>
        <v>11.20296668454022</v>
      </c>
      <c r="X36" s="19">
        <f t="shared" si="32"/>
        <v>1.3166666666666669</v>
      </c>
      <c r="Y36" s="19">
        <f t="shared" si="33"/>
        <v>2.2503857465019057</v>
      </c>
      <c r="Z36" s="18">
        <v>56.601999999999997</v>
      </c>
      <c r="AA36" s="19">
        <f t="shared" si="34"/>
        <v>7.4646234190987375</v>
      </c>
      <c r="AB36" s="19">
        <f t="shared" si="35"/>
        <v>31.59480638646718</v>
      </c>
      <c r="AC36" s="19">
        <f t="shared" si="36"/>
        <v>1.5722777777777777</v>
      </c>
      <c r="AD36" s="19">
        <f t="shared" si="37"/>
        <v>26.872644308755454</v>
      </c>
      <c r="AE36" s="19"/>
      <c r="AF36" s="18">
        <v>8.4890000000000008</v>
      </c>
      <c r="AG36" s="19">
        <f t="shared" si="38"/>
        <v>11.195220699750749</v>
      </c>
      <c r="AH36" s="19">
        <f t="shared" si="39"/>
        <v>0.47384953078463643</v>
      </c>
      <c r="AI36" s="18">
        <v>8.7309999999999999</v>
      </c>
      <c r="AJ36" s="21">
        <f t="shared" si="40"/>
        <v>11.514368232951323</v>
      </c>
      <c r="AK36" s="21">
        <f t="shared" si="41"/>
        <v>20.635675553316592</v>
      </c>
    </row>
    <row r="37" spans="1:37" s="15" customFormat="1" ht="15" customHeight="1" x14ac:dyDescent="0.25">
      <c r="A37" s="18">
        <v>7</v>
      </c>
      <c r="B37" s="18" t="s">
        <v>20</v>
      </c>
      <c r="C37" s="18">
        <v>7.5</v>
      </c>
      <c r="D37" s="18" t="s">
        <v>38</v>
      </c>
      <c r="E37" s="20">
        <v>13</v>
      </c>
      <c r="F37" s="18">
        <v>3</v>
      </c>
      <c r="G37" s="18">
        <v>51955</v>
      </c>
      <c r="H37" s="19">
        <f t="shared" si="22"/>
        <v>37.300838575762128</v>
      </c>
      <c r="I37" s="19">
        <f t="shared" si="23"/>
        <v>1392.3605931197055</v>
      </c>
      <c r="J37" s="19">
        <f t="shared" si="24"/>
        <v>69.273333333333326</v>
      </c>
      <c r="K37" s="20">
        <f>(G37-L37)</f>
        <v>26825.59</v>
      </c>
      <c r="L37" s="18">
        <v>25129.41</v>
      </c>
      <c r="M37" s="18">
        <f t="shared" si="25"/>
        <v>1696.1800000000003</v>
      </c>
      <c r="N37" s="19">
        <f t="shared" si="26"/>
        <v>6.3229923367948304</v>
      </c>
      <c r="O37" s="18">
        <v>225.46</v>
      </c>
      <c r="P37" s="19">
        <f t="shared" si="27"/>
        <v>4.3395245885862765</v>
      </c>
      <c r="Q37" s="20">
        <f>(O37-R37)</f>
        <v>130.12</v>
      </c>
      <c r="R37" s="18">
        <v>95.34</v>
      </c>
      <c r="S37" s="18">
        <f t="shared" si="28"/>
        <v>34.78</v>
      </c>
      <c r="T37" s="19">
        <f t="shared" si="29"/>
        <v>26.729173071011374</v>
      </c>
      <c r="U37" s="18">
        <v>5.54</v>
      </c>
      <c r="V37" s="19">
        <f t="shared" si="30"/>
        <v>10.663073813877395</v>
      </c>
      <c r="W37" s="19">
        <f t="shared" si="31"/>
        <v>14.852213010567169</v>
      </c>
      <c r="X37" s="19">
        <f t="shared" si="32"/>
        <v>7.3866666666666667</v>
      </c>
      <c r="Y37" s="19">
        <f t="shared" si="33"/>
        <v>0.79973053604080468</v>
      </c>
      <c r="Z37" s="18">
        <v>25.521999999999998</v>
      </c>
      <c r="AA37" s="19">
        <f t="shared" si="34"/>
        <v>4.9123279761331924</v>
      </c>
      <c r="AB37" s="19">
        <f t="shared" si="35"/>
        <v>18.330021781797004</v>
      </c>
      <c r="AC37" s="19">
        <f t="shared" si="36"/>
        <v>3.4029333333333329</v>
      </c>
      <c r="AD37" s="19">
        <f t="shared" si="37"/>
        <v>3.6842459820998941</v>
      </c>
      <c r="AE37" s="19"/>
      <c r="AF37" s="18">
        <v>5.7009999999999996</v>
      </c>
      <c r="AG37" s="19">
        <f t="shared" si="38"/>
        <v>10.972957366952169</v>
      </c>
      <c r="AH37" s="19">
        <f t="shared" si="39"/>
        <v>0.4094485313769482</v>
      </c>
      <c r="AI37" s="18">
        <v>5.7709999999999999</v>
      </c>
      <c r="AJ37" s="21">
        <f t="shared" si="40"/>
        <v>11.107689346549899</v>
      </c>
      <c r="AK37" s="21">
        <f t="shared" si="41"/>
        <v>15.471502036820059</v>
      </c>
    </row>
    <row r="38" spans="1:37" s="15" customFormat="1" ht="15" customHeight="1" x14ac:dyDescent="0.25">
      <c r="A38" s="32">
        <v>8</v>
      </c>
      <c r="B38" s="18" t="s">
        <v>20</v>
      </c>
      <c r="C38" s="18">
        <v>8.6999999999999993</v>
      </c>
      <c r="D38" s="23" t="s">
        <v>31</v>
      </c>
      <c r="E38" s="20">
        <v>13</v>
      </c>
      <c r="F38" s="20">
        <v>1</v>
      </c>
      <c r="G38" s="33">
        <v>56700.89</v>
      </c>
      <c r="H38" s="19">
        <f t="shared" si="22"/>
        <v>38.40356180283559</v>
      </c>
      <c r="I38" s="19">
        <f t="shared" si="23"/>
        <v>1475.9106808685133</v>
      </c>
      <c r="J38" s="19">
        <f t="shared" si="24"/>
        <v>65.173436781609198</v>
      </c>
      <c r="K38" s="20">
        <v>27449.96</v>
      </c>
      <c r="L38" s="20">
        <v>29250.93</v>
      </c>
      <c r="M38" s="18">
        <f t="shared" si="25"/>
        <v>-1800.9700000000012</v>
      </c>
      <c r="N38" s="19">
        <f t="shared" si="26"/>
        <v>-6.5609203073520002</v>
      </c>
      <c r="O38" s="20">
        <v>371.3</v>
      </c>
      <c r="P38" s="19">
        <f t="shared" si="27"/>
        <v>6.5483980939276263</v>
      </c>
      <c r="Q38" s="20">
        <v>206.69</v>
      </c>
      <c r="R38" s="20">
        <v>164.61</v>
      </c>
      <c r="S38" s="18">
        <f t="shared" si="28"/>
        <v>42.079999999999984</v>
      </c>
      <c r="T38" s="19">
        <f t="shared" si="29"/>
        <v>20.358991726740523</v>
      </c>
      <c r="U38" s="20">
        <v>4.22</v>
      </c>
      <c r="V38" s="19">
        <f t="shared" si="30"/>
        <v>7.4425639526998602</v>
      </c>
      <c r="W38" s="19">
        <f t="shared" si="31"/>
        <v>10.98856408597082</v>
      </c>
      <c r="X38" s="19">
        <f t="shared" si="32"/>
        <v>4.8505747126436782</v>
      </c>
      <c r="Y38" s="19">
        <f t="shared" si="33"/>
        <v>0.64750306388488776</v>
      </c>
      <c r="Z38" s="20">
        <v>24.081</v>
      </c>
      <c r="AA38" s="19">
        <f t="shared" si="34"/>
        <v>4.247023283056051</v>
      </c>
      <c r="AB38" s="19">
        <f t="shared" si="35"/>
        <v>16.316028003692821</v>
      </c>
      <c r="AC38" s="19">
        <f t="shared" si="36"/>
        <v>2.7679310344827588</v>
      </c>
      <c r="AD38" s="19">
        <f t="shared" si="37"/>
        <v>3.6949102562587637</v>
      </c>
      <c r="AE38" s="19"/>
      <c r="AF38" s="20">
        <v>5.5369999999999999</v>
      </c>
      <c r="AG38" s="19">
        <f t="shared" si="38"/>
        <v>9.7652788166111666</v>
      </c>
      <c r="AH38" s="19">
        <f t="shared" si="39"/>
        <v>0.3751582037973803</v>
      </c>
      <c r="AI38" s="20">
        <v>5.82</v>
      </c>
      <c r="AJ38" s="21">
        <f t="shared" si="40"/>
        <v>10.264389148036301</v>
      </c>
      <c r="AK38" s="21">
        <f t="shared" si="41"/>
        <v>15.154844308139854</v>
      </c>
    </row>
    <row r="39" spans="1:37" s="15" customFormat="1" ht="15" customHeight="1" x14ac:dyDescent="0.25">
      <c r="A39" s="18">
        <v>9</v>
      </c>
      <c r="B39" s="18" t="s">
        <v>20</v>
      </c>
      <c r="C39" s="18">
        <v>17</v>
      </c>
      <c r="D39" s="18" t="s">
        <v>42</v>
      </c>
      <c r="E39" s="20">
        <v>14</v>
      </c>
      <c r="F39" s="18">
        <v>2</v>
      </c>
      <c r="G39" s="18">
        <v>71691</v>
      </c>
      <c r="H39" s="19">
        <f t="shared" si="22"/>
        <v>41.526598980653297</v>
      </c>
      <c r="I39" s="19">
        <f t="shared" si="23"/>
        <v>1725.7448553480358</v>
      </c>
      <c r="J39" s="19">
        <f t="shared" si="24"/>
        <v>42.171176470588236</v>
      </c>
      <c r="K39" s="20">
        <f>(G39-L39)</f>
        <v>36705.74</v>
      </c>
      <c r="L39" s="18">
        <v>34985.26</v>
      </c>
      <c r="M39" s="18">
        <f t="shared" si="25"/>
        <v>1720.4799999999959</v>
      </c>
      <c r="N39" s="19">
        <f t="shared" si="26"/>
        <v>4.6872233062185806</v>
      </c>
      <c r="O39" s="18">
        <v>315.07</v>
      </c>
      <c r="P39" s="19">
        <f t="shared" si="27"/>
        <v>4.3948333821539665</v>
      </c>
      <c r="Q39" s="20">
        <f>(O39-R39)</f>
        <v>179.42</v>
      </c>
      <c r="R39" s="18">
        <v>135.65</v>
      </c>
      <c r="S39" s="18">
        <f t="shared" si="28"/>
        <v>43.769999999999982</v>
      </c>
      <c r="T39" s="19">
        <f t="shared" si="29"/>
        <v>24.395273659569717</v>
      </c>
      <c r="U39" s="18">
        <v>4.33</v>
      </c>
      <c r="V39" s="19">
        <f t="shared" si="30"/>
        <v>6.0398097390188452</v>
      </c>
      <c r="W39" s="19">
        <f t="shared" si="31"/>
        <v>10.427051832530978</v>
      </c>
      <c r="X39" s="19">
        <f t="shared" si="32"/>
        <v>2.5470588235294116</v>
      </c>
      <c r="Y39" s="19">
        <f t="shared" si="33"/>
        <v>1.0267676556332037</v>
      </c>
      <c r="Z39" s="18">
        <v>17.175000000000001</v>
      </c>
      <c r="AA39" s="19">
        <f t="shared" si="34"/>
        <v>2.3956982047955813</v>
      </c>
      <c r="AB39" s="19">
        <f t="shared" si="35"/>
        <v>9.9522243666409604</v>
      </c>
      <c r="AC39" s="19">
        <f t="shared" si="36"/>
        <v>1.0102941176470588</v>
      </c>
      <c r="AD39" s="19">
        <f t="shared" si="37"/>
        <v>4.0726869481524881</v>
      </c>
      <c r="AE39" s="19"/>
      <c r="AF39" s="18">
        <v>4.6760000000000002</v>
      </c>
      <c r="AG39" s="19">
        <f t="shared" si="38"/>
        <v>6.5224365680489891</v>
      </c>
      <c r="AH39" s="19">
        <f t="shared" si="39"/>
        <v>0.27095546514359903</v>
      </c>
      <c r="AI39" s="18">
        <v>4.9820000000000002</v>
      </c>
      <c r="AJ39" s="21">
        <f t="shared" si="40"/>
        <v>6.9492683879426984</v>
      </c>
      <c r="AK39" s="21">
        <f t="shared" si="41"/>
        <v>11.997129845189223</v>
      </c>
    </row>
    <row r="40" spans="1:37" ht="15.75" customHeight="1" x14ac:dyDescent="0.25">
      <c r="A40" s="32">
        <v>10</v>
      </c>
      <c r="B40" s="18" t="s">
        <v>20</v>
      </c>
      <c r="C40" s="34">
        <v>7.4</v>
      </c>
      <c r="D40" s="23" t="s">
        <v>48</v>
      </c>
      <c r="E40" s="20">
        <v>14</v>
      </c>
      <c r="F40" s="20">
        <v>2</v>
      </c>
      <c r="G40" s="33">
        <v>56687.19</v>
      </c>
      <c r="H40" s="19">
        <f t="shared" si="22"/>
        <v>38.400468855725528</v>
      </c>
      <c r="I40" s="19">
        <f t="shared" si="23"/>
        <v>1475.672932787538</v>
      </c>
      <c r="J40" s="19">
        <f t="shared" si="24"/>
        <v>76.604310810810816</v>
      </c>
      <c r="K40" s="20">
        <v>27930.6</v>
      </c>
      <c r="L40" s="20">
        <v>28756.59</v>
      </c>
      <c r="M40" s="18">
        <f t="shared" si="25"/>
        <v>-825.9900000000016</v>
      </c>
      <c r="N40" s="19">
        <f t="shared" si="26"/>
        <v>-2.9572941505016064</v>
      </c>
      <c r="O40" s="20">
        <v>294.35000000000002</v>
      </c>
      <c r="P40" s="19">
        <f t="shared" si="27"/>
        <v>5.1925311520997957</v>
      </c>
      <c r="Q40" s="20">
        <v>141.68</v>
      </c>
      <c r="R40" s="20">
        <v>152.66999999999999</v>
      </c>
      <c r="S40" s="18">
        <f t="shared" si="28"/>
        <v>-10.989999999999981</v>
      </c>
      <c r="T40" s="19">
        <f t="shared" si="29"/>
        <v>-7.7569169960474165</v>
      </c>
      <c r="U40" s="20">
        <v>4.72</v>
      </c>
      <c r="V40" s="19">
        <f t="shared" si="30"/>
        <v>8.3263961399391988</v>
      </c>
      <c r="W40" s="19">
        <f t="shared" si="31"/>
        <v>12.291516589897693</v>
      </c>
      <c r="X40" s="19">
        <f t="shared" si="32"/>
        <v>6.3783783783783772</v>
      </c>
      <c r="Y40" s="19">
        <f t="shared" si="33"/>
        <v>0.61615331435550069</v>
      </c>
      <c r="Z40" s="20">
        <v>32.548999999999999</v>
      </c>
      <c r="AA40" s="19">
        <f t="shared" si="34"/>
        <v>5.7418616092983257</v>
      </c>
      <c r="AB40" s="19">
        <f t="shared" si="35"/>
        <v>22.057055650207744</v>
      </c>
      <c r="AC40" s="19">
        <f t="shared" si="36"/>
        <v>4.3985135135135129</v>
      </c>
      <c r="AD40" s="19">
        <f t="shared" si="37"/>
        <v>4.2489775908807612</v>
      </c>
      <c r="AE40" s="19"/>
      <c r="AF40" s="20">
        <v>6.4379999999999997</v>
      </c>
      <c r="AG40" s="19">
        <f t="shared" si="38"/>
        <v>11.357063209518763</v>
      </c>
      <c r="AH40" s="19">
        <f t="shared" si="39"/>
        <v>0.43627553619477544</v>
      </c>
      <c r="AI40" s="20">
        <v>6.6139999999999999</v>
      </c>
      <c r="AJ40" s="21">
        <f t="shared" si="40"/>
        <v>11.667538997787684</v>
      </c>
      <c r="AK40" s="21">
        <f t="shared" si="41"/>
        <v>17.223748035081215</v>
      </c>
    </row>
    <row r="41" spans="1:37" ht="15.75" customHeight="1" x14ac:dyDescent="0.25">
      <c r="A41" s="18">
        <v>11</v>
      </c>
      <c r="B41" s="18" t="s">
        <v>20</v>
      </c>
      <c r="C41" s="18">
        <v>13</v>
      </c>
      <c r="D41" s="18" t="s">
        <v>43</v>
      </c>
      <c r="E41" s="20">
        <v>14</v>
      </c>
      <c r="F41" s="18">
        <v>7</v>
      </c>
      <c r="G41" s="18">
        <v>48051</v>
      </c>
      <c r="H41" s="19">
        <f t="shared" si="22"/>
        <v>36.342217232933955</v>
      </c>
      <c r="I41" s="19">
        <f t="shared" si="23"/>
        <v>1321.7067549542855</v>
      </c>
      <c r="J41" s="19">
        <f t="shared" si="24"/>
        <v>36.962307692307689</v>
      </c>
      <c r="K41" s="20">
        <f>(G41-L41)</f>
        <v>24407.11</v>
      </c>
      <c r="L41" s="18">
        <v>23643.89</v>
      </c>
      <c r="M41" s="18">
        <f t="shared" si="25"/>
        <v>763.22000000000116</v>
      </c>
      <c r="N41" s="19">
        <f t="shared" si="26"/>
        <v>3.1270396208318036</v>
      </c>
      <c r="O41" s="18">
        <v>350.46</v>
      </c>
      <c r="P41" s="19">
        <f t="shared" si="27"/>
        <v>7.2935006555534736</v>
      </c>
      <c r="Q41" s="20">
        <f>(O41-R41)</f>
        <v>175.39</v>
      </c>
      <c r="R41" s="18">
        <v>175.07</v>
      </c>
      <c r="S41" s="18">
        <f t="shared" si="28"/>
        <v>0.31999999999999318</v>
      </c>
      <c r="T41" s="19">
        <f t="shared" si="29"/>
        <v>0.18245053879924353</v>
      </c>
      <c r="U41" s="18">
        <v>2.67</v>
      </c>
      <c r="V41" s="19">
        <f t="shared" si="30"/>
        <v>5.5565961166260847</v>
      </c>
      <c r="W41" s="19">
        <f t="shared" si="31"/>
        <v>7.3468274730920911</v>
      </c>
      <c r="X41" s="19">
        <f t="shared" si="32"/>
        <v>2.0538461538461537</v>
      </c>
      <c r="Y41" s="19">
        <f t="shared" si="33"/>
        <v>0.72235749516139103</v>
      </c>
      <c r="Z41" s="18">
        <v>27.436</v>
      </c>
      <c r="AA41" s="19">
        <f t="shared" si="34"/>
        <v>5.7097667062079873</v>
      </c>
      <c r="AB41" s="19">
        <f t="shared" si="35"/>
        <v>20.758008459258381</v>
      </c>
      <c r="AC41" s="19">
        <f t="shared" si="36"/>
        <v>2.1104615384615384</v>
      </c>
      <c r="AD41" s="19">
        <f t="shared" si="37"/>
        <v>7.4226967180703838</v>
      </c>
      <c r="AE41" s="19"/>
      <c r="AF41" s="18">
        <v>5.91</v>
      </c>
      <c r="AG41" s="19">
        <f t="shared" si="38"/>
        <v>12.29943185365549</v>
      </c>
      <c r="AH41" s="19">
        <f t="shared" si="39"/>
        <v>0.44714911063645213</v>
      </c>
      <c r="AI41" s="18">
        <v>6.0629999999999997</v>
      </c>
      <c r="AJ41" s="21">
        <f t="shared" si="40"/>
        <v>12.617843541237436</v>
      </c>
      <c r="AK41" s="21">
        <f t="shared" si="41"/>
        <v>16.683076767549569</v>
      </c>
    </row>
    <row r="42" spans="1:37" s="67" customFormat="1" ht="15.75" customHeight="1" x14ac:dyDescent="0.25">
      <c r="A42" s="67">
        <v>12</v>
      </c>
      <c r="B42" s="18" t="s">
        <v>20</v>
      </c>
      <c r="C42" s="67">
        <v>11.6</v>
      </c>
      <c r="D42" s="67" t="s">
        <v>73</v>
      </c>
      <c r="E42" s="67">
        <v>15</v>
      </c>
      <c r="F42" s="67">
        <v>0</v>
      </c>
      <c r="G42" s="69">
        <v>57198.35</v>
      </c>
      <c r="H42" s="68">
        <f t="shared" si="22"/>
        <v>38.515533761901814</v>
      </c>
      <c r="I42" s="68">
        <f t="shared" si="23"/>
        <v>1484.5306178375561</v>
      </c>
      <c r="J42" s="68">
        <f t="shared" si="24"/>
        <v>49.308922413793105</v>
      </c>
      <c r="K42" s="69">
        <v>27400.07</v>
      </c>
      <c r="L42" s="69">
        <f>G42-K42</f>
        <v>29798.28</v>
      </c>
      <c r="M42" s="67">
        <f t="shared" si="25"/>
        <v>-2398.2099999999991</v>
      </c>
      <c r="N42" s="68">
        <f t="shared" si="26"/>
        <v>-8.7525688802984778</v>
      </c>
      <c r="O42" s="69">
        <v>313.02</v>
      </c>
      <c r="P42" s="68">
        <f t="shared" si="27"/>
        <v>5.4725354839781213</v>
      </c>
      <c r="Q42" s="69">
        <v>96.13</v>
      </c>
      <c r="R42" s="67">
        <v>176.07</v>
      </c>
      <c r="S42" s="67">
        <f t="shared" si="28"/>
        <v>-79.94</v>
      </c>
      <c r="T42" s="68">
        <f t="shared" si="29"/>
        <v>-83.158223239363366</v>
      </c>
      <c r="U42" s="69">
        <v>1.96</v>
      </c>
      <c r="V42" s="68">
        <f t="shared" si="30"/>
        <v>3.4266722728889905</v>
      </c>
      <c r="W42" s="68">
        <f t="shared" si="31"/>
        <v>5.0888558681711995</v>
      </c>
      <c r="X42" s="68">
        <f t="shared" si="32"/>
        <v>1.6896551724137931</v>
      </c>
      <c r="Y42" s="68">
        <f t="shared" si="33"/>
        <v>0.3974939836551229</v>
      </c>
      <c r="Z42" s="69">
        <v>13.989000000000001</v>
      </c>
      <c r="AA42" s="68">
        <f t="shared" si="34"/>
        <v>2.4456999196655151</v>
      </c>
      <c r="AB42" s="68">
        <f t="shared" si="35"/>
        <v>9.4231805204375636</v>
      </c>
      <c r="AC42" s="68">
        <f t="shared" si="36"/>
        <v>1.205948275862069</v>
      </c>
      <c r="AD42" s="68">
        <f t="shared" si="37"/>
        <v>2.837011906811997</v>
      </c>
      <c r="AF42" s="69">
        <v>4.22</v>
      </c>
      <c r="AG42" s="68">
        <f t="shared" si="38"/>
        <v>7.3778351997916012</v>
      </c>
      <c r="AH42" s="68">
        <f t="shared" si="39"/>
        <v>0.28426493527948044</v>
      </c>
      <c r="AI42" s="69">
        <v>4.633</v>
      </c>
      <c r="AJ42" s="68">
        <f t="shared" si="40"/>
        <v>8.0998840001503556</v>
      </c>
      <c r="AK42" s="68">
        <f t="shared" si="41"/>
        <v>12.028912876141412</v>
      </c>
    </row>
    <row r="43" spans="1:37" ht="13.2" x14ac:dyDescent="0.25">
      <c r="A43" s="17">
        <v>13</v>
      </c>
      <c r="B43" s="18" t="s">
        <v>20</v>
      </c>
      <c r="C43" s="17">
        <v>14</v>
      </c>
      <c r="D43" s="17" t="s">
        <v>30</v>
      </c>
      <c r="E43" s="20">
        <v>15</v>
      </c>
      <c r="F43" s="17">
        <v>18</v>
      </c>
      <c r="G43" s="18">
        <v>58136</v>
      </c>
      <c r="H43" s="19">
        <f t="shared" si="22"/>
        <v>38.724834248970062</v>
      </c>
      <c r="I43" s="19">
        <f t="shared" si="23"/>
        <v>1500.7105084089858</v>
      </c>
      <c r="J43" s="19">
        <f t="shared" si="24"/>
        <v>41.525714285714287</v>
      </c>
      <c r="K43" s="20">
        <f>(G43-L43)</f>
        <v>29706.04</v>
      </c>
      <c r="L43" s="18">
        <v>28429.96</v>
      </c>
      <c r="M43" s="18">
        <f t="shared" si="25"/>
        <v>1276.0800000000017</v>
      </c>
      <c r="N43" s="19">
        <f t="shared" si="26"/>
        <v>4.2956920545451425</v>
      </c>
      <c r="O43" s="18">
        <v>460.29</v>
      </c>
      <c r="P43" s="19">
        <f t="shared" si="27"/>
        <v>7.9174693821384334</v>
      </c>
      <c r="Q43" s="20">
        <f>(O43-R43)</f>
        <v>256.96000000000004</v>
      </c>
      <c r="R43" s="18">
        <v>203.33</v>
      </c>
      <c r="S43" s="18">
        <f t="shared" si="28"/>
        <v>53.630000000000024</v>
      </c>
      <c r="T43" s="19">
        <f t="shared" si="29"/>
        <v>20.870952677459535</v>
      </c>
      <c r="U43" s="18">
        <v>1.41</v>
      </c>
      <c r="V43" s="19">
        <f t="shared" si="30"/>
        <v>2.4253474611256363</v>
      </c>
      <c r="W43" s="19">
        <f t="shared" si="31"/>
        <v>3.6410743321322303</v>
      </c>
      <c r="X43" s="19">
        <f t="shared" si="32"/>
        <v>1.0071428571428571</v>
      </c>
      <c r="Y43" s="19">
        <f t="shared" si="33"/>
        <v>0.33954864455758904</v>
      </c>
      <c r="Z43" s="18">
        <v>17.77</v>
      </c>
      <c r="AA43" s="19">
        <f t="shared" si="34"/>
        <v>3.0566258428512452</v>
      </c>
      <c r="AB43" s="19">
        <f t="shared" si="35"/>
        <v>11.841057885867203</v>
      </c>
      <c r="AC43" s="19">
        <f t="shared" si="36"/>
        <v>1.2692857142857144</v>
      </c>
      <c r="AD43" s="19">
        <f t="shared" si="37"/>
        <v>4.2792761799917436</v>
      </c>
      <c r="AE43" s="19"/>
      <c r="AF43" s="18">
        <v>4.7569999999999997</v>
      </c>
      <c r="AG43" s="19">
        <f t="shared" si="38"/>
        <v>8.1825374982798937</v>
      </c>
      <c r="AH43" s="19">
        <f t="shared" si="39"/>
        <v>0.31698318718666452</v>
      </c>
      <c r="AI43" s="18">
        <v>5.1559999999999997</v>
      </c>
      <c r="AJ43" s="21">
        <f t="shared" si="40"/>
        <v>8.8688592266409785</v>
      </c>
      <c r="AK43" s="21">
        <f t="shared" si="41"/>
        <v>13.31445337338566</v>
      </c>
    </row>
    <row r="44" spans="1:37" s="18" customFormat="1" ht="13.2" x14ac:dyDescent="0.25">
      <c r="A44" s="18">
        <v>14</v>
      </c>
      <c r="B44" s="18" t="s">
        <v>20</v>
      </c>
      <c r="C44" s="18">
        <v>10</v>
      </c>
      <c r="D44" s="18" t="s">
        <v>32</v>
      </c>
      <c r="E44" s="20">
        <v>15</v>
      </c>
      <c r="F44" s="18">
        <v>41</v>
      </c>
      <c r="G44" s="18">
        <v>49635</v>
      </c>
      <c r="H44" s="19">
        <f t="shared" si="22"/>
        <v>36.73720816626966</v>
      </c>
      <c r="I44" s="19">
        <f t="shared" si="23"/>
        <v>1350.5961498368172</v>
      </c>
      <c r="J44" s="19">
        <f t="shared" si="24"/>
        <v>49.634999999999998</v>
      </c>
      <c r="K44" s="20">
        <f>(G44-L44)</f>
        <v>25372.61</v>
      </c>
      <c r="L44" s="18">
        <v>24262.39</v>
      </c>
      <c r="M44" s="18">
        <f t="shared" si="25"/>
        <v>1110.2200000000012</v>
      </c>
      <c r="N44" s="19">
        <f t="shared" si="26"/>
        <v>4.3756633629729116</v>
      </c>
      <c r="O44" s="18">
        <v>291.26</v>
      </c>
      <c r="P44" s="19">
        <f t="shared" si="27"/>
        <v>5.8680366676740201</v>
      </c>
      <c r="Q44" s="20">
        <f>(O44-R44)</f>
        <v>158.60999999999999</v>
      </c>
      <c r="R44" s="18">
        <v>132.65</v>
      </c>
      <c r="S44" s="18">
        <f t="shared" si="28"/>
        <v>25.95999999999998</v>
      </c>
      <c r="T44" s="19">
        <f t="shared" si="29"/>
        <v>16.367189962801827</v>
      </c>
      <c r="U44" s="18">
        <v>1.98</v>
      </c>
      <c r="V44" s="19">
        <f t="shared" si="30"/>
        <v>3.9891205802357206</v>
      </c>
      <c r="W44" s="19">
        <f t="shared" si="31"/>
        <v>5.3896311092521749</v>
      </c>
      <c r="X44" s="19">
        <f t="shared" si="32"/>
        <v>1.98</v>
      </c>
      <c r="Y44" s="19">
        <f t="shared" si="33"/>
        <v>0.3989120580235721</v>
      </c>
      <c r="Z44" s="18">
        <v>19.975000000000001</v>
      </c>
      <c r="AA44" s="19">
        <f t="shared" si="34"/>
        <v>4.0243779591014404</v>
      </c>
      <c r="AB44" s="19">
        <f t="shared" si="35"/>
        <v>14.789765247304635</v>
      </c>
      <c r="AC44" s="19">
        <f t="shared" si="36"/>
        <v>1.9975000000000001</v>
      </c>
      <c r="AD44" s="19">
        <f t="shared" si="37"/>
        <v>4.0243779591014412</v>
      </c>
      <c r="AE44" s="19"/>
      <c r="AF44" s="18">
        <v>5.0430000000000001</v>
      </c>
      <c r="AG44" s="19">
        <f t="shared" si="38"/>
        <v>10.160169235418556</v>
      </c>
      <c r="AH44" s="19">
        <f t="shared" si="39"/>
        <v>0.37339066904709522</v>
      </c>
      <c r="AI44" s="18">
        <v>5.1820000000000004</v>
      </c>
      <c r="AJ44" s="21">
        <f t="shared" si="40"/>
        <v>10.440213558980558</v>
      </c>
      <c r="AK44" s="21">
        <f t="shared" si="41"/>
        <v>14.105590105123621</v>
      </c>
    </row>
    <row r="45" spans="1:37" ht="13.5" customHeight="1" x14ac:dyDescent="0.25">
      <c r="A45" s="18">
        <v>15</v>
      </c>
      <c r="B45" s="18" t="s">
        <v>20</v>
      </c>
      <c r="C45" s="18">
        <v>5.4</v>
      </c>
      <c r="D45" s="23" t="s">
        <v>31</v>
      </c>
      <c r="E45" s="20">
        <v>16</v>
      </c>
      <c r="F45" s="18">
        <v>12</v>
      </c>
      <c r="G45" s="18">
        <v>45833</v>
      </c>
      <c r="H45" s="19">
        <f t="shared" si="22"/>
        <v>35.774265217378833</v>
      </c>
      <c r="I45" s="19">
        <f t="shared" si="23"/>
        <v>1280.7145553721521</v>
      </c>
      <c r="J45" s="19">
        <f t="shared" si="24"/>
        <v>84.875925925925912</v>
      </c>
      <c r="K45" s="20">
        <f>(G45-L45)</f>
        <v>23327.919999999998</v>
      </c>
      <c r="L45" s="18">
        <v>22505.08</v>
      </c>
      <c r="M45" s="18">
        <f t="shared" si="25"/>
        <v>822.83999999999651</v>
      </c>
      <c r="N45" s="19">
        <f t="shared" si="26"/>
        <v>3.5272754707663458</v>
      </c>
      <c r="O45" s="18">
        <v>259.98</v>
      </c>
      <c r="P45" s="19">
        <f t="shared" si="27"/>
        <v>5.672332162415727</v>
      </c>
      <c r="Q45" s="20">
        <f>(O45-R45)</f>
        <v>100.09000000000003</v>
      </c>
      <c r="R45" s="18">
        <v>159.88999999999999</v>
      </c>
      <c r="S45" s="18">
        <f t="shared" si="28"/>
        <v>-59.799999999999955</v>
      </c>
      <c r="T45" s="19">
        <f t="shared" si="29"/>
        <v>-59.746228394444934</v>
      </c>
      <c r="U45" s="18">
        <v>5.78</v>
      </c>
      <c r="V45" s="19">
        <f t="shared" si="30"/>
        <v>12.611000807278598</v>
      </c>
      <c r="W45" s="19">
        <f t="shared" si="31"/>
        <v>16.156865738201454</v>
      </c>
      <c r="X45" s="19">
        <f t="shared" si="32"/>
        <v>10.703703703703704</v>
      </c>
      <c r="Y45" s="19">
        <f t="shared" si="33"/>
        <v>0.6809940435930445</v>
      </c>
      <c r="Z45" s="18">
        <v>31.667999999999999</v>
      </c>
      <c r="AA45" s="19">
        <f t="shared" si="34"/>
        <v>6.9094320685968622</v>
      </c>
      <c r="AB45" s="19">
        <f t="shared" si="35"/>
        <v>24.726821341386149</v>
      </c>
      <c r="AC45" s="19">
        <f t="shared" si="36"/>
        <v>5.8644444444444437</v>
      </c>
      <c r="AD45" s="19">
        <f t="shared" si="37"/>
        <v>3.7310933170423062</v>
      </c>
      <c r="AE45" s="19"/>
      <c r="AF45" s="18">
        <v>6.35</v>
      </c>
      <c r="AG45" s="19">
        <f t="shared" si="38"/>
        <v>13.85464621560884</v>
      </c>
      <c r="AH45" s="19">
        <f t="shared" si="39"/>
        <v>0.49581696197360753</v>
      </c>
      <c r="AI45" s="18">
        <v>6.88</v>
      </c>
      <c r="AJ45" s="21">
        <f t="shared" si="40"/>
        <v>15.011018261950996</v>
      </c>
      <c r="AK45" s="21">
        <f t="shared" si="41"/>
        <v>19.231701778343595</v>
      </c>
    </row>
    <row r="49" spans="1:37" s="15" customFormat="1" ht="15.75" customHeight="1" x14ac:dyDescent="0.25">
      <c r="A49" s="30">
        <v>1</v>
      </c>
      <c r="B49" s="30" t="s">
        <v>71</v>
      </c>
      <c r="C49" s="30">
        <v>4</v>
      </c>
      <c r="D49" s="30" t="s">
        <v>34</v>
      </c>
      <c r="E49" s="47">
        <v>10</v>
      </c>
      <c r="F49" s="30">
        <v>11</v>
      </c>
      <c r="G49" s="30">
        <v>47955</v>
      </c>
      <c r="H49" s="48">
        <f t="shared" ref="H49:H60" si="42">POWER(G49,0.3333)</f>
        <v>36.318001088501561</v>
      </c>
      <c r="I49" s="48">
        <f t="shared" ref="I49:I60" si="43">POWER(G49,0.6666667)</f>
        <v>1319.9457629235583</v>
      </c>
      <c r="J49" s="48">
        <f t="shared" ref="J49:J60" si="44">G49/C49*0.01</f>
        <v>119.8875</v>
      </c>
      <c r="K49" s="47">
        <f t="shared" ref="K49:K56" si="45">(G49-L49)</f>
        <v>24663.71</v>
      </c>
      <c r="L49" s="30">
        <v>23291.29</v>
      </c>
      <c r="M49" s="30">
        <f t="shared" ref="M49:M60" si="46">K49-L49</f>
        <v>1372.4199999999983</v>
      </c>
      <c r="N49" s="48">
        <f t="shared" ref="N49:N60" si="47">M49/K49*100</f>
        <v>5.5645318567239004</v>
      </c>
      <c r="O49" s="30">
        <v>422.79</v>
      </c>
      <c r="P49" s="48">
        <f t="shared" ref="P49:P56" si="48">O49/G49*1000</f>
        <v>8.8163903659680951</v>
      </c>
      <c r="Q49" s="47">
        <f t="shared" ref="Q49:Q56" si="49">(O49-R49)</f>
        <v>182.39000000000001</v>
      </c>
      <c r="R49" s="30">
        <v>240.4</v>
      </c>
      <c r="S49" s="30">
        <f t="shared" ref="S49:S56" si="50">Q49-R49</f>
        <v>-58.009999999999991</v>
      </c>
      <c r="T49" s="48">
        <f t="shared" ref="T49:T56" si="51">S49/Q49*100</f>
        <v>-31.805471791216615</v>
      </c>
      <c r="U49" s="30">
        <v>5.19</v>
      </c>
      <c r="V49" s="48">
        <f t="shared" ref="V49:V60" si="52">U49/G49*100000</f>
        <v>10.822646230841414</v>
      </c>
      <c r="W49" s="48">
        <f t="shared" ref="W49:W60" si="53">U49/H49*100</f>
        <v>14.290434066987176</v>
      </c>
      <c r="X49" s="48">
        <f t="shared" ref="X49:X60" si="54">U49/C49*10</f>
        <v>12.975000000000001</v>
      </c>
      <c r="Y49" s="48">
        <f t="shared" ref="Y49:Y60" si="55">U49/J49*10</f>
        <v>0.43290584923365655</v>
      </c>
      <c r="Z49" s="30">
        <v>24.38</v>
      </c>
      <c r="AA49" s="48">
        <f t="shared" ref="AA49:AA57" si="56">Z49/G49*10000</f>
        <v>5.0839328537170259</v>
      </c>
      <c r="AB49" s="48">
        <f t="shared" ref="AB49:AB56" si="57">Z49/I49*1000</f>
        <v>18.470455896612407</v>
      </c>
      <c r="AC49" s="48">
        <f t="shared" ref="AC49:AC60" si="58">Z49/C49</f>
        <v>6.0949999999999998</v>
      </c>
      <c r="AD49" s="48">
        <f t="shared" ref="AD49:AD56" si="59">Z49/J49*10</f>
        <v>2.0335731414868103</v>
      </c>
      <c r="AE49" s="48"/>
      <c r="AF49" s="30">
        <v>5.5720000000000001</v>
      </c>
      <c r="AG49" s="48">
        <f t="shared" ref="AG49:AG56" si="60">AF49/G49*100000</f>
        <v>11.619226358044001</v>
      </c>
      <c r="AH49" s="48">
        <f t="shared" ref="AH49:AH56" si="61">AF49/I49*100</f>
        <v>0.42213855724333199</v>
      </c>
      <c r="AI49" s="30">
        <v>5.7679999999999998</v>
      </c>
      <c r="AJ49" s="49">
        <f t="shared" ref="AJ49:AJ56" si="62">AI49/G49*100000</f>
        <v>12.027942863100822</v>
      </c>
      <c r="AK49" s="49">
        <f t="shared" ref="AK49:AK56" si="63">AI49/H49*100</f>
        <v>15.881931348435844</v>
      </c>
    </row>
    <row r="50" spans="1:37" s="15" customFormat="1" ht="15.75" customHeight="1" x14ac:dyDescent="0.25">
      <c r="A50" s="30">
        <v>2</v>
      </c>
      <c r="B50" s="30" t="s">
        <v>71</v>
      </c>
      <c r="C50" s="13">
        <v>5.5</v>
      </c>
      <c r="D50" s="13" t="s">
        <v>28</v>
      </c>
      <c r="E50" s="15">
        <v>11</v>
      </c>
      <c r="F50" s="13">
        <v>4</v>
      </c>
      <c r="G50" s="13">
        <v>48964</v>
      </c>
      <c r="H50" s="14">
        <f t="shared" si="42"/>
        <v>36.570926849751189</v>
      </c>
      <c r="I50" s="14">
        <f t="shared" si="43"/>
        <v>1338.3963672558621</v>
      </c>
      <c r="J50" s="14">
        <f t="shared" si="44"/>
        <v>89.025454545454537</v>
      </c>
      <c r="K50" s="15">
        <f t="shared" si="45"/>
        <v>24889.65</v>
      </c>
      <c r="L50" s="13">
        <v>24074.35</v>
      </c>
      <c r="M50" s="13">
        <f t="shared" si="46"/>
        <v>815.30000000000291</v>
      </c>
      <c r="N50" s="14">
        <f t="shared" si="47"/>
        <v>3.2756587577567498</v>
      </c>
      <c r="O50" s="13">
        <v>389.77</v>
      </c>
      <c r="P50" s="14">
        <f t="shared" si="48"/>
        <v>7.9603382076627716</v>
      </c>
      <c r="Q50" s="15">
        <f t="shared" si="49"/>
        <v>206.70999999999998</v>
      </c>
      <c r="R50" s="13">
        <v>183.06</v>
      </c>
      <c r="S50" s="13">
        <f t="shared" si="50"/>
        <v>23.649999999999977</v>
      </c>
      <c r="T50" s="14">
        <f t="shared" si="51"/>
        <v>11.441149436408486</v>
      </c>
      <c r="U50" s="13">
        <v>4.5999999999999996</v>
      </c>
      <c r="V50" s="14">
        <f t="shared" si="52"/>
        <v>9.3946572992402579</v>
      </c>
      <c r="W50" s="14">
        <f t="shared" si="53"/>
        <v>12.578297561061937</v>
      </c>
      <c r="X50" s="14">
        <f t="shared" si="54"/>
        <v>8.3636363636363633</v>
      </c>
      <c r="Y50" s="14">
        <f t="shared" si="55"/>
        <v>0.51670615145821419</v>
      </c>
      <c r="Z50" s="13">
        <v>23.869</v>
      </c>
      <c r="AA50" s="14">
        <f t="shared" si="56"/>
        <v>4.8748059799036021</v>
      </c>
      <c r="AB50" s="14">
        <f t="shared" si="57"/>
        <v>17.834029278590346</v>
      </c>
      <c r="AC50" s="14">
        <f t="shared" si="58"/>
        <v>4.339818181818182</v>
      </c>
      <c r="AD50" s="14">
        <f t="shared" si="59"/>
        <v>2.6811432889469815</v>
      </c>
      <c r="AE50" s="14"/>
      <c r="AF50" s="13">
        <v>5.5129999999999999</v>
      </c>
      <c r="AG50" s="14">
        <f t="shared" si="60"/>
        <v>11.259292541459031</v>
      </c>
      <c r="AH50" s="14">
        <f t="shared" si="61"/>
        <v>0.41191086100326191</v>
      </c>
      <c r="AI50" s="13">
        <v>5.6379999999999999</v>
      </c>
      <c r="AJ50" s="16">
        <f t="shared" si="62"/>
        <v>11.514582141981863</v>
      </c>
      <c r="AK50" s="16">
        <f t="shared" si="63"/>
        <v>15.4166177498407</v>
      </c>
    </row>
    <row r="51" spans="1:37" ht="15.75" customHeight="1" x14ac:dyDescent="0.25">
      <c r="A51" s="13">
        <v>3</v>
      </c>
      <c r="B51" s="30" t="s">
        <v>71</v>
      </c>
      <c r="C51" s="13">
        <v>6.8</v>
      </c>
      <c r="D51" s="13" t="s">
        <v>31</v>
      </c>
      <c r="E51" s="15">
        <v>12</v>
      </c>
      <c r="F51" s="13">
        <v>8</v>
      </c>
      <c r="G51" s="13">
        <v>43409</v>
      </c>
      <c r="H51" s="14">
        <f t="shared" si="42"/>
        <v>35.132199567772446</v>
      </c>
      <c r="I51" s="14">
        <f t="shared" si="43"/>
        <v>1235.1508703839436</v>
      </c>
      <c r="J51" s="14">
        <f t="shared" si="44"/>
        <v>63.836764705882352</v>
      </c>
      <c r="K51" s="15">
        <f t="shared" si="45"/>
        <v>22426.45</v>
      </c>
      <c r="L51" s="13">
        <v>20982.55</v>
      </c>
      <c r="M51" s="13">
        <f t="shared" si="46"/>
        <v>1443.9000000000015</v>
      </c>
      <c r="N51" s="14">
        <f t="shared" si="47"/>
        <v>6.4383796811354514</v>
      </c>
      <c r="O51" s="13">
        <v>442.68</v>
      </c>
      <c r="P51" s="14">
        <f t="shared" si="48"/>
        <v>10.19788523117326</v>
      </c>
      <c r="Q51" s="15">
        <f t="shared" si="49"/>
        <v>266.3</v>
      </c>
      <c r="R51" s="13">
        <v>176.38</v>
      </c>
      <c r="S51" s="13">
        <f t="shared" si="50"/>
        <v>89.920000000000016</v>
      </c>
      <c r="T51" s="14">
        <f t="shared" si="51"/>
        <v>33.76642883965453</v>
      </c>
      <c r="U51" s="13">
        <v>5.48</v>
      </c>
      <c r="V51" s="14">
        <f t="shared" si="52"/>
        <v>12.624110207560646</v>
      </c>
      <c r="W51" s="14">
        <f t="shared" si="53"/>
        <v>15.598226320639846</v>
      </c>
      <c r="X51" s="14">
        <f t="shared" si="54"/>
        <v>8.0588235294117663</v>
      </c>
      <c r="Y51" s="14">
        <f t="shared" si="55"/>
        <v>0.8584394941141239</v>
      </c>
      <c r="Z51" s="13">
        <v>33.862000000000002</v>
      </c>
      <c r="AA51" s="14">
        <f t="shared" si="56"/>
        <v>7.8006864935842799</v>
      </c>
      <c r="AB51" s="14">
        <f t="shared" si="57"/>
        <v>27.415274370064672</v>
      </c>
      <c r="AC51" s="14">
        <f t="shared" si="58"/>
        <v>4.9797058823529419</v>
      </c>
      <c r="AD51" s="14">
        <f t="shared" si="59"/>
        <v>5.3044668156373112</v>
      </c>
      <c r="AE51" s="14"/>
      <c r="AF51" s="13">
        <v>6.5659999999999998</v>
      </c>
      <c r="AG51" s="14">
        <f t="shared" si="60"/>
        <v>15.12589555161372</v>
      </c>
      <c r="AH51" s="14">
        <f t="shared" si="61"/>
        <v>0.53159497818748047</v>
      </c>
      <c r="AI51" s="13">
        <v>6.7</v>
      </c>
      <c r="AJ51" s="16">
        <f t="shared" si="62"/>
        <v>15.434587297565022</v>
      </c>
      <c r="AK51" s="16">
        <f t="shared" si="63"/>
        <v>19.07082415114726</v>
      </c>
    </row>
    <row r="52" spans="1:37" s="15" customFormat="1" ht="15.75" customHeight="1" x14ac:dyDescent="0.25">
      <c r="A52" s="13">
        <v>4</v>
      </c>
      <c r="B52" s="30" t="s">
        <v>71</v>
      </c>
      <c r="C52" s="13">
        <v>10.7</v>
      </c>
      <c r="D52" s="13" t="s">
        <v>30</v>
      </c>
      <c r="E52" s="15">
        <v>12</v>
      </c>
      <c r="F52" s="13">
        <v>50</v>
      </c>
      <c r="G52" s="13">
        <v>61780</v>
      </c>
      <c r="H52" s="14">
        <f t="shared" si="42"/>
        <v>39.517513141779759</v>
      </c>
      <c r="I52" s="14">
        <f t="shared" si="43"/>
        <v>1562.7833023713008</v>
      </c>
      <c r="J52" s="14">
        <f t="shared" si="44"/>
        <v>57.738317757009355</v>
      </c>
      <c r="K52" s="15">
        <f t="shared" si="45"/>
        <v>31497.91</v>
      </c>
      <c r="L52" s="13">
        <v>30282.09</v>
      </c>
      <c r="M52" s="13">
        <f t="shared" si="46"/>
        <v>1215.8199999999997</v>
      </c>
      <c r="N52" s="14">
        <f t="shared" si="47"/>
        <v>3.8600021398245143</v>
      </c>
      <c r="O52" s="13">
        <v>532.78</v>
      </c>
      <c r="P52" s="14">
        <f t="shared" si="48"/>
        <v>8.6238264810618315</v>
      </c>
      <c r="Q52" s="15">
        <f t="shared" si="49"/>
        <v>282.42999999999995</v>
      </c>
      <c r="R52" s="13">
        <v>250.35</v>
      </c>
      <c r="S52" s="13">
        <f t="shared" si="50"/>
        <v>32.079999999999956</v>
      </c>
      <c r="T52" s="14">
        <f t="shared" si="51"/>
        <v>11.358566724498093</v>
      </c>
      <c r="U52" s="13">
        <v>6.3</v>
      </c>
      <c r="V52" s="14">
        <f t="shared" si="52"/>
        <v>10.197474910974426</v>
      </c>
      <c r="W52" s="14">
        <f t="shared" si="53"/>
        <v>15.942298740806503</v>
      </c>
      <c r="X52" s="14">
        <f t="shared" si="54"/>
        <v>5.8878504672897201</v>
      </c>
      <c r="Y52" s="14">
        <f t="shared" si="55"/>
        <v>1.0911298154742632</v>
      </c>
      <c r="Z52" s="13">
        <v>32.872</v>
      </c>
      <c r="AA52" s="14">
        <f t="shared" si="56"/>
        <v>5.3208157979928776</v>
      </c>
      <c r="AB52" s="14">
        <f t="shared" si="57"/>
        <v>21.034266203203877</v>
      </c>
      <c r="AC52" s="14">
        <f t="shared" si="58"/>
        <v>3.0721495327102804</v>
      </c>
      <c r="AD52" s="14">
        <f t="shared" si="59"/>
        <v>5.6932729038523791</v>
      </c>
      <c r="AE52" s="14"/>
      <c r="AF52" s="13">
        <v>6.4690000000000003</v>
      </c>
      <c r="AG52" s="14">
        <f t="shared" si="60"/>
        <v>10.471026222078343</v>
      </c>
      <c r="AH52" s="14">
        <f t="shared" si="61"/>
        <v>0.4139409469108235</v>
      </c>
      <c r="AI52" s="13">
        <v>6.5590000000000002</v>
      </c>
      <c r="AJ52" s="16">
        <f t="shared" si="62"/>
        <v>10.616704435092263</v>
      </c>
      <c r="AK52" s="16">
        <f t="shared" si="63"/>
        <v>16.59770435570633</v>
      </c>
    </row>
    <row r="53" spans="1:37" s="15" customFormat="1" ht="15.75" customHeight="1" x14ac:dyDescent="0.25">
      <c r="A53" s="30">
        <v>5</v>
      </c>
      <c r="B53" s="30" t="s">
        <v>71</v>
      </c>
      <c r="C53" s="13">
        <v>7</v>
      </c>
      <c r="D53" s="13" t="s">
        <v>41</v>
      </c>
      <c r="E53" s="15">
        <v>12</v>
      </c>
      <c r="F53" s="13">
        <v>10</v>
      </c>
      <c r="G53" s="13">
        <v>52675</v>
      </c>
      <c r="H53" s="14">
        <f t="shared" si="42"/>
        <v>37.472338333749754</v>
      </c>
      <c r="I53" s="14">
        <f t="shared" si="43"/>
        <v>1405.194755503323</v>
      </c>
      <c r="J53" s="14">
        <f t="shared" si="44"/>
        <v>75.25</v>
      </c>
      <c r="K53" s="15">
        <f t="shared" si="45"/>
        <v>26788.45</v>
      </c>
      <c r="L53" s="13">
        <v>25886.55</v>
      </c>
      <c r="M53" s="13">
        <f t="shared" si="46"/>
        <v>901.90000000000146</v>
      </c>
      <c r="N53" s="14">
        <f t="shared" si="47"/>
        <v>3.3667494759868575</v>
      </c>
      <c r="O53" s="13">
        <v>396.52</v>
      </c>
      <c r="P53" s="14">
        <f t="shared" si="48"/>
        <v>7.5276696725201706</v>
      </c>
      <c r="Q53" s="15">
        <f t="shared" si="49"/>
        <v>205.04999999999998</v>
      </c>
      <c r="R53" s="13">
        <v>191.47</v>
      </c>
      <c r="S53" s="13">
        <f t="shared" si="50"/>
        <v>13.579999999999984</v>
      </c>
      <c r="T53" s="14">
        <f t="shared" si="51"/>
        <v>6.6227749329431775</v>
      </c>
      <c r="U53" s="13">
        <v>4.9400000000000004</v>
      </c>
      <c r="V53" s="14">
        <f t="shared" si="52"/>
        <v>9.3782629330802099</v>
      </c>
      <c r="W53" s="14">
        <f t="shared" si="53"/>
        <v>13.183057742491483</v>
      </c>
      <c r="X53" s="14">
        <f t="shared" si="54"/>
        <v>7.0571428571428569</v>
      </c>
      <c r="Y53" s="14">
        <f t="shared" si="55"/>
        <v>0.65647840531561463</v>
      </c>
      <c r="Z53" s="13">
        <v>37.35</v>
      </c>
      <c r="AA53" s="14">
        <f t="shared" si="56"/>
        <v>7.0906502135738023</v>
      </c>
      <c r="AB53" s="14">
        <f t="shared" si="57"/>
        <v>26.579945487073573</v>
      </c>
      <c r="AC53" s="14">
        <f t="shared" si="58"/>
        <v>5.3357142857142863</v>
      </c>
      <c r="AD53" s="14">
        <f t="shared" si="59"/>
        <v>4.9634551495016614</v>
      </c>
      <c r="AE53" s="14"/>
      <c r="AF53" s="13">
        <v>6.8959999999999999</v>
      </c>
      <c r="AG53" s="14">
        <f t="shared" si="60"/>
        <v>13.091599430469861</v>
      </c>
      <c r="AH53" s="14">
        <f t="shared" si="61"/>
        <v>0.49075047946147082</v>
      </c>
      <c r="AI53" s="13">
        <v>7.0419999999999998</v>
      </c>
      <c r="AJ53" s="16">
        <f t="shared" si="62"/>
        <v>13.368770764119601</v>
      </c>
      <c r="AK53" s="16">
        <f t="shared" si="63"/>
        <v>18.792528870976721</v>
      </c>
    </row>
    <row r="54" spans="1:37" s="15" customFormat="1" ht="15.75" customHeight="1" x14ac:dyDescent="0.25">
      <c r="A54" s="13">
        <v>6</v>
      </c>
      <c r="B54" s="30" t="s">
        <v>71</v>
      </c>
      <c r="C54" s="13">
        <v>9.1</v>
      </c>
      <c r="D54" s="13" t="s">
        <v>27</v>
      </c>
      <c r="E54" s="15">
        <v>13</v>
      </c>
      <c r="F54" s="13">
        <v>5</v>
      </c>
      <c r="G54" s="13">
        <v>72544</v>
      </c>
      <c r="H54" s="14">
        <f t="shared" si="42"/>
        <v>41.690632063738022</v>
      </c>
      <c r="I54" s="14">
        <f t="shared" si="43"/>
        <v>1739.4067896697577</v>
      </c>
      <c r="J54" s="14">
        <f t="shared" si="44"/>
        <v>79.71868131868132</v>
      </c>
      <c r="K54" s="15">
        <f t="shared" si="45"/>
        <v>36917.64</v>
      </c>
      <c r="L54" s="13">
        <v>35626.36</v>
      </c>
      <c r="M54" s="13">
        <f t="shared" si="46"/>
        <v>1291.2799999999988</v>
      </c>
      <c r="N54" s="14">
        <f t="shared" si="47"/>
        <v>3.4977317076606167</v>
      </c>
      <c r="O54" s="13">
        <v>346.58</v>
      </c>
      <c r="P54" s="14">
        <f t="shared" si="48"/>
        <v>4.77751433612704</v>
      </c>
      <c r="Q54" s="15">
        <f t="shared" si="49"/>
        <v>157.80999999999997</v>
      </c>
      <c r="R54" s="13">
        <v>188.77</v>
      </c>
      <c r="S54" s="13">
        <f t="shared" si="50"/>
        <v>-30.960000000000036</v>
      </c>
      <c r="T54" s="14">
        <f t="shared" si="51"/>
        <v>-19.61852861035425</v>
      </c>
      <c r="U54" s="13">
        <v>6.68</v>
      </c>
      <c r="V54" s="14">
        <f t="shared" si="52"/>
        <v>9.208204675782973</v>
      </c>
      <c r="W54" s="14">
        <f t="shared" si="53"/>
        <v>16.022784182756919</v>
      </c>
      <c r="X54" s="14">
        <f t="shared" si="54"/>
        <v>7.3406593406593403</v>
      </c>
      <c r="Y54" s="14">
        <f t="shared" si="55"/>
        <v>0.83794662549625043</v>
      </c>
      <c r="Z54" s="13">
        <v>41.244999999999997</v>
      </c>
      <c r="AA54" s="14">
        <f t="shared" si="56"/>
        <v>5.6855149977944421</v>
      </c>
      <c r="AB54" s="14">
        <f t="shared" si="57"/>
        <v>23.712107049915989</v>
      </c>
      <c r="AC54" s="14">
        <f t="shared" si="58"/>
        <v>4.5324175824175823</v>
      </c>
      <c r="AD54" s="14">
        <f t="shared" si="59"/>
        <v>5.1738186479929418</v>
      </c>
      <c r="AE54" s="14"/>
      <c r="AF54" s="13">
        <v>7.2469999999999999</v>
      </c>
      <c r="AG54" s="14">
        <f t="shared" si="60"/>
        <v>9.989799294221438</v>
      </c>
      <c r="AH54" s="14">
        <f t="shared" si="61"/>
        <v>0.41663629480116665</v>
      </c>
      <c r="AI54" s="13">
        <v>7.4180000000000001</v>
      </c>
      <c r="AJ54" s="16">
        <f t="shared" si="62"/>
        <v>10.22551830613145</v>
      </c>
      <c r="AK54" s="16">
        <f t="shared" si="63"/>
        <v>17.792966028097428</v>
      </c>
    </row>
    <row r="55" spans="1:37" s="50" customFormat="1" ht="15.75" customHeight="1" x14ac:dyDescent="0.25">
      <c r="A55" s="13">
        <v>7</v>
      </c>
      <c r="B55" s="30" t="s">
        <v>71</v>
      </c>
      <c r="C55" s="13">
        <v>23</v>
      </c>
      <c r="D55" s="13" t="s">
        <v>56</v>
      </c>
      <c r="E55" s="13">
        <v>13</v>
      </c>
      <c r="F55" s="15">
        <v>70</v>
      </c>
      <c r="G55" s="37">
        <v>80489.22</v>
      </c>
      <c r="H55" s="14">
        <f t="shared" si="42"/>
        <v>43.160093979162028</v>
      </c>
      <c r="I55" s="14">
        <f t="shared" si="43"/>
        <v>1864.1977353082873</v>
      </c>
      <c r="J55" s="14">
        <f t="shared" si="44"/>
        <v>34.995313043478262</v>
      </c>
      <c r="K55" s="38">
        <f t="shared" si="45"/>
        <v>40976.47</v>
      </c>
      <c r="L55" s="37">
        <v>39512.75</v>
      </c>
      <c r="M55" s="13">
        <f t="shared" si="46"/>
        <v>1463.7200000000012</v>
      </c>
      <c r="N55" s="14">
        <f t="shared" si="47"/>
        <v>3.5720988167111543</v>
      </c>
      <c r="O55" s="37">
        <v>658.47</v>
      </c>
      <c r="P55" s="14">
        <f t="shared" si="48"/>
        <v>8.1808470749250635</v>
      </c>
      <c r="Q55" s="15">
        <f t="shared" si="49"/>
        <v>339.39000000000004</v>
      </c>
      <c r="R55" s="37">
        <v>319.08</v>
      </c>
      <c r="S55" s="13">
        <f t="shared" si="50"/>
        <v>20.310000000000059</v>
      </c>
      <c r="T55" s="14">
        <f t="shared" si="51"/>
        <v>5.9842658888005111</v>
      </c>
      <c r="U55" s="37">
        <v>4.96</v>
      </c>
      <c r="V55" s="14">
        <f t="shared" si="52"/>
        <v>6.1623158977065495</v>
      </c>
      <c r="W55" s="14">
        <f t="shared" si="53"/>
        <v>11.492097311916698</v>
      </c>
      <c r="X55" s="14">
        <f t="shared" si="54"/>
        <v>2.1565217391304348</v>
      </c>
      <c r="Y55" s="14">
        <f t="shared" si="55"/>
        <v>1.4173326564725064</v>
      </c>
      <c r="Z55" s="37">
        <v>28.960999999999999</v>
      </c>
      <c r="AA55" s="14">
        <f t="shared" si="56"/>
        <v>3.59812158696531</v>
      </c>
      <c r="AB55" s="14">
        <f t="shared" si="57"/>
        <v>15.535369157183663</v>
      </c>
      <c r="AC55" s="14">
        <f t="shared" si="58"/>
        <v>1.2591739130434783</v>
      </c>
      <c r="AD55" s="14">
        <f t="shared" si="59"/>
        <v>8.2756796500202139</v>
      </c>
      <c r="AE55" s="15"/>
      <c r="AF55" s="37">
        <v>6.0720000000000001</v>
      </c>
      <c r="AG55" s="14">
        <f t="shared" si="60"/>
        <v>7.5438673650955987</v>
      </c>
      <c r="AH55" s="14">
        <f t="shared" si="61"/>
        <v>0.32571652057048861</v>
      </c>
      <c r="AI55" s="37">
        <v>6.2720000000000002</v>
      </c>
      <c r="AJ55" s="16">
        <f t="shared" si="62"/>
        <v>7.7923478448418315</v>
      </c>
      <c r="AK55" s="16">
        <f t="shared" si="63"/>
        <v>14.531942407326923</v>
      </c>
    </row>
    <row r="56" spans="1:37" s="15" customFormat="1" ht="15.75" customHeight="1" x14ac:dyDescent="0.25">
      <c r="A56" s="30">
        <v>8</v>
      </c>
      <c r="B56" s="30" t="s">
        <v>71</v>
      </c>
      <c r="C56" s="13">
        <v>30.7</v>
      </c>
      <c r="D56" s="13" t="s">
        <v>33</v>
      </c>
      <c r="E56" s="15">
        <v>13</v>
      </c>
      <c r="F56" s="13">
        <v>7</v>
      </c>
      <c r="G56" s="13">
        <v>76743</v>
      </c>
      <c r="H56" s="14">
        <f t="shared" si="42"/>
        <v>42.479893850140236</v>
      </c>
      <c r="I56" s="14">
        <f t="shared" si="43"/>
        <v>1805.8957577071365</v>
      </c>
      <c r="J56" s="14">
        <f t="shared" si="44"/>
        <v>24.997719869706838</v>
      </c>
      <c r="K56" s="15">
        <f t="shared" si="45"/>
        <v>39727.56</v>
      </c>
      <c r="L56" s="13">
        <v>37015.440000000002</v>
      </c>
      <c r="M56" s="13">
        <f t="shared" si="46"/>
        <v>2712.1199999999953</v>
      </c>
      <c r="N56" s="14">
        <f t="shared" si="47"/>
        <v>6.8267973165228257</v>
      </c>
      <c r="O56" s="13">
        <v>521.05999999999995</v>
      </c>
      <c r="P56" s="14">
        <f t="shared" si="48"/>
        <v>6.7896746283048612</v>
      </c>
      <c r="Q56" s="15">
        <f t="shared" si="49"/>
        <v>270.83999999999992</v>
      </c>
      <c r="R56" s="13">
        <v>250.22</v>
      </c>
      <c r="S56" s="13">
        <f t="shared" si="50"/>
        <v>20.619999999999919</v>
      </c>
      <c r="T56" s="14">
        <f t="shared" si="51"/>
        <v>7.6133510559739799</v>
      </c>
      <c r="U56" s="13">
        <v>2.82</v>
      </c>
      <c r="V56" s="14">
        <f t="shared" si="52"/>
        <v>3.6746022438528589</v>
      </c>
      <c r="W56" s="14">
        <f t="shared" si="53"/>
        <v>6.6384346673471981</v>
      </c>
      <c r="X56" s="14">
        <f t="shared" si="54"/>
        <v>0.91856677524429964</v>
      </c>
      <c r="Y56" s="14">
        <f t="shared" si="55"/>
        <v>1.1281028888628279</v>
      </c>
      <c r="Z56" s="13">
        <v>32.392000000000003</v>
      </c>
      <c r="AA56" s="14">
        <f t="shared" si="56"/>
        <v>4.2208409887546754</v>
      </c>
      <c r="AB56" s="14">
        <f t="shared" si="57"/>
        <v>17.936804968813178</v>
      </c>
      <c r="AC56" s="14">
        <f t="shared" si="58"/>
        <v>1.055114006514658</v>
      </c>
      <c r="AD56" s="14">
        <f t="shared" si="59"/>
        <v>12.957981835476852</v>
      </c>
      <c r="AE56" s="14"/>
      <c r="AF56" s="13">
        <v>6.4219999999999997</v>
      </c>
      <c r="AG56" s="14">
        <f t="shared" si="60"/>
        <v>8.3681899326322906</v>
      </c>
      <c r="AH56" s="14">
        <f t="shared" si="61"/>
        <v>0.35561299552271614</v>
      </c>
      <c r="AI56" s="13">
        <v>6.6379999999999999</v>
      </c>
      <c r="AJ56" s="16">
        <f t="shared" si="62"/>
        <v>8.6496488279061285</v>
      </c>
      <c r="AK56" s="16">
        <f t="shared" si="63"/>
        <v>15.626216071578265</v>
      </c>
    </row>
    <row r="57" spans="1:37" s="15" customFormat="1" ht="15.75" customHeight="1" x14ac:dyDescent="0.25">
      <c r="A57" s="13">
        <v>9</v>
      </c>
      <c r="B57" s="30" t="s">
        <v>71</v>
      </c>
      <c r="C57" s="13">
        <v>36</v>
      </c>
      <c r="D57" s="13" t="s">
        <v>40</v>
      </c>
      <c r="E57" s="13">
        <v>14</v>
      </c>
      <c r="F57" s="13">
        <v>4</v>
      </c>
      <c r="G57" s="38">
        <v>73093.3</v>
      </c>
      <c r="H57" s="14">
        <f t="shared" si="42"/>
        <v>41.795583624140235</v>
      </c>
      <c r="I57" s="14">
        <f t="shared" si="43"/>
        <v>1748.1762211750715</v>
      </c>
      <c r="J57" s="14">
        <f t="shared" si="44"/>
        <v>20.303694444444446</v>
      </c>
      <c r="K57" s="38">
        <v>34697.379999999997</v>
      </c>
      <c r="L57" s="37">
        <f>G57-K57</f>
        <v>38395.920000000006</v>
      </c>
      <c r="M57" s="13">
        <f t="shared" si="46"/>
        <v>-3698.5400000000081</v>
      </c>
      <c r="N57" s="14">
        <f t="shared" si="47"/>
        <v>-10.659421547102427</v>
      </c>
      <c r="O57" s="38"/>
      <c r="P57" s="14"/>
      <c r="Q57" s="38"/>
      <c r="R57" s="37"/>
      <c r="S57" s="13"/>
      <c r="T57" s="14"/>
      <c r="U57" s="64">
        <v>3.82</v>
      </c>
      <c r="V57" s="14">
        <f t="shared" si="52"/>
        <v>5.2261972027531929</v>
      </c>
      <c r="W57" s="14">
        <f t="shared" si="53"/>
        <v>9.1397216374642269</v>
      </c>
      <c r="X57" s="14">
        <f t="shared" si="54"/>
        <v>1.0611111111111109</v>
      </c>
      <c r="Y57" s="14">
        <f t="shared" si="55"/>
        <v>1.8814309929911492</v>
      </c>
      <c r="Z57" s="64">
        <v>32.969000000000001</v>
      </c>
      <c r="AA57" s="14">
        <f t="shared" si="56"/>
        <v>4.5105365334442418</v>
      </c>
      <c r="AB57" s="14">
        <f t="shared" ref="AB57" si="64">Z57/I57*1000</f>
        <v>18.859082740434047</v>
      </c>
      <c r="AC57" s="14">
        <f t="shared" ref="AC57" si="65">Z57/C57</f>
        <v>0.91580555555555554</v>
      </c>
      <c r="AD57" s="14">
        <f t="shared" ref="AD57" si="66">Z57/J57*10</f>
        <v>16.237931520399268</v>
      </c>
      <c r="AF57" s="64">
        <v>6.4790000000000001</v>
      </c>
      <c r="AG57" s="14"/>
      <c r="AH57" s="14"/>
      <c r="AI57" s="64">
        <v>6.7380000000000004</v>
      </c>
      <c r="AJ57" s="16"/>
      <c r="AK57" s="16"/>
    </row>
    <row r="58" spans="1:37" ht="15.75" customHeight="1" x14ac:dyDescent="0.25">
      <c r="A58" s="13">
        <v>10</v>
      </c>
      <c r="B58" s="30" t="s">
        <v>71</v>
      </c>
      <c r="C58" s="13">
        <v>13.6</v>
      </c>
      <c r="D58" s="13" t="s">
        <v>36</v>
      </c>
      <c r="E58" s="15">
        <v>14</v>
      </c>
      <c r="F58" s="13">
        <v>26</v>
      </c>
      <c r="G58" s="13">
        <v>64870</v>
      </c>
      <c r="H58" s="14">
        <f t="shared" si="42"/>
        <v>40.16559743572541</v>
      </c>
      <c r="I58" s="14">
        <f t="shared" si="43"/>
        <v>1614.4679416402237</v>
      </c>
      <c r="J58" s="14">
        <f t="shared" si="44"/>
        <v>47.698529411764703</v>
      </c>
      <c r="K58" s="15">
        <f>(G58-L58)</f>
        <v>32548.87</v>
      </c>
      <c r="L58" s="13">
        <v>32321.13</v>
      </c>
      <c r="M58" s="13">
        <f t="shared" si="46"/>
        <v>227.73999999999796</v>
      </c>
      <c r="N58" s="14">
        <f t="shared" si="47"/>
        <v>0.69968634855833078</v>
      </c>
      <c r="O58" s="13">
        <v>620.79999999999995</v>
      </c>
      <c r="P58" s="14">
        <f>O58/G58*1000</f>
        <v>9.5699090488669647</v>
      </c>
      <c r="Q58" s="15">
        <f>(O58-R58)</f>
        <v>314.05999999999995</v>
      </c>
      <c r="R58" s="13">
        <v>306.74</v>
      </c>
      <c r="S58" s="13">
        <f>Q58-R58</f>
        <v>7.3199999999999363</v>
      </c>
      <c r="T58" s="14">
        <f>S58/Q58*100</f>
        <v>2.3307648220085135</v>
      </c>
      <c r="U58" s="13">
        <v>5.53</v>
      </c>
      <c r="V58" s="14">
        <f t="shared" si="52"/>
        <v>8.5247417912748578</v>
      </c>
      <c r="W58" s="14">
        <f t="shared" si="53"/>
        <v>13.768001357005399</v>
      </c>
      <c r="X58" s="14">
        <f t="shared" si="54"/>
        <v>4.0661764705882355</v>
      </c>
      <c r="Y58" s="14">
        <f t="shared" si="55"/>
        <v>1.1593648836133807</v>
      </c>
      <c r="Z58" s="13">
        <v>29.625</v>
      </c>
      <c r="AA58" s="14">
        <f>Z58/G58*10000</f>
        <v>4.5668259596115304</v>
      </c>
      <c r="AB58" s="14">
        <f>Z58/I58*1000</f>
        <v>18.349698520431684</v>
      </c>
      <c r="AC58" s="14">
        <f t="shared" si="58"/>
        <v>2.1783088235294117</v>
      </c>
      <c r="AD58" s="14">
        <f>Z58/J58*10</f>
        <v>6.2108833050716825</v>
      </c>
      <c r="AE58" s="14"/>
      <c r="AF58" s="13">
        <v>6.1420000000000003</v>
      </c>
      <c r="AG58" s="14">
        <f>AF58/G58*100000</f>
        <v>9.4681671034376453</v>
      </c>
      <c r="AH58" s="14">
        <f>AF58/I58*100</f>
        <v>0.38043493101262926</v>
      </c>
      <c r="AI58" s="13">
        <v>6.3710000000000004</v>
      </c>
      <c r="AJ58" s="16">
        <f>AI58/G58*100000</f>
        <v>9.8211808231848323</v>
      </c>
      <c r="AK58" s="16">
        <f>AI58/H58*100</f>
        <v>15.861833028115985</v>
      </c>
    </row>
    <row r="59" spans="1:37" s="36" customFormat="1" ht="15.75" customHeight="1" x14ac:dyDescent="0.25">
      <c r="A59" s="30">
        <v>11</v>
      </c>
      <c r="B59" s="30" t="s">
        <v>71</v>
      </c>
      <c r="C59" s="13">
        <v>38</v>
      </c>
      <c r="D59" s="13" t="s">
        <v>29</v>
      </c>
      <c r="E59" s="15">
        <v>14</v>
      </c>
      <c r="F59" s="13">
        <v>5</v>
      </c>
      <c r="G59" s="30">
        <v>87045</v>
      </c>
      <c r="H59" s="14">
        <f t="shared" si="42"/>
        <v>44.301315081100412</v>
      </c>
      <c r="I59" s="14">
        <f t="shared" si="43"/>
        <v>1964.0960296794494</v>
      </c>
      <c r="J59" s="14">
        <f t="shared" si="44"/>
        <v>22.90657894736842</v>
      </c>
      <c r="K59" s="15">
        <f>(G59-L59)</f>
        <v>44102.1</v>
      </c>
      <c r="L59" s="13">
        <v>42942.9</v>
      </c>
      <c r="M59" s="13">
        <f t="shared" si="46"/>
        <v>1159.1999999999971</v>
      </c>
      <c r="N59" s="14">
        <f t="shared" si="47"/>
        <v>2.6284462644635904</v>
      </c>
      <c r="O59" s="13">
        <v>434.31</v>
      </c>
      <c r="P59" s="14">
        <f>O59/G59*1000</f>
        <v>4.9894881957608135</v>
      </c>
      <c r="Q59" s="15">
        <f>(O59-R59)</f>
        <v>264.7</v>
      </c>
      <c r="R59" s="13">
        <v>169.61</v>
      </c>
      <c r="S59" s="13">
        <f>Q59-R59</f>
        <v>95.089999999999975</v>
      </c>
      <c r="T59" s="14">
        <f>S59/Q59*100</f>
        <v>35.923687193048728</v>
      </c>
      <c r="U59" s="13">
        <v>6.58</v>
      </c>
      <c r="V59" s="14">
        <f t="shared" si="52"/>
        <v>7.5593084036992364</v>
      </c>
      <c r="W59" s="14">
        <f t="shared" si="53"/>
        <v>14.852832219437035</v>
      </c>
      <c r="X59" s="14">
        <f t="shared" si="54"/>
        <v>1.7315789473684209</v>
      </c>
      <c r="Y59" s="14">
        <f t="shared" si="55"/>
        <v>2.8725371934057096</v>
      </c>
      <c r="Z59" s="13">
        <v>44.817</v>
      </c>
      <c r="AA59" s="14">
        <f>Z59/G59*10000</f>
        <v>5.1487161812855415</v>
      </c>
      <c r="AB59" s="14">
        <f>Z59/I59*1000</f>
        <v>22.818130744510679</v>
      </c>
      <c r="AC59" s="14">
        <f t="shared" si="58"/>
        <v>1.1793947368421052</v>
      </c>
      <c r="AD59" s="14">
        <f>Z59/J59*10</f>
        <v>19.565121488885062</v>
      </c>
      <c r="AE59" s="14"/>
      <c r="AF59" s="13">
        <v>7.5540000000000003</v>
      </c>
      <c r="AG59" s="14">
        <f>AF59/G59*100000</f>
        <v>8.6782698604170267</v>
      </c>
      <c r="AH59" s="14">
        <f>AF59/I59*100</f>
        <v>0.38460441270953805</v>
      </c>
      <c r="AI59" s="13">
        <v>8.1950000000000003</v>
      </c>
      <c r="AJ59" s="16">
        <f>AI59/G59*100000</f>
        <v>9.4146705726922857</v>
      </c>
      <c r="AK59" s="16">
        <f>AI59/H59*100</f>
        <v>18.498322194268464</v>
      </c>
    </row>
    <row r="60" spans="1:37" s="36" customFormat="1" ht="15.75" customHeight="1" x14ac:dyDescent="0.25">
      <c r="A60" s="30">
        <v>12</v>
      </c>
      <c r="B60" s="30" t="s">
        <v>71</v>
      </c>
      <c r="C60" s="13">
        <v>16.5</v>
      </c>
      <c r="D60" s="13" t="s">
        <v>32</v>
      </c>
      <c r="E60" s="15">
        <v>19</v>
      </c>
      <c r="F60" s="13">
        <v>20</v>
      </c>
      <c r="G60" s="30">
        <v>52885</v>
      </c>
      <c r="H60" s="14">
        <f t="shared" si="42"/>
        <v>37.522064455290923</v>
      </c>
      <c r="I60" s="14">
        <f t="shared" si="43"/>
        <v>1408.9270154159301</v>
      </c>
      <c r="J60" s="14">
        <f t="shared" si="44"/>
        <v>32.051515151515147</v>
      </c>
      <c r="K60" s="15">
        <f>(G60-L60)</f>
        <v>27103.85</v>
      </c>
      <c r="L60" s="13">
        <v>25781.15</v>
      </c>
      <c r="M60" s="13">
        <f t="shared" si="46"/>
        <v>1322.6999999999971</v>
      </c>
      <c r="N60" s="14">
        <f t="shared" si="47"/>
        <v>4.8801185071493425</v>
      </c>
      <c r="O60" s="13">
        <v>177.81</v>
      </c>
      <c r="P60" s="14">
        <f>O60/G60*1000</f>
        <v>3.3622010021745297</v>
      </c>
      <c r="Q60" s="15">
        <f>(O60-R60)</f>
        <v>91.8</v>
      </c>
      <c r="R60" s="13">
        <v>86.01</v>
      </c>
      <c r="S60" s="13">
        <f>Q60-R60</f>
        <v>5.789999999999992</v>
      </c>
      <c r="T60" s="14">
        <f>S60/Q60*100</f>
        <v>6.3071895424836519</v>
      </c>
      <c r="U60" s="13">
        <v>5.09</v>
      </c>
      <c r="V60" s="14">
        <f t="shared" si="52"/>
        <v>9.6246572752198158</v>
      </c>
      <c r="W60" s="14">
        <f t="shared" si="53"/>
        <v>13.56535167745086</v>
      </c>
      <c r="X60" s="14">
        <f t="shared" si="54"/>
        <v>3.084848484848485</v>
      </c>
      <c r="Y60" s="14">
        <f t="shared" si="55"/>
        <v>1.5880684504112699</v>
      </c>
      <c r="Z60" s="13">
        <v>36.606000000000002</v>
      </c>
      <c r="AA60" s="14">
        <f>Z60/G60*10000</f>
        <v>6.9218114777347077</v>
      </c>
      <c r="AB60" s="14">
        <f>Z60/I60*1000</f>
        <v>25.981473560710683</v>
      </c>
      <c r="AC60" s="14">
        <f t="shared" si="58"/>
        <v>2.2185454545454548</v>
      </c>
      <c r="AD60" s="14">
        <f>Z60/J60*10</f>
        <v>11.420988938262269</v>
      </c>
      <c r="AE60" s="14"/>
      <c r="AF60" s="13">
        <v>6.827</v>
      </c>
      <c r="AG60" s="14">
        <f>AF60/G60*100000</f>
        <v>12.909142478963789</v>
      </c>
      <c r="AH60" s="14">
        <f>AF60/I60*100</f>
        <v>0.48455313336330608</v>
      </c>
      <c r="AI60" s="13">
        <v>6.8940000000000001</v>
      </c>
      <c r="AJ60" s="16">
        <f>AI60/G60*100000</f>
        <v>13.035832466672968</v>
      </c>
      <c r="AK60" s="16">
        <f>AI60/H60*100</f>
        <v>18.373189482189829</v>
      </c>
    </row>
    <row r="61" spans="1:37" ht="15.75" customHeight="1" x14ac:dyDescent="0.25">
      <c r="A61" s="56"/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  <c r="AJ61" s="56"/>
      <c r="AK61" s="56"/>
    </row>
    <row r="62" spans="1:37" s="36" customFormat="1" ht="15.75" customHeight="1" x14ac:dyDescent="0.25">
      <c r="A62" s="56"/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  <c r="AA62" s="56"/>
      <c r="AB62" s="56"/>
      <c r="AC62" s="56"/>
      <c r="AD62" s="56"/>
      <c r="AE62" s="56"/>
      <c r="AF62" s="56"/>
      <c r="AG62" s="56"/>
      <c r="AH62" s="56"/>
      <c r="AI62" s="56"/>
      <c r="AJ62" s="56"/>
      <c r="AK62" s="56"/>
    </row>
    <row r="63" spans="1:37" ht="15.75" customHeight="1" x14ac:dyDescent="0.25">
      <c r="A63" s="28"/>
      <c r="B63" s="36"/>
      <c r="C63" s="28"/>
      <c r="D63" s="28"/>
      <c r="E63" s="28"/>
      <c r="F63" s="36"/>
      <c r="G63" s="43"/>
      <c r="H63" s="44"/>
      <c r="I63" s="44"/>
      <c r="J63" s="44"/>
      <c r="K63" s="45"/>
      <c r="L63" s="43"/>
      <c r="M63" s="28"/>
      <c r="N63" s="44"/>
      <c r="O63" s="43"/>
      <c r="P63" s="44"/>
      <c r="Q63" s="36"/>
      <c r="R63" s="43"/>
      <c r="S63" s="28"/>
      <c r="T63" s="44"/>
      <c r="U63" s="43"/>
      <c r="V63" s="44"/>
      <c r="W63" s="44"/>
      <c r="X63" s="44"/>
      <c r="Y63" s="44"/>
      <c r="Z63" s="43"/>
      <c r="AA63" s="44"/>
      <c r="AB63" s="44"/>
      <c r="AC63" s="44"/>
      <c r="AD63" s="44"/>
      <c r="AE63" s="36"/>
      <c r="AF63" s="43"/>
      <c r="AG63" s="44"/>
      <c r="AH63" s="44"/>
      <c r="AI63" s="43"/>
      <c r="AJ63" s="46"/>
      <c r="AK63" s="46"/>
    </row>
    <row r="64" spans="1:37" s="36" customFormat="1" ht="15.75" customHeight="1" x14ac:dyDescent="0.25">
      <c r="A64" s="56"/>
      <c r="B64" s="56"/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  <c r="AA64" s="56"/>
      <c r="AB64" s="56"/>
      <c r="AC64" s="56"/>
      <c r="AD64" s="56"/>
      <c r="AE64" s="56"/>
      <c r="AF64" s="56"/>
      <c r="AG64" s="56"/>
      <c r="AH64" s="56"/>
      <c r="AI64" s="56"/>
      <c r="AJ64" s="56"/>
      <c r="AK64" s="56"/>
    </row>
    <row r="65" spans="1:37" s="36" customFormat="1" ht="15.75" customHeight="1" x14ac:dyDescent="0.25">
      <c r="A65" s="56"/>
      <c r="B65" s="56"/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6"/>
      <c r="Z65" s="56"/>
      <c r="AA65" s="56"/>
      <c r="AB65" s="56"/>
      <c r="AC65" s="56"/>
      <c r="AD65" s="56"/>
      <c r="AE65" s="56"/>
      <c r="AF65" s="56"/>
      <c r="AG65" s="56"/>
      <c r="AH65" s="56"/>
      <c r="AI65" s="56"/>
      <c r="AJ65" s="56"/>
      <c r="AK65" s="56"/>
    </row>
    <row r="66" spans="1:37" ht="15.75" customHeight="1" x14ac:dyDescent="0.25">
      <c r="B66" s="4">
        <f>COUNTIF(B$3:B$61,0)</f>
        <v>0</v>
      </c>
      <c r="D66" s="12" t="s">
        <v>70</v>
      </c>
      <c r="E66">
        <f>MEDIAN(E7:E27)</f>
        <v>11</v>
      </c>
    </row>
    <row r="67" spans="1:37" s="36" customFormat="1" ht="15.75" customHeight="1" x14ac:dyDescent="0.25">
      <c r="A67" s="28"/>
      <c r="B67" s="63">
        <f>COUNTIF(B$3:B$61,1)</f>
        <v>0</v>
      </c>
      <c r="C67" s="28"/>
      <c r="D67" s="12" t="s">
        <v>71</v>
      </c>
      <c r="E67">
        <f>MEDIAN(E31:E45)</f>
        <v>13</v>
      </c>
      <c r="G67" s="43"/>
      <c r="H67" s="44"/>
      <c r="I67" s="44"/>
      <c r="J67" s="44"/>
      <c r="K67" s="45"/>
      <c r="L67" s="43"/>
      <c r="M67" s="28"/>
      <c r="N67" s="44"/>
      <c r="O67" s="43"/>
      <c r="P67" s="44"/>
      <c r="R67" s="43"/>
      <c r="S67" s="28"/>
      <c r="T67" s="44"/>
      <c r="U67" s="43"/>
      <c r="V67" s="44"/>
      <c r="W67" s="44"/>
      <c r="X67" s="44"/>
      <c r="Y67" s="44"/>
      <c r="Z67" s="43"/>
      <c r="AA67" s="44"/>
      <c r="AB67" s="44"/>
      <c r="AC67" s="44"/>
      <c r="AD67" s="44"/>
      <c r="AF67" s="43"/>
      <c r="AG67" s="44"/>
      <c r="AH67" s="44"/>
      <c r="AI67" s="43"/>
      <c r="AJ67" s="46"/>
      <c r="AK67" s="46"/>
    </row>
    <row r="68" spans="1:37" s="36" customFormat="1" ht="15.75" customHeight="1" x14ac:dyDescent="0.25">
      <c r="A68" s="28"/>
      <c r="B68" s="63">
        <f>COUNTIF(B$3:B$61,2)</f>
        <v>0</v>
      </c>
      <c r="C68" s="28"/>
      <c r="D68" s="12" t="s">
        <v>20</v>
      </c>
      <c r="E68">
        <f>MEDIAN(E49:E60)</f>
        <v>13</v>
      </c>
      <c r="G68" s="43"/>
      <c r="H68" s="44"/>
      <c r="I68" s="44"/>
      <c r="J68" s="44"/>
      <c r="K68" s="45"/>
      <c r="L68" s="43"/>
      <c r="M68" s="28"/>
      <c r="N68" s="44"/>
      <c r="O68" s="43"/>
      <c r="P68" s="44"/>
      <c r="R68" s="43"/>
      <c r="S68" s="28"/>
      <c r="T68" s="44"/>
      <c r="U68" s="43"/>
      <c r="V68" s="44"/>
      <c r="W68" s="44"/>
      <c r="X68" s="44"/>
      <c r="Y68" s="44"/>
      <c r="Z68" s="43"/>
      <c r="AA68" s="44"/>
      <c r="AB68" s="44"/>
      <c r="AC68" s="44"/>
      <c r="AD68" s="44"/>
      <c r="AF68" s="43"/>
      <c r="AG68" s="44"/>
      <c r="AH68" s="44"/>
      <c r="AI68" s="43"/>
      <c r="AJ68" s="46"/>
      <c r="AK68" s="46"/>
    </row>
    <row r="69" spans="1:37" s="36" customFormat="1" ht="15.75" customHeight="1" x14ac:dyDescent="0.25">
      <c r="A69" s="28"/>
      <c r="C69" s="28"/>
      <c r="D69" s="28"/>
      <c r="E69" s="28"/>
      <c r="G69" s="43"/>
      <c r="H69" s="44"/>
      <c r="I69" s="44"/>
      <c r="J69" s="44"/>
      <c r="K69" s="45"/>
      <c r="L69" s="43"/>
      <c r="M69" s="28"/>
      <c r="N69" s="44"/>
      <c r="O69" s="43"/>
      <c r="P69" s="44"/>
      <c r="R69" s="43"/>
      <c r="S69" s="28"/>
      <c r="T69" s="44"/>
      <c r="U69" s="43"/>
      <c r="V69" s="44"/>
      <c r="W69" s="44"/>
      <c r="X69" s="44"/>
      <c r="Y69" s="44"/>
      <c r="Z69" s="43"/>
      <c r="AA69" s="44"/>
      <c r="AB69" s="44"/>
      <c r="AC69" s="44"/>
      <c r="AD69" s="44"/>
      <c r="AF69" s="43"/>
      <c r="AG69" s="44"/>
      <c r="AH69" s="44"/>
      <c r="AI69" s="43"/>
      <c r="AJ69" s="46"/>
      <c r="AK69" s="46"/>
    </row>
  </sheetData>
  <sortState xmlns:xlrd2="http://schemas.microsoft.com/office/spreadsheetml/2017/richdata2" ref="A2:AK62">
    <sortCondition ref="B2:B62"/>
    <sortCondition ref="E2:E62"/>
    <sortCondition ref="A2:A62"/>
  </sortState>
  <pageMargins left="0.7" right="0.7" top="0.75" bottom="0.75" header="0.3" footer="0.3"/>
  <pageSetup orientation="portrait" horizontalDpi="0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8C5C3D-888C-47F4-893E-0414529CE9B2}">
  <dimension ref="A1:AD87"/>
  <sheetViews>
    <sheetView workbookViewId="0">
      <selection activeCell="N3" sqref="N3"/>
    </sheetView>
  </sheetViews>
  <sheetFormatPr defaultRowHeight="13.2" x14ac:dyDescent="0.25"/>
  <sheetData>
    <row r="1" spans="2:30" s="12" customFormat="1" x14ac:dyDescent="0.25">
      <c r="B1" s="70" t="s">
        <v>22</v>
      </c>
      <c r="C1" s="70"/>
      <c r="D1" s="70"/>
      <c r="F1"/>
      <c r="G1" s="27" t="s">
        <v>51</v>
      </c>
      <c r="H1"/>
      <c r="J1" s="70" t="s">
        <v>23</v>
      </c>
      <c r="K1" s="70"/>
      <c r="L1" s="70"/>
      <c r="N1" s="70" t="s">
        <v>24</v>
      </c>
      <c r="O1" s="70"/>
      <c r="P1" s="70"/>
      <c r="R1" s="70"/>
      <c r="S1" s="70"/>
      <c r="T1" s="70"/>
    </row>
    <row r="2" spans="2:30" s="12" customFormat="1" x14ac:dyDescent="0.25">
      <c r="F2"/>
      <c r="G2"/>
      <c r="H2"/>
    </row>
    <row r="3" spans="2:30" x14ac:dyDescent="0.25">
      <c r="B3" s="7" t="s">
        <v>52</v>
      </c>
      <c r="C3" s="22" t="s">
        <v>20</v>
      </c>
      <c r="D3" s="22" t="s">
        <v>71</v>
      </c>
      <c r="F3" s="22" t="s">
        <v>52</v>
      </c>
      <c r="G3" s="22" t="s">
        <v>53</v>
      </c>
      <c r="H3" s="22" t="s">
        <v>20</v>
      </c>
      <c r="J3" s="7" t="s">
        <v>52</v>
      </c>
      <c r="K3" s="22" t="s">
        <v>53</v>
      </c>
      <c r="L3" s="22" t="s">
        <v>20</v>
      </c>
      <c r="N3" s="7" t="s">
        <v>52</v>
      </c>
      <c r="O3" s="22" t="s">
        <v>20</v>
      </c>
      <c r="P3" s="22" t="s">
        <v>71</v>
      </c>
      <c r="R3" s="7"/>
      <c r="S3" s="22"/>
      <c r="T3" s="22"/>
      <c r="Y3" s="7" t="s">
        <v>45</v>
      </c>
      <c r="Z3" s="7" t="s">
        <v>46</v>
      </c>
      <c r="AB3" s="7" t="s">
        <v>52</v>
      </c>
      <c r="AC3" s="22" t="s">
        <v>20</v>
      </c>
      <c r="AD3" s="22" t="s">
        <v>71</v>
      </c>
    </row>
    <row r="4" spans="2:30" x14ac:dyDescent="0.25">
      <c r="B4" s="10">
        <v>8.0974239286297802</v>
      </c>
      <c r="C4" s="16">
        <v>2.8553511705685617</v>
      </c>
      <c r="D4" s="21">
        <v>5.0839328537170259</v>
      </c>
      <c r="F4" s="29">
        <v>44.356999999999999</v>
      </c>
      <c r="G4" s="13">
        <v>29.625</v>
      </c>
      <c r="H4" s="18">
        <v>33.241</v>
      </c>
      <c r="J4" s="1">
        <v>7.11</v>
      </c>
      <c r="K4" s="13">
        <v>5.53</v>
      </c>
      <c r="L4" s="18">
        <v>5.86</v>
      </c>
      <c r="N4" s="10">
        <v>12.979390881384615</v>
      </c>
      <c r="O4" s="16">
        <v>7.1534745447788932</v>
      </c>
      <c r="P4" s="21">
        <v>10.822646230841414</v>
      </c>
      <c r="R4" s="9"/>
      <c r="S4" s="14"/>
      <c r="T4" s="19"/>
      <c r="V4">
        <v>1</v>
      </c>
      <c r="W4" s="9">
        <v>19.363450060930866</v>
      </c>
      <c r="Y4" s="14">
        <v>23.307692307692307</v>
      </c>
      <c r="Z4" s="9">
        <v>3.3026030368763553</v>
      </c>
      <c r="AB4" s="66">
        <v>0</v>
      </c>
      <c r="AC4" s="18">
        <v>2</v>
      </c>
      <c r="AD4" s="30">
        <v>11</v>
      </c>
    </row>
    <row r="5" spans="2:30" x14ac:dyDescent="0.25">
      <c r="B5" s="10">
        <v>6.5391680434383392</v>
      </c>
      <c r="C5" s="16">
        <v>2.1880708996332294</v>
      </c>
      <c r="D5" s="21">
        <v>4.8748059799036021</v>
      </c>
      <c r="F5" s="29">
        <v>36.268999999999998</v>
      </c>
      <c r="G5" s="13">
        <v>41.244999999999997</v>
      </c>
      <c r="H5" s="18">
        <v>17.175000000000001</v>
      </c>
      <c r="J5" s="1">
        <v>6.15</v>
      </c>
      <c r="K5" s="13">
        <v>6.68</v>
      </c>
      <c r="L5" s="18">
        <v>4.33</v>
      </c>
      <c r="N5" s="10">
        <v>10.204163396782844</v>
      </c>
      <c r="O5" s="16">
        <v>5.2993431603609125</v>
      </c>
      <c r="P5" s="21">
        <v>9.3946572992402579</v>
      </c>
      <c r="R5" s="9"/>
      <c r="S5" s="14"/>
      <c r="T5" s="19"/>
      <c r="V5">
        <v>2</v>
      </c>
      <c r="W5" s="9">
        <v>19.357775026767943</v>
      </c>
      <c r="Y5" s="14">
        <v>15.22857142857143</v>
      </c>
      <c r="Z5" s="14">
        <v>2.8725371934057096</v>
      </c>
      <c r="AB5" s="66">
        <v>0</v>
      </c>
      <c r="AC5" s="67">
        <v>0</v>
      </c>
      <c r="AD5" s="13">
        <v>4</v>
      </c>
    </row>
    <row r="6" spans="2:30" x14ac:dyDescent="0.25">
      <c r="B6" s="10">
        <v>7.7395629623331343</v>
      </c>
      <c r="C6" s="16">
        <v>2.1396954156348111</v>
      </c>
      <c r="D6" s="21">
        <v>7.8006864935842799</v>
      </c>
      <c r="F6" s="29">
        <v>36.027999999999999</v>
      </c>
      <c r="G6" s="13">
        <v>15.374000000000001</v>
      </c>
      <c r="H6" s="20">
        <v>32.548999999999999</v>
      </c>
      <c r="J6" s="1">
        <v>6.76</v>
      </c>
      <c r="K6" s="13">
        <v>3.03</v>
      </c>
      <c r="L6" s="18">
        <v>4.72</v>
      </c>
      <c r="N6" s="10">
        <v>13.498001870589235</v>
      </c>
      <c r="O6" s="16">
        <v>6.3178831191622962</v>
      </c>
      <c r="P6" s="21">
        <v>12.624110207560646</v>
      </c>
      <c r="R6" s="9"/>
      <c r="S6" s="14"/>
      <c r="T6" s="19"/>
      <c r="V6">
        <v>3</v>
      </c>
      <c r="W6" s="9">
        <v>18.832323898561551</v>
      </c>
      <c r="Y6" s="14">
        <v>12.975000000000001</v>
      </c>
      <c r="Z6" s="9">
        <v>2.6964944072986317</v>
      </c>
      <c r="AB6" s="1">
        <v>0</v>
      </c>
      <c r="AC6" s="18">
        <v>12</v>
      </c>
      <c r="AD6" s="13">
        <v>8</v>
      </c>
    </row>
    <row r="7" spans="2:30" x14ac:dyDescent="0.25">
      <c r="B7" s="10">
        <v>7.6914971856333327</v>
      </c>
      <c r="C7" s="16">
        <v>3.8128409927340177</v>
      </c>
      <c r="D7" s="21">
        <v>5.3208157979928776</v>
      </c>
      <c r="F7" s="1">
        <v>48.412999999999997</v>
      </c>
      <c r="G7" s="13">
        <v>33.862000000000002</v>
      </c>
      <c r="H7" s="18">
        <v>56.601999999999997</v>
      </c>
      <c r="J7" s="1">
        <v>7.1</v>
      </c>
      <c r="K7" s="13">
        <v>5.48</v>
      </c>
      <c r="L7" s="18">
        <v>4.74</v>
      </c>
      <c r="N7" s="10">
        <v>13.703897417987243</v>
      </c>
      <c r="O7" s="16">
        <v>6.0544898132837002</v>
      </c>
      <c r="P7" s="21">
        <v>10.197474910974426</v>
      </c>
      <c r="R7" s="9"/>
      <c r="S7" s="14"/>
      <c r="T7" s="19"/>
      <c r="V7">
        <v>4</v>
      </c>
      <c r="W7" s="9">
        <v>18.340010288687239</v>
      </c>
      <c r="Y7" s="19">
        <v>10.703703703703704</v>
      </c>
      <c r="Z7" s="9">
        <v>2.4674022066198593</v>
      </c>
      <c r="AB7" s="1">
        <v>0</v>
      </c>
      <c r="AC7" s="67">
        <v>0</v>
      </c>
      <c r="AD7" s="13">
        <v>50</v>
      </c>
    </row>
    <row r="8" spans="2:30" x14ac:dyDescent="0.25">
      <c r="B8" s="10">
        <v>6.408158943202424</v>
      </c>
      <c r="C8" s="16">
        <v>3.5661334792357291</v>
      </c>
      <c r="D8" s="21">
        <v>7.0906502135738023</v>
      </c>
      <c r="F8" s="29">
        <v>34.262999999999998</v>
      </c>
      <c r="G8" s="13">
        <v>32.872</v>
      </c>
      <c r="H8" s="18">
        <v>27.436</v>
      </c>
      <c r="J8" s="1">
        <v>5.26</v>
      </c>
      <c r="K8" s="13">
        <v>6.3</v>
      </c>
      <c r="L8" s="18">
        <v>2.67</v>
      </c>
      <c r="N8" s="10">
        <v>9.3978742273226654</v>
      </c>
      <c r="O8" s="16">
        <v>6.2866767510969499</v>
      </c>
      <c r="P8" s="21">
        <v>9.3782629330802099</v>
      </c>
      <c r="R8" s="9"/>
      <c r="S8" s="14"/>
      <c r="T8" s="19"/>
      <c r="V8" s="11">
        <v>5</v>
      </c>
      <c r="W8" s="9">
        <v>18.150894778209583</v>
      </c>
      <c r="Y8" s="9">
        <v>9.0714285714285712</v>
      </c>
      <c r="Z8" s="9">
        <v>2.3363632857197953</v>
      </c>
      <c r="AB8" s="1">
        <v>0</v>
      </c>
      <c r="AC8" s="17">
        <v>2</v>
      </c>
      <c r="AD8" s="13">
        <v>10</v>
      </c>
    </row>
    <row r="9" spans="2:30" x14ac:dyDescent="0.25">
      <c r="B9" s="10">
        <v>7.8332701674597498</v>
      </c>
      <c r="C9" s="16">
        <v>7.4646234190987375</v>
      </c>
      <c r="D9" s="21">
        <v>5.6855149977944421</v>
      </c>
      <c r="F9" s="29">
        <v>39.988</v>
      </c>
      <c r="G9" s="13">
        <v>24.38</v>
      </c>
      <c r="H9" s="18">
        <v>15.69</v>
      </c>
      <c r="J9" s="1">
        <v>6.24</v>
      </c>
      <c r="K9" s="13">
        <v>5.19</v>
      </c>
      <c r="L9" s="18">
        <v>3.8</v>
      </c>
      <c r="N9" s="10">
        <v>10.668014205303125</v>
      </c>
      <c r="O9" s="16">
        <v>6.2510715180608498</v>
      </c>
      <c r="P9" s="21">
        <v>9.208204675782973</v>
      </c>
      <c r="R9" s="9"/>
      <c r="S9" s="14"/>
      <c r="T9" s="19"/>
      <c r="V9" s="11">
        <v>6</v>
      </c>
      <c r="W9" s="9">
        <v>17.764098443903119</v>
      </c>
      <c r="Y9" s="14">
        <v>8.3636363636363633</v>
      </c>
      <c r="Z9" s="9">
        <v>2.3222773986244256</v>
      </c>
      <c r="AB9" s="1">
        <v>0</v>
      </c>
      <c r="AC9" s="18">
        <v>3</v>
      </c>
      <c r="AD9" s="13">
        <v>5</v>
      </c>
    </row>
    <row r="10" spans="2:30" x14ac:dyDescent="0.25">
      <c r="B10" s="10">
        <v>6.1102752702552108</v>
      </c>
      <c r="C10" s="16">
        <v>4.9123279761331924</v>
      </c>
      <c r="D10" s="21">
        <v>3.59812158696531</v>
      </c>
      <c r="F10" s="29">
        <v>40.125999999999998</v>
      </c>
      <c r="G10" s="13">
        <v>37.35</v>
      </c>
      <c r="H10" s="18">
        <v>17.77</v>
      </c>
      <c r="J10" s="1">
        <v>4.4400000000000004</v>
      </c>
      <c r="K10" s="13">
        <v>4.9400000000000004</v>
      </c>
      <c r="L10" s="18">
        <v>1.41</v>
      </c>
      <c r="N10" s="10">
        <v>10.280842527582747</v>
      </c>
      <c r="O10" s="16">
        <v>10.663073813877395</v>
      </c>
      <c r="P10" s="21">
        <v>6.1623158977065495</v>
      </c>
      <c r="R10" s="9"/>
      <c r="S10" s="14"/>
      <c r="T10" s="19"/>
      <c r="V10" s="11">
        <v>7</v>
      </c>
      <c r="W10" s="9">
        <v>17.596586588043056</v>
      </c>
      <c r="Y10" s="14">
        <v>8.0588235294117663</v>
      </c>
      <c r="Z10" s="19">
        <v>2.2503857465019057</v>
      </c>
      <c r="AB10" s="1">
        <v>0</v>
      </c>
      <c r="AC10" s="18">
        <v>3</v>
      </c>
      <c r="AD10" s="15">
        <v>70</v>
      </c>
    </row>
    <row r="11" spans="2:30" x14ac:dyDescent="0.25">
      <c r="B11" s="10">
        <v>6.7722302068362179</v>
      </c>
      <c r="C11" s="16">
        <v>4.247023283056051</v>
      </c>
      <c r="D11" s="21">
        <v>4.2208409887546754</v>
      </c>
      <c r="F11" s="1">
        <v>55.805</v>
      </c>
      <c r="G11" s="13">
        <v>32.392000000000003</v>
      </c>
      <c r="H11" s="18">
        <v>25.521999999999998</v>
      </c>
      <c r="J11" s="1">
        <v>7.6</v>
      </c>
      <c r="K11" s="13">
        <v>2.82</v>
      </c>
      <c r="L11" s="18">
        <v>5.54</v>
      </c>
      <c r="N11" s="10">
        <v>9.2982565768918324</v>
      </c>
      <c r="O11" s="16">
        <v>7.4425639526998602</v>
      </c>
      <c r="P11" s="21">
        <v>3.6746022438528589</v>
      </c>
      <c r="R11" s="9"/>
      <c r="S11" s="14"/>
      <c r="T11" s="19"/>
      <c r="V11" s="11">
        <v>8</v>
      </c>
      <c r="W11" s="9">
        <v>17.272110119331128</v>
      </c>
      <c r="Y11" s="14">
        <v>7.5781249999999991</v>
      </c>
      <c r="Z11" s="9">
        <v>2.1409225742659386</v>
      </c>
      <c r="AB11" s="1">
        <v>0</v>
      </c>
      <c r="AC11" s="20">
        <v>1</v>
      </c>
      <c r="AD11" s="13">
        <v>7</v>
      </c>
    </row>
    <row r="12" spans="2:30" x14ac:dyDescent="0.25">
      <c r="B12" s="10">
        <v>6.5964489918748113</v>
      </c>
      <c r="C12" s="16">
        <v>2.3956982047955813</v>
      </c>
      <c r="D12" s="21">
        <v>4.5105365334442418</v>
      </c>
      <c r="F12" s="1">
        <v>38.488</v>
      </c>
      <c r="G12" s="13">
        <v>32.265999999999998</v>
      </c>
      <c r="H12" s="18">
        <v>10.973000000000001</v>
      </c>
      <c r="J12" s="1">
        <v>3.66</v>
      </c>
      <c r="K12" s="13">
        <v>4.17</v>
      </c>
      <c r="L12" s="18">
        <v>3.24</v>
      </c>
      <c r="N12" s="10">
        <v>10.704612871329694</v>
      </c>
      <c r="O12" s="16">
        <v>6.0398097390188452</v>
      </c>
      <c r="P12" s="21">
        <v>5.2261972027531929</v>
      </c>
      <c r="R12" s="9"/>
      <c r="S12" s="14"/>
      <c r="T12" s="19"/>
      <c r="V12" s="11">
        <v>9</v>
      </c>
      <c r="W12" s="9">
        <v>16.801407106159573</v>
      </c>
      <c r="Y12" s="19">
        <v>7.3866666666666667</v>
      </c>
      <c r="Z12" s="9">
        <v>2.1336028410606249</v>
      </c>
      <c r="AB12" s="1">
        <v>0</v>
      </c>
      <c r="AC12" s="18">
        <v>2</v>
      </c>
      <c r="AD12" s="13">
        <v>4</v>
      </c>
    </row>
    <row r="13" spans="2:30" x14ac:dyDescent="0.25">
      <c r="B13" s="10">
        <v>6.8968584858060922</v>
      </c>
      <c r="C13" s="16">
        <v>5.7418616092983257</v>
      </c>
      <c r="D13" s="21">
        <v>4.5668259596115304</v>
      </c>
      <c r="F13" s="1">
        <v>43.862000000000002</v>
      </c>
      <c r="G13" s="13">
        <v>23.869</v>
      </c>
      <c r="H13" s="18">
        <v>12.294</v>
      </c>
      <c r="J13" s="1">
        <v>7.38</v>
      </c>
      <c r="K13" s="13">
        <v>4.5999999999999996</v>
      </c>
      <c r="L13" s="18">
        <v>3.08</v>
      </c>
      <c r="N13" s="10">
        <v>10.555806357383753</v>
      </c>
      <c r="O13" s="16">
        <v>8.3263961399391988</v>
      </c>
      <c r="P13" s="21">
        <v>8.5247417912748578</v>
      </c>
      <c r="R13" s="9"/>
      <c r="S13" s="14"/>
      <c r="T13" s="19"/>
      <c r="V13" s="11">
        <v>10</v>
      </c>
      <c r="W13" s="19">
        <v>16.156866913137442</v>
      </c>
      <c r="Y13" s="14">
        <v>7.3406593406593403</v>
      </c>
      <c r="Z13" s="9">
        <v>2.0011298259176118</v>
      </c>
      <c r="AB13" s="1">
        <v>0</v>
      </c>
      <c r="AC13" s="20">
        <v>2</v>
      </c>
      <c r="AD13" s="13">
        <v>26</v>
      </c>
    </row>
    <row r="14" spans="2:30" x14ac:dyDescent="0.25">
      <c r="B14" s="10">
        <v>7.6408551204475392</v>
      </c>
      <c r="C14" s="16">
        <v>5.7097667062079873</v>
      </c>
      <c r="D14" s="21">
        <v>5.1487161812855415</v>
      </c>
      <c r="F14" s="1">
        <v>49.921999999999997</v>
      </c>
      <c r="G14" s="13">
        <v>23.327999999999999</v>
      </c>
      <c r="H14" s="18">
        <v>19.975000000000001</v>
      </c>
      <c r="J14" s="1">
        <v>6.41</v>
      </c>
      <c r="K14" s="13">
        <v>4.8499999999999996</v>
      </c>
      <c r="L14" s="18">
        <v>1.98</v>
      </c>
      <c r="N14" s="10">
        <v>11.388286334056399</v>
      </c>
      <c r="O14" s="16">
        <v>5.5565961166260847</v>
      </c>
      <c r="P14" s="21">
        <v>7.5593084036992364</v>
      </c>
      <c r="R14" s="9"/>
      <c r="S14" s="14"/>
      <c r="T14" s="19"/>
      <c r="V14" s="11">
        <v>11</v>
      </c>
      <c r="W14" s="14">
        <v>16.022816573896741</v>
      </c>
      <c r="Y14" s="14">
        <v>7.0571428571428569</v>
      </c>
      <c r="Z14" s="14">
        <v>1.5880684504112699</v>
      </c>
      <c r="AB14" s="1">
        <v>0</v>
      </c>
      <c r="AC14" s="18">
        <v>7</v>
      </c>
      <c r="AD14" s="13">
        <v>5</v>
      </c>
    </row>
    <row r="15" spans="2:30" x14ac:dyDescent="0.25">
      <c r="B15" s="10">
        <v>7.4383427699341311</v>
      </c>
      <c r="C15" s="16">
        <v>2.4456999196655151</v>
      </c>
      <c r="D15" s="21">
        <v>6.9218114777347077</v>
      </c>
      <c r="F15" s="1">
        <v>54.188000000000002</v>
      </c>
      <c r="G15" s="13">
        <v>44.817</v>
      </c>
      <c r="H15" s="18">
        <v>31.667999999999999</v>
      </c>
      <c r="J15" s="1">
        <v>7.44</v>
      </c>
      <c r="K15" s="13">
        <v>6.58</v>
      </c>
      <c r="L15" s="20">
        <v>5.78</v>
      </c>
      <c r="N15" s="10">
        <v>13.956699546118221</v>
      </c>
      <c r="O15" s="16">
        <v>3.4266722728889905</v>
      </c>
      <c r="P15" s="21">
        <v>9.6246572752198158</v>
      </c>
      <c r="R15" s="9"/>
      <c r="S15" s="14"/>
      <c r="V15" s="11">
        <v>12</v>
      </c>
      <c r="W15" s="14">
        <v>15.942301321044388</v>
      </c>
      <c r="Y15" s="14">
        <v>5.8878504672897201</v>
      </c>
      <c r="Z15" s="19">
        <v>1.5368095165046647</v>
      </c>
      <c r="AB15" s="66">
        <v>0</v>
      </c>
      <c r="AC15" s="67">
        <v>0</v>
      </c>
      <c r="AD15" s="13">
        <v>20</v>
      </c>
    </row>
    <row r="16" spans="2:30" x14ac:dyDescent="0.25">
      <c r="B16" s="10">
        <v>6.4771426049988943</v>
      </c>
      <c r="C16" s="16">
        <v>3.0566258428512452</v>
      </c>
      <c r="D16" s="19"/>
      <c r="F16" s="1">
        <v>46.031999999999996</v>
      </c>
      <c r="G16" s="13">
        <v>36.606000000000002</v>
      </c>
      <c r="H16" s="20">
        <v>24.081</v>
      </c>
      <c r="J16">
        <v>7.47</v>
      </c>
      <c r="K16" s="13">
        <v>5.09</v>
      </c>
      <c r="L16" s="20">
        <v>4.22</v>
      </c>
      <c r="N16" s="10">
        <v>8.1386468056083654</v>
      </c>
      <c r="O16" s="16">
        <v>2.4253474611256363</v>
      </c>
      <c r="P16" s="21"/>
      <c r="S16" s="14"/>
      <c r="V16" s="11">
        <v>13</v>
      </c>
      <c r="W16" s="9">
        <v>15.767124083631476</v>
      </c>
      <c r="Y16" s="9">
        <v>5.7258064516129021</v>
      </c>
      <c r="Z16" s="19">
        <v>1.4459356527522989</v>
      </c>
      <c r="AB16" s="28">
        <v>0</v>
      </c>
      <c r="AC16" s="17">
        <v>18</v>
      </c>
      <c r="AD16" s="13"/>
    </row>
    <row r="17" spans="1:29" x14ac:dyDescent="0.25">
      <c r="B17" s="10">
        <v>6.1912009420952119</v>
      </c>
      <c r="C17" s="16">
        <v>4.0243779591014404</v>
      </c>
      <c r="F17" s="1">
        <v>44.999000000000002</v>
      </c>
      <c r="G17" s="37">
        <v>28.960999999999999</v>
      </c>
      <c r="J17">
        <v>3.59</v>
      </c>
      <c r="K17" s="37">
        <v>4.96</v>
      </c>
      <c r="N17" s="10">
        <v>7.8719490823088538</v>
      </c>
      <c r="O17" s="16">
        <v>3.9891205802357206</v>
      </c>
      <c r="S17" s="14"/>
      <c r="V17" s="11">
        <v>14</v>
      </c>
      <c r="W17" s="14">
        <v>15.598208355896858</v>
      </c>
      <c r="Y17" s="19">
        <v>5.6842105263157894</v>
      </c>
      <c r="Z17" s="9">
        <v>1.3624788815161235</v>
      </c>
      <c r="AB17" s="28">
        <v>0</v>
      </c>
      <c r="AC17" s="18">
        <v>41</v>
      </c>
    </row>
    <row r="18" spans="1:29" x14ac:dyDescent="0.25">
      <c r="B18" s="10">
        <v>6.6573259828071052</v>
      </c>
      <c r="C18" s="16">
        <v>6.9094320685968622</v>
      </c>
      <c r="F18" s="1">
        <v>51.942999999999998</v>
      </c>
      <c r="J18">
        <v>7.95</v>
      </c>
      <c r="N18" s="10">
        <v>10.220218506717266</v>
      </c>
      <c r="O18" s="16">
        <v>12.611000807278598</v>
      </c>
      <c r="V18" s="11">
        <v>15</v>
      </c>
      <c r="W18" s="14">
        <v>14.852819707553067</v>
      </c>
      <c r="Y18" s="19">
        <v>5.0491803278688527</v>
      </c>
      <c r="Z18" s="9">
        <v>1.1669057867049257</v>
      </c>
      <c r="AB18" s="66">
        <v>0</v>
      </c>
      <c r="AC18" s="18">
        <v>12</v>
      </c>
    </row>
    <row r="19" spans="1:29" x14ac:dyDescent="0.25">
      <c r="B19" s="10">
        <v>6.1355013550135498</v>
      </c>
      <c r="F19" s="1">
        <v>53.540999999999997</v>
      </c>
      <c r="J19">
        <v>7.98</v>
      </c>
      <c r="N19" s="10">
        <v>5.8345289335246298</v>
      </c>
      <c r="V19" s="11">
        <v>16</v>
      </c>
      <c r="W19" s="19">
        <v>14.852240641703634</v>
      </c>
      <c r="Y19" s="14">
        <v>4.0661764705882355</v>
      </c>
      <c r="Z19" s="9">
        <v>1.1653364041880103</v>
      </c>
      <c r="AB19" s="1">
        <v>0</v>
      </c>
    </row>
    <row r="20" spans="1:29" x14ac:dyDescent="0.25">
      <c r="B20" s="10">
        <v>7.4214696656607249</v>
      </c>
      <c r="F20" s="1">
        <v>58.671999999999997</v>
      </c>
      <c r="J20">
        <v>8.26</v>
      </c>
      <c r="N20" s="10">
        <v>9.5291896472267243</v>
      </c>
      <c r="V20" s="11">
        <v>17</v>
      </c>
      <c r="W20" s="14">
        <v>14.29039533149386</v>
      </c>
      <c r="Y20" s="9">
        <v>3.8</v>
      </c>
      <c r="Z20" s="14">
        <v>1.1593648836133807</v>
      </c>
      <c r="AB20" s="1">
        <v>2</v>
      </c>
    </row>
    <row r="21" spans="1:29" x14ac:dyDescent="0.25">
      <c r="B21" s="10">
        <v>5.5090472809186855</v>
      </c>
      <c r="F21" s="1">
        <v>36.409999999999997</v>
      </c>
      <c r="J21">
        <v>6.35</v>
      </c>
      <c r="N21" s="10">
        <v>4.3950931661810433</v>
      </c>
      <c r="V21" s="11">
        <v>18</v>
      </c>
      <c r="W21" s="14">
        <v>13.975438659555007</v>
      </c>
      <c r="Y21" s="9">
        <v>3.7545454545454544</v>
      </c>
      <c r="Z21" s="14">
        <v>1.1281028888628279</v>
      </c>
      <c r="AB21" s="1">
        <v>1</v>
      </c>
    </row>
    <row r="22" spans="1:29" x14ac:dyDescent="0.25">
      <c r="B22" s="10">
        <v>7.5434243176178652</v>
      </c>
      <c r="F22" s="29">
        <v>36.426000000000002</v>
      </c>
      <c r="J22">
        <v>6.49</v>
      </c>
      <c r="N22" s="10">
        <v>10.619833116908161</v>
      </c>
      <c r="V22" s="11">
        <v>19</v>
      </c>
      <c r="W22" s="14">
        <v>13.899948475127774</v>
      </c>
      <c r="Y22" s="9">
        <v>3.7349999999999999</v>
      </c>
      <c r="Z22" s="14">
        <v>1.0911298154742632</v>
      </c>
      <c r="AB22" s="1">
        <v>0</v>
      </c>
    </row>
    <row r="23" spans="1:29" x14ac:dyDescent="0.25">
      <c r="B23" s="10">
        <v>5.8487408955453795</v>
      </c>
      <c r="N23" s="10">
        <v>10.521174000870806</v>
      </c>
      <c r="V23" s="11">
        <v>20</v>
      </c>
      <c r="W23" s="14">
        <v>13.768012675352612</v>
      </c>
      <c r="Y23" s="9">
        <v>3.6136363636363638</v>
      </c>
      <c r="Z23" s="19">
        <v>1.0267676556332037</v>
      </c>
      <c r="AB23" s="28">
        <v>0</v>
      </c>
    </row>
    <row r="24" spans="1:29" x14ac:dyDescent="0.25">
      <c r="B24" s="10">
        <v>6.8898213910312167</v>
      </c>
      <c r="N24" s="10">
        <v>12.860835047424329</v>
      </c>
      <c r="V24" s="11">
        <v>21</v>
      </c>
      <c r="W24" s="14">
        <v>13.56531320552631</v>
      </c>
      <c r="Y24" s="14">
        <v>3.084848484848485</v>
      </c>
      <c r="Z24" s="14">
        <v>0.98236948096359922</v>
      </c>
      <c r="AB24" s="28">
        <v>0</v>
      </c>
    </row>
    <row r="25" spans="1:29" x14ac:dyDescent="0.25">
      <c r="B25" s="10">
        <v>6.4448151335195787</v>
      </c>
      <c r="N25" s="10">
        <v>8.4147932064569506</v>
      </c>
      <c r="V25" s="11">
        <v>22</v>
      </c>
      <c r="W25" s="14">
        <v>13.183030215480896</v>
      </c>
      <c r="Y25" s="9">
        <v>3.0750000000000002</v>
      </c>
      <c r="Z25" s="9">
        <v>0.94486013094124643</v>
      </c>
      <c r="AB25" s="28">
        <v>0</v>
      </c>
    </row>
    <row r="26" spans="1:29" x14ac:dyDescent="0.25">
      <c r="B26" s="10">
        <v>6.2981326832781956</v>
      </c>
      <c r="N26" s="10">
        <v>10.679510326218233</v>
      </c>
      <c r="V26" s="11">
        <v>23</v>
      </c>
      <c r="W26" s="19">
        <v>12.929197489202773</v>
      </c>
      <c r="Y26" s="9">
        <v>3.0523809523809526</v>
      </c>
      <c r="Z26" s="14">
        <v>0.8584394941141239</v>
      </c>
      <c r="AB26" s="1">
        <v>1</v>
      </c>
    </row>
    <row r="27" spans="1:29" x14ac:dyDescent="0.25">
      <c r="B27" s="10">
        <v>5.874743203968416</v>
      </c>
      <c r="G27" t="s">
        <v>54</v>
      </c>
      <c r="N27" s="10">
        <v>9.4765840627501348</v>
      </c>
      <c r="V27" s="11">
        <v>24</v>
      </c>
      <c r="W27" s="14">
        <v>12.578334378306899</v>
      </c>
      <c r="Y27" s="9">
        <v>2.7517241379310349</v>
      </c>
      <c r="Z27" s="14">
        <v>0.83794662549625043</v>
      </c>
      <c r="AB27" s="28">
        <v>0</v>
      </c>
    </row>
    <row r="28" spans="1:29" x14ac:dyDescent="0.25">
      <c r="B28" s="10">
        <v>5.5936059665130307</v>
      </c>
      <c r="F28" s="7" t="s">
        <v>52</v>
      </c>
      <c r="G28" s="22" t="s">
        <v>53</v>
      </c>
      <c r="H28" s="22" t="s">
        <v>20</v>
      </c>
      <c r="N28" s="10">
        <v>5.3942914681966139</v>
      </c>
      <c r="V28" s="11">
        <v>25</v>
      </c>
      <c r="W28" s="19">
        <v>11.202985396941907</v>
      </c>
      <c r="Y28" s="9">
        <v>2.5655172413793101</v>
      </c>
      <c r="Z28" s="19">
        <v>0.79973053604080468</v>
      </c>
      <c r="AB28" s="28">
        <v>0</v>
      </c>
    </row>
    <row r="29" spans="1:29" x14ac:dyDescent="0.25">
      <c r="A29" s="7"/>
      <c r="B29" s="7" t="s">
        <v>52</v>
      </c>
      <c r="C29" s="22" t="s">
        <v>53</v>
      </c>
      <c r="D29" s="22" t="s">
        <v>20</v>
      </c>
      <c r="F29" s="40">
        <v>9</v>
      </c>
      <c r="G29" s="15">
        <v>14</v>
      </c>
      <c r="H29" s="20">
        <v>13</v>
      </c>
      <c r="M29" s="10"/>
      <c r="V29" s="11">
        <v>26</v>
      </c>
      <c r="W29" s="19">
        <v>10.427060073567061</v>
      </c>
      <c r="Y29" s="19">
        <v>2.5478260869565217</v>
      </c>
      <c r="Z29" s="14">
        <v>0.7299235743680188</v>
      </c>
      <c r="AB29" s="66"/>
    </row>
    <row r="30" spans="1:29" x14ac:dyDescent="0.25">
      <c r="B30" s="40">
        <v>4.63</v>
      </c>
      <c r="C30" s="13">
        <v>13.6</v>
      </c>
      <c r="D30" s="17">
        <v>23</v>
      </c>
      <c r="F30" s="40">
        <v>13</v>
      </c>
      <c r="G30" s="15">
        <v>13</v>
      </c>
      <c r="H30" s="20">
        <v>14</v>
      </c>
      <c r="M30" s="10"/>
      <c r="V30" s="11">
        <v>27</v>
      </c>
      <c r="W30" s="14">
        <v>9.723919316877156</v>
      </c>
      <c r="Y30" s="19">
        <v>2.5470588235294116</v>
      </c>
      <c r="Z30" s="19">
        <v>0.72235749516139103</v>
      </c>
      <c r="AB30" s="28"/>
    </row>
    <row r="31" spans="1:29" x14ac:dyDescent="0.25">
      <c r="B31" s="40">
        <v>6</v>
      </c>
      <c r="C31" s="13">
        <v>9.1</v>
      </c>
      <c r="D31" s="18">
        <v>17</v>
      </c>
      <c r="F31" s="40">
        <v>11</v>
      </c>
      <c r="G31" s="15">
        <v>8</v>
      </c>
      <c r="H31" s="20">
        <v>14</v>
      </c>
      <c r="M31" s="10"/>
      <c r="V31" s="11">
        <v>28</v>
      </c>
      <c r="W31" s="9">
        <v>9.214709515156521</v>
      </c>
      <c r="Y31" s="14">
        <v>2.2419354838709675</v>
      </c>
      <c r="Z31" s="19">
        <v>0.6809940435930445</v>
      </c>
      <c r="AB31" s="28"/>
    </row>
    <row r="32" spans="1:29" x14ac:dyDescent="0.25">
      <c r="B32" s="40">
        <v>5.22</v>
      </c>
      <c r="C32" s="13">
        <v>1.3</v>
      </c>
      <c r="D32" s="34">
        <v>7.4</v>
      </c>
      <c r="F32" s="40">
        <v>10</v>
      </c>
      <c r="G32" s="15">
        <v>12</v>
      </c>
      <c r="H32" s="20">
        <v>13</v>
      </c>
      <c r="V32" s="11">
        <v>29</v>
      </c>
      <c r="W32" s="19">
        <v>9.1501008263843513</v>
      </c>
      <c r="Y32" s="19">
        <v>2.0538461538461537</v>
      </c>
      <c r="Z32" s="14">
        <v>0.65647840531561463</v>
      </c>
    </row>
    <row r="33" spans="1:28" x14ac:dyDescent="0.25">
      <c r="B33" s="1">
        <v>12.4</v>
      </c>
      <c r="C33" s="13">
        <v>6.8</v>
      </c>
      <c r="D33" s="18">
        <v>36</v>
      </c>
      <c r="F33" s="40">
        <v>11</v>
      </c>
      <c r="G33" s="15">
        <v>12</v>
      </c>
      <c r="H33" s="20">
        <v>14</v>
      </c>
      <c r="V33" s="11">
        <v>30</v>
      </c>
      <c r="W33" s="19">
        <v>8.7907755168780941</v>
      </c>
      <c r="Y33" s="19">
        <v>1.98</v>
      </c>
      <c r="Z33" s="14">
        <v>0.51670615145821419</v>
      </c>
    </row>
    <row r="34" spans="1:28" x14ac:dyDescent="0.25">
      <c r="B34" s="40">
        <v>4.68</v>
      </c>
      <c r="C34" s="13">
        <v>10.7</v>
      </c>
      <c r="D34" s="18">
        <v>13</v>
      </c>
      <c r="F34" s="40">
        <v>9</v>
      </c>
      <c r="G34" s="15">
        <v>10</v>
      </c>
      <c r="H34" s="20">
        <v>11</v>
      </c>
      <c r="V34" s="11">
        <v>31</v>
      </c>
      <c r="W34" s="19">
        <v>8.7239168492571562</v>
      </c>
      <c r="Y34" s="9">
        <v>1.83</v>
      </c>
      <c r="Z34" s="19">
        <v>0.43636194723151245</v>
      </c>
    </row>
    <row r="35" spans="1:28" x14ac:dyDescent="0.25">
      <c r="B35" s="40">
        <v>4.5</v>
      </c>
      <c r="C35" s="13">
        <v>4</v>
      </c>
      <c r="D35" s="18">
        <v>29</v>
      </c>
      <c r="F35" s="40">
        <v>8</v>
      </c>
      <c r="G35" s="15">
        <v>12</v>
      </c>
      <c r="H35" s="20">
        <v>15</v>
      </c>
      <c r="V35" s="11">
        <v>32</v>
      </c>
      <c r="W35" s="9">
        <v>8.2771961239540399</v>
      </c>
      <c r="Y35" s="14">
        <v>1.7315789473684209</v>
      </c>
      <c r="Z35" s="14">
        <v>0.43290584923365655</v>
      </c>
    </row>
    <row r="36" spans="1:28" x14ac:dyDescent="0.25">
      <c r="B36" s="40">
        <v>6.63</v>
      </c>
      <c r="C36" s="13">
        <v>7</v>
      </c>
      <c r="D36" s="17">
        <v>14</v>
      </c>
      <c r="F36" s="39">
        <v>10</v>
      </c>
      <c r="G36" s="15">
        <v>13</v>
      </c>
      <c r="H36" s="20">
        <v>13</v>
      </c>
      <c r="V36" s="11">
        <v>33</v>
      </c>
      <c r="W36" s="14">
        <v>8.035585603035047</v>
      </c>
      <c r="Y36" s="19">
        <v>1.3166666666666669</v>
      </c>
      <c r="Z36" s="19">
        <v>0.3989120580235721</v>
      </c>
    </row>
    <row r="37" spans="1:28" x14ac:dyDescent="0.25">
      <c r="B37" s="1">
        <v>20</v>
      </c>
      <c r="C37" s="13">
        <v>30.7</v>
      </c>
      <c r="D37" s="18">
        <v>7.5</v>
      </c>
      <c r="F37" s="39">
        <v>11</v>
      </c>
      <c r="G37" s="15">
        <v>14</v>
      </c>
      <c r="H37" s="20">
        <v>11</v>
      </c>
      <c r="V37" s="11">
        <v>34</v>
      </c>
      <c r="W37" s="19">
        <v>7.3468050506583129</v>
      </c>
      <c r="Y37" s="19">
        <v>1.3103448275862069</v>
      </c>
      <c r="Z37" s="19">
        <v>0.36011933779225092</v>
      </c>
    </row>
    <row r="38" spans="1:28" x14ac:dyDescent="0.25">
      <c r="B38" s="1">
        <v>20</v>
      </c>
      <c r="C38" s="13">
        <v>18.600000000000001</v>
      </c>
      <c r="D38" s="18">
        <v>5.7</v>
      </c>
      <c r="F38" s="39">
        <v>10</v>
      </c>
      <c r="G38" s="15">
        <v>11</v>
      </c>
      <c r="H38" s="20">
        <v>10</v>
      </c>
      <c r="V38" s="11">
        <v>35</v>
      </c>
      <c r="W38" s="14">
        <v>6.638448506365223</v>
      </c>
      <c r="Y38" s="9">
        <v>1.1580645161290322</v>
      </c>
      <c r="Z38" s="19">
        <v>0.33954864455758904</v>
      </c>
    </row>
    <row r="39" spans="1:28" x14ac:dyDescent="0.25">
      <c r="B39" s="1">
        <v>24</v>
      </c>
      <c r="C39" s="13">
        <v>5.5</v>
      </c>
      <c r="D39" s="18">
        <v>6.1</v>
      </c>
      <c r="F39" s="39">
        <v>11</v>
      </c>
      <c r="G39" s="15">
        <v>13</v>
      </c>
      <c r="H39" s="20">
        <v>15</v>
      </c>
      <c r="V39" s="11">
        <v>36</v>
      </c>
      <c r="W39" s="19">
        <v>5.3896300235082446</v>
      </c>
      <c r="Y39" s="19">
        <v>1.0071428571428571</v>
      </c>
      <c r="Z39" s="14">
        <v>0.33592033709079122</v>
      </c>
    </row>
    <row r="40" spans="1:28" x14ac:dyDescent="0.25">
      <c r="B40" s="1">
        <v>21</v>
      </c>
      <c r="C40" s="13">
        <v>6.4</v>
      </c>
      <c r="D40" s="18">
        <v>10</v>
      </c>
      <c r="F40" s="39">
        <v>10</v>
      </c>
      <c r="G40" s="15">
        <v>14</v>
      </c>
      <c r="H40" s="20">
        <v>16</v>
      </c>
      <c r="V40" s="11">
        <v>37</v>
      </c>
      <c r="W40" s="19">
        <v>3.6410757933606179</v>
      </c>
      <c r="Y40" s="14">
        <v>0.91856677524429964</v>
      </c>
      <c r="Z40" s="14">
        <v>7.3390222089730214E-2</v>
      </c>
    </row>
    <row r="41" spans="1:28" x14ac:dyDescent="0.25">
      <c r="B41" s="1">
        <v>29</v>
      </c>
      <c r="C41" s="13">
        <v>38</v>
      </c>
      <c r="D41" s="18">
        <v>5.4</v>
      </c>
      <c r="F41" s="39">
        <v>10</v>
      </c>
      <c r="G41" s="15">
        <v>19</v>
      </c>
      <c r="H41" s="20">
        <v>13</v>
      </c>
    </row>
    <row r="42" spans="1:28" x14ac:dyDescent="0.25">
      <c r="B42" s="1">
        <v>20</v>
      </c>
      <c r="C42" s="13">
        <v>16.5</v>
      </c>
      <c r="D42" s="18">
        <v>8.6999999999999993</v>
      </c>
      <c r="F42" s="39">
        <v>11</v>
      </c>
      <c r="G42" s="13">
        <v>13</v>
      </c>
    </row>
    <row r="43" spans="1:28" x14ac:dyDescent="0.25">
      <c r="B43" s="1">
        <v>31</v>
      </c>
      <c r="C43" s="13">
        <v>23</v>
      </c>
      <c r="F43" s="39">
        <v>10</v>
      </c>
      <c r="V43">
        <v>1</v>
      </c>
      <c r="W43" s="26">
        <v>3.3</v>
      </c>
    </row>
    <row r="44" spans="1:28" x14ac:dyDescent="0.25">
      <c r="B44" s="1">
        <v>22</v>
      </c>
      <c r="F44" s="39">
        <v>10</v>
      </c>
      <c r="V44">
        <v>2</v>
      </c>
      <c r="W44" s="14">
        <v>2.8725371934057096</v>
      </c>
    </row>
    <row r="45" spans="1:28" x14ac:dyDescent="0.25">
      <c r="B45" s="1">
        <v>29</v>
      </c>
      <c r="F45" s="39">
        <v>11</v>
      </c>
      <c r="V45" s="26">
        <v>3</v>
      </c>
      <c r="W45" s="9">
        <v>2.6964944072986317</v>
      </c>
    </row>
    <row r="46" spans="1:28" x14ac:dyDescent="0.25">
      <c r="B46" s="1">
        <v>22</v>
      </c>
      <c r="F46" s="36">
        <v>9</v>
      </c>
      <c r="V46" s="26">
        <v>4</v>
      </c>
      <c r="W46" s="9">
        <v>2.4674022066198593</v>
      </c>
    </row>
    <row r="47" spans="1:28" x14ac:dyDescent="0.25">
      <c r="A47" s="10"/>
      <c r="B47" s="1">
        <v>7</v>
      </c>
      <c r="F47" s="36">
        <v>9</v>
      </c>
      <c r="M47" s="10"/>
      <c r="V47" s="26">
        <v>5</v>
      </c>
      <c r="W47" s="26">
        <v>2.2999999999999998</v>
      </c>
      <c r="AB47" s="66"/>
    </row>
    <row r="48" spans="1:28" x14ac:dyDescent="0.25">
      <c r="A48" s="10"/>
      <c r="B48" s="1">
        <v>5.9</v>
      </c>
      <c r="M48" s="10"/>
      <c r="V48" s="26">
        <v>6</v>
      </c>
      <c r="W48" s="26">
        <v>2.2999999999999998</v>
      </c>
      <c r="AB48" s="66"/>
    </row>
    <row r="49" spans="1:28" x14ac:dyDescent="0.25">
      <c r="A49" s="10"/>
      <c r="M49" s="10"/>
      <c r="V49" s="26">
        <v>7</v>
      </c>
      <c r="W49" s="19">
        <v>2.2503857465019057</v>
      </c>
      <c r="AB49" s="66"/>
    </row>
    <row r="50" spans="1:28" x14ac:dyDescent="0.25">
      <c r="V50" s="26">
        <v>8</v>
      </c>
      <c r="W50" s="9">
        <v>2.1336028410606249</v>
      </c>
    </row>
    <row r="51" spans="1:28" x14ac:dyDescent="0.25">
      <c r="V51" s="26">
        <v>9</v>
      </c>
      <c r="W51" s="26">
        <v>2.1</v>
      </c>
    </row>
    <row r="52" spans="1:28" x14ac:dyDescent="0.25">
      <c r="D52" s="7" t="s">
        <v>47</v>
      </c>
      <c r="V52" s="26">
        <v>10</v>
      </c>
      <c r="W52" s="9">
        <v>2.0011298259176118</v>
      </c>
    </row>
    <row r="53" spans="1:28" x14ac:dyDescent="0.25">
      <c r="V53" s="26">
        <v>11</v>
      </c>
      <c r="W53" s="14">
        <v>1.5880684504112699</v>
      </c>
    </row>
    <row r="54" spans="1:28" x14ac:dyDescent="0.25">
      <c r="C54" s="7" t="s">
        <v>52</v>
      </c>
      <c r="D54" s="22" t="s">
        <v>53</v>
      </c>
      <c r="E54" s="22" t="s">
        <v>20</v>
      </c>
      <c r="V54" s="26">
        <v>12</v>
      </c>
      <c r="W54" s="19">
        <v>1.5368095165046647</v>
      </c>
    </row>
    <row r="55" spans="1:28" x14ac:dyDescent="0.25">
      <c r="C55" s="41">
        <v>0</v>
      </c>
      <c r="D55" s="13">
        <v>26</v>
      </c>
      <c r="E55" s="17">
        <v>2</v>
      </c>
      <c r="V55" s="26">
        <v>13</v>
      </c>
      <c r="W55" s="19">
        <v>1.4459356527522989</v>
      </c>
    </row>
    <row r="56" spans="1:28" x14ac:dyDescent="0.25">
      <c r="C56" s="41">
        <v>1</v>
      </c>
      <c r="D56" s="13">
        <v>5</v>
      </c>
      <c r="E56" s="18">
        <v>2</v>
      </c>
      <c r="V56" s="26">
        <v>14</v>
      </c>
      <c r="W56" s="26">
        <v>1.4</v>
      </c>
    </row>
    <row r="57" spans="1:28" x14ac:dyDescent="0.25">
      <c r="C57" s="41">
        <v>0</v>
      </c>
      <c r="D57" s="13">
        <v>1</v>
      </c>
      <c r="E57" s="20">
        <v>2</v>
      </c>
      <c r="V57" s="26">
        <v>15</v>
      </c>
      <c r="W57" s="9">
        <v>1.1669057867049257</v>
      </c>
    </row>
    <row r="58" spans="1:28" x14ac:dyDescent="0.25">
      <c r="C58" s="1">
        <v>0</v>
      </c>
      <c r="D58" s="13">
        <v>8</v>
      </c>
      <c r="E58" s="18">
        <v>3</v>
      </c>
      <c r="V58" s="26">
        <v>16</v>
      </c>
      <c r="W58" s="9">
        <v>1.1653364041880103</v>
      </c>
    </row>
    <row r="59" spans="1:28" x14ac:dyDescent="0.25">
      <c r="C59" s="41">
        <v>0</v>
      </c>
      <c r="D59" s="13">
        <v>50</v>
      </c>
      <c r="E59" s="18">
        <v>7</v>
      </c>
      <c r="V59" s="26">
        <v>17</v>
      </c>
      <c r="W59" s="14">
        <v>1.1593648836133807</v>
      </c>
    </row>
    <row r="60" spans="1:28" x14ac:dyDescent="0.25">
      <c r="C60" s="41">
        <v>0</v>
      </c>
      <c r="D60" s="13">
        <v>11</v>
      </c>
      <c r="E60" s="18">
        <v>0</v>
      </c>
      <c r="V60" s="26">
        <v>18</v>
      </c>
      <c r="W60" s="14">
        <v>1.1281028888628279</v>
      </c>
    </row>
    <row r="61" spans="1:28" x14ac:dyDescent="0.25">
      <c r="C61" s="41">
        <v>0</v>
      </c>
      <c r="D61" s="13">
        <v>10</v>
      </c>
      <c r="E61" s="17">
        <v>18</v>
      </c>
      <c r="V61" s="26">
        <v>19</v>
      </c>
      <c r="W61" s="14">
        <v>1.0911298154742632</v>
      </c>
    </row>
    <row r="62" spans="1:28" x14ac:dyDescent="0.25">
      <c r="C62" s="1">
        <v>0</v>
      </c>
      <c r="D62" s="13">
        <v>7</v>
      </c>
      <c r="E62" s="18">
        <v>3</v>
      </c>
      <c r="V62" s="26">
        <v>20</v>
      </c>
      <c r="W62" s="19">
        <v>1.0267676556332037</v>
      </c>
    </row>
    <row r="63" spans="1:28" x14ac:dyDescent="0.25">
      <c r="C63" s="1">
        <v>0</v>
      </c>
      <c r="D63" s="13">
        <v>19</v>
      </c>
      <c r="E63" s="18">
        <v>12</v>
      </c>
      <c r="V63" s="26">
        <v>21</v>
      </c>
      <c r="W63" s="14">
        <v>0.98236948096359922</v>
      </c>
    </row>
    <row r="64" spans="1:28" x14ac:dyDescent="0.25">
      <c r="C64" s="1">
        <v>0</v>
      </c>
      <c r="D64" s="13">
        <v>4</v>
      </c>
      <c r="E64" s="18">
        <v>2</v>
      </c>
      <c r="V64" s="26">
        <v>22</v>
      </c>
      <c r="W64" s="26">
        <v>0.9</v>
      </c>
    </row>
    <row r="65" spans="3:23" x14ac:dyDescent="0.25">
      <c r="C65" s="1">
        <v>2</v>
      </c>
      <c r="D65" s="13">
        <v>6</v>
      </c>
      <c r="E65" s="18">
        <v>41</v>
      </c>
      <c r="V65" s="26">
        <v>23</v>
      </c>
      <c r="W65" s="14">
        <v>0.8584394941141239</v>
      </c>
    </row>
    <row r="66" spans="3:23" x14ac:dyDescent="0.25">
      <c r="C66" s="1">
        <v>0</v>
      </c>
      <c r="D66" s="13">
        <v>5</v>
      </c>
      <c r="E66" s="18">
        <v>12</v>
      </c>
      <c r="V66" s="26">
        <v>24</v>
      </c>
      <c r="W66" s="14">
        <v>0.83794662549625043</v>
      </c>
    </row>
    <row r="67" spans="3:23" x14ac:dyDescent="0.25">
      <c r="C67" s="1">
        <v>0</v>
      </c>
      <c r="D67" s="13">
        <v>20</v>
      </c>
      <c r="E67" s="20">
        <v>1</v>
      </c>
      <c r="V67" s="26">
        <v>25</v>
      </c>
      <c r="W67" s="26">
        <v>0.8</v>
      </c>
    </row>
    <row r="68" spans="3:23" x14ac:dyDescent="0.25">
      <c r="C68" s="1">
        <v>1</v>
      </c>
      <c r="D68" s="15">
        <v>70</v>
      </c>
      <c r="V68" s="26">
        <v>26</v>
      </c>
      <c r="W68" s="19">
        <v>0.79973053604080468</v>
      </c>
    </row>
    <row r="69" spans="3:23" x14ac:dyDescent="0.25">
      <c r="C69" s="1">
        <v>0</v>
      </c>
      <c r="V69" s="26">
        <v>27</v>
      </c>
      <c r="W69" s="14">
        <v>0.7299235743680188</v>
      </c>
    </row>
    <row r="70" spans="3:23" x14ac:dyDescent="0.25">
      <c r="C70" s="1">
        <v>0</v>
      </c>
      <c r="V70" s="26">
        <v>28</v>
      </c>
      <c r="W70" s="9">
        <v>0.72853971630737102</v>
      </c>
    </row>
    <row r="71" spans="3:23" x14ac:dyDescent="0.25">
      <c r="C71" s="1">
        <v>0</v>
      </c>
      <c r="V71" s="26">
        <v>29</v>
      </c>
      <c r="W71" s="19">
        <v>0.72235749516139103</v>
      </c>
    </row>
    <row r="72" spans="3:23" x14ac:dyDescent="0.25">
      <c r="C72" s="1">
        <v>0</v>
      </c>
      <c r="V72" s="26">
        <v>30</v>
      </c>
      <c r="W72" s="20">
        <v>0.7</v>
      </c>
    </row>
    <row r="73" spans="3:23" x14ac:dyDescent="0.25">
      <c r="C73" s="1">
        <v>0</v>
      </c>
      <c r="V73" s="26">
        <v>31</v>
      </c>
      <c r="W73" s="14">
        <v>0.65647840531561463</v>
      </c>
    </row>
    <row r="74" spans="3:23" x14ac:dyDescent="0.25">
      <c r="V74" s="26">
        <v>32</v>
      </c>
      <c r="W74" s="9">
        <v>0.64077061957309389</v>
      </c>
    </row>
    <row r="75" spans="3:23" x14ac:dyDescent="0.25">
      <c r="V75" s="26">
        <v>33</v>
      </c>
      <c r="W75" s="19">
        <v>0.61615331435550069</v>
      </c>
    </row>
    <row r="76" spans="3:23" x14ac:dyDescent="0.25">
      <c r="V76" s="26">
        <v>34</v>
      </c>
      <c r="W76" s="9">
        <v>0.60094579780810764</v>
      </c>
    </row>
    <row r="77" spans="3:23" x14ac:dyDescent="0.25">
      <c r="V77" s="26">
        <v>35</v>
      </c>
      <c r="W77" s="20">
        <v>0.6</v>
      </c>
    </row>
    <row r="78" spans="3:23" x14ac:dyDescent="0.25">
      <c r="V78" s="26">
        <v>36</v>
      </c>
      <c r="W78" s="14">
        <v>0.51670615145821419</v>
      </c>
    </row>
    <row r="79" spans="3:23" x14ac:dyDescent="0.25">
      <c r="V79" s="26">
        <v>37</v>
      </c>
      <c r="W79" s="9">
        <v>0.47830622611436802</v>
      </c>
    </row>
    <row r="80" spans="3:23" x14ac:dyDescent="0.25">
      <c r="V80" s="26">
        <v>38</v>
      </c>
      <c r="W80" s="9">
        <v>0.46176369410955292</v>
      </c>
    </row>
    <row r="81" spans="22:23" x14ac:dyDescent="0.25">
      <c r="V81" s="26">
        <v>39</v>
      </c>
      <c r="W81" s="9">
        <v>0.45918735285522805</v>
      </c>
    </row>
    <row r="82" spans="22:23" x14ac:dyDescent="0.25">
      <c r="V82" s="26">
        <v>40</v>
      </c>
      <c r="W82" s="19">
        <v>0.43636194723151245</v>
      </c>
    </row>
    <row r="83" spans="22:23" x14ac:dyDescent="0.25">
      <c r="V83" s="26">
        <v>41</v>
      </c>
      <c r="W83" s="14">
        <v>0.43290584923365655</v>
      </c>
    </row>
    <row r="84" spans="22:23" x14ac:dyDescent="0.25">
      <c r="V84" s="26">
        <v>42</v>
      </c>
      <c r="W84" s="19">
        <v>0.3989120580235721</v>
      </c>
    </row>
    <row r="85" spans="22:23" x14ac:dyDescent="0.25">
      <c r="V85" s="26">
        <v>43</v>
      </c>
      <c r="W85" s="19">
        <v>0.36011933779225092</v>
      </c>
    </row>
    <row r="86" spans="22:23" x14ac:dyDescent="0.25">
      <c r="V86" s="26">
        <v>44</v>
      </c>
      <c r="W86" s="19">
        <v>0.33954864455758904</v>
      </c>
    </row>
    <row r="87" spans="22:23" x14ac:dyDescent="0.25">
      <c r="V87" s="26">
        <v>45</v>
      </c>
      <c r="W87" s="14">
        <v>7.3390222089730214E-2</v>
      </c>
    </row>
  </sheetData>
  <sortState xmlns:xlrd2="http://schemas.microsoft.com/office/spreadsheetml/2017/richdata2" ref="V43:W87">
    <sortCondition descending="1" ref="W43:W87"/>
  </sortState>
  <mergeCells count="4">
    <mergeCell ref="B1:D1"/>
    <mergeCell ref="J1:L1"/>
    <mergeCell ref="N1:P1"/>
    <mergeCell ref="R1:T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E9EC07-9FE6-407D-B373-8F5F05F2CC8F}">
  <dimension ref="A1:AK25"/>
  <sheetViews>
    <sheetView topLeftCell="A10" workbookViewId="0">
      <selection activeCell="D17" sqref="D17"/>
    </sheetView>
  </sheetViews>
  <sheetFormatPr defaultRowHeight="13.2" x14ac:dyDescent="0.25"/>
  <cols>
    <col min="1" max="1" width="24" customWidth="1"/>
    <col min="2" max="4" width="24" style="26" customWidth="1"/>
  </cols>
  <sheetData>
    <row r="1" spans="1:37" s="4" customFormat="1" ht="13.8" x14ac:dyDescent="0.25">
      <c r="A1" s="71" t="s">
        <v>0</v>
      </c>
      <c r="B1" s="71"/>
      <c r="C1" s="71"/>
      <c r="D1" s="71"/>
      <c r="E1" s="72"/>
      <c r="F1" s="72"/>
      <c r="G1" s="72"/>
      <c r="H1" s="72"/>
      <c r="I1" s="72"/>
      <c r="J1" s="72"/>
      <c r="K1" s="72"/>
      <c r="L1" s="72"/>
    </row>
    <row r="2" spans="1:37" s="26" customFormat="1" ht="13.8" x14ac:dyDescent="0.25">
      <c r="A2" s="25"/>
      <c r="B2" s="7" t="s">
        <v>25</v>
      </c>
      <c r="C2" s="7" t="s">
        <v>26</v>
      </c>
      <c r="D2" s="35" t="s">
        <v>54</v>
      </c>
    </row>
    <row r="3" spans="1:37" s="4" customFormat="1" ht="15.75" customHeight="1" x14ac:dyDescent="0.25">
      <c r="A3" s="1" t="s">
        <v>1</v>
      </c>
      <c r="B3" s="1"/>
      <c r="C3" s="1"/>
      <c r="D3" s="1"/>
      <c r="E3" s="1" t="s">
        <v>2</v>
      </c>
      <c r="F3" s="1" t="s">
        <v>3</v>
      </c>
      <c r="G3" s="1" t="s">
        <v>4</v>
      </c>
      <c r="H3" s="1" t="s">
        <v>5</v>
      </c>
      <c r="I3" s="1" t="s">
        <v>10</v>
      </c>
      <c r="J3" s="1" t="s">
        <v>11</v>
      </c>
      <c r="K3" s="1" t="s">
        <v>6</v>
      </c>
      <c r="L3" s="1" t="s">
        <v>7</v>
      </c>
      <c r="M3" s="1" t="s">
        <v>8</v>
      </c>
      <c r="N3" s="1" t="s">
        <v>9</v>
      </c>
    </row>
    <row r="4" spans="1:37" s="4" customFormat="1" ht="15.75" customHeight="1" x14ac:dyDescent="0.25">
      <c r="A4" s="1"/>
      <c r="B4" s="1"/>
      <c r="C4" s="1"/>
      <c r="D4" s="1"/>
      <c r="E4" s="1">
        <v>61401.22</v>
      </c>
      <c r="F4" s="4">
        <f t="shared" ref="F4" si="0">(E4-G4)</f>
        <v>31754.14</v>
      </c>
      <c r="G4" s="1">
        <v>29647.08</v>
      </c>
      <c r="H4" s="1">
        <v>921.15</v>
      </c>
      <c r="I4" s="4">
        <f t="shared" ref="I4" si="1">(H4-J4)</f>
        <v>486.12</v>
      </c>
      <c r="J4" s="1">
        <v>435.03</v>
      </c>
      <c r="K4" s="1">
        <v>3.44</v>
      </c>
      <c r="L4" s="1">
        <v>17.655000000000001</v>
      </c>
      <c r="M4" s="1">
        <v>4.7409999999999997</v>
      </c>
      <c r="N4" s="1">
        <v>4.9089999999999998</v>
      </c>
    </row>
    <row r="5" spans="1:37" ht="15.75" customHeight="1" x14ac:dyDescent="0.25">
      <c r="A5" s="2"/>
      <c r="B5" s="2"/>
      <c r="C5" s="2"/>
      <c r="D5" s="2"/>
      <c r="E5" s="1">
        <v>51084.71</v>
      </c>
      <c r="F5">
        <f>(E5-G5)</f>
        <v>26158.7</v>
      </c>
      <c r="G5" s="1">
        <v>24926.01</v>
      </c>
      <c r="H5" s="1">
        <v>343.04</v>
      </c>
      <c r="I5">
        <f>(H5-J5)</f>
        <v>166.66000000000003</v>
      </c>
      <c r="J5" s="1">
        <v>176.38</v>
      </c>
      <c r="K5" s="1">
        <v>4.63</v>
      </c>
      <c r="L5" s="1">
        <v>26.591999999999999</v>
      </c>
      <c r="M5" s="1">
        <v>5.819</v>
      </c>
      <c r="N5" s="1">
        <v>5.9610000000000003</v>
      </c>
    </row>
    <row r="6" spans="1:37" ht="15.75" customHeight="1" x14ac:dyDescent="0.25">
      <c r="A6" s="3"/>
      <c r="B6" s="3"/>
      <c r="C6" s="3"/>
      <c r="D6" s="3"/>
      <c r="E6" s="1">
        <v>70825.23</v>
      </c>
      <c r="F6">
        <f>(E6-G6)</f>
        <v>36444.35</v>
      </c>
      <c r="G6" s="1">
        <v>34380.879999999997</v>
      </c>
      <c r="H6" s="1">
        <v>775.68</v>
      </c>
      <c r="I6">
        <f>(H6-J6)</f>
        <v>397.20999999999992</v>
      </c>
      <c r="J6" s="1">
        <v>378.47</v>
      </c>
      <c r="K6" s="1">
        <v>5.68</v>
      </c>
      <c r="L6" s="1">
        <v>64.088999999999999</v>
      </c>
      <c r="M6" s="1">
        <v>9.0329999999999995</v>
      </c>
      <c r="N6" s="1">
        <v>9.3309999999999995</v>
      </c>
    </row>
    <row r="7" spans="1:37" x14ac:dyDescent="0.25">
      <c r="A7" s="3"/>
      <c r="B7" s="3"/>
      <c r="C7" s="3"/>
      <c r="D7" s="3"/>
      <c r="E7" s="5"/>
      <c r="F7" s="5">
        <f>(E7-G7)</f>
        <v>0</v>
      </c>
      <c r="G7" s="5"/>
      <c r="H7" s="5"/>
      <c r="I7" s="5"/>
      <c r="J7" s="5"/>
      <c r="K7" s="5"/>
      <c r="L7" s="5"/>
      <c r="M7" s="5"/>
      <c r="N7" s="5"/>
    </row>
    <row r="8" spans="1:37" x14ac:dyDescent="0.25">
      <c r="A8" s="1"/>
      <c r="B8" s="1"/>
      <c r="C8" s="1"/>
      <c r="D8" s="1"/>
      <c r="E8" s="1">
        <v>42699.199999999997</v>
      </c>
      <c r="F8">
        <f>(E8-G8)</f>
        <v>21524.53</v>
      </c>
      <c r="G8" s="1">
        <v>21174.67</v>
      </c>
      <c r="H8" s="1">
        <v>235.42</v>
      </c>
      <c r="I8">
        <f>(H8-J8)</f>
        <v>125.51999999999998</v>
      </c>
      <c r="J8" s="1">
        <v>109.9</v>
      </c>
      <c r="K8" s="1">
        <v>4.03</v>
      </c>
      <c r="L8" s="1">
        <v>12.558999999999999</v>
      </c>
      <c r="M8" s="1">
        <v>3.99</v>
      </c>
      <c r="N8" s="1">
        <v>4.2309999999999999</v>
      </c>
    </row>
    <row r="9" spans="1:37" x14ac:dyDescent="0.25">
      <c r="A9" s="1"/>
      <c r="B9" s="1"/>
      <c r="C9" s="1"/>
      <c r="D9" s="1"/>
      <c r="E9" s="1"/>
      <c r="F9" s="1">
        <v>39886.019999999997</v>
      </c>
      <c r="G9" s="9">
        <f>POWER(F9,0.3333)</f>
        <v>34.154941058472716</v>
      </c>
      <c r="H9" s="9">
        <f>POWER(F9,0.6666667)</f>
        <v>1167.384587368319</v>
      </c>
      <c r="I9">
        <f>(F9-J9)</f>
        <v>20954.479999999996</v>
      </c>
      <c r="J9" s="1">
        <v>18931.54</v>
      </c>
      <c r="K9" s="1">
        <f>I9-J9</f>
        <v>2022.9399999999951</v>
      </c>
      <c r="L9" s="9">
        <f>K9/I9*100</f>
        <v>9.6539737564472876</v>
      </c>
      <c r="M9" s="1">
        <v>111.86</v>
      </c>
      <c r="N9" s="9">
        <f>M9/F9*1000</f>
        <v>2.8044913982392834</v>
      </c>
      <c r="O9">
        <f>(M9-P9)</f>
        <v>58.54</v>
      </c>
      <c r="P9" s="1">
        <v>53.32</v>
      </c>
      <c r="Q9" s="1">
        <f>O9-P9</f>
        <v>5.2199999999999989</v>
      </c>
      <c r="R9" s="9">
        <f>Q9/O9*100</f>
        <v>8.9169798428424976</v>
      </c>
      <c r="S9" s="1">
        <v>5.32</v>
      </c>
      <c r="T9" s="9">
        <f>S9/F9*100000</f>
        <v>13.338006649949032</v>
      </c>
      <c r="U9" s="9">
        <f>S9/G9*100</f>
        <v>15.576077238406722</v>
      </c>
      <c r="V9" s="1">
        <v>23.757999999999999</v>
      </c>
      <c r="W9" s="9">
        <f>V9/F9*10000</f>
        <v>5.9564729697272378</v>
      </c>
      <c r="X9" s="9">
        <f>V9/H9*100</f>
        <v>2.0351476503179295</v>
      </c>
      <c r="Y9" s="1">
        <v>5.5</v>
      </c>
      <c r="Z9" s="9">
        <f>Y9/F9*100000</f>
        <v>13.789292589233019</v>
      </c>
      <c r="AA9" s="9">
        <f>Y9/H9*100</f>
        <v>0.47113865126477866</v>
      </c>
      <c r="AB9" s="1">
        <v>5.61</v>
      </c>
      <c r="AC9" s="10">
        <f>AB9/F9*100000</f>
        <v>14.065078441017683</v>
      </c>
      <c r="AD9" s="10">
        <f>AB9/G9*100</f>
        <v>16.425149117943931</v>
      </c>
    </row>
    <row r="10" spans="1:37" x14ac:dyDescent="0.25">
      <c r="A10" s="2"/>
      <c r="B10" s="2"/>
      <c r="C10" s="2"/>
      <c r="D10" s="2"/>
      <c r="E10" s="2"/>
      <c r="F10" s="1">
        <v>59488.11</v>
      </c>
      <c r="G10" s="9">
        <f>POWER(F10,0.3333)</f>
        <v>39.022723442260201</v>
      </c>
      <c r="H10" s="9">
        <f>POWER(F10,0.6666667)</f>
        <v>1523.8899558707967</v>
      </c>
      <c r="I10">
        <f>(F10-J10)</f>
        <v>30624.82</v>
      </c>
      <c r="J10" s="1">
        <v>28863.29</v>
      </c>
      <c r="K10" s="1">
        <f>I10-J10</f>
        <v>1761.5299999999988</v>
      </c>
      <c r="L10" s="9">
        <f>K10/I10*100</f>
        <v>5.7519685013658819</v>
      </c>
      <c r="M10" s="1">
        <v>298.89999999999998</v>
      </c>
      <c r="N10" s="9">
        <f>M10/F10*1000</f>
        <v>5.0245334740000978</v>
      </c>
      <c r="O10">
        <f>(M10-P10)</f>
        <v>110.39999999999998</v>
      </c>
      <c r="P10" s="1">
        <v>188.5</v>
      </c>
      <c r="Q10" s="1">
        <f>O10-P10</f>
        <v>-78.100000000000023</v>
      </c>
      <c r="R10" s="9">
        <f>Q10/O10*100</f>
        <v>-70.742753623188435</v>
      </c>
      <c r="S10" s="1">
        <v>6.32</v>
      </c>
      <c r="T10" s="9">
        <f>S10/F10*100000</f>
        <v>10.62397174830399</v>
      </c>
      <c r="U10" s="9">
        <f>S10/G10*100</f>
        <v>16.195691747018529</v>
      </c>
      <c r="V10" s="1">
        <v>34.200000000000003</v>
      </c>
      <c r="W10" s="9">
        <f>V10/F10*10000</f>
        <v>5.7490480030379185</v>
      </c>
      <c r="X10" s="9">
        <f>V10/H10*100</f>
        <v>2.2442565401946686</v>
      </c>
      <c r="Y10" s="1">
        <v>6.6</v>
      </c>
      <c r="Z10" s="9">
        <f>Y10/F10*100000</f>
        <v>11.094654040950367</v>
      </c>
      <c r="AA10" s="9">
        <f>Y10/H10*100</f>
        <v>0.43310213933581315</v>
      </c>
      <c r="AB10" s="1">
        <v>6.6950000000000003</v>
      </c>
      <c r="AC10" s="10">
        <f>AB10/F10*100000</f>
        <v>11.254349818812532</v>
      </c>
      <c r="AD10" s="10">
        <f>AB10/G10*100</f>
        <v>17.156670292134343</v>
      </c>
    </row>
    <row r="11" spans="1:37" s="15" customFormat="1" ht="15" customHeight="1" x14ac:dyDescent="0.25">
      <c r="A11" s="13"/>
      <c r="B11" s="13"/>
      <c r="C11" s="13"/>
      <c r="D11" s="13"/>
      <c r="E11" s="13">
        <v>55534</v>
      </c>
      <c r="F11" s="14">
        <f>POWER(E11,0.3333)</f>
        <v>38.138314874562724</v>
      </c>
      <c r="G11" s="14">
        <f>POWER(E11,0.6666667)</f>
        <v>1455.5913366896898</v>
      </c>
      <c r="H11" s="14" t="e">
        <f>E11/#REF!*0.01</f>
        <v>#REF!</v>
      </c>
      <c r="I11" s="15">
        <f>(E11-J11)</f>
        <v>28515.95</v>
      </c>
      <c r="J11" s="13">
        <v>27018.05</v>
      </c>
      <c r="K11" s="13">
        <f>I11-J11</f>
        <v>1497.9000000000015</v>
      </c>
      <c r="L11" s="14">
        <f>K11/I11*100</f>
        <v>5.2528497209456511</v>
      </c>
      <c r="M11" s="13">
        <v>469.83</v>
      </c>
      <c r="N11" s="14">
        <f>M11/E11*1000</f>
        <v>8.4602225663557444</v>
      </c>
      <c r="O11" s="15">
        <f>(M11-P11)</f>
        <v>205.99</v>
      </c>
      <c r="P11" s="13">
        <v>263.83999999999997</v>
      </c>
      <c r="Q11" s="13">
        <f>O11-P11</f>
        <v>-57.849999999999966</v>
      </c>
      <c r="R11" s="14">
        <f>Q11/O11*100</f>
        <v>-28.083887567357618</v>
      </c>
      <c r="S11" s="13">
        <v>5.33</v>
      </c>
      <c r="T11" s="14">
        <f>S11/E11*100000</f>
        <v>9.5977239168797492</v>
      </c>
      <c r="U11" s="14">
        <f>S11/F11*100</f>
        <v>13.975447047229068</v>
      </c>
      <c r="V11" s="14" t="e">
        <f>S11/#REF!*10</f>
        <v>#REF!</v>
      </c>
      <c r="W11" s="14" t="e">
        <f>S11/H11*10</f>
        <v>#REF!</v>
      </c>
      <c r="X11" s="13">
        <v>33.890999999999998</v>
      </c>
      <c r="Y11" s="14">
        <f>X11/E11*10000</f>
        <v>6.1027478661720744</v>
      </c>
      <c r="Z11" s="14">
        <f>X11/G11*100</f>
        <v>2.3283320768502933</v>
      </c>
      <c r="AA11" s="13">
        <v>6.569</v>
      </c>
      <c r="AB11" s="14">
        <f>AA11/E11*100000</f>
        <v>11.828789570353296</v>
      </c>
      <c r="AC11" s="14">
        <f>AA11/G11*100</f>
        <v>0.45129424958925901</v>
      </c>
      <c r="AD11" s="13">
        <v>6.82</v>
      </c>
      <c r="AE11" s="16">
        <f>AD11/E11*100000</f>
        <v>12.280764936795476</v>
      </c>
      <c r="AF11" s="16">
        <f>AD11/F11*100</f>
        <v>17.882279336229313</v>
      </c>
    </row>
    <row r="12" spans="1:37" s="8" customFormat="1" ht="15" customHeight="1" x14ac:dyDescent="0.25">
      <c r="A12" s="7"/>
      <c r="B12" s="7" t="s">
        <v>55</v>
      </c>
      <c r="C12" s="7" t="s">
        <v>25</v>
      </c>
      <c r="D12" s="7" t="s">
        <v>26</v>
      </c>
      <c r="E12" s="35" t="s">
        <v>54</v>
      </c>
      <c r="F12" s="7" t="s">
        <v>47</v>
      </c>
      <c r="G12" s="7" t="s">
        <v>2</v>
      </c>
      <c r="H12" s="7" t="s">
        <v>18</v>
      </c>
      <c r="I12" s="7" t="s">
        <v>19</v>
      </c>
      <c r="J12" s="7" t="s">
        <v>44</v>
      </c>
      <c r="K12" s="7" t="s">
        <v>3</v>
      </c>
      <c r="L12" s="7" t="s">
        <v>4</v>
      </c>
      <c r="M12" s="7" t="s">
        <v>12</v>
      </c>
      <c r="N12" s="7" t="s">
        <v>16</v>
      </c>
      <c r="O12" s="7" t="s">
        <v>5</v>
      </c>
      <c r="P12" s="7" t="s">
        <v>13</v>
      </c>
      <c r="Q12" s="7" t="s">
        <v>10</v>
      </c>
      <c r="R12" s="7" t="s">
        <v>11</v>
      </c>
      <c r="S12" s="7" t="s">
        <v>14</v>
      </c>
      <c r="T12" s="7" t="s">
        <v>15</v>
      </c>
      <c r="U12" s="7" t="s">
        <v>6</v>
      </c>
      <c r="V12" s="7" t="s">
        <v>17</v>
      </c>
      <c r="W12" s="7" t="s">
        <v>21</v>
      </c>
      <c r="X12" s="7" t="s">
        <v>45</v>
      </c>
      <c r="Y12" s="7" t="s">
        <v>46</v>
      </c>
      <c r="Z12" s="7" t="s">
        <v>7</v>
      </c>
      <c r="AA12" s="7" t="s">
        <v>57</v>
      </c>
      <c r="AB12" s="7" t="s">
        <v>60</v>
      </c>
      <c r="AC12" s="7" t="s">
        <v>58</v>
      </c>
      <c r="AD12" s="7" t="s">
        <v>59</v>
      </c>
      <c r="AE12" s="7"/>
      <c r="AF12" s="7" t="s">
        <v>49</v>
      </c>
      <c r="AG12" s="7"/>
      <c r="AH12" s="7"/>
      <c r="AI12" s="7" t="s">
        <v>50</v>
      </c>
    </row>
    <row r="13" spans="1:37" s="47" customFormat="1" x14ac:dyDescent="0.25">
      <c r="A13" s="13"/>
      <c r="B13" s="13">
        <v>2</v>
      </c>
      <c r="C13" s="13">
        <v>1.3</v>
      </c>
      <c r="D13" s="13" t="s">
        <v>35</v>
      </c>
      <c r="E13" s="15">
        <v>8</v>
      </c>
      <c r="F13" s="13">
        <v>1</v>
      </c>
      <c r="G13" s="13">
        <v>53672</v>
      </c>
      <c r="H13" s="14">
        <f t="shared" ref="H13:H22" si="2">POWER(G13,0.3333)</f>
        <v>37.707256455447087</v>
      </c>
      <c r="I13" s="14">
        <f t="shared" ref="I13:I22" si="3">POWER(G13,0.6666667)</f>
        <v>1422.870395875153</v>
      </c>
      <c r="J13" s="14">
        <f t="shared" ref="J13:J22" si="4">G13/C13*0.01</f>
        <v>412.86153846153843</v>
      </c>
      <c r="K13" s="15">
        <f>(G13-L13)</f>
        <v>27779.21</v>
      </c>
      <c r="L13" s="13">
        <v>25892.79</v>
      </c>
      <c r="M13" s="13">
        <f t="shared" ref="M13:M25" si="5">K13-L13</f>
        <v>1886.4199999999983</v>
      </c>
      <c r="N13" s="14">
        <f t="shared" ref="N13:N25" si="6">M13/K13*100</f>
        <v>6.7907618683180644</v>
      </c>
      <c r="O13" s="13">
        <v>253.98</v>
      </c>
      <c r="P13" s="14">
        <f t="shared" ref="P13:P22" si="7">O13/G13*1000</f>
        <v>4.7320763153972276</v>
      </c>
      <c r="Q13" s="15">
        <f>(O13-R13)</f>
        <v>124.97999999999999</v>
      </c>
      <c r="R13" s="13">
        <v>129</v>
      </c>
      <c r="S13" s="13">
        <f t="shared" ref="S13:S22" si="8">Q13-R13</f>
        <v>-4.0200000000000102</v>
      </c>
      <c r="T13" s="14">
        <f t="shared" ref="T13:T22" si="9">S13/Q13*100</f>
        <v>-3.2165146423427835</v>
      </c>
      <c r="U13" s="13">
        <v>3.03</v>
      </c>
      <c r="V13" s="14">
        <f t="shared" ref="V13:V22" si="10">U13/G13*100000</f>
        <v>5.6454016992100167</v>
      </c>
      <c r="W13" s="14">
        <f t="shared" ref="W13:W22" si="11">U13/H13*100</f>
        <v>8.0355885970650984</v>
      </c>
      <c r="X13" s="14">
        <f t="shared" ref="X13:X22" si="12">U13/C13*10</f>
        <v>23.307692307692307</v>
      </c>
      <c r="Y13" s="14">
        <f t="shared" ref="Y13:Y22" si="13">U13/J13*10</f>
        <v>7.3390222089730214E-2</v>
      </c>
      <c r="Z13" s="13">
        <v>15.374000000000001</v>
      </c>
      <c r="AA13" s="14">
        <f t="shared" ref="AA13:AA22" si="14">Z13/G13*10000</f>
        <v>2.864435832463855</v>
      </c>
      <c r="AB13" s="14">
        <f t="shared" ref="AB13:AB22" si="15">Z13/I13*1000</f>
        <v>10.804919439302862</v>
      </c>
      <c r="AC13" s="14">
        <f t="shared" ref="AC13:AC22" si="16">Z13/C13</f>
        <v>11.826153846153845</v>
      </c>
      <c r="AD13" s="14">
        <f t="shared" ref="AD13:AD22" si="17">Z13/J13*10</f>
        <v>0.37237665822030114</v>
      </c>
      <c r="AE13" s="14"/>
      <c r="AF13" s="37">
        <v>4.4240000000000004</v>
      </c>
      <c r="AG13" s="14">
        <f t="shared" ref="AG13:AG22" si="18">AF13/G13*100000</f>
        <v>8.2426591146221497</v>
      </c>
      <c r="AH13" s="14">
        <f t="shared" ref="AH13:AH22" si="19">AF13/I13*100</f>
        <v>0.31092079874772904</v>
      </c>
      <c r="AI13" s="13">
        <v>4.6280000000000001</v>
      </c>
      <c r="AJ13" s="16">
        <f t="shared" ref="AJ13:AJ22" si="20">AI13/G13*100000</f>
        <v>8.6227455656580716</v>
      </c>
      <c r="AK13" s="16">
        <f t="shared" ref="AK13:AK22" si="21">AI13/H13*100</f>
        <v>12.273499678949598</v>
      </c>
    </row>
    <row r="14" spans="1:37" s="53" customFormat="1" ht="15.75" customHeight="1" x14ac:dyDescent="0.25">
      <c r="A14" s="50"/>
      <c r="B14" s="50">
        <v>2</v>
      </c>
      <c r="C14" s="50">
        <v>6.2</v>
      </c>
      <c r="D14" s="50" t="s">
        <v>68</v>
      </c>
      <c r="E14" s="50">
        <v>8</v>
      </c>
      <c r="F14" s="50"/>
      <c r="G14" s="51">
        <v>40907.1</v>
      </c>
      <c r="H14" s="14">
        <f t="shared" si="2"/>
        <v>34.443914632986385</v>
      </c>
      <c r="I14" s="14">
        <f t="shared" si="3"/>
        <v>1187.2238577601579</v>
      </c>
      <c r="J14" s="14">
        <f t="shared" si="4"/>
        <v>65.979193548387087</v>
      </c>
      <c r="K14" s="38">
        <v>20116.11</v>
      </c>
      <c r="L14" s="51">
        <f>G14-K14</f>
        <v>20790.989999999998</v>
      </c>
      <c r="M14" s="13">
        <f t="shared" si="5"/>
        <v>-674.87999999999738</v>
      </c>
      <c r="N14" s="14">
        <f t="shared" si="6"/>
        <v>-3.3549229945550971</v>
      </c>
      <c r="O14" s="39">
        <v>367.07</v>
      </c>
      <c r="P14" s="14">
        <f t="shared" si="7"/>
        <v>8.9732589208230351</v>
      </c>
      <c r="Q14" s="39">
        <v>149.13</v>
      </c>
      <c r="R14" s="39">
        <f>O14-Q14</f>
        <v>217.94</v>
      </c>
      <c r="S14" s="13">
        <f t="shared" si="8"/>
        <v>-68.81</v>
      </c>
      <c r="T14" s="14">
        <f t="shared" si="9"/>
        <v>-46.140950848253205</v>
      </c>
      <c r="U14" s="51">
        <v>5.75</v>
      </c>
      <c r="V14" s="14">
        <f t="shared" si="10"/>
        <v>14.056239625884016</v>
      </c>
      <c r="W14" s="14">
        <f t="shared" si="11"/>
        <v>16.693805164913854</v>
      </c>
      <c r="X14" s="52">
        <f t="shared" si="12"/>
        <v>9.2741935483870961</v>
      </c>
      <c r="Y14" s="14">
        <f t="shared" si="13"/>
        <v>0.87148685680480908</v>
      </c>
      <c r="Z14" s="51">
        <v>28.286000000000001</v>
      </c>
      <c r="AA14" s="14">
        <f t="shared" si="14"/>
        <v>6.9146920705696573</v>
      </c>
      <c r="AB14" s="14">
        <f t="shared" si="15"/>
        <v>23.825329835743847</v>
      </c>
      <c r="AC14" s="52">
        <f t="shared" si="16"/>
        <v>4.5622580645161293</v>
      </c>
      <c r="AD14" s="14">
        <f t="shared" si="17"/>
        <v>4.2871090837531876</v>
      </c>
      <c r="AE14" s="50"/>
      <c r="AF14" s="51">
        <v>6.0010000000000003</v>
      </c>
      <c r="AG14" s="14">
        <f t="shared" si="18"/>
        <v>14.669825042596518</v>
      </c>
      <c r="AH14" s="14">
        <f t="shared" si="19"/>
        <v>0.50546490965247415</v>
      </c>
      <c r="AI14" s="51">
        <v>6.1379999999999999</v>
      </c>
      <c r="AJ14" s="16">
        <f t="shared" si="20"/>
        <v>15.004730230204537</v>
      </c>
      <c r="AK14" s="16">
        <f t="shared" si="21"/>
        <v>17.820274104737607</v>
      </c>
    </row>
    <row r="15" spans="1:37" ht="15" customHeight="1" x14ac:dyDescent="0.25">
      <c r="A15" s="31"/>
      <c r="B15" s="28">
        <v>0</v>
      </c>
      <c r="C15" s="26">
        <v>6.63</v>
      </c>
      <c r="E15">
        <v>8</v>
      </c>
      <c r="F15" s="26">
        <v>0</v>
      </c>
      <c r="G15" s="29">
        <v>63749.49</v>
      </c>
      <c r="H15" s="9">
        <f t="shared" si="2"/>
        <v>39.933013871973181</v>
      </c>
      <c r="I15" s="9">
        <f t="shared" si="3"/>
        <v>1595.8226933025169</v>
      </c>
      <c r="J15" s="9">
        <f t="shared" si="4"/>
        <v>96.153076923076924</v>
      </c>
      <c r="K15" s="29">
        <v>31331.18</v>
      </c>
      <c r="L15" s="29">
        <v>32418.31</v>
      </c>
      <c r="M15" s="1">
        <f t="shared" si="5"/>
        <v>-1087.130000000001</v>
      </c>
      <c r="N15" s="9">
        <f t="shared" si="6"/>
        <v>-3.4698022864124525</v>
      </c>
      <c r="O15" s="29">
        <v>555.17999999999995</v>
      </c>
      <c r="P15" s="9">
        <f t="shared" si="7"/>
        <v>8.7087755525573609</v>
      </c>
      <c r="Q15" s="29">
        <v>273.88</v>
      </c>
      <c r="R15" s="29">
        <v>281.3</v>
      </c>
      <c r="S15" s="1">
        <f t="shared" si="8"/>
        <v>-7.4200000000000159</v>
      </c>
      <c r="T15" s="9">
        <f t="shared" si="9"/>
        <v>-2.7092157149116463</v>
      </c>
      <c r="U15" s="29">
        <v>4.4400000000000004</v>
      </c>
      <c r="V15" s="9">
        <f t="shared" si="10"/>
        <v>6.9647616004457449</v>
      </c>
      <c r="W15" s="9">
        <f t="shared" si="11"/>
        <v>11.118619832289182</v>
      </c>
      <c r="X15" s="9">
        <f t="shared" si="12"/>
        <v>6.6968325791855214</v>
      </c>
      <c r="Y15" s="9">
        <f t="shared" si="13"/>
        <v>0.46176369410955292</v>
      </c>
      <c r="Z15" s="29">
        <v>40.125999999999998</v>
      </c>
      <c r="AA15" s="9">
        <f t="shared" si="14"/>
        <v>6.294324864402836</v>
      </c>
      <c r="AB15" s="9">
        <f t="shared" si="15"/>
        <v>25.144397412321666</v>
      </c>
      <c r="AC15" s="9">
        <f t="shared" si="16"/>
        <v>6.0521870286576167</v>
      </c>
      <c r="AD15" s="9">
        <f t="shared" si="17"/>
        <v>4.1731373850990803</v>
      </c>
      <c r="AE15" s="9"/>
      <c r="AF15" s="29">
        <v>7.1479999999999997</v>
      </c>
      <c r="AG15" s="9">
        <f t="shared" si="18"/>
        <v>11.212638720717608</v>
      </c>
      <c r="AH15" s="9">
        <f t="shared" si="19"/>
        <v>0.44791943553624902</v>
      </c>
      <c r="AI15" s="29">
        <v>7.2249999999999996</v>
      </c>
      <c r="AJ15" s="10">
        <f t="shared" si="20"/>
        <v>11.333424000725339</v>
      </c>
      <c r="AK15" s="10">
        <f t="shared" si="21"/>
        <v>18.092799164029127</v>
      </c>
    </row>
    <row r="16" spans="1:37" s="50" customFormat="1" ht="15.75" customHeight="1" x14ac:dyDescent="0.25">
      <c r="B16" s="50">
        <v>2</v>
      </c>
      <c r="C16" s="50">
        <v>6.06</v>
      </c>
      <c r="D16" s="50" t="s">
        <v>68</v>
      </c>
      <c r="E16" s="50">
        <v>13</v>
      </c>
      <c r="G16" s="51">
        <v>50483.03</v>
      </c>
      <c r="H16" s="52">
        <f t="shared" si="2"/>
        <v>36.945229296304596</v>
      </c>
      <c r="I16" s="52">
        <f t="shared" si="3"/>
        <v>1365.9362552387568</v>
      </c>
      <c r="J16" s="52">
        <f t="shared" si="4"/>
        <v>83.305330033003301</v>
      </c>
      <c r="K16" s="51">
        <v>24637.75</v>
      </c>
      <c r="L16" s="51">
        <v>39512.75</v>
      </c>
      <c r="M16" s="50">
        <f t="shared" si="5"/>
        <v>-14875</v>
      </c>
      <c r="N16" s="52">
        <f t="shared" si="6"/>
        <v>-60.374831305618414</v>
      </c>
      <c r="O16" s="51">
        <v>494.96</v>
      </c>
      <c r="P16" s="52">
        <f t="shared" si="7"/>
        <v>9.8044828133335091</v>
      </c>
      <c r="Q16" s="51">
        <v>222.68</v>
      </c>
      <c r="R16" s="51">
        <v>272.27999999999997</v>
      </c>
      <c r="S16" s="50">
        <f t="shared" si="8"/>
        <v>-49.599999999999966</v>
      </c>
      <c r="T16" s="52">
        <f t="shared" si="9"/>
        <v>-22.274115322435765</v>
      </c>
      <c r="U16" s="51">
        <v>5.75</v>
      </c>
      <c r="V16" s="52">
        <f t="shared" si="10"/>
        <v>11.389966093556588</v>
      </c>
      <c r="W16" s="52">
        <f t="shared" si="11"/>
        <v>15.563579140041059</v>
      </c>
      <c r="X16" s="52">
        <f t="shared" si="12"/>
        <v>9.4884488448844895</v>
      </c>
      <c r="Y16" s="52">
        <f t="shared" si="13"/>
        <v>0.69023194526952925</v>
      </c>
      <c r="Z16" s="51">
        <v>30.925999999999998</v>
      </c>
      <c r="AA16" s="52">
        <f t="shared" si="14"/>
        <v>6.1260189810318435</v>
      </c>
      <c r="AB16" s="52">
        <f t="shared" si="15"/>
        <v>22.640880847396744</v>
      </c>
      <c r="AC16" s="52">
        <f t="shared" si="16"/>
        <v>5.1033003300330035</v>
      </c>
      <c r="AD16" s="52">
        <f t="shared" si="17"/>
        <v>3.7123675025052973</v>
      </c>
      <c r="AF16" s="51">
        <v>6.2750000000000004</v>
      </c>
      <c r="AG16" s="52">
        <f t="shared" si="18"/>
        <v>12.429919519490017</v>
      </c>
      <c r="AH16" s="52">
        <f t="shared" si="19"/>
        <v>0.45939186224346695</v>
      </c>
      <c r="AI16" s="51">
        <v>6.3010000000000002</v>
      </c>
      <c r="AJ16" s="52">
        <f t="shared" si="20"/>
        <v>12.481421974869574</v>
      </c>
      <c r="AK16" s="52">
        <f t="shared" si="21"/>
        <v>17.054976028069341</v>
      </c>
    </row>
    <row r="17" spans="1:37" s="65" customFormat="1" ht="15.75" customHeight="1" x14ac:dyDescent="0.25">
      <c r="A17" s="50"/>
      <c r="B17" s="50">
        <v>2</v>
      </c>
      <c r="C17" s="50">
        <v>25</v>
      </c>
      <c r="D17" s="50" t="s">
        <v>63</v>
      </c>
      <c r="E17" s="50">
        <v>14</v>
      </c>
      <c r="F17" s="50"/>
      <c r="G17" s="51">
        <v>76721.740000000005</v>
      </c>
      <c r="H17" s="52">
        <f t="shared" si="2"/>
        <v>42.475971166044964</v>
      </c>
      <c r="I17" s="52">
        <f t="shared" si="3"/>
        <v>1805.5622191987648</v>
      </c>
      <c r="J17" s="52">
        <f t="shared" si="4"/>
        <v>30.688696</v>
      </c>
      <c r="K17" s="51">
        <v>37556.21</v>
      </c>
      <c r="L17" s="50">
        <v>32321.13</v>
      </c>
      <c r="M17" s="50">
        <f t="shared" si="5"/>
        <v>5235.0799999999981</v>
      </c>
      <c r="N17" s="52">
        <f t="shared" si="6"/>
        <v>13.939319223105842</v>
      </c>
      <c r="O17" s="51">
        <v>452.44</v>
      </c>
      <c r="P17" s="14">
        <f t="shared" si="7"/>
        <v>5.8971550958046572</v>
      </c>
      <c r="Q17" s="52">
        <v>208.79</v>
      </c>
      <c r="R17" s="50">
        <v>243.65</v>
      </c>
      <c r="S17" s="13">
        <f t="shared" si="8"/>
        <v>-34.860000000000014</v>
      </c>
      <c r="T17" s="14">
        <f t="shared" si="9"/>
        <v>-16.696201925379576</v>
      </c>
      <c r="U17" s="51">
        <v>5.61</v>
      </c>
      <c r="V17" s="52">
        <f t="shared" si="10"/>
        <v>7.3121386454478223</v>
      </c>
      <c r="W17" s="52">
        <f t="shared" si="11"/>
        <v>13.207467295025854</v>
      </c>
      <c r="X17" s="52">
        <f t="shared" si="12"/>
        <v>2.2440000000000002</v>
      </c>
      <c r="Y17" s="52">
        <f t="shared" si="13"/>
        <v>1.8280346613619556</v>
      </c>
      <c r="Z17" s="51">
        <v>37.887999999999998</v>
      </c>
      <c r="AA17" s="52">
        <f t="shared" si="14"/>
        <v>4.9383655792999477</v>
      </c>
      <c r="AB17" s="52">
        <f t="shared" si="15"/>
        <v>20.984045632508394</v>
      </c>
      <c r="AC17" s="52">
        <f t="shared" si="16"/>
        <v>1.51552</v>
      </c>
      <c r="AD17" s="52">
        <f t="shared" si="17"/>
        <v>12.345913948249869</v>
      </c>
      <c r="AE17" s="50"/>
      <c r="AF17" s="51">
        <v>6.9459999999999997</v>
      </c>
      <c r="AG17" s="52">
        <f t="shared" si="18"/>
        <v>9.0534964405134701</v>
      </c>
      <c r="AH17" s="52">
        <f t="shared" si="19"/>
        <v>0.38470011867452303</v>
      </c>
      <c r="AI17" s="51">
        <v>7.0289999999999999</v>
      </c>
      <c r="AJ17" s="52">
        <f t="shared" si="20"/>
        <v>9.161679596943447</v>
      </c>
      <c r="AK17" s="52">
        <f t="shared" si="21"/>
        <v>16.548179610826512</v>
      </c>
    </row>
    <row r="18" spans="1:37" s="50" customFormat="1" ht="15.75" customHeight="1" x14ac:dyDescent="0.25">
      <c r="A18" s="53"/>
      <c r="B18" s="53">
        <v>2</v>
      </c>
      <c r="C18" s="53">
        <v>6.9</v>
      </c>
      <c r="D18" s="53" t="s">
        <v>69</v>
      </c>
      <c r="E18" s="53">
        <v>11</v>
      </c>
      <c r="F18" s="53"/>
      <c r="G18" s="54">
        <v>59606.15</v>
      </c>
      <c r="H18" s="55">
        <f t="shared" si="2"/>
        <v>39.048514245908827</v>
      </c>
      <c r="I18" s="55">
        <f t="shared" si="3"/>
        <v>1525.9051545788257</v>
      </c>
      <c r="J18" s="55">
        <f t="shared" si="4"/>
        <v>86.385724637681164</v>
      </c>
      <c r="K18" s="54">
        <v>28931.75</v>
      </c>
      <c r="L18" s="53">
        <v>23291.29</v>
      </c>
      <c r="M18" s="53">
        <f t="shared" si="5"/>
        <v>5640.4599999999991</v>
      </c>
      <c r="N18" s="55">
        <f t="shared" si="6"/>
        <v>19.49574429476267</v>
      </c>
      <c r="O18" s="51">
        <v>494.18</v>
      </c>
      <c r="P18" s="55">
        <f t="shared" si="7"/>
        <v>8.2907552324718168</v>
      </c>
      <c r="Q18" s="51">
        <v>240.47</v>
      </c>
      <c r="R18" s="51">
        <f>O18-Q18</f>
        <v>253.71</v>
      </c>
      <c r="S18" s="53">
        <f t="shared" si="8"/>
        <v>-13.240000000000009</v>
      </c>
      <c r="T18" s="55">
        <f t="shared" si="9"/>
        <v>-5.5058843098931298</v>
      </c>
      <c r="U18" s="54">
        <v>5.99</v>
      </c>
      <c r="V18" s="55">
        <f t="shared" si="10"/>
        <v>10.049298604254762</v>
      </c>
      <c r="W18" s="55">
        <f t="shared" si="11"/>
        <v>15.339892222986645</v>
      </c>
      <c r="X18" s="55">
        <f t="shared" si="12"/>
        <v>8.6811594202898554</v>
      </c>
      <c r="Y18" s="55">
        <f t="shared" si="13"/>
        <v>0.69340160369357862</v>
      </c>
      <c r="Z18" s="54">
        <v>42.198</v>
      </c>
      <c r="AA18" s="55">
        <f t="shared" si="14"/>
        <v>7.0794708264164017</v>
      </c>
      <c r="AB18" s="55">
        <f t="shared" si="15"/>
        <v>27.654405566017846</v>
      </c>
      <c r="AC18" s="55">
        <f t="shared" si="16"/>
        <v>6.1156521739130429</v>
      </c>
      <c r="AD18" s="55">
        <f t="shared" si="17"/>
        <v>4.8848348702273174</v>
      </c>
      <c r="AE18" s="53"/>
      <c r="AF18" s="54">
        <v>7.33</v>
      </c>
      <c r="AG18" s="55">
        <f t="shared" si="18"/>
        <v>12.297388776158165</v>
      </c>
      <c r="AH18" s="55">
        <f t="shared" si="19"/>
        <v>0.48037061661432012</v>
      </c>
      <c r="AI18" s="54">
        <v>7.4690000000000003</v>
      </c>
      <c r="AJ18" s="55">
        <f t="shared" si="20"/>
        <v>12.530586189512324</v>
      </c>
      <c r="AK18" s="55">
        <f t="shared" si="21"/>
        <v>19.127488316108053</v>
      </c>
    </row>
    <row r="19" spans="1:37" s="50" customFormat="1" ht="12.75" customHeight="1" x14ac:dyDescent="0.25">
      <c r="A19" s="18"/>
      <c r="B19" s="18">
        <v>1</v>
      </c>
      <c r="C19" s="18">
        <v>13</v>
      </c>
      <c r="D19" s="18" t="s">
        <v>61</v>
      </c>
      <c r="E19" s="18">
        <v>17</v>
      </c>
      <c r="F19" s="18"/>
      <c r="G19" s="61">
        <v>58661.16</v>
      </c>
      <c r="H19" s="19">
        <f t="shared" si="2"/>
        <v>38.84107761429685</v>
      </c>
      <c r="I19" s="19">
        <f t="shared" si="3"/>
        <v>1509.73453672146</v>
      </c>
      <c r="J19" s="19">
        <f t="shared" si="4"/>
        <v>45.123969230769234</v>
      </c>
      <c r="K19" s="61">
        <v>29409.19</v>
      </c>
      <c r="L19" s="61">
        <f>G19-K19</f>
        <v>29251.970000000005</v>
      </c>
      <c r="M19" s="18">
        <f t="shared" si="5"/>
        <v>157.21999999999389</v>
      </c>
      <c r="N19" s="19">
        <f t="shared" si="6"/>
        <v>0.53459479842863367</v>
      </c>
      <c r="O19" s="62">
        <v>617.36</v>
      </c>
      <c r="P19" s="19">
        <f t="shared" si="7"/>
        <v>10.524169655015346</v>
      </c>
      <c r="Q19" s="62">
        <v>283.35000000000002</v>
      </c>
      <c r="R19" s="62">
        <v>334.01</v>
      </c>
      <c r="S19" s="18">
        <f t="shared" si="8"/>
        <v>-50.659999999999968</v>
      </c>
      <c r="T19" s="19">
        <f t="shared" si="9"/>
        <v>-17.878948297158978</v>
      </c>
      <c r="U19" s="61">
        <v>3.39</v>
      </c>
      <c r="V19" s="19">
        <f t="shared" si="10"/>
        <v>5.7789515243135323</v>
      </c>
      <c r="W19" s="19">
        <f t="shared" si="11"/>
        <v>8.7278731905012581</v>
      </c>
      <c r="X19" s="19">
        <f t="shared" si="12"/>
        <v>2.6076923076923073</v>
      </c>
      <c r="Y19" s="19">
        <f t="shared" si="13"/>
        <v>0.75126369816075911</v>
      </c>
      <c r="Z19" s="61">
        <v>12.521000000000001</v>
      </c>
      <c r="AA19" s="19">
        <f t="shared" si="14"/>
        <v>2.1344617119743288</v>
      </c>
      <c r="AB19" s="19">
        <f t="shared" si="15"/>
        <v>8.2935110083595287</v>
      </c>
      <c r="AC19" s="19">
        <f t="shared" si="16"/>
        <v>0.96315384615384625</v>
      </c>
      <c r="AD19" s="19">
        <f t="shared" si="17"/>
        <v>2.7748002255666271</v>
      </c>
      <c r="AE19" s="18"/>
      <c r="AF19" s="61">
        <v>3.9929999999999999</v>
      </c>
      <c r="AG19" s="19">
        <f t="shared" si="18"/>
        <v>6.8068889193462923</v>
      </c>
      <c r="AH19" s="19">
        <f t="shared" si="19"/>
        <v>0.26448358323120835</v>
      </c>
      <c r="AI19" s="61">
        <v>4.423</v>
      </c>
      <c r="AJ19" s="19">
        <f t="shared" si="20"/>
        <v>7.5399122690379805</v>
      </c>
      <c r="AK19" s="19">
        <f t="shared" si="21"/>
        <v>11.387428649435712</v>
      </c>
    </row>
    <row r="20" spans="1:37" s="13" customFormat="1" ht="15" customHeight="1" x14ac:dyDescent="0.25">
      <c r="A20" s="28"/>
      <c r="B20" s="28">
        <v>0</v>
      </c>
      <c r="C20" s="28">
        <v>13.6</v>
      </c>
      <c r="D20" s="28" t="s">
        <v>66</v>
      </c>
      <c r="E20" s="28">
        <v>15</v>
      </c>
      <c r="F20" s="28"/>
      <c r="G20" s="57">
        <v>61067.15</v>
      </c>
      <c r="H20" s="9">
        <f t="shared" si="2"/>
        <v>39.364948753690491</v>
      </c>
      <c r="I20" s="9">
        <f t="shared" si="3"/>
        <v>1550.7385891856784</v>
      </c>
      <c r="J20" s="9">
        <f t="shared" si="4"/>
        <v>44.902316176470599</v>
      </c>
      <c r="K20" s="57">
        <v>29935.99</v>
      </c>
      <c r="L20" s="57">
        <f>G20-K20</f>
        <v>31131.16</v>
      </c>
      <c r="M20" s="1">
        <f t="shared" si="5"/>
        <v>-1195.1699999999983</v>
      </c>
      <c r="N20" s="9">
        <f t="shared" si="6"/>
        <v>-3.9924184902520281</v>
      </c>
      <c r="O20" s="58">
        <v>492.6</v>
      </c>
      <c r="P20" s="9">
        <f t="shared" si="7"/>
        <v>8.0665300411104823</v>
      </c>
      <c r="Q20" s="44">
        <v>263.58</v>
      </c>
      <c r="R20" s="28">
        <v>229.02000000000004</v>
      </c>
      <c r="S20" s="1">
        <f t="shared" si="8"/>
        <v>34.559999999999945</v>
      </c>
      <c r="T20" s="9">
        <f t="shared" si="9"/>
        <v>13.111768722968339</v>
      </c>
      <c r="U20" s="58">
        <v>4.45</v>
      </c>
      <c r="V20" s="9">
        <f t="shared" si="10"/>
        <v>7.2870602279621695</v>
      </c>
      <c r="W20" s="9">
        <f t="shared" si="11"/>
        <v>11.304472991553965</v>
      </c>
      <c r="X20" s="44">
        <f t="shared" si="12"/>
        <v>3.2720588235294117</v>
      </c>
      <c r="Y20" s="9">
        <f t="shared" si="13"/>
        <v>0.9910401910028549</v>
      </c>
      <c r="Z20" s="58">
        <v>27.838000000000001</v>
      </c>
      <c r="AA20" s="9">
        <f t="shared" si="14"/>
        <v>4.558588373618222</v>
      </c>
      <c r="AB20" s="9">
        <f t="shared" si="15"/>
        <v>17.951445971701943</v>
      </c>
      <c r="AC20" s="44">
        <f t="shared" si="16"/>
        <v>2.0469117647058823</v>
      </c>
      <c r="AD20" s="9">
        <f t="shared" si="17"/>
        <v>6.199680188120781</v>
      </c>
      <c r="AE20" s="28"/>
      <c r="AF20" s="58">
        <v>5.9539999999999997</v>
      </c>
      <c r="AG20" s="9">
        <f t="shared" si="18"/>
        <v>9.7499228308509558</v>
      </c>
      <c r="AH20" s="9">
        <f t="shared" si="19"/>
        <v>0.38394607843779494</v>
      </c>
      <c r="AI20" s="58">
        <v>6.1059999999999999</v>
      </c>
      <c r="AJ20" s="9">
        <f t="shared" si="20"/>
        <v>9.998829157738653</v>
      </c>
      <c r="AK20" s="9">
        <f t="shared" si="21"/>
        <v>15.511261143017641</v>
      </c>
    </row>
    <row r="21" spans="1:37" s="50" customFormat="1" ht="15.75" customHeight="1" x14ac:dyDescent="0.25">
      <c r="A21" s="30"/>
      <c r="B21" s="13">
        <v>2</v>
      </c>
      <c r="C21" s="13">
        <v>6.4</v>
      </c>
      <c r="D21" s="13" t="s">
        <v>31</v>
      </c>
      <c r="E21" s="15">
        <v>13</v>
      </c>
      <c r="F21" s="13">
        <v>6</v>
      </c>
      <c r="G21" s="13">
        <v>42525</v>
      </c>
      <c r="H21" s="14">
        <f t="shared" si="2"/>
        <v>34.892103545762382</v>
      </c>
      <c r="I21" s="14">
        <f t="shared" si="3"/>
        <v>1218.324662796754</v>
      </c>
      <c r="J21" s="14">
        <f t="shared" si="4"/>
        <v>66.4453125</v>
      </c>
      <c r="K21" s="15">
        <f>(G21-L21)</f>
        <v>21631.919999999998</v>
      </c>
      <c r="L21" s="13">
        <v>20893.080000000002</v>
      </c>
      <c r="M21" s="13">
        <f t="shared" si="5"/>
        <v>738.83999999999651</v>
      </c>
      <c r="N21" s="14">
        <f t="shared" si="6"/>
        <v>3.4155081934474452</v>
      </c>
      <c r="O21" s="13">
        <v>378.08</v>
      </c>
      <c r="P21" s="14">
        <f t="shared" si="7"/>
        <v>8.8907701352145807</v>
      </c>
      <c r="Q21" s="15">
        <f>(O21-R21)</f>
        <v>190.57999999999998</v>
      </c>
      <c r="R21" s="13">
        <v>187.5</v>
      </c>
      <c r="S21" s="13">
        <f t="shared" si="8"/>
        <v>3.0799999999999841</v>
      </c>
      <c r="T21" s="14">
        <f t="shared" si="9"/>
        <v>1.6161192150278016</v>
      </c>
      <c r="U21" s="13">
        <v>4.8499999999999996</v>
      </c>
      <c r="V21" s="14">
        <f t="shared" si="10"/>
        <v>11.405055849500293</v>
      </c>
      <c r="W21" s="14">
        <f t="shared" si="11"/>
        <v>13.899993142113177</v>
      </c>
      <c r="X21" s="14">
        <f t="shared" si="12"/>
        <v>7.5781249999999991</v>
      </c>
      <c r="Y21" s="14">
        <f t="shared" si="13"/>
        <v>0.7299235743680188</v>
      </c>
      <c r="Z21" s="13">
        <v>23.327999999999999</v>
      </c>
      <c r="AA21" s="14">
        <f t="shared" si="14"/>
        <v>5.4857142857142858</v>
      </c>
      <c r="AB21" s="14">
        <f t="shared" si="15"/>
        <v>19.147605488383416</v>
      </c>
      <c r="AC21" s="14">
        <f t="shared" si="16"/>
        <v>3.6449999999999996</v>
      </c>
      <c r="AD21" s="14">
        <f t="shared" si="17"/>
        <v>3.5108571428571427</v>
      </c>
      <c r="AE21" s="14"/>
      <c r="AF21" s="13">
        <v>5.45</v>
      </c>
      <c r="AG21" s="14">
        <f t="shared" si="18"/>
        <v>12.815990593768371</v>
      </c>
      <c r="AH21" s="14">
        <f t="shared" si="19"/>
        <v>0.44733560490264751</v>
      </c>
      <c r="AI21" s="13">
        <v>5.6689999999999996</v>
      </c>
      <c r="AJ21" s="16">
        <f t="shared" si="20"/>
        <v>13.330981775426219</v>
      </c>
      <c r="AK21" s="16">
        <f t="shared" si="21"/>
        <v>16.247229097451463</v>
      </c>
    </row>
    <row r="22" spans="1:37" s="36" customFormat="1" ht="15.75" customHeight="1" x14ac:dyDescent="0.25">
      <c r="A22" s="30"/>
      <c r="B22" s="13">
        <v>2</v>
      </c>
      <c r="C22" s="13">
        <v>18.600000000000001</v>
      </c>
      <c r="D22" s="13" t="s">
        <v>30</v>
      </c>
      <c r="E22" s="15">
        <v>14</v>
      </c>
      <c r="F22" s="13">
        <v>19</v>
      </c>
      <c r="G22" s="13">
        <v>78954</v>
      </c>
      <c r="H22" s="14">
        <f t="shared" si="2"/>
        <v>42.883951874571238</v>
      </c>
      <c r="I22" s="14">
        <f t="shared" si="3"/>
        <v>1840.4170787302246</v>
      </c>
      <c r="J22" s="14">
        <f t="shared" si="4"/>
        <v>42.448387096774184</v>
      </c>
      <c r="K22" s="15">
        <f>(G22-L22)</f>
        <v>40306.300000000003</v>
      </c>
      <c r="L22" s="13">
        <v>38647.699999999997</v>
      </c>
      <c r="M22" s="13">
        <f t="shared" si="5"/>
        <v>1658.6000000000058</v>
      </c>
      <c r="N22" s="14">
        <f t="shared" si="6"/>
        <v>4.114989468147674</v>
      </c>
      <c r="O22" s="13">
        <v>573.05999999999995</v>
      </c>
      <c r="P22" s="14">
        <f t="shared" si="7"/>
        <v>7.2581503153735083</v>
      </c>
      <c r="Q22" s="15">
        <f>(O22-R22)</f>
        <v>298.80999999999995</v>
      </c>
      <c r="R22" s="13">
        <v>274.25</v>
      </c>
      <c r="S22" s="13">
        <f t="shared" si="8"/>
        <v>24.559999999999945</v>
      </c>
      <c r="T22" s="14">
        <f t="shared" si="9"/>
        <v>8.2192697700879993</v>
      </c>
      <c r="U22" s="13">
        <v>4.17</v>
      </c>
      <c r="V22" s="14">
        <f t="shared" si="10"/>
        <v>5.2815563492666611</v>
      </c>
      <c r="W22" s="14">
        <f t="shared" si="11"/>
        <v>9.7239172644270031</v>
      </c>
      <c r="X22" s="14">
        <f t="shared" si="12"/>
        <v>2.2419354838709675</v>
      </c>
      <c r="Y22" s="14">
        <f t="shared" si="13"/>
        <v>0.98236948096359922</v>
      </c>
      <c r="Z22" s="13">
        <v>32.265999999999998</v>
      </c>
      <c r="AA22" s="14">
        <f t="shared" si="14"/>
        <v>4.0866833852623046</v>
      </c>
      <c r="AB22" s="14">
        <f t="shared" si="15"/>
        <v>17.531895553947784</v>
      </c>
      <c r="AC22" s="14">
        <f t="shared" si="16"/>
        <v>1.7347311827956986</v>
      </c>
      <c r="AD22" s="14">
        <f t="shared" si="17"/>
        <v>7.6012310965878882</v>
      </c>
      <c r="AE22" s="14"/>
      <c r="AF22" s="13">
        <v>6.41</v>
      </c>
      <c r="AG22" s="14">
        <f t="shared" si="18"/>
        <v>8.1186513666185363</v>
      </c>
      <c r="AH22" s="14">
        <f t="shared" si="19"/>
        <v>0.34829061706069958</v>
      </c>
      <c r="AI22" s="13">
        <v>6.5149999999999997</v>
      </c>
      <c r="AJ22" s="16">
        <f t="shared" si="20"/>
        <v>8.2516401955569059</v>
      </c>
      <c r="AK22" s="16">
        <f t="shared" si="21"/>
        <v>15.19216330401485</v>
      </c>
    </row>
    <row r="23" spans="1:37" s="36" customFormat="1" ht="15.75" customHeight="1" x14ac:dyDescent="0.25">
      <c r="A23" s="28"/>
      <c r="C23" s="28"/>
      <c r="D23" s="28"/>
      <c r="E23" s="28"/>
      <c r="G23" s="39">
        <v>56162.47</v>
      </c>
      <c r="H23" s="44"/>
      <c r="I23" s="44"/>
      <c r="J23" s="44"/>
      <c r="K23" s="39">
        <v>27137.15</v>
      </c>
      <c r="L23" s="43">
        <f>G23-K23</f>
        <v>29025.32</v>
      </c>
      <c r="M23" s="28">
        <f t="shared" si="5"/>
        <v>-1888.1699999999983</v>
      </c>
      <c r="N23" s="44">
        <f t="shared" si="6"/>
        <v>-6.957878775037166</v>
      </c>
      <c r="O23" s="39"/>
      <c r="P23" s="44"/>
      <c r="Q23" s="39"/>
      <c r="R23" s="43"/>
      <c r="S23" s="28"/>
      <c r="T23" s="44"/>
      <c r="U23" s="57">
        <v>0.53</v>
      </c>
      <c r="V23" s="44"/>
      <c r="W23" s="44"/>
      <c r="X23" s="44"/>
      <c r="Y23" s="44"/>
      <c r="Z23" s="57">
        <v>29.968</v>
      </c>
      <c r="AA23" s="44"/>
      <c r="AB23" s="44"/>
      <c r="AC23" s="44"/>
      <c r="AD23" s="44"/>
      <c r="AF23" s="57">
        <v>6.1769999999999996</v>
      </c>
      <c r="AG23" s="44"/>
      <c r="AH23" s="44"/>
      <c r="AI23" s="57">
        <v>6.5209999999999999</v>
      </c>
      <c r="AJ23" s="46"/>
      <c r="AK23" s="46"/>
    </row>
    <row r="24" spans="1:37" s="36" customFormat="1" ht="15.75" customHeight="1" x14ac:dyDescent="0.25">
      <c r="A24" s="28"/>
      <c r="C24" s="28"/>
      <c r="D24" s="28"/>
      <c r="E24" s="28"/>
      <c r="G24" s="39">
        <v>84080.98</v>
      </c>
      <c r="H24" s="44"/>
      <c r="I24" s="44"/>
      <c r="J24" s="44"/>
      <c r="K24" s="39">
        <v>41987.19</v>
      </c>
      <c r="L24" s="43">
        <f>G24-K24</f>
        <v>42093.789999999994</v>
      </c>
      <c r="M24" s="28">
        <f t="shared" si="5"/>
        <v>-106.59999999999127</v>
      </c>
      <c r="N24" s="44">
        <f t="shared" si="6"/>
        <v>-0.25388695933209932</v>
      </c>
      <c r="O24" s="39">
        <v>366.59</v>
      </c>
      <c r="P24" s="44"/>
      <c r="Q24" s="39">
        <v>66.45</v>
      </c>
      <c r="R24" s="43"/>
      <c r="S24" s="28"/>
      <c r="T24" s="44"/>
      <c r="U24" s="57">
        <v>6.58</v>
      </c>
      <c r="V24" s="44"/>
      <c r="W24" s="44"/>
      <c r="X24" s="44"/>
      <c r="Y24" s="44"/>
      <c r="Z24" s="57">
        <v>40.012999999999998</v>
      </c>
      <c r="AA24" s="44"/>
      <c r="AB24" s="44"/>
      <c r="AC24" s="44"/>
      <c r="AD24" s="44"/>
      <c r="AF24" s="57">
        <v>7.1379999999999999</v>
      </c>
      <c r="AG24" s="44"/>
      <c r="AH24" s="44"/>
      <c r="AI24" s="57">
        <v>7.2539999999999996</v>
      </c>
      <c r="AJ24" s="46"/>
      <c r="AK24" s="46"/>
    </row>
    <row r="25" spans="1:37" s="36" customFormat="1" ht="15.75" customHeight="1" x14ac:dyDescent="0.25">
      <c r="A25" s="28"/>
      <c r="C25" s="28"/>
      <c r="D25" s="28"/>
      <c r="E25" s="28"/>
      <c r="G25" s="39">
        <v>36100.06</v>
      </c>
      <c r="H25" s="44"/>
      <c r="I25" s="44"/>
      <c r="J25" s="44"/>
      <c r="K25" s="39">
        <v>17124.39</v>
      </c>
      <c r="L25" s="43">
        <f>G25-K25</f>
        <v>18975.669999999998</v>
      </c>
      <c r="M25" s="28">
        <f t="shared" si="5"/>
        <v>-1851.2799999999988</v>
      </c>
      <c r="N25" s="44">
        <f t="shared" si="6"/>
        <v>-10.810779245275299</v>
      </c>
      <c r="O25" s="39">
        <v>259.77999999999997</v>
      </c>
      <c r="P25" s="44"/>
      <c r="Q25" s="39">
        <v>118.36</v>
      </c>
      <c r="R25" s="43"/>
      <c r="S25" s="28"/>
      <c r="T25" s="44"/>
      <c r="U25" s="57">
        <v>5.22</v>
      </c>
      <c r="V25" s="44"/>
      <c r="W25" s="44"/>
      <c r="X25" s="44"/>
      <c r="Y25" s="44"/>
      <c r="Z25" s="57">
        <v>31.484000000000002</v>
      </c>
      <c r="AA25" s="44"/>
      <c r="AB25" s="44"/>
      <c r="AC25" s="44"/>
      <c r="AD25" s="44"/>
      <c r="AF25" s="57">
        <v>6.3310000000000004</v>
      </c>
      <c r="AG25" s="44"/>
      <c r="AH25" s="44"/>
      <c r="AI25" s="57">
        <v>6.5460000000000003</v>
      </c>
      <c r="AJ25" s="46"/>
      <c r="AK25" s="46"/>
    </row>
  </sheetData>
  <mergeCells count="1">
    <mergeCell ref="A1:L1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</vt:lpstr>
      <vt:lpstr>Sheet2</vt:lpstr>
      <vt:lpstr>Removed cases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Rishniw</dc:creator>
  <cp:lastModifiedBy>Souri Somphanith</cp:lastModifiedBy>
  <dcterms:created xsi:type="dcterms:W3CDTF">2019-04-17T20:10:18Z</dcterms:created>
  <dcterms:modified xsi:type="dcterms:W3CDTF">2020-03-19T18:34:44Z</dcterms:modified>
</cp:coreProperties>
</file>