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80" windowWidth="19420" windowHeight="11020" activeTab="3"/>
  </bookViews>
  <sheets>
    <sheet name="DNA conc. on PCR success" sheetId="1" r:id="rId1"/>
    <sheet name="Age of specimen on PCR success" sheetId="2" r:id="rId2"/>
    <sheet name="Median_DNA conc &amp; age" sheetId="3" r:id="rId3"/>
    <sheet name="Linear regression" sheetId="4" r:id="rId4"/>
  </sheets>
  <calcPr calcId="125725"/>
</workbook>
</file>

<file path=xl/calcChain.xml><?xml version="1.0" encoding="utf-8"?>
<calcChain xmlns="http://schemas.openxmlformats.org/spreadsheetml/2006/main">
  <c r="I14" i="4"/>
  <c r="C21" i="1"/>
  <c r="C86" i="4"/>
  <c r="B86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61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62"/>
  <c r="E63"/>
  <c r="E64"/>
  <c r="E65"/>
  <c r="E66"/>
  <c r="E67"/>
  <c r="E61"/>
  <c r="D79"/>
  <c r="D80"/>
  <c r="D81"/>
  <c r="D82"/>
  <c r="D83"/>
  <c r="D84"/>
  <c r="D85"/>
  <c r="D67"/>
  <c r="D68"/>
  <c r="D69"/>
  <c r="D70"/>
  <c r="D71"/>
  <c r="D72"/>
  <c r="D73"/>
  <c r="D74"/>
  <c r="D75"/>
  <c r="D76"/>
  <c r="D77"/>
  <c r="D78"/>
  <c r="D63"/>
  <c r="D64"/>
  <c r="D65"/>
  <c r="D66"/>
  <c r="D62"/>
  <c r="D61"/>
  <c r="C27"/>
  <c r="B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  <c r="F3"/>
  <c r="E3"/>
  <c r="D3"/>
  <c r="F2"/>
  <c r="E2"/>
  <c r="D2" s="1"/>
  <c r="F28" i="3"/>
  <c r="B28"/>
  <c r="C20" i="2"/>
  <c r="I6"/>
  <c r="I7"/>
  <c r="I8"/>
  <c r="I9"/>
  <c r="I10"/>
  <c r="I11"/>
  <c r="I12"/>
  <c r="I13"/>
  <c r="I14"/>
  <c r="I5"/>
  <c r="I4"/>
  <c r="I7" i="1"/>
  <c r="I8"/>
  <c r="I9"/>
  <c r="I10"/>
  <c r="I11"/>
  <c r="I12"/>
  <c r="I13"/>
  <c r="I14"/>
  <c r="I15"/>
  <c r="I6"/>
  <c r="I5"/>
  <c r="H14" i="2"/>
  <c r="H13"/>
  <c r="H12"/>
  <c r="H11"/>
  <c r="H10"/>
  <c r="H9"/>
  <c r="H8"/>
  <c r="H7"/>
  <c r="H6"/>
  <c r="H5"/>
  <c r="H4"/>
  <c r="G14"/>
  <c r="G13"/>
  <c r="G12"/>
  <c r="G11"/>
  <c r="G10"/>
  <c r="G9"/>
  <c r="G8"/>
  <c r="G7"/>
  <c r="G6"/>
  <c r="G5"/>
  <c r="G4"/>
  <c r="H15" i="1"/>
  <c r="H14"/>
  <c r="H13"/>
  <c r="H12"/>
  <c r="H11"/>
  <c r="H10"/>
  <c r="H9"/>
  <c r="H8"/>
  <c r="H7"/>
  <c r="H6"/>
  <c r="H5"/>
  <c r="G15"/>
  <c r="G14"/>
  <c r="G13"/>
  <c r="G12"/>
  <c r="G11"/>
  <c r="G10"/>
  <c r="G9"/>
  <c r="G8"/>
  <c r="G7"/>
  <c r="G6"/>
  <c r="G5"/>
  <c r="F14" i="2"/>
  <c r="F13"/>
  <c r="F12"/>
  <c r="F11"/>
  <c r="F10"/>
  <c r="F9"/>
  <c r="F8"/>
  <c r="F7"/>
  <c r="F6"/>
  <c r="F5"/>
  <c r="F4"/>
  <c r="E14"/>
  <c r="E13"/>
  <c r="E12"/>
  <c r="E11"/>
  <c r="E10"/>
  <c r="E9"/>
  <c r="E8"/>
  <c r="E7"/>
  <c r="E6"/>
  <c r="E5"/>
  <c r="E4"/>
  <c r="F15" i="1"/>
  <c r="F14"/>
  <c r="F13"/>
  <c r="F12"/>
  <c r="F11"/>
  <c r="F10"/>
  <c r="F9"/>
  <c r="F8"/>
  <c r="F7"/>
  <c r="F6"/>
  <c r="F5"/>
  <c r="E15"/>
  <c r="E14"/>
  <c r="E13"/>
  <c r="E12"/>
  <c r="E11"/>
  <c r="E10"/>
  <c r="E9"/>
  <c r="E8"/>
  <c r="E7"/>
  <c r="E6"/>
  <c r="E5"/>
  <c r="D86" i="4" l="1"/>
  <c r="I63" s="1"/>
  <c r="E86"/>
  <c r="I61" s="1"/>
  <c r="I68" s="1"/>
  <c r="F86"/>
  <c r="I62" s="1"/>
  <c r="F27"/>
  <c r="I3" s="1"/>
  <c r="I66"/>
  <c r="I67" s="1"/>
  <c r="D27"/>
  <c r="I4" s="1"/>
  <c r="E27"/>
  <c r="I2" s="1"/>
  <c r="I7" l="1"/>
  <c r="I8" s="1"/>
  <c r="I64"/>
  <c r="I65" s="1"/>
  <c r="I9"/>
  <c r="I5"/>
  <c r="I6" s="1"/>
  <c r="I70"/>
  <c r="I73"/>
  <c r="I69"/>
  <c r="I11" l="1"/>
  <c r="I10"/>
</calcChain>
</file>

<file path=xl/sharedStrings.xml><?xml version="1.0" encoding="utf-8"?>
<sst xmlns="http://schemas.openxmlformats.org/spreadsheetml/2006/main" count="93" uniqueCount="64">
  <si>
    <t>The Kolmogorov-Smirnov test</t>
  </si>
  <si>
    <t>Age group (8-15)</t>
  </si>
  <si>
    <t>Age group (19-35)</t>
  </si>
  <si>
    <r>
      <t>K (0,000-1,630 ng/</t>
    </r>
    <r>
      <rPr>
        <b/>
        <sz val="11"/>
        <color theme="1"/>
        <rFont val="Consolas"/>
        <family val="3"/>
        <charset val="238"/>
      </rPr>
      <t>μ</t>
    </r>
    <r>
      <rPr>
        <b/>
        <sz val="11"/>
        <color theme="1"/>
        <rFont val="Czcionka tekstu podstawowego"/>
        <family val="2"/>
        <charset val="238"/>
      </rPr>
      <t>l)</t>
    </r>
  </si>
  <si>
    <r>
      <t>K (1,710-8,780 ng/</t>
    </r>
    <r>
      <rPr>
        <b/>
        <sz val="11"/>
        <color theme="1"/>
        <rFont val="Consolas"/>
        <family val="3"/>
        <charset val="238"/>
      </rPr>
      <t>μ</t>
    </r>
    <r>
      <rPr>
        <b/>
        <sz val="11"/>
        <color theme="1"/>
        <rFont val="Czcionka tekstu podstawowego"/>
        <family val="2"/>
        <charset val="238"/>
      </rPr>
      <t>l)</t>
    </r>
  </si>
  <si>
    <t>K (8-15)</t>
  </si>
  <si>
    <t>K (19-35)</t>
  </si>
  <si>
    <r>
      <t>F (0,000-1,630 ng/</t>
    </r>
    <r>
      <rPr>
        <b/>
        <sz val="11"/>
        <color theme="1"/>
        <rFont val="Consolas"/>
        <family val="3"/>
        <charset val="238"/>
      </rPr>
      <t>μ</t>
    </r>
    <r>
      <rPr>
        <b/>
        <sz val="11"/>
        <color theme="1"/>
        <rFont val="Czcionka tekstu podstawowego"/>
        <family val="2"/>
        <charset val="238"/>
      </rPr>
      <t>l)</t>
    </r>
  </si>
  <si>
    <r>
      <t>F (1,710-8,780 ng/</t>
    </r>
    <r>
      <rPr>
        <b/>
        <sz val="11"/>
        <color theme="1"/>
        <rFont val="Consolas"/>
        <family val="3"/>
        <charset val="238"/>
      </rPr>
      <t>μ</t>
    </r>
    <r>
      <rPr>
        <b/>
        <sz val="11"/>
        <color theme="1"/>
        <rFont val="Czcionka tekstu podstawowego"/>
        <family val="2"/>
        <charset val="238"/>
      </rPr>
      <t>l)</t>
    </r>
  </si>
  <si>
    <t>F (8-15)</t>
  </si>
  <si>
    <t>F (19-35)</t>
  </si>
  <si>
    <t>F (0,000-1,630 ng/μl) - F (1,710-8,780 ng/μl)</t>
  </si>
  <si>
    <t>F (8-15) - F(19-35)</t>
  </si>
  <si>
    <t>Critical values and Confidence levels for K-S Two Sample Test</t>
  </si>
  <si>
    <t>α</t>
  </si>
  <si>
    <r>
      <t>The null hypothesis H</t>
    </r>
    <r>
      <rPr>
        <b/>
        <vertAlign val="subscript"/>
        <sz val="11"/>
        <color theme="1"/>
        <rFont val="Czcionka tekstu podstawowego"/>
        <charset val="238"/>
      </rPr>
      <t>0</t>
    </r>
  </si>
  <si>
    <r>
      <t>D</t>
    </r>
    <r>
      <rPr>
        <b/>
        <vertAlign val="subscript"/>
        <sz val="11"/>
        <color theme="1"/>
        <rFont val="Czcionka tekstu podstawowego"/>
        <charset val="238"/>
      </rPr>
      <t>n</t>
    </r>
    <r>
      <rPr>
        <b/>
        <sz val="11"/>
        <color theme="1"/>
        <rFont val="Czcionka tekstu podstawowego"/>
        <charset val="238"/>
      </rPr>
      <t xml:space="preserve"> = 0,122</t>
    </r>
  </si>
  <si>
    <r>
      <t>D</t>
    </r>
    <r>
      <rPr>
        <b/>
        <vertAlign val="subscript"/>
        <sz val="11"/>
        <color theme="1"/>
        <rFont val="Czcionka tekstu podstawowego"/>
        <charset val="238"/>
      </rPr>
      <t>n</t>
    </r>
    <r>
      <rPr>
        <b/>
        <sz val="11"/>
        <color theme="1"/>
        <rFont val="Czcionka tekstu podstawowego"/>
        <family val="2"/>
        <charset val="238"/>
      </rPr>
      <t xml:space="preserve"> = max </t>
    </r>
    <r>
      <rPr>
        <b/>
        <sz val="11"/>
        <color theme="1"/>
        <rFont val="Consolas"/>
        <family val="3"/>
        <charset val="238"/>
      </rPr>
      <t>|</t>
    </r>
    <r>
      <rPr>
        <b/>
        <sz val="13.2"/>
        <color theme="1"/>
        <rFont val="Czcionka tekstu podstawowego"/>
        <family val="2"/>
        <charset val="238"/>
      </rPr>
      <t>F</t>
    </r>
    <r>
      <rPr>
        <b/>
        <vertAlign val="subscript"/>
        <sz val="13.2"/>
        <color theme="1"/>
        <rFont val="Czcionka tekstu podstawowego"/>
        <charset val="238"/>
      </rPr>
      <t>0,000-1,630</t>
    </r>
    <r>
      <rPr>
        <b/>
        <sz val="13.2"/>
        <color theme="1"/>
        <rFont val="Czcionka tekstu podstawowego"/>
        <family val="2"/>
        <charset val="238"/>
      </rPr>
      <t xml:space="preserve"> - F</t>
    </r>
    <r>
      <rPr>
        <b/>
        <vertAlign val="subscript"/>
        <sz val="13.2"/>
        <color theme="1"/>
        <rFont val="Czcionka tekstu podstawowego"/>
        <charset val="238"/>
      </rPr>
      <t>1,710-8,780</t>
    </r>
    <r>
      <rPr>
        <b/>
        <sz val="13.2"/>
        <color theme="1"/>
        <rFont val="Consolas"/>
        <family val="3"/>
        <charset val="238"/>
      </rPr>
      <t>|</t>
    </r>
    <r>
      <rPr>
        <b/>
        <sz val="13.2"/>
        <color theme="1"/>
        <rFont val="Czcionka tekstu podstawowego"/>
        <family val="2"/>
        <charset val="238"/>
      </rPr>
      <t xml:space="preserve"> </t>
    </r>
  </si>
  <si>
    <r>
      <t>D</t>
    </r>
    <r>
      <rPr>
        <b/>
        <vertAlign val="subscript"/>
        <sz val="11"/>
        <color theme="1"/>
        <rFont val="Czcionka tekstu podstawowego"/>
        <charset val="238"/>
      </rPr>
      <t>n</t>
    </r>
    <r>
      <rPr>
        <b/>
        <sz val="11"/>
        <color theme="1"/>
        <rFont val="Czcionka tekstu podstawowego"/>
        <family val="2"/>
        <charset val="238"/>
      </rPr>
      <t>(</t>
    </r>
    <r>
      <rPr>
        <b/>
        <sz val="11"/>
        <color theme="1"/>
        <rFont val="Consolas"/>
        <family val="3"/>
        <charset val="238"/>
      </rPr>
      <t>α</t>
    </r>
    <r>
      <rPr>
        <b/>
        <sz val="13.2"/>
        <color theme="1"/>
        <rFont val="Czcionka tekstu podstawowego"/>
        <family val="2"/>
        <charset val="238"/>
      </rPr>
      <t>)</t>
    </r>
  </si>
  <si>
    <r>
      <t>D</t>
    </r>
    <r>
      <rPr>
        <b/>
        <vertAlign val="subscript"/>
        <sz val="11"/>
        <color theme="1"/>
        <rFont val="Czcionka tekstu podstawowego"/>
        <charset val="238"/>
      </rPr>
      <t>n</t>
    </r>
    <r>
      <rPr>
        <b/>
        <sz val="11"/>
        <color theme="1"/>
        <rFont val="Czcionka tekstu podstawowego"/>
        <family val="2"/>
        <charset val="238"/>
      </rPr>
      <t xml:space="preserve"> = max </t>
    </r>
    <r>
      <rPr>
        <b/>
        <sz val="11"/>
        <color theme="1"/>
        <rFont val="Consolas"/>
        <family val="3"/>
        <charset val="238"/>
      </rPr>
      <t>|</t>
    </r>
    <r>
      <rPr>
        <b/>
        <sz val="13.2"/>
        <color theme="1"/>
        <rFont val="Czcionka tekstu podstawowego"/>
        <family val="2"/>
        <charset val="238"/>
      </rPr>
      <t>F</t>
    </r>
    <r>
      <rPr>
        <b/>
        <vertAlign val="subscript"/>
        <sz val="13.2"/>
        <color theme="1"/>
        <rFont val="Czcionka tekstu podstawowego"/>
        <charset val="238"/>
      </rPr>
      <t>8-15</t>
    </r>
    <r>
      <rPr>
        <b/>
        <sz val="13.2"/>
        <color theme="1"/>
        <rFont val="Czcionka tekstu podstawowego"/>
        <family val="2"/>
        <charset val="238"/>
      </rPr>
      <t xml:space="preserve"> - F</t>
    </r>
    <r>
      <rPr>
        <b/>
        <vertAlign val="subscript"/>
        <sz val="13.2"/>
        <color theme="1"/>
        <rFont val="Czcionka tekstu podstawowego"/>
        <charset val="238"/>
      </rPr>
      <t>19-35</t>
    </r>
    <r>
      <rPr>
        <b/>
        <sz val="13.2"/>
        <color theme="1"/>
        <rFont val="Consolas"/>
        <family val="3"/>
        <charset val="238"/>
      </rPr>
      <t>|</t>
    </r>
    <r>
      <rPr>
        <b/>
        <sz val="13.2"/>
        <color theme="1"/>
        <rFont val="Czcionka tekstu podstawowego"/>
        <family val="2"/>
        <charset val="238"/>
      </rPr>
      <t xml:space="preserve"> </t>
    </r>
  </si>
  <si>
    <r>
      <t>D</t>
    </r>
    <r>
      <rPr>
        <b/>
        <vertAlign val="subscript"/>
        <sz val="11"/>
        <color theme="1"/>
        <rFont val="Czcionka tekstu podstawowego"/>
        <charset val="238"/>
      </rPr>
      <t>n</t>
    </r>
    <r>
      <rPr>
        <b/>
        <sz val="11"/>
        <color theme="1"/>
        <rFont val="Czcionka tekstu podstawowego"/>
        <charset val="238"/>
      </rPr>
      <t xml:space="preserve"> = 0,318</t>
    </r>
  </si>
  <si>
    <t>No.</t>
  </si>
  <si>
    <t>age of the specimen in the year of DNA extraction</t>
  </si>
  <si>
    <t>XY</t>
  </si>
  <si>
    <r>
      <t>X</t>
    </r>
    <r>
      <rPr>
        <b/>
        <vertAlign val="superscript"/>
        <sz val="11"/>
        <color theme="1"/>
        <rFont val="Czcionka tekstu podstawowego"/>
        <charset val="238"/>
      </rPr>
      <t>2</t>
    </r>
  </si>
  <si>
    <t>b</t>
  </si>
  <si>
    <t>r</t>
  </si>
  <si>
    <t>F</t>
  </si>
  <si>
    <r>
      <t>Y</t>
    </r>
    <r>
      <rPr>
        <b/>
        <vertAlign val="superscript"/>
        <sz val="11"/>
        <color theme="1"/>
        <rFont val="Czcionka tekstu podstawowego"/>
        <charset val="238"/>
      </rPr>
      <t>2</t>
    </r>
  </si>
  <si>
    <t>No</t>
  </si>
  <si>
    <t>Σ</t>
  </si>
  <si>
    <r>
      <rPr>
        <sz val="11"/>
        <color theme="1"/>
        <rFont val="Consolas"/>
        <family val="3"/>
        <charset val="238"/>
      </rPr>
      <t>Σ</t>
    </r>
    <r>
      <rPr>
        <sz val="13.75"/>
        <color theme="1"/>
        <rFont val="Czcionka tekstu podstawowego"/>
        <family val="2"/>
        <charset val="238"/>
      </rPr>
      <t>x</t>
    </r>
    <r>
      <rPr>
        <vertAlign val="superscript"/>
        <sz val="13.75"/>
        <color theme="1"/>
        <rFont val="Czcionka tekstu podstawowego"/>
        <charset val="238"/>
      </rPr>
      <t>2</t>
    </r>
  </si>
  <si>
    <r>
      <rPr>
        <sz val="11"/>
        <color theme="1"/>
        <rFont val="Consolas"/>
        <family val="3"/>
        <charset val="238"/>
      </rPr>
      <t>Σ</t>
    </r>
    <r>
      <rPr>
        <sz val="13.75"/>
        <color theme="1"/>
        <rFont val="Czcionka tekstu podstawowego"/>
        <family val="2"/>
        <charset val="238"/>
      </rPr>
      <t>y</t>
    </r>
    <r>
      <rPr>
        <vertAlign val="superscript"/>
        <sz val="13.75"/>
        <color theme="1"/>
        <rFont val="Czcionka tekstu podstawowego"/>
        <charset val="238"/>
      </rPr>
      <t>2</t>
    </r>
  </si>
  <si>
    <r>
      <rPr>
        <sz val="11"/>
        <color theme="1"/>
        <rFont val="Consolas"/>
        <family val="3"/>
        <charset val="238"/>
      </rPr>
      <t>Σ</t>
    </r>
    <r>
      <rPr>
        <sz val="13.75"/>
        <color theme="1"/>
        <rFont val="Czcionka tekstu podstawowego"/>
        <family val="2"/>
        <charset val="238"/>
      </rPr>
      <t>xy</t>
    </r>
  </si>
  <si>
    <t>ν</t>
  </si>
  <si>
    <r>
      <t>a</t>
    </r>
    <r>
      <rPr>
        <vertAlign val="subscript"/>
        <sz val="11"/>
        <color theme="1"/>
        <rFont val="Czcionka tekstu podstawowego"/>
        <charset val="238"/>
      </rPr>
      <t>1</t>
    </r>
  </si>
  <si>
    <r>
      <t>a</t>
    </r>
    <r>
      <rPr>
        <vertAlign val="subscript"/>
        <sz val="11"/>
        <color theme="1"/>
        <rFont val="Czcionka tekstu podstawowego"/>
        <charset val="238"/>
      </rPr>
      <t>2</t>
    </r>
  </si>
  <si>
    <r>
      <rPr>
        <sz val="11"/>
        <color theme="1"/>
        <rFont val="Consolas"/>
        <family val="3"/>
        <charset val="238"/>
      </rPr>
      <t>Σ</t>
    </r>
    <r>
      <rPr>
        <sz val="13.75"/>
        <color theme="1"/>
        <rFont val="Czcionka tekstu podstawowego"/>
        <family val="2"/>
        <charset val="238"/>
      </rPr>
      <t>y</t>
    </r>
    <r>
      <rPr>
        <vertAlign val="superscript"/>
        <sz val="13.75"/>
        <color theme="1"/>
        <rFont val="Czcionka tekstu podstawowego"/>
        <charset val="238"/>
      </rPr>
      <t>2</t>
    </r>
    <r>
      <rPr>
        <vertAlign val="subscript"/>
        <sz val="13.75"/>
        <color theme="1"/>
        <rFont val="Czcionka tekstu podstawowego"/>
        <charset val="238"/>
      </rPr>
      <t>p</t>
    </r>
  </si>
  <si>
    <t>df=1</t>
  </si>
  <si>
    <r>
      <rPr>
        <sz val="11"/>
        <color theme="1"/>
        <rFont val="Consolas"/>
        <family val="3"/>
        <charset val="238"/>
      </rPr>
      <t>Σ</t>
    </r>
    <r>
      <rPr>
        <sz val="13.75"/>
        <color theme="1"/>
        <rFont val="Czcionka tekstu podstawowego"/>
        <family val="2"/>
        <charset val="238"/>
      </rPr>
      <t>d</t>
    </r>
    <r>
      <rPr>
        <vertAlign val="superscript"/>
        <sz val="13.75"/>
        <color theme="1"/>
        <rFont val="Czcionka tekstu podstawowego"/>
        <charset val="238"/>
      </rPr>
      <t>2</t>
    </r>
  </si>
  <si>
    <t>df=N-2</t>
  </si>
  <si>
    <t>df=25-2</t>
  </si>
  <si>
    <t>df=23</t>
  </si>
  <si>
    <r>
      <t>F</t>
    </r>
    <r>
      <rPr>
        <b/>
        <vertAlign val="subscript"/>
        <sz val="11"/>
        <color theme="1"/>
        <rFont val="Czcionka tekstu podstawowego"/>
        <charset val="238"/>
      </rPr>
      <t>0,05;1;23</t>
    </r>
  </si>
  <si>
    <r>
      <t>F &gt; F</t>
    </r>
    <r>
      <rPr>
        <b/>
        <vertAlign val="subscript"/>
        <sz val="11"/>
        <color theme="1"/>
        <rFont val="Czcionka tekstu podstawowego"/>
        <charset val="238"/>
      </rPr>
      <t xml:space="preserve">0,05;1;23 </t>
    </r>
  </si>
  <si>
    <t>Age of the specimen in the year of DNA extraction (X)</t>
  </si>
  <si>
    <r>
      <t>F &lt; F</t>
    </r>
    <r>
      <rPr>
        <b/>
        <vertAlign val="subscript"/>
        <sz val="11"/>
        <color theme="1"/>
        <rFont val="Czcionka tekstu podstawowego"/>
        <charset val="238"/>
      </rPr>
      <t xml:space="preserve">0,05;1;23 </t>
    </r>
  </si>
  <si>
    <r>
      <t>The null hypothesis H</t>
    </r>
    <r>
      <rPr>
        <b/>
        <vertAlign val="subscript"/>
        <sz val="11"/>
        <color theme="1"/>
        <rFont val="Czcionka tekstu podstawowego"/>
        <charset val="238"/>
      </rPr>
      <t xml:space="preserve">0 </t>
    </r>
    <r>
      <rPr>
        <b/>
        <sz val="11"/>
        <color theme="1"/>
        <rFont val="Czcionka tekstu podstawowego"/>
        <charset val="238"/>
      </rPr>
      <t>- no correlation exist</t>
    </r>
  </si>
  <si>
    <r>
      <t>Because F &gt; F</t>
    </r>
    <r>
      <rPr>
        <b/>
        <vertAlign val="subscript"/>
        <sz val="11"/>
        <color theme="1"/>
        <rFont val="Czcionka tekstu podstawowego"/>
        <charset val="238"/>
      </rPr>
      <t>0,05;1;23</t>
    </r>
    <r>
      <rPr>
        <b/>
        <sz val="11"/>
        <color theme="1"/>
        <rFont val="Czcionka tekstu podstawowego"/>
        <charset val="238"/>
      </rPr>
      <t xml:space="preserve"> we may reject the null hypothesis at 95% confidence level.</t>
    </r>
  </si>
  <si>
    <r>
      <t>Because F &lt; F</t>
    </r>
    <r>
      <rPr>
        <b/>
        <vertAlign val="subscript"/>
        <sz val="11"/>
        <color theme="1"/>
        <rFont val="Czcionka tekstu podstawowego"/>
        <charset val="238"/>
      </rPr>
      <t>0,05;1;23</t>
    </r>
    <r>
      <rPr>
        <b/>
        <sz val="11"/>
        <color theme="1"/>
        <rFont val="Czcionka tekstu podstawowego"/>
        <charset val="238"/>
      </rPr>
      <t xml:space="preserve"> we may accept the null hypothesis at 95% confidence level.</t>
    </r>
  </si>
  <si>
    <r>
      <t>DNA concentration group (0,000-1,630 ng/</t>
    </r>
    <r>
      <rPr>
        <b/>
        <sz val="11"/>
        <color theme="1"/>
        <rFont val="Consolas"/>
        <family val="3"/>
        <charset val="238"/>
      </rPr>
      <t>μ</t>
    </r>
    <r>
      <rPr>
        <b/>
        <sz val="11"/>
        <color theme="1"/>
        <rFont val="Czcionka tekstu podstawowego"/>
        <family val="2"/>
        <charset val="238"/>
      </rPr>
      <t>l)</t>
    </r>
  </si>
  <si>
    <r>
      <t>DNA concentration group (1,710-8,780 ng/</t>
    </r>
    <r>
      <rPr>
        <b/>
        <sz val="11"/>
        <color theme="1"/>
        <rFont val="Consolas"/>
        <family val="3"/>
        <charset val="238"/>
      </rPr>
      <t>μ</t>
    </r>
    <r>
      <rPr>
        <b/>
        <sz val="11"/>
        <color theme="1"/>
        <rFont val="Czcionka tekstu podstawowego"/>
        <family val="2"/>
        <charset val="238"/>
      </rPr>
      <t>l)</t>
    </r>
  </si>
  <si>
    <r>
      <t>Because D</t>
    </r>
    <r>
      <rPr>
        <vertAlign val="subscript"/>
        <sz val="11"/>
        <color theme="1"/>
        <rFont val="Czcionka tekstu podstawowego"/>
        <charset val="238"/>
      </rPr>
      <t>n</t>
    </r>
    <r>
      <rPr>
        <sz val="11"/>
        <color theme="1"/>
        <rFont val="Czcionka tekstu podstawowego"/>
        <family val="2"/>
        <charset val="238"/>
      </rPr>
      <t xml:space="preserve"> &lt; D</t>
    </r>
    <r>
      <rPr>
        <vertAlign val="subscript"/>
        <sz val="11"/>
        <color theme="1"/>
        <rFont val="Consolas"/>
        <family val="3"/>
        <charset val="238"/>
      </rPr>
      <t>α</t>
    </r>
    <r>
      <rPr>
        <vertAlign val="subscript"/>
        <sz val="11"/>
        <color theme="1"/>
        <rFont val="Czcionka tekstu podstawowego"/>
        <charset val="238"/>
      </rPr>
      <t xml:space="preserve"> </t>
    </r>
    <r>
      <rPr>
        <sz val="11"/>
        <color theme="1"/>
        <rFont val="Czcionka tekstu podstawowego"/>
        <charset val="238"/>
      </rPr>
      <t xml:space="preserve">we may accept the null hypothesis at the 95% confidence level.   </t>
    </r>
  </si>
  <si>
    <r>
      <t>The null hypothesis H</t>
    </r>
    <r>
      <rPr>
        <b/>
        <vertAlign val="subscript"/>
        <sz val="11"/>
        <color theme="1"/>
        <rFont val="Czcionka tekstu podstawowego"/>
        <charset val="238"/>
      </rPr>
      <t>0</t>
    </r>
    <r>
      <rPr>
        <b/>
        <sz val="11"/>
        <color theme="1"/>
        <rFont val="Czcionka tekstu podstawowego"/>
        <charset val="238"/>
      </rPr>
      <t xml:space="preserve"> - no correlation exist</t>
    </r>
  </si>
  <si>
    <r>
      <t>that F</t>
    </r>
    <r>
      <rPr>
        <vertAlign val="subscript"/>
        <sz val="11"/>
        <color theme="1"/>
        <rFont val="Czcionka tekstu podstawowego"/>
        <charset val="238"/>
      </rPr>
      <t xml:space="preserve">0,000-1,630 </t>
    </r>
    <r>
      <rPr>
        <sz val="11"/>
        <color theme="1"/>
        <rFont val="Czcionka tekstu podstawowego"/>
        <family val="2"/>
        <charset val="238"/>
      </rPr>
      <t>= F</t>
    </r>
    <r>
      <rPr>
        <vertAlign val="subscript"/>
        <sz val="11"/>
        <color theme="1"/>
        <rFont val="Czcionka tekstu podstawowego"/>
        <charset val="238"/>
      </rPr>
      <t xml:space="preserve">1,710-8,780 </t>
    </r>
    <r>
      <rPr>
        <sz val="11"/>
        <color theme="1"/>
        <rFont val="Czcionka tekstu podstawowego"/>
        <charset val="238"/>
      </rPr>
      <t>(no correlation exist)</t>
    </r>
  </si>
  <si>
    <r>
      <t>that F</t>
    </r>
    <r>
      <rPr>
        <vertAlign val="subscript"/>
        <sz val="11"/>
        <color theme="1"/>
        <rFont val="Czcionka tekstu podstawowego"/>
        <charset val="238"/>
      </rPr>
      <t xml:space="preserve">8-15 </t>
    </r>
    <r>
      <rPr>
        <sz val="11"/>
        <color theme="1"/>
        <rFont val="Czcionka tekstu podstawowego"/>
        <family val="2"/>
        <charset val="238"/>
      </rPr>
      <t>= F</t>
    </r>
    <r>
      <rPr>
        <vertAlign val="subscript"/>
        <sz val="11"/>
        <color theme="1"/>
        <rFont val="Czcionka tekstu podstawowego"/>
        <charset val="238"/>
      </rPr>
      <t xml:space="preserve">19-35 </t>
    </r>
    <r>
      <rPr>
        <sz val="11"/>
        <color theme="1"/>
        <rFont val="Czcionka tekstu podstawowego"/>
        <charset val="238"/>
      </rPr>
      <t>(no correlation exist)</t>
    </r>
  </si>
  <si>
    <t xml:space="preserve"> </t>
  </si>
  <si>
    <r>
      <t>D</t>
    </r>
    <r>
      <rPr>
        <b/>
        <vertAlign val="subscript"/>
        <sz val="11"/>
        <color theme="1"/>
        <rFont val="Consolas"/>
        <family val="3"/>
        <charset val="238"/>
      </rPr>
      <t>α</t>
    </r>
    <r>
      <rPr>
        <b/>
        <sz val="11"/>
        <color theme="1"/>
        <rFont val="Czcionka tekstu podstawowego"/>
        <charset val="238"/>
      </rPr>
      <t xml:space="preserve"> = 0,544</t>
    </r>
  </si>
  <si>
    <r>
      <t>D</t>
    </r>
    <r>
      <rPr>
        <b/>
        <vertAlign val="subscript"/>
        <sz val="11"/>
        <color theme="1"/>
        <rFont val="Consolas"/>
        <family val="3"/>
        <charset val="238"/>
      </rPr>
      <t>α</t>
    </r>
    <r>
      <rPr>
        <b/>
        <sz val="11"/>
        <color theme="1"/>
        <rFont val="Czcionka tekstu podstawowego"/>
        <charset val="238"/>
      </rPr>
      <t xml:space="preserve"> = 0,547</t>
    </r>
  </si>
  <si>
    <r>
      <t>Because D</t>
    </r>
    <r>
      <rPr>
        <vertAlign val="subscript"/>
        <sz val="11"/>
        <color theme="1"/>
        <rFont val="Czcionka tekstu podstawowego"/>
        <charset val="238"/>
      </rPr>
      <t>n</t>
    </r>
    <r>
      <rPr>
        <sz val="11"/>
        <color theme="1"/>
        <rFont val="Czcionka tekstu podstawowego"/>
        <family val="2"/>
        <charset val="238"/>
      </rPr>
      <t xml:space="preserve"> &lt; D</t>
    </r>
    <r>
      <rPr>
        <vertAlign val="subscript"/>
        <sz val="11"/>
        <color theme="1"/>
        <rFont val="Cambria"/>
        <family val="1"/>
        <charset val="238"/>
      </rPr>
      <t xml:space="preserve">α  </t>
    </r>
    <r>
      <rPr>
        <sz val="11"/>
        <color theme="1"/>
        <rFont val="Czcionka tekstu podstawowego"/>
        <charset val="238"/>
      </rPr>
      <t xml:space="preserve">we may accept the null hypothesis at the 95% confidence level.   </t>
    </r>
  </si>
  <si>
    <t>Number of successfully amplified regions</t>
  </si>
  <si>
    <t>Number of successfully amplified regions (Y)</t>
  </si>
  <si>
    <t>DNA concentration [ng/μl]</t>
  </si>
  <si>
    <r>
      <t>DNA concentration (ng/</t>
    </r>
    <r>
      <rPr>
        <b/>
        <sz val="11"/>
        <color theme="1"/>
        <rFont val="Consolas"/>
        <family val="3"/>
        <charset val="238"/>
      </rPr>
      <t>μ</t>
    </r>
    <r>
      <rPr>
        <b/>
        <sz val="11"/>
        <color theme="1"/>
        <rFont val="Czcionka tekstu podstawowego"/>
        <family val="2"/>
        <charset val="238"/>
      </rPr>
      <t>l) (X)</t>
    </r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</si>
</sst>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vertAlign val="subscript"/>
      <sz val="11"/>
      <color theme="1"/>
      <name val="Czcionka tekstu podstawowego"/>
      <charset val="238"/>
    </font>
    <font>
      <b/>
      <sz val="11"/>
      <color theme="1"/>
      <name val="Consolas"/>
      <family val="3"/>
      <charset val="238"/>
    </font>
    <font>
      <b/>
      <vertAlign val="subscript"/>
      <sz val="11"/>
      <color theme="1"/>
      <name val="Czcionka tekstu podstawowego"/>
      <charset val="238"/>
    </font>
    <font>
      <b/>
      <sz val="13.2"/>
      <color theme="1"/>
      <name val="Czcionka tekstu podstawowego"/>
      <family val="2"/>
      <charset val="238"/>
    </font>
    <font>
      <b/>
      <vertAlign val="subscript"/>
      <sz val="13.2"/>
      <color theme="1"/>
      <name val="Czcionka tekstu podstawowego"/>
      <charset val="238"/>
    </font>
    <font>
      <b/>
      <sz val="13.2"/>
      <color theme="1"/>
      <name val="Consolas"/>
      <family val="3"/>
      <charset val="238"/>
    </font>
    <font>
      <sz val="11"/>
      <color theme="1"/>
      <name val="Czcionka tekstu podstawowego"/>
      <charset val="238"/>
    </font>
    <font>
      <b/>
      <vertAlign val="subscript"/>
      <sz val="11"/>
      <color theme="1"/>
      <name val="Consolas"/>
      <family val="3"/>
      <charset val="238"/>
    </font>
    <font>
      <vertAlign val="subscript"/>
      <sz val="11"/>
      <color theme="1"/>
      <name val="Consolas"/>
      <family val="3"/>
      <charset val="238"/>
    </font>
    <font>
      <vertAlign val="subscript"/>
      <sz val="11"/>
      <color theme="1"/>
      <name val="Cambria"/>
      <family val="1"/>
      <charset val="238"/>
    </font>
    <font>
      <sz val="8"/>
      <color rgb="FF17365D"/>
      <name val="Times New Roman"/>
      <family val="1"/>
      <charset val="238"/>
    </font>
    <font>
      <sz val="8"/>
      <name val="Times New Roman"/>
      <family val="1"/>
      <charset val="238"/>
    </font>
    <font>
      <b/>
      <vertAlign val="superscript"/>
      <sz val="11"/>
      <color theme="1"/>
      <name val="Czcionka tekstu podstawowego"/>
      <charset val="238"/>
    </font>
    <font>
      <sz val="11"/>
      <color theme="1"/>
      <name val="Consolas"/>
      <family val="3"/>
      <charset val="238"/>
    </font>
    <font>
      <sz val="13.75"/>
      <color theme="1"/>
      <name val="Czcionka tekstu podstawowego"/>
      <family val="2"/>
      <charset val="238"/>
    </font>
    <font>
      <vertAlign val="superscript"/>
      <sz val="13.75"/>
      <color theme="1"/>
      <name val="Czcionka tekstu podstawowego"/>
      <charset val="238"/>
    </font>
    <font>
      <vertAlign val="subscript"/>
      <sz val="13.75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Border="1"/>
    <xf numFmtId="0" fontId="13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/>
    <xf numFmtId="0" fontId="1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1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Pt>
            <c:idx val="0"/>
            <c:marker>
              <c:symbol val="square"/>
              <c:size val="7"/>
            </c:marker>
          </c:dPt>
          <c:dPt>
            <c:idx val="1"/>
            <c:marker>
              <c:symbol val="square"/>
              <c:size val="10"/>
            </c:marker>
          </c:dPt>
          <c:dPt>
            <c:idx val="2"/>
            <c:marker>
              <c:symbol val="square"/>
              <c:size val="10"/>
            </c:marker>
          </c:dPt>
          <c:dPt>
            <c:idx val="3"/>
            <c:marker>
              <c:symbol val="square"/>
              <c:size val="10"/>
            </c:marker>
          </c:dPt>
          <c:dPt>
            <c:idx val="5"/>
            <c:marker>
              <c:symbol val="square"/>
              <c:size val="10"/>
            </c:marker>
          </c:dPt>
          <c:dPt>
            <c:idx val="9"/>
            <c:marker>
              <c:symbol val="diamond"/>
              <c:size val="10"/>
            </c:marker>
          </c:dPt>
          <c:dPt>
            <c:idx val="10"/>
            <c:marker>
              <c:symbol val="diamond"/>
              <c:size val="10"/>
            </c:marker>
          </c:dPt>
          <c:dPt>
            <c:idx val="11"/>
            <c:marker>
              <c:symbol val="diamond"/>
              <c:size val="10"/>
            </c:marker>
          </c:dPt>
          <c:dPt>
            <c:idx val="12"/>
            <c:marker>
              <c:symbol val="diamond"/>
              <c:size val="10"/>
            </c:marker>
          </c:dPt>
          <c:dPt>
            <c:idx val="13"/>
            <c:marker>
              <c:symbol val="diamond"/>
              <c:size val="10"/>
            </c:marker>
          </c:dPt>
          <c:dPt>
            <c:idx val="14"/>
            <c:marker>
              <c:symbol val="triangle"/>
              <c:size val="10"/>
            </c:marker>
          </c:dPt>
          <c:dPt>
            <c:idx val="16"/>
            <c:marker>
              <c:symbol val="triangle"/>
              <c:size val="10"/>
            </c:marker>
          </c:dPt>
          <c:dPt>
            <c:idx val="17"/>
            <c:marker>
              <c:symbol val="circle"/>
              <c:size val="10"/>
            </c:marker>
          </c:dPt>
          <c:dPt>
            <c:idx val="18"/>
            <c:marker>
              <c:symbol val="star"/>
              <c:size val="10"/>
            </c:marker>
          </c:dPt>
          <c:dPt>
            <c:idx val="19"/>
            <c:marker>
              <c:symbol val="star"/>
              <c:size val="10"/>
            </c:marker>
          </c:dPt>
          <c:dPt>
            <c:idx val="20"/>
            <c:marker>
              <c:symbol val="star"/>
              <c:size val="10"/>
            </c:marker>
          </c:dPt>
          <c:dPt>
            <c:idx val="21"/>
            <c:marker>
              <c:symbol val="star"/>
              <c:size val="10"/>
            </c:marker>
          </c:dPt>
          <c:dPt>
            <c:idx val="22"/>
            <c:marker>
              <c:symbol val="star"/>
              <c:size val="10"/>
            </c:marker>
          </c:dPt>
          <c:dPt>
            <c:idx val="23"/>
            <c:marker>
              <c:symbol val="star"/>
              <c:size val="10"/>
            </c:marker>
          </c:dPt>
          <c:dPt>
            <c:idx val="24"/>
            <c:marker>
              <c:symbol val="diamond"/>
              <c:size val="10"/>
              <c:spPr>
                <a:noFill/>
              </c:spPr>
            </c:marker>
          </c:dPt>
          <c:trendline>
            <c:trendlineType val="linear"/>
          </c:trendline>
          <c:xVal>
            <c:numRef>
              <c:f>'Linear regression'!$B$2:$B$26</c:f>
              <c:numCache>
                <c:formatCode>General</c:formatCode>
                <c:ptCount val="2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25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35</c:v>
                </c:pt>
              </c:numCache>
            </c:numRef>
          </c:xVal>
          <c:yVal>
            <c:numRef>
              <c:f>'Linear regression'!$C$2:$C$26</c:f>
              <c:numCache>
                <c:formatCode>General</c:formatCode>
                <c:ptCount val="25"/>
                <c:pt idx="0">
                  <c:v>0</c:v>
                </c:pt>
                <c:pt idx="1">
                  <c:v>8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9</c:v>
                </c:pt>
                <c:pt idx="7">
                  <c:v>8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9</c:v>
                </c:pt>
                <c:pt idx="21">
                  <c:v>5</c:v>
                </c:pt>
                <c:pt idx="22">
                  <c:v>6</c:v>
                </c:pt>
                <c:pt idx="23">
                  <c:v>10</c:v>
                </c:pt>
                <c:pt idx="24">
                  <c:v>1</c:v>
                </c:pt>
              </c:numCache>
            </c:numRef>
          </c:yVal>
        </c:ser>
        <c:axId val="110660992"/>
        <c:axId val="110167552"/>
      </c:scatterChart>
      <c:valAx>
        <c:axId val="11066099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Age of the specimen in the year of</a:t>
                </a:r>
                <a:r>
                  <a:rPr lang="pl-PL" baseline="0"/>
                  <a:t> DNA extraction (X) </a:t>
                </a:r>
                <a:endParaRPr lang="pl-PL"/>
              </a:p>
            </c:rich>
          </c:tx>
        </c:title>
        <c:numFmt formatCode="General" sourceLinked="1"/>
        <c:tickLblPos val="nextTo"/>
        <c:crossAx val="110167552"/>
        <c:crosses val="autoZero"/>
        <c:crossBetween val="midCat"/>
      </c:valAx>
      <c:valAx>
        <c:axId val="11016755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Number</a:t>
                </a:r>
                <a:r>
                  <a:rPr lang="pl-PL" baseline="0"/>
                  <a:t> of successfully amplified regions (Y)</a:t>
                </a:r>
                <a:endParaRPr lang="pl-PL"/>
              </a:p>
            </c:rich>
          </c:tx>
        </c:title>
        <c:numFmt formatCode="General" sourceLinked="1"/>
        <c:tickLblPos val="nextTo"/>
        <c:crossAx val="110660992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'Linear regression'!$B$61:$B$85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1.31</c:v>
                </c:pt>
                <c:pt idx="3">
                  <c:v>4</c:v>
                </c:pt>
                <c:pt idx="4">
                  <c:v>4.0599999999999996</c:v>
                </c:pt>
                <c:pt idx="5">
                  <c:v>4.78</c:v>
                </c:pt>
                <c:pt idx="6">
                  <c:v>8.7799999999999994</c:v>
                </c:pt>
                <c:pt idx="7">
                  <c:v>0.46600000000000003</c:v>
                </c:pt>
                <c:pt idx="8">
                  <c:v>1.72</c:v>
                </c:pt>
                <c:pt idx="9">
                  <c:v>0.25600000000000001</c:v>
                </c:pt>
                <c:pt idx="10">
                  <c:v>0.59399999999999997</c:v>
                </c:pt>
                <c:pt idx="11">
                  <c:v>1.63</c:v>
                </c:pt>
                <c:pt idx="12">
                  <c:v>1.81</c:v>
                </c:pt>
                <c:pt idx="13">
                  <c:v>2.1800000000000002</c:v>
                </c:pt>
                <c:pt idx="14">
                  <c:v>0.72199999999999998</c:v>
                </c:pt>
                <c:pt idx="15">
                  <c:v>1.92</c:v>
                </c:pt>
                <c:pt idx="16">
                  <c:v>1.31</c:v>
                </c:pt>
                <c:pt idx="17">
                  <c:v>0.89</c:v>
                </c:pt>
                <c:pt idx="18">
                  <c:v>1.71</c:v>
                </c:pt>
                <c:pt idx="19">
                  <c:v>0.39600000000000002</c:v>
                </c:pt>
                <c:pt idx="20">
                  <c:v>1.43</c:v>
                </c:pt>
                <c:pt idx="21">
                  <c:v>3.34</c:v>
                </c:pt>
                <c:pt idx="22">
                  <c:v>3.4</c:v>
                </c:pt>
                <c:pt idx="23">
                  <c:v>3.8</c:v>
                </c:pt>
                <c:pt idx="24">
                  <c:v>1.1200000000000001</c:v>
                </c:pt>
              </c:numCache>
            </c:numRef>
          </c:xVal>
          <c:yVal>
            <c:numRef>
              <c:f>'Linear regression'!$C$61:$C$85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</c:numCache>
            </c:numRef>
          </c:yVal>
        </c:ser>
        <c:axId val="110188032"/>
        <c:axId val="110189952"/>
      </c:scatterChart>
      <c:valAx>
        <c:axId val="11018803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DNA</a:t>
                </a:r>
                <a:r>
                  <a:rPr lang="pl-PL" baseline="0"/>
                  <a:t> concentration (ng/</a:t>
                </a:r>
                <a:r>
                  <a:rPr lang="el-GR" baseline="0">
                    <a:latin typeface="Consolas"/>
                    <a:cs typeface="Consolas"/>
                  </a:rPr>
                  <a:t>μ</a:t>
                </a:r>
                <a:r>
                  <a:rPr lang="pl-PL" baseline="0">
                    <a:latin typeface="Consolas"/>
                    <a:cs typeface="Consolas"/>
                  </a:rPr>
                  <a:t>L) (X)</a:t>
                </a:r>
                <a:endParaRPr lang="pl-PL"/>
              </a:p>
            </c:rich>
          </c:tx>
          <c:layout/>
        </c:title>
        <c:numFmt formatCode="General" sourceLinked="1"/>
        <c:tickLblPos val="nextTo"/>
        <c:crossAx val="110189952"/>
        <c:crosses val="autoZero"/>
        <c:crossBetween val="midCat"/>
      </c:valAx>
      <c:valAx>
        <c:axId val="11018995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Number</a:t>
                </a:r>
                <a:r>
                  <a:rPr lang="pl-PL" baseline="0"/>
                  <a:t> of successfully amplified regions (Y)</a:t>
                </a:r>
                <a:endParaRPr lang="pl-PL"/>
              </a:p>
            </c:rich>
          </c:tx>
          <c:layout/>
        </c:title>
        <c:numFmt formatCode="General" sourceLinked="1"/>
        <c:tickLblPos val="nextTo"/>
        <c:crossAx val="110188032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678180</xdr:colOff>
      <xdr:row>28</xdr:row>
      <xdr:rowOff>76200</xdr:rowOff>
    </xdr:from>
    <xdr:to>
      <xdr:col>6</xdr:col>
      <xdr:colOff>373380</xdr:colOff>
      <xdr:row>57</xdr:row>
      <xdr:rowOff>60960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87</xdr:row>
      <xdr:rowOff>38100</xdr:rowOff>
    </xdr:from>
    <xdr:to>
      <xdr:col>8</xdr:col>
      <xdr:colOff>257175</xdr:colOff>
      <xdr:row>119</xdr:row>
      <xdr:rowOff>152400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120" zoomScaleNormal="120" workbookViewId="0">
      <selection activeCell="F15" sqref="F15"/>
    </sheetView>
  </sheetViews>
  <sheetFormatPr defaultRowHeight="14"/>
  <cols>
    <col min="1" max="1" width="28.58203125" customWidth="1"/>
    <col min="2" max="2" width="41.33203125" customWidth="1"/>
    <col min="3" max="3" width="42.58203125" customWidth="1"/>
    <col min="4" max="4" width="42.75" customWidth="1"/>
    <col min="5" max="6" width="21.08203125" customWidth="1"/>
    <col min="7" max="7" width="19.83203125" customWidth="1"/>
    <col min="8" max="8" width="22.08203125" customWidth="1"/>
    <col min="9" max="9" width="39.33203125" customWidth="1"/>
  </cols>
  <sheetData>
    <row r="1" spans="1:9">
      <c r="A1" s="1" t="s">
        <v>0</v>
      </c>
    </row>
    <row r="2" spans="1:9" ht="17">
      <c r="A2" s="1" t="s">
        <v>15</v>
      </c>
      <c r="B2" t="s">
        <v>54</v>
      </c>
    </row>
    <row r="4" spans="1:9" ht="14.5">
      <c r="B4" s="5" t="s">
        <v>60</v>
      </c>
      <c r="C4" s="3" t="s">
        <v>50</v>
      </c>
      <c r="D4" s="3" t="s">
        <v>51</v>
      </c>
      <c r="E4" s="3" t="s">
        <v>3</v>
      </c>
      <c r="F4" s="3" t="s">
        <v>4</v>
      </c>
      <c r="G4" s="3" t="s">
        <v>7</v>
      </c>
      <c r="H4" s="3" t="s">
        <v>8</v>
      </c>
      <c r="I4" s="5" t="s">
        <v>11</v>
      </c>
    </row>
    <row r="5" spans="1:9">
      <c r="B5" s="4">
        <v>0</v>
      </c>
      <c r="C5" s="4">
        <v>3</v>
      </c>
      <c r="D5" s="4">
        <v>4</v>
      </c>
      <c r="E5" s="4">
        <f>C5+0</f>
        <v>3</v>
      </c>
      <c r="F5" s="4">
        <f>D5+0</f>
        <v>4</v>
      </c>
      <c r="G5" s="4">
        <f>E5/E15</f>
        <v>0.23076923076923078</v>
      </c>
      <c r="H5" s="4">
        <f>F5/F15</f>
        <v>0.33333333333333331</v>
      </c>
      <c r="I5" s="4">
        <f>G5-H5</f>
        <v>-0.10256410256410253</v>
      </c>
    </row>
    <row r="6" spans="1:9">
      <c r="B6" s="4">
        <v>1</v>
      </c>
      <c r="C6" s="4">
        <v>1</v>
      </c>
      <c r="D6" s="4">
        <v>0</v>
      </c>
      <c r="E6" s="4">
        <f t="shared" ref="E6:E15" si="0">E5+C6</f>
        <v>4</v>
      </c>
      <c r="F6" s="4">
        <f t="shared" ref="F6:F15" si="1">F5+D6</f>
        <v>4</v>
      </c>
      <c r="G6" s="4">
        <f>E6/E15</f>
        <v>0.30769230769230771</v>
      </c>
      <c r="H6" s="4">
        <f>F6/F15</f>
        <v>0.33333333333333331</v>
      </c>
      <c r="I6" s="4">
        <f>G6-H6</f>
        <v>-2.5641025641025605E-2</v>
      </c>
    </row>
    <row r="7" spans="1:9">
      <c r="B7" s="4">
        <v>2</v>
      </c>
      <c r="C7" s="4">
        <v>0</v>
      </c>
      <c r="D7" s="4">
        <v>1</v>
      </c>
      <c r="E7" s="4">
        <f t="shared" si="0"/>
        <v>4</v>
      </c>
      <c r="F7" s="4">
        <f t="shared" si="1"/>
        <v>5</v>
      </c>
      <c r="G7" s="4">
        <f>E7/E15</f>
        <v>0.30769230769230771</v>
      </c>
      <c r="H7" s="4">
        <f>F7/F15</f>
        <v>0.41666666666666669</v>
      </c>
      <c r="I7" s="4">
        <f t="shared" ref="I7:I15" si="2">G7-H7</f>
        <v>-0.10897435897435898</v>
      </c>
    </row>
    <row r="8" spans="1:9">
      <c r="B8" s="4">
        <v>3</v>
      </c>
      <c r="C8" s="4">
        <v>3</v>
      </c>
      <c r="D8" s="4">
        <v>0</v>
      </c>
      <c r="E8" s="4">
        <f t="shared" si="0"/>
        <v>7</v>
      </c>
      <c r="F8" s="4">
        <f t="shared" si="1"/>
        <v>5</v>
      </c>
      <c r="G8" s="4">
        <f>E8/E15</f>
        <v>0.53846153846153844</v>
      </c>
      <c r="H8" s="4">
        <f>F8/F15</f>
        <v>0.41666666666666669</v>
      </c>
      <c r="I8" s="5">
        <f t="shared" si="2"/>
        <v>0.12179487179487175</v>
      </c>
    </row>
    <row r="9" spans="1:9">
      <c r="B9" s="4">
        <v>4</v>
      </c>
      <c r="C9" s="4">
        <v>0</v>
      </c>
      <c r="D9" s="4">
        <v>1</v>
      </c>
      <c r="E9" s="4">
        <f t="shared" si="0"/>
        <v>7</v>
      </c>
      <c r="F9" s="4">
        <f t="shared" si="1"/>
        <v>6</v>
      </c>
      <c r="G9" s="4">
        <f>E9/E15</f>
        <v>0.53846153846153844</v>
      </c>
      <c r="H9" s="4">
        <f>F9/F15</f>
        <v>0.5</v>
      </c>
      <c r="I9" s="4">
        <f t="shared" si="2"/>
        <v>3.8461538461538436E-2</v>
      </c>
    </row>
    <row r="10" spans="1:9">
      <c r="B10" s="4">
        <v>5</v>
      </c>
      <c r="C10" s="4">
        <v>0</v>
      </c>
      <c r="D10" s="4">
        <v>1</v>
      </c>
      <c r="E10" s="4">
        <f t="shared" si="0"/>
        <v>7</v>
      </c>
      <c r="F10" s="4">
        <f t="shared" si="1"/>
        <v>7</v>
      </c>
      <c r="G10" s="4">
        <f>E10/E15</f>
        <v>0.53846153846153844</v>
      </c>
      <c r="H10" s="4">
        <f>F10/F15</f>
        <v>0.58333333333333337</v>
      </c>
      <c r="I10" s="4">
        <f t="shared" si="2"/>
        <v>-4.4871794871794934E-2</v>
      </c>
    </row>
    <row r="11" spans="1:9">
      <c r="B11" s="4">
        <v>6</v>
      </c>
      <c r="C11" s="4">
        <v>1</v>
      </c>
      <c r="D11" s="4">
        <v>1</v>
      </c>
      <c r="E11" s="4">
        <f t="shared" si="0"/>
        <v>8</v>
      </c>
      <c r="F11" s="4">
        <f t="shared" si="1"/>
        <v>8</v>
      </c>
      <c r="G11" s="4">
        <f>E11/E15</f>
        <v>0.61538461538461542</v>
      </c>
      <c r="H11" s="4">
        <f>F11/F15</f>
        <v>0.66666666666666663</v>
      </c>
      <c r="I11" s="4">
        <f t="shared" si="2"/>
        <v>-5.1282051282051211E-2</v>
      </c>
    </row>
    <row r="12" spans="1:9">
      <c r="B12" s="4">
        <v>7</v>
      </c>
      <c r="C12" s="4">
        <v>1</v>
      </c>
      <c r="D12" s="4">
        <v>0</v>
      </c>
      <c r="E12" s="4">
        <f t="shared" si="0"/>
        <v>9</v>
      </c>
      <c r="F12" s="4">
        <f t="shared" si="1"/>
        <v>8</v>
      </c>
      <c r="G12" s="4">
        <f>E12/E15</f>
        <v>0.69230769230769229</v>
      </c>
      <c r="H12" s="4">
        <f>F12/F15</f>
        <v>0.66666666666666663</v>
      </c>
      <c r="I12" s="4">
        <f t="shared" si="2"/>
        <v>2.5641025641025661E-2</v>
      </c>
    </row>
    <row r="13" spans="1:9">
      <c r="B13" s="4">
        <v>8</v>
      </c>
      <c r="C13" s="4">
        <v>1</v>
      </c>
      <c r="D13" s="4">
        <v>1</v>
      </c>
      <c r="E13" s="4">
        <f t="shared" si="0"/>
        <v>10</v>
      </c>
      <c r="F13" s="4">
        <f t="shared" si="1"/>
        <v>9</v>
      </c>
      <c r="G13" s="4">
        <f>E13/E15</f>
        <v>0.76923076923076927</v>
      </c>
      <c r="H13" s="4">
        <f>F13/F15</f>
        <v>0.75</v>
      </c>
      <c r="I13" s="4">
        <f t="shared" si="2"/>
        <v>1.9230769230769273E-2</v>
      </c>
    </row>
    <row r="14" spans="1:9">
      <c r="B14" s="4">
        <v>9</v>
      </c>
      <c r="C14" s="4">
        <v>2</v>
      </c>
      <c r="D14" s="4">
        <v>3</v>
      </c>
      <c r="E14" s="4">
        <f t="shared" si="0"/>
        <v>12</v>
      </c>
      <c r="F14" s="4">
        <f t="shared" si="1"/>
        <v>12</v>
      </c>
      <c r="G14" s="4">
        <f>E14/E15</f>
        <v>0.92307692307692313</v>
      </c>
      <c r="H14" s="4">
        <f>F14/F15</f>
        <v>1</v>
      </c>
      <c r="I14" s="4">
        <f t="shared" si="2"/>
        <v>-7.6923076923076872E-2</v>
      </c>
    </row>
    <row r="15" spans="1:9">
      <c r="B15" s="4">
        <v>10</v>
      </c>
      <c r="C15" s="4">
        <v>1</v>
      </c>
      <c r="D15" s="4">
        <v>0</v>
      </c>
      <c r="E15" s="5">
        <f t="shared" si="0"/>
        <v>13</v>
      </c>
      <c r="F15" s="5">
        <f t="shared" si="1"/>
        <v>12</v>
      </c>
      <c r="G15" s="4">
        <f>E15/E15</f>
        <v>1</v>
      </c>
      <c r="H15" s="4">
        <f>F15/F15</f>
        <v>1</v>
      </c>
      <c r="I15" s="4">
        <f t="shared" si="2"/>
        <v>0</v>
      </c>
    </row>
    <row r="17" spans="2:4" ht="19.5">
      <c r="B17" s="2" t="s">
        <v>17</v>
      </c>
      <c r="C17" s="1" t="s">
        <v>13</v>
      </c>
    </row>
    <row r="18" spans="2:4" ht="17.5">
      <c r="B18" s="1" t="s">
        <v>16</v>
      </c>
      <c r="C18" s="7" t="s">
        <v>14</v>
      </c>
      <c r="D18" s="8" t="s">
        <v>18</v>
      </c>
    </row>
    <row r="19" spans="2:4">
      <c r="C19" s="6">
        <v>0.05</v>
      </c>
      <c r="D19" s="6">
        <v>1.3580000000000001</v>
      </c>
    </row>
    <row r="21" spans="2:4" ht="16.5">
      <c r="B21" s="1" t="s">
        <v>57</v>
      </c>
      <c r="C21" s="10">
        <f>D19*SQRT((13+12)/(13*12))</f>
        <v>0.54363508216827083</v>
      </c>
      <c r="D21" s="6"/>
    </row>
    <row r="22" spans="2:4">
      <c r="C22" s="6"/>
      <c r="D22" s="6"/>
    </row>
    <row r="23" spans="2:4" ht="16.5">
      <c r="B23" t="s">
        <v>52</v>
      </c>
      <c r="C23" s="6"/>
      <c r="D23" s="6"/>
    </row>
    <row r="26" spans="2:4">
      <c r="B2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workbookViewId="0">
      <selection activeCell="B34" sqref="B34"/>
    </sheetView>
  </sheetViews>
  <sheetFormatPr defaultRowHeight="14"/>
  <cols>
    <col min="1" max="1" width="24.33203125" customWidth="1"/>
    <col min="2" max="2" width="41.83203125" customWidth="1"/>
    <col min="3" max="3" width="19" customWidth="1"/>
    <col min="4" max="4" width="18.25" customWidth="1"/>
    <col min="5" max="6" width="10.58203125" customWidth="1"/>
    <col min="7" max="7" width="20" customWidth="1"/>
    <col min="8" max="8" width="14" customWidth="1"/>
    <col min="9" max="9" width="18.75" customWidth="1"/>
  </cols>
  <sheetData>
    <row r="1" spans="1:9">
      <c r="A1" s="1" t="s">
        <v>0</v>
      </c>
    </row>
    <row r="2" spans="1:9" ht="17">
      <c r="A2" s="1" t="s">
        <v>15</v>
      </c>
      <c r="B2" t="s">
        <v>55</v>
      </c>
    </row>
    <row r="3" spans="1:9">
      <c r="B3" s="5" t="s">
        <v>60</v>
      </c>
      <c r="C3" s="5" t="s">
        <v>1</v>
      </c>
      <c r="D3" s="5" t="s">
        <v>2</v>
      </c>
      <c r="E3" s="5" t="s">
        <v>5</v>
      </c>
      <c r="F3" s="5" t="s">
        <v>6</v>
      </c>
      <c r="G3" s="5" t="s">
        <v>9</v>
      </c>
      <c r="H3" s="5" t="s">
        <v>10</v>
      </c>
      <c r="I3" s="5" t="s">
        <v>12</v>
      </c>
    </row>
    <row r="4" spans="1:9">
      <c r="B4" s="4">
        <v>0</v>
      </c>
      <c r="C4" s="4">
        <v>4</v>
      </c>
      <c r="D4" s="4">
        <v>3</v>
      </c>
      <c r="E4" s="4">
        <f>C4+0</f>
        <v>4</v>
      </c>
      <c r="F4" s="4">
        <f>D4+0</f>
        <v>3</v>
      </c>
      <c r="G4" s="4">
        <f>E4/E14</f>
        <v>0.2857142857142857</v>
      </c>
      <c r="H4" s="4">
        <f>F4/F14</f>
        <v>0.27272727272727271</v>
      </c>
      <c r="I4" s="4">
        <f>G4-H4</f>
        <v>1.2987012987012991E-2</v>
      </c>
    </row>
    <row r="5" spans="1:9">
      <c r="B5" s="4">
        <v>1</v>
      </c>
      <c r="C5" s="4">
        <v>0</v>
      </c>
      <c r="D5" s="4">
        <v>1</v>
      </c>
      <c r="E5" s="4">
        <f t="shared" ref="E5:E14" si="0">E4+C5</f>
        <v>4</v>
      </c>
      <c r="F5" s="4">
        <f t="shared" ref="F5:F14" si="1">F4+D5</f>
        <v>4</v>
      </c>
      <c r="G5" s="4">
        <f>E5/E14</f>
        <v>0.2857142857142857</v>
      </c>
      <c r="H5" s="4">
        <f>F5/F14</f>
        <v>0.36363636363636365</v>
      </c>
      <c r="I5" s="4">
        <f>G5-H5</f>
        <v>-7.7922077922077948E-2</v>
      </c>
    </row>
    <row r="6" spans="1:9">
      <c r="B6" s="4">
        <v>2</v>
      </c>
      <c r="C6" s="4">
        <v>0</v>
      </c>
      <c r="D6" s="4">
        <v>1</v>
      </c>
      <c r="E6" s="4">
        <f t="shared" si="0"/>
        <v>4</v>
      </c>
      <c r="F6" s="4">
        <f t="shared" si="1"/>
        <v>5</v>
      </c>
      <c r="G6" s="4">
        <f>E6/E14</f>
        <v>0.2857142857142857</v>
      </c>
      <c r="H6" s="4">
        <f>F6/F14</f>
        <v>0.45454545454545453</v>
      </c>
      <c r="I6" s="4">
        <f t="shared" ref="I6:I14" si="2">G6-H6</f>
        <v>-0.16883116883116883</v>
      </c>
    </row>
    <row r="7" spans="1:9">
      <c r="B7" s="4">
        <v>3</v>
      </c>
      <c r="C7" s="4">
        <v>1</v>
      </c>
      <c r="D7" s="4">
        <v>2</v>
      </c>
      <c r="E7" s="4">
        <f t="shared" si="0"/>
        <v>5</v>
      </c>
      <c r="F7" s="4">
        <f t="shared" si="1"/>
        <v>7</v>
      </c>
      <c r="G7" s="4">
        <f>E7/E14</f>
        <v>0.35714285714285715</v>
      </c>
      <c r="H7" s="4">
        <f>F7/F14</f>
        <v>0.63636363636363635</v>
      </c>
      <c r="I7" s="4">
        <f t="shared" si="2"/>
        <v>-0.2792207792207792</v>
      </c>
    </row>
    <row r="8" spans="1:9">
      <c r="B8" s="4">
        <v>4</v>
      </c>
      <c r="C8" s="4">
        <v>1</v>
      </c>
      <c r="D8" s="4">
        <v>0</v>
      </c>
      <c r="E8" s="4">
        <f t="shared" si="0"/>
        <v>6</v>
      </c>
      <c r="F8" s="4">
        <f t="shared" si="1"/>
        <v>7</v>
      </c>
      <c r="G8" s="4">
        <f>E8/E14</f>
        <v>0.42857142857142855</v>
      </c>
      <c r="H8" s="4">
        <f>F8/F14</f>
        <v>0.63636363636363635</v>
      </c>
      <c r="I8" s="4">
        <f t="shared" si="2"/>
        <v>-0.20779220779220781</v>
      </c>
    </row>
    <row r="9" spans="1:9">
      <c r="B9" s="4">
        <v>5</v>
      </c>
      <c r="C9" s="4">
        <v>0</v>
      </c>
      <c r="D9" s="4">
        <v>1</v>
      </c>
      <c r="E9" s="4">
        <f t="shared" si="0"/>
        <v>6</v>
      </c>
      <c r="F9" s="4">
        <f t="shared" si="1"/>
        <v>8</v>
      </c>
      <c r="G9" s="4">
        <f>E9/E14</f>
        <v>0.42857142857142855</v>
      </c>
      <c r="H9" s="4">
        <f>F9/F14</f>
        <v>0.72727272727272729</v>
      </c>
      <c r="I9" s="4">
        <f t="shared" si="2"/>
        <v>-0.29870129870129875</v>
      </c>
    </row>
    <row r="10" spans="1:9">
      <c r="B10" s="4">
        <v>6</v>
      </c>
      <c r="C10" s="4">
        <v>1</v>
      </c>
      <c r="D10" s="4">
        <v>1</v>
      </c>
      <c r="E10" s="4">
        <f t="shared" si="0"/>
        <v>7</v>
      </c>
      <c r="F10" s="4">
        <f t="shared" si="1"/>
        <v>9</v>
      </c>
      <c r="G10" s="4">
        <f>E10/E14</f>
        <v>0.5</v>
      </c>
      <c r="H10" s="4">
        <f>F10/F14</f>
        <v>0.81818181818181823</v>
      </c>
      <c r="I10" s="5">
        <f t="shared" si="2"/>
        <v>-0.31818181818181823</v>
      </c>
    </row>
    <row r="11" spans="1:9">
      <c r="B11" s="4">
        <v>7</v>
      </c>
      <c r="C11" s="4">
        <v>1</v>
      </c>
      <c r="D11" s="4">
        <v>0</v>
      </c>
      <c r="E11" s="4">
        <f t="shared" si="0"/>
        <v>8</v>
      </c>
      <c r="F11" s="4">
        <f t="shared" si="1"/>
        <v>9</v>
      </c>
      <c r="G11" s="4">
        <f>E11/E14</f>
        <v>0.5714285714285714</v>
      </c>
      <c r="H11" s="4">
        <f>F11/F14</f>
        <v>0.81818181818181823</v>
      </c>
      <c r="I11" s="4">
        <f t="shared" si="2"/>
        <v>-0.24675324675324684</v>
      </c>
    </row>
    <row r="12" spans="1:9">
      <c r="B12" s="4">
        <v>8</v>
      </c>
      <c r="C12" s="4">
        <v>2</v>
      </c>
      <c r="D12" s="4">
        <v>0</v>
      </c>
      <c r="E12" s="4">
        <f t="shared" si="0"/>
        <v>10</v>
      </c>
      <c r="F12" s="4">
        <f t="shared" si="1"/>
        <v>9</v>
      </c>
      <c r="G12" s="4">
        <f>E12/E14</f>
        <v>0.7142857142857143</v>
      </c>
      <c r="H12" s="4">
        <f>F12/F14</f>
        <v>0.81818181818181823</v>
      </c>
      <c r="I12" s="4">
        <f t="shared" si="2"/>
        <v>-0.10389610389610393</v>
      </c>
    </row>
    <row r="13" spans="1:9">
      <c r="B13" s="4">
        <v>9</v>
      </c>
      <c r="C13" s="4">
        <v>4</v>
      </c>
      <c r="D13" s="4">
        <v>1</v>
      </c>
      <c r="E13" s="4">
        <f t="shared" si="0"/>
        <v>14</v>
      </c>
      <c r="F13" s="4">
        <f t="shared" si="1"/>
        <v>10</v>
      </c>
      <c r="G13" s="4">
        <f>E13/E14</f>
        <v>1</v>
      </c>
      <c r="H13" s="4">
        <f>F13/F14</f>
        <v>0.90909090909090906</v>
      </c>
      <c r="I13" s="4">
        <f t="shared" si="2"/>
        <v>9.0909090909090939E-2</v>
      </c>
    </row>
    <row r="14" spans="1:9">
      <c r="B14" s="4">
        <v>10</v>
      </c>
      <c r="C14" s="4">
        <v>0</v>
      </c>
      <c r="D14" s="4">
        <v>1</v>
      </c>
      <c r="E14" s="5">
        <f t="shared" si="0"/>
        <v>14</v>
      </c>
      <c r="F14" s="5">
        <f t="shared" si="1"/>
        <v>11</v>
      </c>
      <c r="G14" s="4">
        <f>E14/E14</f>
        <v>1</v>
      </c>
      <c r="H14" s="4">
        <f>F14/F14</f>
        <v>1</v>
      </c>
      <c r="I14" s="4">
        <f t="shared" si="2"/>
        <v>0</v>
      </c>
    </row>
    <row r="16" spans="1:9" ht="19.5">
      <c r="B16" s="2" t="s">
        <v>19</v>
      </c>
      <c r="C16" s="1" t="s">
        <v>13</v>
      </c>
    </row>
    <row r="17" spans="2:4" ht="17.5">
      <c r="B17" s="1" t="s">
        <v>20</v>
      </c>
      <c r="C17" s="7" t="s">
        <v>14</v>
      </c>
      <c r="D17" s="8" t="s">
        <v>18</v>
      </c>
    </row>
    <row r="18" spans="2:4">
      <c r="C18" s="6">
        <v>0.05</v>
      </c>
      <c r="D18" s="6">
        <v>1.3580000000000001</v>
      </c>
    </row>
    <row r="19" spans="2:4">
      <c r="C19" s="6"/>
      <c r="D19" s="6"/>
    </row>
    <row r="20" spans="2:4" ht="16.5">
      <c r="B20" s="1" t="s">
        <v>58</v>
      </c>
      <c r="C20" s="6">
        <f>D18*SQRT((14+11)/(14*11))</f>
        <v>0.54715379257323327</v>
      </c>
      <c r="D20" s="6"/>
    </row>
    <row r="21" spans="2:4">
      <c r="C21" s="6"/>
      <c r="D21" s="6"/>
    </row>
    <row r="22" spans="2:4" ht="16">
      <c r="B22" t="s">
        <v>59</v>
      </c>
      <c r="C22" s="6"/>
      <c r="D22" s="6"/>
    </row>
    <row r="24" spans="2:4">
      <c r="B24" s="1"/>
      <c r="C24" s="9"/>
      <c r="D24" t="s">
        <v>56</v>
      </c>
    </row>
    <row r="25" spans="2:4">
      <c r="B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opLeftCell="A16" zoomScale="125" zoomScaleNormal="125" workbookViewId="0">
      <selection activeCell="C5" sqref="C5"/>
    </sheetView>
  </sheetViews>
  <sheetFormatPr defaultRowHeight="14"/>
  <cols>
    <col min="2" max="2" width="12" customWidth="1"/>
    <col min="9" max="9" width="11.58203125" customWidth="1"/>
    <col min="12" max="12" width="18.83203125" customWidth="1"/>
  </cols>
  <sheetData>
    <row r="1" spans="1:13">
      <c r="A1" s="1" t="s">
        <v>21</v>
      </c>
      <c r="B1" s="1" t="s">
        <v>62</v>
      </c>
      <c r="E1" s="1" t="s">
        <v>21</v>
      </c>
      <c r="F1" s="1" t="s">
        <v>22</v>
      </c>
    </row>
    <row r="2" spans="1:13">
      <c r="A2" s="9">
        <v>1</v>
      </c>
      <c r="B2" s="6">
        <v>0</v>
      </c>
      <c r="E2" s="9">
        <v>1</v>
      </c>
      <c r="F2" s="6">
        <v>8</v>
      </c>
    </row>
    <row r="3" spans="1:13">
      <c r="A3" s="9">
        <v>2</v>
      </c>
      <c r="B3" s="6">
        <v>0</v>
      </c>
      <c r="E3" s="9">
        <v>2</v>
      </c>
      <c r="F3" s="6">
        <v>8</v>
      </c>
      <c r="L3" s="13"/>
    </row>
    <row r="4" spans="1:13">
      <c r="A4" s="9">
        <v>3</v>
      </c>
      <c r="B4" s="6">
        <v>0.25600000000000001</v>
      </c>
      <c r="E4" s="9">
        <v>3</v>
      </c>
      <c r="F4" s="6">
        <v>8</v>
      </c>
      <c r="L4" s="14"/>
    </row>
    <row r="5" spans="1:13">
      <c r="A5" s="9">
        <v>4</v>
      </c>
      <c r="B5" s="6">
        <v>0.39600000000000002</v>
      </c>
      <c r="E5" s="9">
        <v>4</v>
      </c>
      <c r="F5" s="6">
        <v>8</v>
      </c>
      <c r="L5" s="15"/>
      <c r="M5" s="16"/>
    </row>
    <row r="6" spans="1:13">
      <c r="A6" s="9">
        <v>5</v>
      </c>
      <c r="B6" s="6">
        <v>0.46600000000000003</v>
      </c>
      <c r="E6" s="9">
        <v>5</v>
      </c>
      <c r="F6" s="6">
        <v>8</v>
      </c>
      <c r="L6" s="15"/>
      <c r="M6" s="16"/>
    </row>
    <row r="7" spans="1:13">
      <c r="A7" s="9">
        <v>6</v>
      </c>
      <c r="B7" s="6">
        <v>0.59399999999999997</v>
      </c>
      <c r="E7" s="9">
        <v>6</v>
      </c>
      <c r="F7" s="6">
        <v>8</v>
      </c>
      <c r="L7" s="15"/>
      <c r="M7" s="16"/>
    </row>
    <row r="8" spans="1:13">
      <c r="A8" s="9">
        <v>7</v>
      </c>
      <c r="B8" s="6">
        <v>0.72199999999999998</v>
      </c>
      <c r="E8" s="9">
        <v>7</v>
      </c>
      <c r="F8" s="6">
        <v>8</v>
      </c>
      <c r="L8" s="15"/>
      <c r="M8" s="16"/>
    </row>
    <row r="9" spans="1:13">
      <c r="A9" s="9">
        <v>8</v>
      </c>
      <c r="B9" s="6">
        <v>0.89</v>
      </c>
      <c r="E9" s="9">
        <v>8</v>
      </c>
      <c r="F9" s="6">
        <v>8</v>
      </c>
      <c r="L9" s="15"/>
      <c r="M9" s="16"/>
    </row>
    <row r="10" spans="1:13">
      <c r="A10" s="9">
        <v>9</v>
      </c>
      <c r="B10" s="6">
        <v>1.1200000000000001</v>
      </c>
      <c r="E10" s="9">
        <v>9</v>
      </c>
      <c r="F10" s="6">
        <v>8</v>
      </c>
      <c r="L10" s="15"/>
      <c r="M10" s="16"/>
    </row>
    <row r="11" spans="1:13">
      <c r="A11" s="9">
        <v>10</v>
      </c>
      <c r="B11" s="6">
        <v>1.31</v>
      </c>
      <c r="E11" s="12">
        <v>10</v>
      </c>
      <c r="F11" s="11">
        <v>15</v>
      </c>
      <c r="L11" s="15"/>
      <c r="M11" s="16"/>
    </row>
    <row r="12" spans="1:13">
      <c r="A12" s="9">
        <v>11</v>
      </c>
      <c r="B12" s="6">
        <v>1.31</v>
      </c>
      <c r="E12" s="12">
        <v>11</v>
      </c>
      <c r="F12" s="11">
        <v>15</v>
      </c>
      <c r="L12" s="15"/>
      <c r="M12" s="16"/>
    </row>
    <row r="13" spans="1:13">
      <c r="A13" s="9">
        <v>12</v>
      </c>
      <c r="B13" s="6">
        <v>1.43</v>
      </c>
      <c r="E13" s="12">
        <v>12</v>
      </c>
      <c r="F13" s="11">
        <v>15</v>
      </c>
      <c r="L13" s="15"/>
      <c r="M13" s="16"/>
    </row>
    <row r="14" spans="1:13">
      <c r="A14" s="12">
        <v>13</v>
      </c>
      <c r="B14" s="11">
        <v>1.63</v>
      </c>
      <c r="E14" s="12">
        <v>13</v>
      </c>
      <c r="F14" s="11">
        <v>15</v>
      </c>
      <c r="L14" s="15"/>
      <c r="M14" s="16"/>
    </row>
    <row r="15" spans="1:13">
      <c r="A15" s="9">
        <v>14</v>
      </c>
      <c r="B15" s="6">
        <v>1.71</v>
      </c>
      <c r="E15" s="12">
        <v>14</v>
      </c>
      <c r="F15" s="11">
        <v>15</v>
      </c>
      <c r="L15" s="15"/>
      <c r="M15" s="16"/>
    </row>
    <row r="16" spans="1:13">
      <c r="A16" s="9">
        <v>15</v>
      </c>
      <c r="B16" s="6">
        <v>1.72</v>
      </c>
      <c r="E16" s="9">
        <v>15</v>
      </c>
      <c r="F16" s="6">
        <v>19</v>
      </c>
      <c r="L16" s="15"/>
      <c r="M16" s="16"/>
    </row>
    <row r="17" spans="1:13">
      <c r="A17" s="9">
        <v>16</v>
      </c>
      <c r="B17" s="6">
        <v>1.81</v>
      </c>
      <c r="E17" s="9">
        <v>16</v>
      </c>
      <c r="F17" s="6">
        <v>19</v>
      </c>
      <c r="L17" s="15"/>
      <c r="M17" s="16"/>
    </row>
    <row r="18" spans="1:13">
      <c r="A18" s="9">
        <v>17</v>
      </c>
      <c r="B18" s="6">
        <v>1.92</v>
      </c>
      <c r="E18" s="9">
        <v>17</v>
      </c>
      <c r="F18" s="6">
        <v>19</v>
      </c>
      <c r="L18" s="15"/>
      <c r="M18" s="16"/>
    </row>
    <row r="19" spans="1:13">
      <c r="A19" s="9">
        <v>18</v>
      </c>
      <c r="B19" s="6">
        <v>2.1800000000000002</v>
      </c>
      <c r="E19" s="9">
        <v>18</v>
      </c>
      <c r="F19" s="6">
        <v>25</v>
      </c>
      <c r="L19" s="15"/>
      <c r="M19" s="16"/>
    </row>
    <row r="20" spans="1:13">
      <c r="A20" s="9">
        <v>19</v>
      </c>
      <c r="B20" s="6">
        <v>3.34</v>
      </c>
      <c r="E20" s="9">
        <v>19</v>
      </c>
      <c r="F20" s="6">
        <v>34</v>
      </c>
      <c r="L20" s="15"/>
      <c r="M20" s="16"/>
    </row>
    <row r="21" spans="1:13">
      <c r="A21" s="9">
        <v>20</v>
      </c>
      <c r="B21" s="6">
        <v>3.4</v>
      </c>
      <c r="E21" s="9">
        <v>20</v>
      </c>
      <c r="F21" s="6">
        <v>34</v>
      </c>
      <c r="L21" s="15"/>
      <c r="M21" s="16"/>
    </row>
    <row r="22" spans="1:13">
      <c r="A22" s="9">
        <v>21</v>
      </c>
      <c r="B22" s="6">
        <v>3.8</v>
      </c>
      <c r="E22" s="9">
        <v>21</v>
      </c>
      <c r="F22" s="6">
        <v>34</v>
      </c>
      <c r="L22" s="15"/>
      <c r="M22" s="16"/>
    </row>
    <row r="23" spans="1:13">
      <c r="A23" s="9">
        <v>22</v>
      </c>
      <c r="B23" s="6">
        <v>4</v>
      </c>
      <c r="E23" s="9">
        <v>22</v>
      </c>
      <c r="F23" s="6">
        <v>34</v>
      </c>
      <c r="L23" s="15"/>
      <c r="M23" s="16"/>
    </row>
    <row r="24" spans="1:13">
      <c r="A24" s="9">
        <v>23</v>
      </c>
      <c r="B24" s="6">
        <v>4.0599999999999996</v>
      </c>
      <c r="E24" s="9">
        <v>23</v>
      </c>
      <c r="F24" s="6">
        <v>34</v>
      </c>
      <c r="L24" s="15"/>
      <c r="M24" s="16"/>
    </row>
    <row r="25" spans="1:13">
      <c r="A25" s="9">
        <v>24</v>
      </c>
      <c r="B25" s="6">
        <v>4.78</v>
      </c>
      <c r="E25" s="9">
        <v>24</v>
      </c>
      <c r="F25" s="6">
        <v>34</v>
      </c>
      <c r="L25" s="15"/>
      <c r="M25" s="16"/>
    </row>
    <row r="26" spans="1:13">
      <c r="A26" s="9">
        <v>25</v>
      </c>
      <c r="B26" s="6">
        <v>8.7799999999999994</v>
      </c>
      <c r="E26" s="9">
        <v>25</v>
      </c>
      <c r="F26" s="6">
        <v>35</v>
      </c>
      <c r="L26" s="15"/>
      <c r="M26" s="16"/>
    </row>
    <row r="27" spans="1:13">
      <c r="F27" s="6"/>
      <c r="L27" s="15"/>
      <c r="M27" s="16"/>
    </row>
    <row r="28" spans="1:13">
      <c r="B28" s="12">
        <f>MEDIAN(B2:B26)</f>
        <v>1.63</v>
      </c>
      <c r="F28" s="12">
        <f>MEDIAN(F2:F26)</f>
        <v>15</v>
      </c>
      <c r="L28" s="17"/>
      <c r="M28" s="16"/>
    </row>
    <row r="29" spans="1:13">
      <c r="L29" s="18"/>
      <c r="M29" s="16"/>
    </row>
    <row r="30" spans="1:13">
      <c r="L30" s="18"/>
      <c r="M30" s="16"/>
    </row>
    <row r="31" spans="1:13">
      <c r="L31" s="18"/>
      <c r="M31" s="16"/>
    </row>
    <row r="40" spans="4:10">
      <c r="D40" s="5"/>
      <c r="E40" s="5"/>
      <c r="F40" s="5"/>
      <c r="G40" s="5"/>
      <c r="H40" s="5"/>
      <c r="I40" s="6"/>
      <c r="J40" s="9"/>
    </row>
    <row r="41" spans="4:10">
      <c r="D41" s="4"/>
      <c r="E41" s="4"/>
      <c r="F41" s="4"/>
      <c r="G41" s="4"/>
      <c r="H41" s="4"/>
    </row>
    <row r="42" spans="4:10">
      <c r="D42" s="4"/>
      <c r="E42" s="4"/>
      <c r="F42" s="4"/>
      <c r="G42" s="4"/>
      <c r="H42" s="4"/>
      <c r="J42" s="1"/>
    </row>
    <row r="43" spans="4:10">
      <c r="D43" s="4"/>
      <c r="E43" s="4"/>
      <c r="F43" s="4"/>
      <c r="G43" s="4"/>
      <c r="H43" s="4"/>
    </row>
    <row r="44" spans="4:10">
      <c r="D44" s="4"/>
      <c r="E44" s="4"/>
      <c r="F44" s="4"/>
      <c r="G44" s="4"/>
      <c r="H44" s="4"/>
      <c r="J44" s="1"/>
    </row>
    <row r="45" spans="4:10">
      <c r="D45" s="4"/>
      <c r="E45" s="4"/>
      <c r="F45" s="4"/>
      <c r="G45" s="4"/>
      <c r="H45" s="4"/>
    </row>
    <row r="46" spans="4:10">
      <c r="D46" s="4"/>
      <c r="E46" s="4"/>
      <c r="F46" s="4"/>
      <c r="G46" s="4"/>
      <c r="H46" s="4"/>
      <c r="J46" s="1"/>
    </row>
    <row r="47" spans="4:10">
      <c r="D47" s="4"/>
      <c r="E47" s="4"/>
      <c r="F47" s="4"/>
      <c r="G47" s="4"/>
      <c r="H47" s="4"/>
    </row>
    <row r="48" spans="4:10">
      <c r="D48" s="4"/>
      <c r="E48" s="4"/>
      <c r="F48" s="4"/>
      <c r="G48" s="4"/>
      <c r="H48" s="4"/>
      <c r="J48" s="1"/>
    </row>
    <row r="49" spans="4:10">
      <c r="D49" s="19"/>
      <c r="E49" s="4"/>
      <c r="F49" s="4"/>
      <c r="G49" s="4"/>
      <c r="H49" s="4"/>
    </row>
    <row r="50" spans="4:10">
      <c r="D50" s="19"/>
      <c r="E50" s="4"/>
      <c r="F50" s="4"/>
      <c r="G50" s="4"/>
      <c r="H50" s="4"/>
      <c r="J50" s="1"/>
    </row>
    <row r="51" spans="4:10">
      <c r="D51" s="19"/>
      <c r="E51" s="4"/>
      <c r="F51" s="4"/>
      <c r="G51" s="4"/>
      <c r="H51" s="4"/>
    </row>
    <row r="52" spans="4:10">
      <c r="D52" s="19"/>
      <c r="E52" s="4"/>
      <c r="F52" s="4"/>
      <c r="G52" s="4"/>
      <c r="H52" s="4"/>
      <c r="J52" s="1"/>
    </row>
    <row r="53" spans="4:10">
      <c r="D53" s="19"/>
      <c r="E53" s="4"/>
      <c r="F53" s="4"/>
      <c r="G53" s="4"/>
      <c r="H53" s="4"/>
    </row>
    <row r="54" spans="4:10">
      <c r="D54" s="19"/>
      <c r="E54" s="4"/>
      <c r="F54" s="4"/>
      <c r="G54" s="4"/>
      <c r="H54" s="4"/>
      <c r="J54" s="1"/>
    </row>
    <row r="55" spans="4:10">
      <c r="D55" s="4"/>
      <c r="E55" s="4"/>
      <c r="F55" s="4"/>
      <c r="G55" s="4"/>
      <c r="H55" s="4"/>
    </row>
    <row r="56" spans="4:10">
      <c r="D56" s="4"/>
      <c r="E56" s="4"/>
      <c r="F56" s="4"/>
      <c r="G56" s="4"/>
      <c r="H56" s="4"/>
    </row>
    <row r="57" spans="4:10">
      <c r="D57" s="4"/>
      <c r="E57" s="4"/>
      <c r="F57" s="4"/>
      <c r="G57" s="4"/>
      <c r="H57" s="4"/>
    </row>
    <row r="58" spans="4:10">
      <c r="D58" s="4"/>
      <c r="E58" s="4"/>
      <c r="F58" s="4"/>
      <c r="G58" s="4"/>
      <c r="H58" s="4"/>
    </row>
    <row r="59" spans="4:10">
      <c r="D59" s="4"/>
      <c r="E59" s="4"/>
      <c r="F59" s="4"/>
      <c r="G59" s="4"/>
      <c r="H59" s="4"/>
    </row>
    <row r="60" spans="4:10">
      <c r="D60" s="4"/>
      <c r="E60" s="4"/>
      <c r="F60" s="4"/>
      <c r="G60" s="4"/>
      <c r="H60" s="4"/>
    </row>
    <row r="61" spans="4:10">
      <c r="D61" s="4"/>
      <c r="E61" s="4"/>
      <c r="F61" s="4"/>
      <c r="G61" s="4"/>
      <c r="H61" s="4"/>
    </row>
    <row r="62" spans="4:10">
      <c r="D62" s="4"/>
      <c r="E62" s="4"/>
      <c r="F62" s="4"/>
      <c r="G62" s="4"/>
      <c r="H62" s="4"/>
    </row>
    <row r="63" spans="4:10">
      <c r="D63" s="4"/>
      <c r="E63" s="4"/>
      <c r="F63" s="4"/>
      <c r="G63" s="4"/>
      <c r="H63" s="4"/>
    </row>
    <row r="64" spans="4:10">
      <c r="D64" s="4"/>
      <c r="E64" s="4"/>
      <c r="F64" s="4"/>
      <c r="G64" s="4"/>
      <c r="H64" s="4"/>
    </row>
    <row r="65" spans="3:8">
      <c r="D65" s="4"/>
      <c r="E65" s="4"/>
      <c r="F65" s="4"/>
      <c r="G65" s="4"/>
      <c r="H65" s="4"/>
    </row>
    <row r="66" spans="3:8">
      <c r="C66" s="1"/>
      <c r="D66" s="5"/>
      <c r="E66" s="5"/>
      <c r="F66" s="5"/>
      <c r="G66" s="5"/>
      <c r="H66" s="5"/>
    </row>
  </sheetData>
  <sortState ref="M11:M34">
    <sortCondition ref="M11:M3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tabSelected="1" topLeftCell="A94" zoomScaleNormal="100" workbookViewId="0">
      <selection activeCell="G50" sqref="G50"/>
    </sheetView>
  </sheetViews>
  <sheetFormatPr defaultRowHeight="14"/>
  <cols>
    <col min="2" max="2" width="48.5" bestFit="1" customWidth="1"/>
    <col min="3" max="3" width="48.83203125" customWidth="1"/>
    <col min="7" max="7" width="16.33203125" customWidth="1"/>
    <col min="9" max="9" width="9.25" bestFit="1" customWidth="1"/>
  </cols>
  <sheetData>
    <row r="1" spans="1:14" ht="17.5">
      <c r="A1" s="20" t="s">
        <v>29</v>
      </c>
      <c r="B1" s="5" t="s">
        <v>45</v>
      </c>
      <c r="C1" s="5" t="s">
        <v>61</v>
      </c>
      <c r="D1" s="5" t="s">
        <v>23</v>
      </c>
      <c r="E1" s="5" t="s">
        <v>24</v>
      </c>
      <c r="F1" s="5" t="s">
        <v>28</v>
      </c>
      <c r="H1" s="1" t="s">
        <v>47</v>
      </c>
      <c r="L1" s="21"/>
      <c r="N1" s="21"/>
    </row>
    <row r="2" spans="1:14" ht="20.5">
      <c r="A2" s="1">
        <v>1</v>
      </c>
      <c r="B2" s="4">
        <v>8</v>
      </c>
      <c r="C2" s="4">
        <v>0</v>
      </c>
      <c r="D2" s="4">
        <f>B2*E2</f>
        <v>512</v>
      </c>
      <c r="E2" s="4">
        <f t="shared" ref="E2:F4" si="0">B2*B2</f>
        <v>64</v>
      </c>
      <c r="F2" s="4">
        <f t="shared" si="0"/>
        <v>0</v>
      </c>
      <c r="H2" t="s">
        <v>31</v>
      </c>
      <c r="I2">
        <f>E27-((B27*B27)/25)</f>
        <v>2809.0400000000009</v>
      </c>
    </row>
    <row r="3" spans="1:14" ht="20.5">
      <c r="A3" s="1">
        <v>2</v>
      </c>
      <c r="B3" s="4">
        <v>8</v>
      </c>
      <c r="C3" s="4">
        <v>8</v>
      </c>
      <c r="D3" s="4">
        <f t="shared" ref="D3:D8" si="1">B3*C3</f>
        <v>64</v>
      </c>
      <c r="E3" s="4">
        <f t="shared" si="0"/>
        <v>64</v>
      </c>
      <c r="F3" s="4">
        <f t="shared" si="0"/>
        <v>64</v>
      </c>
      <c r="H3" t="s">
        <v>32</v>
      </c>
      <c r="I3">
        <f>F27-((C27*C27)/25)</f>
        <v>334.16</v>
      </c>
    </row>
    <row r="4" spans="1:14" ht="17.5">
      <c r="A4" s="1">
        <v>3</v>
      </c>
      <c r="B4" s="4">
        <v>8</v>
      </c>
      <c r="C4" s="4">
        <v>3</v>
      </c>
      <c r="D4" s="4">
        <f t="shared" si="1"/>
        <v>24</v>
      </c>
      <c r="E4" s="4">
        <f t="shared" si="0"/>
        <v>64</v>
      </c>
      <c r="F4" s="4">
        <f t="shared" si="0"/>
        <v>9</v>
      </c>
      <c r="H4" t="s">
        <v>33</v>
      </c>
      <c r="I4">
        <f>D27-(B27*C27)/25</f>
        <v>447.07999999999993</v>
      </c>
    </row>
    <row r="5" spans="1:14">
      <c r="A5" s="1">
        <v>4</v>
      </c>
      <c r="B5" s="4">
        <v>8</v>
      </c>
      <c r="C5" s="4">
        <v>9</v>
      </c>
      <c r="D5" s="4">
        <f t="shared" si="1"/>
        <v>72</v>
      </c>
      <c r="E5" s="4">
        <f t="shared" ref="E5:F26" si="2">B5*B5</f>
        <v>64</v>
      </c>
      <c r="F5" s="4">
        <f t="shared" si="2"/>
        <v>81</v>
      </c>
      <c r="H5" t="s">
        <v>25</v>
      </c>
      <c r="I5">
        <f>I4/I2</f>
        <v>0.15915757696579608</v>
      </c>
    </row>
    <row r="6" spans="1:14" ht="16">
      <c r="A6" s="1">
        <v>5</v>
      </c>
      <c r="B6" s="4">
        <v>8</v>
      </c>
      <c r="C6" s="4">
        <v>9</v>
      </c>
      <c r="D6" s="4">
        <f t="shared" si="1"/>
        <v>72</v>
      </c>
      <c r="E6" s="4">
        <f t="shared" si="2"/>
        <v>64</v>
      </c>
      <c r="F6" s="4">
        <f t="shared" si="2"/>
        <v>81</v>
      </c>
      <c r="H6" t="s">
        <v>35</v>
      </c>
      <c r="I6">
        <f>(C27-(I5*B27))/25</f>
        <v>1.4605701592002975</v>
      </c>
    </row>
    <row r="7" spans="1:14" ht="14.5">
      <c r="A7" s="1">
        <v>6</v>
      </c>
      <c r="B7" s="4">
        <v>8</v>
      </c>
      <c r="C7" s="4">
        <v>0</v>
      </c>
      <c r="D7" s="4">
        <f t="shared" si="1"/>
        <v>0</v>
      </c>
      <c r="E7" s="4">
        <f t="shared" si="2"/>
        <v>64</v>
      </c>
      <c r="F7" s="4">
        <f t="shared" si="2"/>
        <v>0</v>
      </c>
      <c r="H7" s="23" t="s">
        <v>34</v>
      </c>
      <c r="I7">
        <f>SQRT((I3/I2))</f>
        <v>0.34490403040797724</v>
      </c>
    </row>
    <row r="8" spans="1:14" ht="16">
      <c r="A8" s="1">
        <v>7</v>
      </c>
      <c r="B8" s="4">
        <v>8</v>
      </c>
      <c r="C8" s="4">
        <v>9</v>
      </c>
      <c r="D8" s="4">
        <f t="shared" si="1"/>
        <v>72</v>
      </c>
      <c r="E8" s="4">
        <f t="shared" si="2"/>
        <v>64</v>
      </c>
      <c r="F8" s="4">
        <f t="shared" si="2"/>
        <v>81</v>
      </c>
      <c r="H8" t="s">
        <v>36</v>
      </c>
      <c r="I8">
        <f>(C27-(I7*B27))/25</f>
        <v>-2.0166034492373344</v>
      </c>
    </row>
    <row r="9" spans="1:14">
      <c r="A9" s="1">
        <v>8</v>
      </c>
      <c r="B9" s="4">
        <v>8</v>
      </c>
      <c r="C9" s="4">
        <v>8</v>
      </c>
      <c r="D9" s="4">
        <f t="shared" ref="D9:D26" si="3">B9*C9</f>
        <v>64</v>
      </c>
      <c r="E9" s="4">
        <f t="shared" si="2"/>
        <v>64</v>
      </c>
      <c r="F9" s="4">
        <f t="shared" si="2"/>
        <v>64</v>
      </c>
      <c r="H9" t="s">
        <v>26</v>
      </c>
      <c r="I9">
        <f>I4/SQRT(I2*I3)</f>
        <v>0.46145467415249708</v>
      </c>
    </row>
    <row r="10" spans="1:14" ht="22">
      <c r="A10" s="1">
        <v>9</v>
      </c>
      <c r="B10" s="19">
        <v>8</v>
      </c>
      <c r="C10" s="4">
        <v>0</v>
      </c>
      <c r="D10" s="4">
        <f t="shared" si="3"/>
        <v>0</v>
      </c>
      <c r="E10" s="4">
        <f t="shared" si="2"/>
        <v>64</v>
      </c>
      <c r="F10" s="4">
        <f t="shared" si="2"/>
        <v>0</v>
      </c>
      <c r="H10" t="s">
        <v>37</v>
      </c>
      <c r="I10">
        <f>(I9*I9)*I3</f>
        <v>71.156169509868107</v>
      </c>
      <c r="J10" t="s">
        <v>38</v>
      </c>
    </row>
    <row r="11" spans="1:14" ht="20.5">
      <c r="A11" s="1">
        <v>10</v>
      </c>
      <c r="B11" s="19">
        <v>15</v>
      </c>
      <c r="C11" s="4">
        <v>6</v>
      </c>
      <c r="D11" s="4">
        <f t="shared" si="3"/>
        <v>90</v>
      </c>
      <c r="E11" s="4">
        <f t="shared" si="2"/>
        <v>225</v>
      </c>
      <c r="F11" s="4">
        <f t="shared" si="2"/>
        <v>36</v>
      </c>
      <c r="H11" t="s">
        <v>39</v>
      </c>
      <c r="I11">
        <f>(1-(I9*I9))*I3</f>
        <v>263.00383049013192</v>
      </c>
      <c r="J11" t="s">
        <v>40</v>
      </c>
    </row>
    <row r="12" spans="1:14">
      <c r="A12" s="1">
        <v>11</v>
      </c>
      <c r="B12" s="19">
        <v>15</v>
      </c>
      <c r="C12" s="4">
        <v>9</v>
      </c>
      <c r="D12" s="4">
        <f t="shared" si="3"/>
        <v>135</v>
      </c>
      <c r="E12" s="4">
        <f t="shared" si="2"/>
        <v>225</v>
      </c>
      <c r="F12" s="4">
        <f t="shared" si="2"/>
        <v>81</v>
      </c>
      <c r="J12" t="s">
        <v>41</v>
      </c>
    </row>
    <row r="13" spans="1:14">
      <c r="A13" s="1">
        <v>12</v>
      </c>
      <c r="B13" s="19">
        <v>15</v>
      </c>
      <c r="C13" s="4">
        <v>7</v>
      </c>
      <c r="D13" s="4">
        <f t="shared" si="3"/>
        <v>105</v>
      </c>
      <c r="E13" s="4">
        <f t="shared" si="2"/>
        <v>225</v>
      </c>
      <c r="F13" s="4">
        <f t="shared" si="2"/>
        <v>49</v>
      </c>
      <c r="J13" t="s">
        <v>42</v>
      </c>
    </row>
    <row r="14" spans="1:14">
      <c r="A14" s="1">
        <v>13</v>
      </c>
      <c r="B14" s="19">
        <v>15</v>
      </c>
      <c r="C14" s="4">
        <v>4</v>
      </c>
      <c r="D14" s="4">
        <f t="shared" si="3"/>
        <v>60</v>
      </c>
      <c r="E14" s="4">
        <f t="shared" si="2"/>
        <v>225</v>
      </c>
      <c r="F14" s="4">
        <f t="shared" si="2"/>
        <v>16</v>
      </c>
      <c r="H14" s="1" t="s">
        <v>27</v>
      </c>
      <c r="I14" s="1">
        <f>(I9*I9)*((25-2)/(1-(I9*I9)))</f>
        <v>6.222692253861954</v>
      </c>
    </row>
    <row r="15" spans="1:14" ht="17">
      <c r="A15" s="1">
        <v>14</v>
      </c>
      <c r="B15" s="19">
        <v>15</v>
      </c>
      <c r="C15" s="4">
        <v>0</v>
      </c>
      <c r="D15" s="4">
        <f t="shared" si="3"/>
        <v>0</v>
      </c>
      <c r="E15" s="4">
        <f t="shared" si="2"/>
        <v>225</v>
      </c>
      <c r="F15" s="4">
        <f t="shared" si="2"/>
        <v>0</v>
      </c>
      <c r="H15" s="1" t="s">
        <v>43</v>
      </c>
      <c r="I15" s="1">
        <v>4.28</v>
      </c>
    </row>
    <row r="16" spans="1:14">
      <c r="A16" s="1">
        <v>15</v>
      </c>
      <c r="B16" s="4">
        <v>19</v>
      </c>
      <c r="C16" s="4">
        <v>0</v>
      </c>
      <c r="D16" s="4">
        <f t="shared" si="3"/>
        <v>0</v>
      </c>
      <c r="E16" s="4">
        <f t="shared" si="2"/>
        <v>361</v>
      </c>
      <c r="F16" s="4">
        <f t="shared" si="2"/>
        <v>0</v>
      </c>
    </row>
    <row r="17" spans="1:8" ht="17">
      <c r="A17" s="1">
        <v>16</v>
      </c>
      <c r="B17" s="4">
        <v>19</v>
      </c>
      <c r="C17" s="4">
        <v>0</v>
      </c>
      <c r="D17" s="4">
        <f t="shared" si="3"/>
        <v>0</v>
      </c>
      <c r="E17" s="4">
        <f t="shared" si="2"/>
        <v>361</v>
      </c>
      <c r="F17" s="4">
        <f t="shared" si="2"/>
        <v>0</v>
      </c>
      <c r="H17" s="1" t="s">
        <v>44</v>
      </c>
    </row>
    <row r="18" spans="1:8">
      <c r="A18" s="1">
        <v>17</v>
      </c>
      <c r="B18" s="4">
        <v>19</v>
      </c>
      <c r="C18" s="4">
        <v>3</v>
      </c>
      <c r="D18" s="4">
        <f t="shared" si="3"/>
        <v>57</v>
      </c>
      <c r="E18" s="4">
        <f t="shared" si="2"/>
        <v>361</v>
      </c>
      <c r="F18" s="4">
        <f t="shared" si="2"/>
        <v>9</v>
      </c>
    </row>
    <row r="19" spans="1:8" ht="17">
      <c r="A19" s="1">
        <v>18</v>
      </c>
      <c r="B19" s="4">
        <v>25</v>
      </c>
      <c r="C19" s="4">
        <v>3</v>
      </c>
      <c r="D19" s="4">
        <f t="shared" si="3"/>
        <v>75</v>
      </c>
      <c r="E19" s="4">
        <f t="shared" si="2"/>
        <v>625</v>
      </c>
      <c r="F19" s="4">
        <f t="shared" si="2"/>
        <v>9</v>
      </c>
      <c r="H19" s="1" t="s">
        <v>48</v>
      </c>
    </row>
    <row r="20" spans="1:8">
      <c r="A20" s="1">
        <v>19</v>
      </c>
      <c r="B20" s="4">
        <v>34</v>
      </c>
      <c r="C20" s="4">
        <v>2</v>
      </c>
      <c r="D20" s="4">
        <f t="shared" si="3"/>
        <v>68</v>
      </c>
      <c r="E20" s="4">
        <f t="shared" si="2"/>
        <v>1156</v>
      </c>
      <c r="F20" s="4">
        <f t="shared" si="2"/>
        <v>4</v>
      </c>
    </row>
    <row r="21" spans="1:8">
      <c r="A21" s="1">
        <v>20</v>
      </c>
      <c r="B21" s="4">
        <v>34</v>
      </c>
      <c r="C21" s="4">
        <v>0</v>
      </c>
      <c r="D21" s="4">
        <f t="shared" si="3"/>
        <v>0</v>
      </c>
      <c r="E21" s="4">
        <f t="shared" si="2"/>
        <v>1156</v>
      </c>
      <c r="F21" s="4">
        <f t="shared" si="2"/>
        <v>0</v>
      </c>
    </row>
    <row r="22" spans="1:8">
      <c r="A22" s="1">
        <v>21</v>
      </c>
      <c r="B22" s="4">
        <v>34</v>
      </c>
      <c r="C22" s="4">
        <v>9</v>
      </c>
      <c r="D22" s="4">
        <f t="shared" si="3"/>
        <v>306</v>
      </c>
      <c r="E22" s="4">
        <f t="shared" si="2"/>
        <v>1156</v>
      </c>
      <c r="F22" s="4">
        <f t="shared" si="2"/>
        <v>81</v>
      </c>
    </row>
    <row r="23" spans="1:8">
      <c r="A23" s="1">
        <v>22</v>
      </c>
      <c r="B23" s="4">
        <v>34</v>
      </c>
      <c r="C23" s="4">
        <v>5</v>
      </c>
      <c r="D23" s="4">
        <f t="shared" si="3"/>
        <v>170</v>
      </c>
      <c r="E23" s="4">
        <f t="shared" si="2"/>
        <v>1156</v>
      </c>
      <c r="F23" s="4">
        <f t="shared" si="2"/>
        <v>25</v>
      </c>
    </row>
    <row r="24" spans="1:8">
      <c r="A24" s="1">
        <v>23</v>
      </c>
      <c r="B24" s="4">
        <v>34</v>
      </c>
      <c r="C24" s="4">
        <v>6</v>
      </c>
      <c r="D24" s="4">
        <f t="shared" si="3"/>
        <v>204</v>
      </c>
      <c r="E24" s="4">
        <f t="shared" si="2"/>
        <v>1156</v>
      </c>
      <c r="F24" s="4">
        <f t="shared" si="2"/>
        <v>36</v>
      </c>
    </row>
    <row r="25" spans="1:8">
      <c r="A25" s="1">
        <v>24</v>
      </c>
      <c r="B25" s="4">
        <v>34</v>
      </c>
      <c r="C25" s="4">
        <v>10</v>
      </c>
      <c r="D25" s="4">
        <f t="shared" si="3"/>
        <v>340</v>
      </c>
      <c r="E25" s="4">
        <f t="shared" si="2"/>
        <v>1156</v>
      </c>
      <c r="F25" s="4">
        <f t="shared" si="2"/>
        <v>100</v>
      </c>
    </row>
    <row r="26" spans="1:8">
      <c r="A26" s="1">
        <v>25</v>
      </c>
      <c r="B26" s="4">
        <v>35</v>
      </c>
      <c r="C26" s="4">
        <v>1</v>
      </c>
      <c r="D26" s="4">
        <f t="shared" si="3"/>
        <v>35</v>
      </c>
      <c r="E26" s="4">
        <f t="shared" si="2"/>
        <v>1225</v>
      </c>
      <c r="F26" s="4">
        <f t="shared" si="2"/>
        <v>1</v>
      </c>
    </row>
    <row r="27" spans="1:8" ht="14.5">
      <c r="A27" s="22" t="s">
        <v>30</v>
      </c>
      <c r="B27" s="5">
        <f>SUM(B2:B26)</f>
        <v>468</v>
      </c>
      <c r="C27" s="5">
        <f>SUM(C2:C26)</f>
        <v>111</v>
      </c>
      <c r="D27" s="5">
        <f>SUM(D2:D26)</f>
        <v>2525</v>
      </c>
      <c r="E27" s="5">
        <f>SUM(E2:E26)</f>
        <v>11570</v>
      </c>
      <c r="F27" s="5">
        <f>SUM(F2:F26)</f>
        <v>827</v>
      </c>
    </row>
    <row r="60" spans="1:9" ht="17.5">
      <c r="A60" s="20" t="s">
        <v>29</v>
      </c>
      <c r="B60" s="3" t="s">
        <v>63</v>
      </c>
      <c r="C60" s="5" t="s">
        <v>61</v>
      </c>
      <c r="D60" s="5" t="s">
        <v>23</v>
      </c>
      <c r="E60" s="5" t="s">
        <v>24</v>
      </c>
      <c r="F60" s="5" t="s">
        <v>28</v>
      </c>
      <c r="H60" s="5" t="s">
        <v>53</v>
      </c>
    </row>
    <row r="61" spans="1:9" ht="20.5">
      <c r="A61" s="1">
        <v>1</v>
      </c>
      <c r="B61" s="4">
        <v>0</v>
      </c>
      <c r="C61" s="4">
        <v>0</v>
      </c>
      <c r="D61" s="4">
        <f>B61*C61</f>
        <v>0</v>
      </c>
      <c r="E61" s="4">
        <f>B61*B61</f>
        <v>0</v>
      </c>
      <c r="F61" s="4">
        <f>C61*C61</f>
        <v>0</v>
      </c>
      <c r="H61" t="s">
        <v>31</v>
      </c>
      <c r="I61">
        <f>E86-((B86*B86)/25)</f>
        <v>92.066032960000058</v>
      </c>
    </row>
    <row r="62" spans="1:9" ht="20.5">
      <c r="A62" s="1">
        <v>2</v>
      </c>
      <c r="B62" s="4">
        <v>0</v>
      </c>
      <c r="C62" s="4">
        <v>0</v>
      </c>
      <c r="D62" s="4">
        <f>B62*C62</f>
        <v>0</v>
      </c>
      <c r="E62" s="4">
        <f t="shared" ref="E62:E85" si="4">B62*B62</f>
        <v>0</v>
      </c>
      <c r="F62" s="4">
        <f t="shared" ref="F62:F85" si="5">C62*C62</f>
        <v>0</v>
      </c>
      <c r="H62" t="s">
        <v>32</v>
      </c>
      <c r="I62">
        <f>F86-((C86*C86)/25)</f>
        <v>334.16</v>
      </c>
    </row>
    <row r="63" spans="1:9" ht="17.5">
      <c r="A63" s="1">
        <v>3</v>
      </c>
      <c r="B63" s="4">
        <v>1.31</v>
      </c>
      <c r="C63" s="4">
        <v>0</v>
      </c>
      <c r="D63" s="4">
        <f t="shared" ref="D63:D85" si="6">B63*C63</f>
        <v>0</v>
      </c>
      <c r="E63" s="4">
        <f t="shared" si="4"/>
        <v>1.7161000000000002</v>
      </c>
      <c r="F63" s="4">
        <f t="shared" si="5"/>
        <v>0</v>
      </c>
      <c r="H63" t="s">
        <v>33</v>
      </c>
      <c r="I63">
        <f>D86-((B86*C86)/25)</f>
        <v>-31.408559999999994</v>
      </c>
    </row>
    <row r="64" spans="1:9">
      <c r="A64" s="1">
        <v>4</v>
      </c>
      <c r="B64" s="4">
        <v>4</v>
      </c>
      <c r="C64" s="4">
        <v>0</v>
      </c>
      <c r="D64" s="4">
        <f t="shared" si="6"/>
        <v>0</v>
      </c>
      <c r="E64" s="4">
        <f t="shared" si="4"/>
        <v>16</v>
      </c>
      <c r="F64" s="4">
        <f t="shared" si="5"/>
        <v>0</v>
      </c>
      <c r="H64" t="s">
        <v>25</v>
      </c>
      <c r="I64">
        <f>I63/I61</f>
        <v>-0.34115252922482364</v>
      </c>
    </row>
    <row r="65" spans="1:10" ht="16">
      <c r="A65" s="1">
        <v>5</v>
      </c>
      <c r="B65" s="4">
        <v>4.0599999999999996</v>
      </c>
      <c r="C65" s="4">
        <v>0</v>
      </c>
      <c r="D65" s="4">
        <f t="shared" si="6"/>
        <v>0</v>
      </c>
      <c r="E65" s="4">
        <f t="shared" si="4"/>
        <v>16.483599999999996</v>
      </c>
      <c r="F65" s="4">
        <f t="shared" si="5"/>
        <v>0</v>
      </c>
      <c r="H65" t="s">
        <v>35</v>
      </c>
      <c r="I65">
        <f>(C86-(I64*B86))/25</f>
        <v>5.1444663267480912</v>
      </c>
    </row>
    <row r="66" spans="1:10" ht="14.5">
      <c r="A66" s="1">
        <v>6</v>
      </c>
      <c r="B66" s="4">
        <v>4.78</v>
      </c>
      <c r="C66" s="4">
        <v>0</v>
      </c>
      <c r="D66" s="4">
        <f t="shared" si="6"/>
        <v>0</v>
      </c>
      <c r="E66" s="4">
        <f t="shared" si="4"/>
        <v>22.848400000000002</v>
      </c>
      <c r="F66" s="4">
        <f t="shared" si="5"/>
        <v>0</v>
      </c>
      <c r="H66" s="23" t="s">
        <v>34</v>
      </c>
      <c r="I66">
        <f>SQRT(I62/I61)</f>
        <v>1.9051427221133233</v>
      </c>
    </row>
    <row r="67" spans="1:10" ht="16">
      <c r="A67" s="1">
        <v>7</v>
      </c>
      <c r="B67" s="4">
        <v>8.7799999999999994</v>
      </c>
      <c r="C67" s="4">
        <v>0</v>
      </c>
      <c r="D67" s="4">
        <f t="shared" si="6"/>
        <v>0</v>
      </c>
      <c r="E67" s="4">
        <f t="shared" si="4"/>
        <v>77.088399999999993</v>
      </c>
      <c r="F67" s="4">
        <f t="shared" si="5"/>
        <v>0</v>
      </c>
      <c r="H67" t="s">
        <v>36</v>
      </c>
      <c r="I67">
        <f>(C86-(I66*B86))/25</f>
        <v>0.50595648454487219</v>
      </c>
    </row>
    <row r="68" spans="1:10">
      <c r="A68" s="1">
        <v>8</v>
      </c>
      <c r="B68" s="4">
        <v>0.46600000000000003</v>
      </c>
      <c r="C68" s="4">
        <v>1</v>
      </c>
      <c r="D68" s="4">
        <f t="shared" si="6"/>
        <v>0.46600000000000003</v>
      </c>
      <c r="E68" s="4">
        <f t="shared" si="4"/>
        <v>0.21715600000000002</v>
      </c>
      <c r="F68" s="4">
        <f t="shared" si="5"/>
        <v>1</v>
      </c>
      <c r="H68" t="s">
        <v>26</v>
      </c>
      <c r="I68">
        <f>I63/SQRT(I61*I62)</f>
        <v>-0.17906927668200751</v>
      </c>
    </row>
    <row r="69" spans="1:10" ht="22">
      <c r="A69" s="1">
        <v>9</v>
      </c>
      <c r="B69" s="4">
        <v>1.72</v>
      </c>
      <c r="C69" s="4">
        <v>2</v>
      </c>
      <c r="D69" s="4">
        <f t="shared" si="6"/>
        <v>3.44</v>
      </c>
      <c r="E69" s="4">
        <f t="shared" si="4"/>
        <v>2.9583999999999997</v>
      </c>
      <c r="F69" s="4">
        <f t="shared" si="5"/>
        <v>4</v>
      </c>
      <c r="H69" t="s">
        <v>37</v>
      </c>
      <c r="I69">
        <f>(I68*I68)*I62</f>
        <v>10.715109683309624</v>
      </c>
      <c r="J69" t="s">
        <v>38</v>
      </c>
    </row>
    <row r="70" spans="1:10" ht="20.5">
      <c r="A70" s="1">
        <v>10</v>
      </c>
      <c r="B70" s="4">
        <v>0.25600000000000001</v>
      </c>
      <c r="C70" s="4">
        <v>3</v>
      </c>
      <c r="D70" s="4">
        <f t="shared" si="6"/>
        <v>0.76800000000000002</v>
      </c>
      <c r="E70" s="4">
        <f t="shared" si="4"/>
        <v>6.5535999999999997E-2</v>
      </c>
      <c r="F70" s="4">
        <f t="shared" si="5"/>
        <v>9</v>
      </c>
      <c r="H70" t="s">
        <v>39</v>
      </c>
      <c r="I70">
        <f>(1-(I68*I68))*I62</f>
        <v>323.44489031669042</v>
      </c>
      <c r="J70" t="s">
        <v>40</v>
      </c>
    </row>
    <row r="71" spans="1:10">
      <c r="A71" s="1">
        <v>11</v>
      </c>
      <c r="B71" s="4">
        <v>0.59399999999999997</v>
      </c>
      <c r="C71" s="4">
        <v>3</v>
      </c>
      <c r="D71" s="4">
        <f t="shared" si="6"/>
        <v>1.782</v>
      </c>
      <c r="E71" s="4">
        <f t="shared" si="4"/>
        <v>0.35283599999999998</v>
      </c>
      <c r="F71" s="4">
        <f t="shared" si="5"/>
        <v>9</v>
      </c>
      <c r="J71" t="s">
        <v>41</v>
      </c>
    </row>
    <row r="72" spans="1:10">
      <c r="A72" s="1">
        <v>12</v>
      </c>
      <c r="B72" s="4">
        <v>1.63</v>
      </c>
      <c r="C72" s="4">
        <v>3</v>
      </c>
      <c r="D72" s="4">
        <f t="shared" si="6"/>
        <v>4.8899999999999997</v>
      </c>
      <c r="E72" s="4">
        <f t="shared" si="4"/>
        <v>2.6568999999999998</v>
      </c>
      <c r="F72" s="4">
        <f t="shared" si="5"/>
        <v>9</v>
      </c>
      <c r="J72" t="s">
        <v>42</v>
      </c>
    </row>
    <row r="73" spans="1:10">
      <c r="A73" s="1">
        <v>13</v>
      </c>
      <c r="B73" s="4">
        <v>1.81</v>
      </c>
      <c r="C73" s="4">
        <v>4</v>
      </c>
      <c r="D73" s="4">
        <f t="shared" si="6"/>
        <v>7.24</v>
      </c>
      <c r="E73" s="4">
        <f t="shared" si="4"/>
        <v>3.2761</v>
      </c>
      <c r="F73" s="4">
        <f t="shared" si="5"/>
        <v>16</v>
      </c>
      <c r="H73" s="1" t="s">
        <v>27</v>
      </c>
      <c r="I73" s="1">
        <f>(I68*I68)*23/(1-(I68*I68))</f>
        <v>0.7619459453349855</v>
      </c>
    </row>
    <row r="74" spans="1:10" ht="17">
      <c r="A74" s="1">
        <v>14</v>
      </c>
      <c r="B74" s="4">
        <v>2.1800000000000002</v>
      </c>
      <c r="C74" s="4">
        <v>5</v>
      </c>
      <c r="D74" s="4">
        <f t="shared" si="6"/>
        <v>10.9</v>
      </c>
      <c r="E74" s="4">
        <f t="shared" si="4"/>
        <v>4.7524000000000006</v>
      </c>
      <c r="F74" s="4">
        <f t="shared" si="5"/>
        <v>25</v>
      </c>
      <c r="H74" s="1" t="s">
        <v>43</v>
      </c>
      <c r="I74" s="1">
        <v>4.28</v>
      </c>
    </row>
    <row r="75" spans="1:10">
      <c r="A75" s="1">
        <v>15</v>
      </c>
      <c r="B75" s="4">
        <v>0.72199999999999998</v>
      </c>
      <c r="C75" s="4">
        <v>6</v>
      </c>
      <c r="D75" s="4">
        <f t="shared" si="6"/>
        <v>4.3319999999999999</v>
      </c>
      <c r="E75" s="4">
        <f t="shared" si="4"/>
        <v>0.52128399999999997</v>
      </c>
      <c r="F75" s="4">
        <f t="shared" si="5"/>
        <v>36</v>
      </c>
    </row>
    <row r="76" spans="1:10" ht="17">
      <c r="A76" s="1">
        <v>16</v>
      </c>
      <c r="B76" s="4">
        <v>1.92</v>
      </c>
      <c r="C76" s="4">
        <v>6</v>
      </c>
      <c r="D76" s="4">
        <f t="shared" si="6"/>
        <v>11.52</v>
      </c>
      <c r="E76" s="4">
        <f t="shared" si="4"/>
        <v>3.6863999999999999</v>
      </c>
      <c r="F76" s="4">
        <f t="shared" si="5"/>
        <v>36</v>
      </c>
      <c r="H76" s="1" t="s">
        <v>46</v>
      </c>
    </row>
    <row r="77" spans="1:10">
      <c r="A77" s="1">
        <v>17</v>
      </c>
      <c r="B77" s="4">
        <v>1.31</v>
      </c>
      <c r="C77" s="4">
        <v>7</v>
      </c>
      <c r="D77" s="4">
        <f t="shared" si="6"/>
        <v>9.17</v>
      </c>
      <c r="E77" s="4">
        <f t="shared" si="4"/>
        <v>1.7161000000000002</v>
      </c>
      <c r="F77" s="4">
        <f t="shared" si="5"/>
        <v>49</v>
      </c>
    </row>
    <row r="78" spans="1:10" ht="17">
      <c r="A78" s="1">
        <v>18</v>
      </c>
      <c r="B78" s="4">
        <v>0.89</v>
      </c>
      <c r="C78" s="4">
        <v>8</v>
      </c>
      <c r="D78" s="4">
        <f t="shared" si="6"/>
        <v>7.12</v>
      </c>
      <c r="E78" s="4">
        <f t="shared" si="4"/>
        <v>0.79210000000000003</v>
      </c>
      <c r="F78" s="4">
        <f t="shared" si="5"/>
        <v>64</v>
      </c>
      <c r="H78" s="1" t="s">
        <v>49</v>
      </c>
    </row>
    <row r="79" spans="1:10">
      <c r="A79" s="1">
        <v>19</v>
      </c>
      <c r="B79" s="4">
        <v>1.71</v>
      </c>
      <c r="C79" s="4">
        <v>8</v>
      </c>
      <c r="D79" s="4">
        <f>B79*C79</f>
        <v>13.68</v>
      </c>
      <c r="E79" s="4">
        <f t="shared" si="4"/>
        <v>2.9240999999999997</v>
      </c>
      <c r="F79" s="4">
        <f t="shared" si="5"/>
        <v>64</v>
      </c>
    </row>
    <row r="80" spans="1:10">
      <c r="A80" s="1">
        <v>20</v>
      </c>
      <c r="B80" s="4">
        <v>0.39600000000000002</v>
      </c>
      <c r="C80" s="4">
        <v>9</v>
      </c>
      <c r="D80" s="4">
        <f t="shared" si="6"/>
        <v>3.5640000000000001</v>
      </c>
      <c r="E80" s="4">
        <f t="shared" si="4"/>
        <v>0.15681600000000001</v>
      </c>
      <c r="F80" s="4">
        <f t="shared" si="5"/>
        <v>81</v>
      </c>
    </row>
    <row r="81" spans="1:6">
      <c r="A81" s="1">
        <v>21</v>
      </c>
      <c r="B81" s="4">
        <v>1.43</v>
      </c>
      <c r="C81" s="4">
        <v>9</v>
      </c>
      <c r="D81" s="4">
        <f t="shared" si="6"/>
        <v>12.87</v>
      </c>
      <c r="E81" s="4">
        <f t="shared" si="4"/>
        <v>2.0448999999999997</v>
      </c>
      <c r="F81" s="4">
        <f t="shared" si="5"/>
        <v>81</v>
      </c>
    </row>
    <row r="82" spans="1:6">
      <c r="A82" s="1">
        <v>22</v>
      </c>
      <c r="B82" s="4">
        <v>3.34</v>
      </c>
      <c r="C82" s="4">
        <v>9</v>
      </c>
      <c r="D82" s="4">
        <f t="shared" si="6"/>
        <v>30.06</v>
      </c>
      <c r="E82" s="4">
        <f t="shared" si="4"/>
        <v>11.1556</v>
      </c>
      <c r="F82" s="4">
        <f t="shared" si="5"/>
        <v>81</v>
      </c>
    </row>
    <row r="83" spans="1:6">
      <c r="A83" s="1">
        <v>23</v>
      </c>
      <c r="B83" s="4">
        <v>3.4</v>
      </c>
      <c r="C83" s="4">
        <v>9</v>
      </c>
      <c r="D83" s="4">
        <f t="shared" si="6"/>
        <v>30.599999999999998</v>
      </c>
      <c r="E83" s="4">
        <f t="shared" si="4"/>
        <v>11.559999999999999</v>
      </c>
      <c r="F83" s="4">
        <f t="shared" si="5"/>
        <v>81</v>
      </c>
    </row>
    <row r="84" spans="1:6">
      <c r="A84" s="1">
        <v>24</v>
      </c>
      <c r="B84" s="4">
        <v>3.8</v>
      </c>
      <c r="C84" s="4">
        <v>9</v>
      </c>
      <c r="D84" s="4">
        <f t="shared" si="6"/>
        <v>34.199999999999996</v>
      </c>
      <c r="E84" s="4">
        <f t="shared" si="4"/>
        <v>14.44</v>
      </c>
      <c r="F84" s="4">
        <f t="shared" si="5"/>
        <v>81</v>
      </c>
    </row>
    <row r="85" spans="1:6">
      <c r="A85" s="1">
        <v>25</v>
      </c>
      <c r="B85" s="4">
        <v>1.1200000000000001</v>
      </c>
      <c r="C85" s="4">
        <v>10</v>
      </c>
      <c r="D85" s="4">
        <f t="shared" si="6"/>
        <v>11.200000000000001</v>
      </c>
      <c r="E85" s="4">
        <f t="shared" si="4"/>
        <v>1.2544000000000002</v>
      </c>
      <c r="F85" s="4">
        <f t="shared" si="5"/>
        <v>100</v>
      </c>
    </row>
    <row r="86" spans="1:6" ht="14.5">
      <c r="A86" s="22" t="s">
        <v>30</v>
      </c>
      <c r="B86" s="5">
        <f>SUM(B61:B85)</f>
        <v>51.623999999999995</v>
      </c>
      <c r="C86" s="5">
        <f>SUM(C61:C85)</f>
        <v>111</v>
      </c>
      <c r="D86" s="5">
        <f>SUM(D61:D85)</f>
        <v>197.80199999999996</v>
      </c>
      <c r="E86" s="5">
        <f>SUM(E61:E85)</f>
        <v>198.66752800000003</v>
      </c>
      <c r="F86" s="5">
        <f>SUM(F61:F85)</f>
        <v>827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DNA conc. on PCR success</vt:lpstr>
      <vt:lpstr>Age of specimen on PCR success</vt:lpstr>
      <vt:lpstr>Median_DNA conc &amp; age</vt:lpstr>
      <vt:lpstr>Linear regression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Saluga</dc:creator>
  <cp:lastModifiedBy>MARTA</cp:lastModifiedBy>
  <dcterms:created xsi:type="dcterms:W3CDTF">2019-10-28T09:40:56Z</dcterms:created>
  <dcterms:modified xsi:type="dcterms:W3CDTF">2020-03-01T18:49:42Z</dcterms:modified>
</cp:coreProperties>
</file>