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\Desktop\Current\Submitted\Gharials\PeerJ\Figs\"/>
    </mc:Choice>
  </mc:AlternateContent>
  <bookViews>
    <workbookView xWindow="0" yWindow="0" windowWidth="17350" windowHeight="7030" tabRatio="500" activeTab="4"/>
  </bookViews>
  <sheets>
    <sheet name="Institutions" sheetId="2" r:id="rId1"/>
    <sheet name="Raw data" sheetId="1" r:id="rId2"/>
    <sheet name="Table S1" sheetId="3" r:id="rId3"/>
    <sheet name="Table S2" sheetId="4" r:id="rId4"/>
    <sheet name="Table S3" sheetId="5" r:id="rId5"/>
    <sheet name="Table S4" sheetId="6" r:id="rId6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1" l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39" i="1"/>
  <c r="E31" i="1"/>
  <c r="E32" i="1"/>
  <c r="E33" i="1"/>
  <c r="E34" i="1"/>
  <c r="E35" i="1"/>
  <c r="E36" i="1"/>
  <c r="E37" i="1"/>
  <c r="E38" i="1"/>
  <c r="E30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8" i="1"/>
  <c r="E7" i="1"/>
  <c r="E3" i="1"/>
  <c r="E4" i="1"/>
  <c r="E5" i="1"/>
  <c r="E6" i="1"/>
  <c r="E2" i="1"/>
  <c r="Q103" i="1"/>
  <c r="Q60" i="1"/>
  <c r="Q48" i="1"/>
  <c r="P103" i="1"/>
  <c r="P60" i="1"/>
  <c r="P48" i="1"/>
  <c r="L48" i="1"/>
  <c r="L60" i="1"/>
  <c r="L103" i="1"/>
  <c r="K103" i="1"/>
  <c r="K60" i="1"/>
  <c r="K48" i="1"/>
  <c r="J48" i="1"/>
  <c r="J103" i="1"/>
  <c r="J60" i="1"/>
  <c r="H48" i="1"/>
  <c r="G48" i="1"/>
  <c r="G60" i="1"/>
  <c r="G103" i="1"/>
</calcChain>
</file>

<file path=xl/sharedStrings.xml><?xml version="1.0" encoding="utf-8"?>
<sst xmlns="http://schemas.openxmlformats.org/spreadsheetml/2006/main" count="843" uniqueCount="258">
  <si>
    <t>Specimen_number</t>
  </si>
  <si>
    <t>BSL</t>
  </si>
  <si>
    <t>MW</t>
  </si>
  <si>
    <t>OCW</t>
  </si>
  <si>
    <t>SL_RTO</t>
  </si>
  <si>
    <t>SMW</t>
  </si>
  <si>
    <t>PEMW</t>
  </si>
  <si>
    <t>NMW</t>
  </si>
  <si>
    <t>NML</t>
  </si>
  <si>
    <t>NFMW</t>
  </si>
  <si>
    <t>NFML</t>
  </si>
  <si>
    <t>NFD</t>
  </si>
  <si>
    <t>MWAO</t>
  </si>
  <si>
    <t>IW</t>
  </si>
  <si>
    <t>PBL_R</t>
  </si>
  <si>
    <t>PBL_L</t>
  </si>
  <si>
    <t>?</t>
  </si>
  <si>
    <t>Alberta__145335</t>
  </si>
  <si>
    <t>Alberta__145413</t>
  </si>
  <si>
    <t>Alberta_145513</t>
  </si>
  <si>
    <t>Key</t>
  </si>
  <si>
    <t>Basal skull length (occ cond - pmx tip)</t>
  </si>
  <si>
    <t>AMNH-131377</t>
  </si>
  <si>
    <t>Max width (across quadratojugals)</t>
  </si>
  <si>
    <t>AMNH-15176</t>
  </si>
  <si>
    <t>Occipital condyle width</t>
  </si>
  <si>
    <t>AMNH-7138</t>
  </si>
  <si>
    <t>Snout min width (mid snout)</t>
  </si>
  <si>
    <t>Premaxillary expansion max width</t>
  </si>
  <si>
    <t>BMHN Specimen 5 of Gray 1873</t>
  </si>
  <si>
    <t>Naris max width</t>
  </si>
  <si>
    <t>BMHN Specimen of Gray 1873</t>
  </si>
  <si>
    <t>Naris max length</t>
  </si>
  <si>
    <t>BMNH 1869.8.28.159</t>
  </si>
  <si>
    <t>Narial fossa max width</t>
  </si>
  <si>
    <t>BMNH 1935-6-4-1</t>
  </si>
  <si>
    <t>Narial fossa max length (rostr to naris)</t>
  </si>
  <si>
    <t>BMNH 1974-3009</t>
  </si>
  <si>
    <t>Max width across orbits</t>
  </si>
  <si>
    <t>BMNH 1975.1418</t>
  </si>
  <si>
    <t>Interorbital width</t>
  </si>
  <si>
    <t>BMNH 1983.1131</t>
  </si>
  <si>
    <t>Narial fossa depth</t>
  </si>
  <si>
    <t>BMNH 2005.1601</t>
  </si>
  <si>
    <t>Snout length rostral to orbits</t>
  </si>
  <si>
    <t>BMNH 275</t>
  </si>
  <si>
    <t>Pterygoid bulla length (right)</t>
  </si>
  <si>
    <t>BMNH 46-1-7-3</t>
  </si>
  <si>
    <t>Pterygoid bulla length (left)</t>
  </si>
  <si>
    <t>BMNH_96.7.7.4</t>
  </si>
  <si>
    <t>CMNH_75-16</t>
  </si>
  <si>
    <t>FMNH 98864</t>
  </si>
  <si>
    <t>FMNH_22025</t>
  </si>
  <si>
    <t>FMNH-12459</t>
  </si>
  <si>
    <t>FMNH-82681</t>
  </si>
  <si>
    <t>LDUCZ-X1206</t>
  </si>
  <si>
    <t>LDUCZ-X1207</t>
  </si>
  <si>
    <t>LDUCZ-X127</t>
  </si>
  <si>
    <t>LDUCZ-X127a</t>
  </si>
  <si>
    <t>LDUCZ-X134</t>
  </si>
  <si>
    <t>LDUCZ-X215</t>
  </si>
  <si>
    <t>LDUCZ-X444</t>
  </si>
  <si>
    <t>Madras 20181021</t>
  </si>
  <si>
    <t>MCZ 33950</t>
  </si>
  <si>
    <t>MCZ R-46551</t>
  </si>
  <si>
    <t>MNHN_1944_249</t>
  </si>
  <si>
    <t>MNHN_1944_250</t>
  </si>
  <si>
    <t>MNHN_A5312</t>
  </si>
  <si>
    <t>MNHN_SaisieDuanes2012</t>
  </si>
  <si>
    <t>NEWHM_H163</t>
  </si>
  <si>
    <t>NEWHM_S0541</t>
  </si>
  <si>
    <t>NEWHM_S1153</t>
  </si>
  <si>
    <t>NEWHM_S1439</t>
  </si>
  <si>
    <t>Oaklahoma_7313</t>
  </si>
  <si>
    <t>0?</t>
  </si>
  <si>
    <t>QMBC 0006</t>
  </si>
  <si>
    <t>QMBC 1266</t>
  </si>
  <si>
    <t>ROM R-19</t>
  </si>
  <si>
    <t>RSM_1945_44</t>
  </si>
  <si>
    <t>RSM_1948.58.1</t>
  </si>
  <si>
    <t>RSM_1948.58.2</t>
  </si>
  <si>
    <t>TMM-M-5485</t>
  </si>
  <si>
    <t>TMM-M-5486</t>
  </si>
  <si>
    <t>TMM-M-5487</t>
  </si>
  <si>
    <t>TMM-M-5490</t>
  </si>
  <si>
    <t>UCRCRV291</t>
  </si>
  <si>
    <t>UF_118998</t>
  </si>
  <si>
    <t>UF_70592</t>
  </si>
  <si>
    <t>UMMZ155302</t>
  </si>
  <si>
    <t>USNM_72562</t>
  </si>
  <si>
    <t>ZSM2582-0_DSC</t>
  </si>
  <si>
    <t>ZSM28_1912_DS</t>
  </si>
  <si>
    <t>ZSM29_1912_DS</t>
  </si>
  <si>
    <t>ZSM29_1938_DS</t>
  </si>
  <si>
    <t>ZSM62_1959_DS</t>
  </si>
  <si>
    <t>ZUF049</t>
  </si>
  <si>
    <t>Madras Crocodile Bank Trust male</t>
  </si>
  <si>
    <t>Madras Crocodile Bank Trust female</t>
  </si>
  <si>
    <t>Indian Statistical Institute male</t>
  </si>
  <si>
    <t>PBL</t>
  </si>
  <si>
    <t>Narial fossa present?</t>
  </si>
  <si>
    <t>Bullae present?</t>
  </si>
  <si>
    <t>Average pterygoid bulla length</t>
  </si>
  <si>
    <t>Institutional abbreviations</t>
  </si>
  <si>
    <t>Abbreviation</t>
  </si>
  <si>
    <t>Institution</t>
  </si>
  <si>
    <t>AD</t>
  </si>
  <si>
    <t>AMNH</t>
  </si>
  <si>
    <t>BMNH</t>
  </si>
  <si>
    <t>CMNH</t>
  </si>
  <si>
    <t>FMNH</t>
  </si>
  <si>
    <t>ISI</t>
  </si>
  <si>
    <t>LDUCZ</t>
  </si>
  <si>
    <t>MCBT</t>
  </si>
  <si>
    <t>MCZ</t>
  </si>
  <si>
    <t>MNHN</t>
  </si>
  <si>
    <t>NEWHM</t>
  </si>
  <si>
    <t>NMINH</t>
  </si>
  <si>
    <t>OUM</t>
  </si>
  <si>
    <t>QMBC</t>
  </si>
  <si>
    <t>R</t>
  </si>
  <si>
    <t>ROM</t>
  </si>
  <si>
    <t>RSM</t>
  </si>
  <si>
    <t>SM</t>
  </si>
  <si>
    <t>TMM</t>
  </si>
  <si>
    <t>UAMZ</t>
  </si>
  <si>
    <t>UCRC</t>
  </si>
  <si>
    <t>UF</t>
  </si>
  <si>
    <t>UMMZ</t>
  </si>
  <si>
    <t>USNM</t>
  </si>
  <si>
    <t>VIS</t>
  </si>
  <si>
    <t>ZSM</t>
  </si>
  <si>
    <t>ZUF</t>
  </si>
  <si>
    <t>Bristol Museum and Art Gallery, Bristol, UK</t>
  </si>
  <si>
    <t>American Museum of Natural History, New York, USA</t>
  </si>
  <si>
    <t>Natural History Museum, London, UK</t>
  </si>
  <si>
    <t>Cleveland Museum of Natural History, Cleveland, USA</t>
  </si>
  <si>
    <t>Field Museum, Chicago, USA</t>
  </si>
  <si>
    <t>HC and NH Horniman Museum, London, UK</t>
  </si>
  <si>
    <t>Grant Museum, London, UK</t>
  </si>
  <si>
    <t>Humboldt Museum for Nature, Berlin, Germany</t>
  </si>
  <si>
    <t>National Museum of Natural History, Paris, France</t>
  </si>
  <si>
    <t>Great North Museum, Newcastle-upon-Tyne, UK</t>
  </si>
  <si>
    <t>National Museum of Ireland, Natural History, Dublin, Ireland</t>
  </si>
  <si>
    <t>National Museum of Wales, Cardiff, Wales</t>
  </si>
  <si>
    <t>Oklahoma Museum of Osteology, Oklahoma City, USA</t>
  </si>
  <si>
    <t>Oxford University Museum, Oxford, UK</t>
  </si>
  <si>
    <t>Queen Mary University of London, London, UK</t>
  </si>
  <si>
    <t>Cambridge Museum of Zoology, Cambridge, UK</t>
  </si>
  <si>
    <t>Royal Ontario Museum, Toronto, Canada</t>
  </si>
  <si>
    <t>Royal Scottish Museum, Edinburgh, Scotland</t>
  </si>
  <si>
    <t>Senckenberg Museum, Frankfurt, Germany</t>
  </si>
  <si>
    <t>Texas Memorial Museum, Austin, USA</t>
  </si>
  <si>
    <t>University of Alberta, Edmonton, Canada</t>
  </si>
  <si>
    <t>University of Chicago, Chicago, USA</t>
  </si>
  <si>
    <t>University of Michigan, Ann Arbor, USA</t>
  </si>
  <si>
    <t>Smithsonian Museum of Natural History, Washington DC, USA</t>
  </si>
  <si>
    <t>Nottingham Natural History Museum, Nottingham, UK</t>
  </si>
  <si>
    <t>Bavarian State Collection for Zoology, Munich, Germany</t>
  </si>
  <si>
    <t>N</t>
  </si>
  <si>
    <t>RMA intercept</t>
  </si>
  <si>
    <t>RMA slope</t>
  </si>
  <si>
    <t>CI lower limit (95%)</t>
  </si>
  <si>
    <t>CI upper limit (95%)</t>
  </si>
  <si>
    <t>p</t>
  </si>
  <si>
    <t>Allometry</t>
  </si>
  <si>
    <t>&lt; 0.0001</t>
  </si>
  <si>
    <t>negative</t>
  </si>
  <si>
    <t>isometric</t>
  </si>
  <si>
    <t>positive</t>
  </si>
  <si>
    <t>Log variable (vs. log MW)</t>
  </si>
  <si>
    <t>--</t>
  </si>
  <si>
    <t>isometry</t>
  </si>
  <si>
    <t>Variable</t>
  </si>
  <si>
    <t>Shapiro-Wilk W</t>
  </si>
  <si>
    <t>Anderson-Darling A</t>
  </si>
  <si>
    <t>Hartigan’s D</t>
  </si>
  <si>
    <t>Just adults (MW ≥ 179 mm)</t>
  </si>
  <si>
    <t>Anderson-Darling p (Monte Carlo)</t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</si>
  <si>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</si>
  <si>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2"/>
        <color theme="1"/>
        <rFont val="Calibri"/>
        <family val="2"/>
        <scheme val="minor"/>
      </rPr>
      <t xml:space="preserve">Table S1. </t>
    </r>
    <r>
      <rPr>
        <sz val="12"/>
        <color theme="1"/>
        <rFont val="Calibri"/>
        <family val="2"/>
        <scheme val="minor"/>
      </rPr>
      <t>Results of reduced major axis regressions. Significant results reported in bold. Abbreviations: CI, confidence interval; MW, maximum skull width; RMA, reduced major axis. Other abbreviations as in text.</t>
    </r>
  </si>
  <si>
    <r>
      <rPr>
        <b/>
        <sz val="12"/>
        <color theme="1"/>
        <rFont val="Calibri"/>
        <family val="2"/>
        <scheme val="minor"/>
      </rPr>
      <t>Table S2.</t>
    </r>
    <r>
      <rPr>
        <sz val="12"/>
        <color theme="1"/>
        <rFont val="Calibri"/>
        <family val="2"/>
        <scheme val="minor"/>
      </rPr>
      <t xml:space="preserve"> Results of follow-up reduced major axis regressions for the males.</t>
    </r>
  </si>
  <si>
    <r>
      <rPr>
        <b/>
        <sz val="12"/>
        <color theme="1"/>
        <rFont val="Calibri"/>
        <family val="2"/>
        <scheme val="minor"/>
      </rPr>
      <t>Table S3.</t>
    </r>
    <r>
      <rPr>
        <sz val="12"/>
        <color theme="1"/>
        <rFont val="Calibri"/>
        <family val="2"/>
        <scheme val="minor"/>
      </rPr>
      <t xml:space="preserve"> Results for normality and dip tests of the RMA residuals. Significant results reported in bold.</t>
    </r>
  </si>
  <si>
    <r>
      <t xml:space="preserve">Shapiro-Wilk </t>
    </r>
    <r>
      <rPr>
        <b/>
        <i/>
        <sz val="11"/>
        <color theme="1"/>
        <rFont val="Calibri"/>
        <family val="2"/>
        <scheme val="minor"/>
      </rPr>
      <t>p</t>
    </r>
  </si>
  <si>
    <r>
      <t xml:space="preserve">Anderson-Darling 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(Monte Carlo)</t>
    </r>
  </si>
  <si>
    <r>
      <t xml:space="preserve">Hartigan’s </t>
    </r>
    <r>
      <rPr>
        <b/>
        <i/>
        <sz val="11"/>
        <color theme="1"/>
        <rFont val="Calibri"/>
        <family val="2"/>
        <scheme val="minor"/>
      </rPr>
      <t>p</t>
    </r>
  </si>
  <si>
    <r>
      <rPr>
        <b/>
        <sz val="12"/>
        <color theme="1"/>
        <rFont val="Calibri"/>
        <family val="2"/>
        <scheme val="minor"/>
      </rPr>
      <t>Table S4.</t>
    </r>
    <r>
      <rPr>
        <sz val="12"/>
        <color theme="1"/>
        <rFont val="Calibri"/>
        <family val="2"/>
        <scheme val="minor"/>
      </rPr>
      <t xml:space="preserve"> F-test pairwise comparisons of residuals for adult gharials with Holm-Šidák adjustment. Upper right half of table reports F-values; lower left half reports p-values. Significant p-values reported in bold.</t>
    </r>
  </si>
  <si>
    <t>No Code</t>
  </si>
  <si>
    <t>University of Florida, Gainesville</t>
  </si>
  <si>
    <t xml:space="preserve">Museum of Comparative Zoology, Harvard, Cambridge, Massachusetts </t>
  </si>
  <si>
    <t>Madras Crocodile Bank Trust, Madras, India</t>
  </si>
  <si>
    <t>Indian Statistical Institute, Kolkata, India</t>
  </si>
  <si>
    <t>NH</t>
  </si>
  <si>
    <t>St Augustine Alligator Farm Zoological Park, Jacksonville, USA</t>
  </si>
  <si>
    <t>SM_78886</t>
  </si>
  <si>
    <t>SM_40144</t>
  </si>
  <si>
    <t>AD.5647</t>
  </si>
  <si>
    <t>NMW_Unnumbered_Specimen</t>
  </si>
  <si>
    <t>R.5788</t>
  </si>
  <si>
    <t>OUM21546</t>
  </si>
  <si>
    <t>R.5787</t>
  </si>
  <si>
    <t>NH.Z.1424</t>
  </si>
  <si>
    <t>NH.Z.876</t>
  </si>
  <si>
    <t>NH.Z.1123</t>
  </si>
  <si>
    <t>AD.5644</t>
  </si>
  <si>
    <t>NMINH_2008.89.60</t>
  </si>
  <si>
    <t>VIS05R</t>
  </si>
  <si>
    <t>HC.2008.60</t>
  </si>
  <si>
    <t>R.5789</t>
  </si>
  <si>
    <t>R.5783</t>
  </si>
  <si>
    <t>OUM5412</t>
  </si>
  <si>
    <t>OUM13326</t>
  </si>
  <si>
    <t>OUM1300</t>
  </si>
  <si>
    <t>SM_37951</t>
  </si>
  <si>
    <t>R.5785</t>
  </si>
  <si>
    <t>SM_28133</t>
  </si>
  <si>
    <t>Cole Museum, University of Reading, Reading, UK</t>
  </si>
  <si>
    <t>ZMB</t>
  </si>
  <si>
    <t>OUM5410</t>
  </si>
  <si>
    <t>R.5790</t>
  </si>
  <si>
    <t>R.5792</t>
  </si>
  <si>
    <t>SM_28132</t>
  </si>
  <si>
    <t>NH.3.108</t>
  </si>
  <si>
    <t xml:space="preserve">Digimorph_Unnumbered_specimen </t>
  </si>
  <si>
    <t>Morphobase_Unnumbered_specimen</t>
  </si>
  <si>
    <t>Morris et al., 2019_Unnumbered_specimen_</t>
  </si>
  <si>
    <t>BMNH_Unnumbered_specimen</t>
  </si>
  <si>
    <t>BMNH _Unnumbered_specimen</t>
  </si>
  <si>
    <t>MB_Unnumbered_specimen</t>
  </si>
  <si>
    <t>BMNH_Unnumbered_specimen (with skin from the tip of the snout to part way up the rostrum)</t>
  </si>
  <si>
    <t>Iordansky 1973_Unnumbered_specimen</t>
  </si>
  <si>
    <t>BMNH 704</t>
  </si>
  <si>
    <t>R.5793</t>
  </si>
  <si>
    <t>REDCZ</t>
  </si>
  <si>
    <t>AMNH_110145</t>
  </si>
  <si>
    <t>REDCZ_ 2352</t>
  </si>
  <si>
    <t>REDCZ_ 277</t>
  </si>
  <si>
    <t>Est. total length</t>
  </si>
  <si>
    <t>Source</t>
  </si>
  <si>
    <t>photo</t>
  </si>
  <si>
    <t>pers. obs.</t>
  </si>
  <si>
    <t>Illustration</t>
  </si>
  <si>
    <t xml:space="preserve">photo </t>
  </si>
  <si>
    <t>2 (-577.7)</t>
  </si>
  <si>
    <t>6 (-433.2)</t>
  </si>
  <si>
    <t>2 (-496.9)</t>
  </si>
  <si>
    <t>5 (-492.2)</t>
  </si>
  <si>
    <t>2 (-451.6)</t>
  </si>
  <si>
    <t>5 (-393.9)</t>
  </si>
  <si>
    <t>5 (-630.2)</t>
  </si>
  <si>
    <t>1 (-488.2)</t>
  </si>
  <si>
    <t>5 (-291.5)</t>
  </si>
  <si>
    <t>3 (-273.6)</t>
  </si>
  <si>
    <t>4,5</t>
  </si>
  <si>
    <t>8 (-278.7)</t>
  </si>
  <si>
    <t>Mixture analysis: Best-fit # groups (AIC)</t>
  </si>
  <si>
    <r>
      <t>Mixture analysis: Equivalencies (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AIC &lt; 2)</t>
    </r>
  </si>
  <si>
    <t>6 (-464.4)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</si>
</sst>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0" fillId="0" borderId="0" xfId="0" applyFont="1" applyFill="1" applyAlignment="1"/>
    <xf numFmtId="0" fontId="12" fillId="0" borderId="0" xfId="0" applyFont="1" applyFill="1"/>
    <xf numFmtId="0" fontId="0" fillId="0" borderId="2" xfId="0" applyFill="1" applyBorder="1"/>
    <xf numFmtId="0" fontId="0" fillId="0" borderId="0" xfId="0" applyFont="1" applyFill="1" applyAlignment="1">
      <alignment horizontal="right"/>
    </xf>
    <xf numFmtId="0" fontId="0" fillId="0" borderId="3" xfId="0" applyFill="1" applyBorder="1"/>
    <xf numFmtId="0" fontId="8" fillId="0" borderId="6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/>
    <xf numFmtId="0" fontId="9" fillId="0" borderId="0" xfId="0" applyFont="1"/>
    <xf numFmtId="0" fontId="0" fillId="0" borderId="0" xfId="0" applyFont="1"/>
    <xf numFmtId="0" fontId="7" fillId="0" borderId="0" xfId="0" applyFont="1"/>
    <xf numFmtId="0" fontId="0" fillId="0" borderId="0" xfId="0" applyAlignment="1"/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Font="1" applyAlignment="1"/>
    <xf numFmtId="0" fontId="7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" xfId="0" applyFont="1" applyFill="1" applyBorder="1"/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7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Fill="1" applyAlignment="1"/>
    <xf numFmtId="0" fontId="13" fillId="0" borderId="0" xfId="0" applyFont="1" applyFill="1"/>
    <xf numFmtId="0" fontId="9" fillId="0" borderId="0" xfId="0" applyFont="1" applyFill="1"/>
    <xf numFmtId="0" fontId="16" fillId="0" borderId="0" xfId="0" applyFont="1" applyBorder="1" applyAlignment="1">
      <alignment wrapText="1"/>
    </xf>
    <xf numFmtId="0" fontId="6" fillId="0" borderId="0" xfId="0" applyFont="1" applyFill="1"/>
    <xf numFmtId="0" fontId="14" fillId="0" borderId="0" xfId="0" applyFont="1" applyFill="1"/>
    <xf numFmtId="0" fontId="6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Fill="1" applyAlignment="1"/>
    <xf numFmtId="0" fontId="4" fillId="0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/>
    <xf numFmtId="2" fontId="7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2" fontId="9" fillId="0" borderId="0" xfId="0" applyNumberFormat="1" applyFont="1"/>
    <xf numFmtId="0" fontId="17" fillId="0" borderId="0" xfId="0" applyFont="1" applyFill="1" applyBorder="1"/>
    <xf numFmtId="0" fontId="17" fillId="0" borderId="0" xfId="0" applyFont="1" applyFill="1" applyBorder="1" applyAlignment="1"/>
    <xf numFmtId="0" fontId="13" fillId="0" borderId="0" xfId="0" applyFont="1" applyFill="1" applyBorder="1" applyAlignment="1">
      <alignment wrapText="1"/>
    </xf>
    <xf numFmtId="0" fontId="0" fillId="0" borderId="0" xfId="0" quotePrefix="1"/>
    <xf numFmtId="0" fontId="2" fillId="0" borderId="0" xfId="0" applyFont="1" applyFill="1" applyBorder="1" applyAlignment="1">
      <alignment wrapText="1"/>
    </xf>
    <xf numFmtId="0" fontId="2" fillId="0" borderId="0" xfId="0" quotePrefix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quotePrefix="1" applyFill="1"/>
    <xf numFmtId="0" fontId="7" fillId="0" borderId="0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Border="1" applyAlignment="1">
      <alignment wrapText="1"/>
    </xf>
  </cellXfs>
  <cellStyles count="53">
    <cellStyle name="Followed Hyperlink" xfId="52" builtinId="9" hidden="1"/>
    <cellStyle name="Followed Hyperlink" xfId="46" builtinId="9" hidden="1"/>
    <cellStyle name="Followed Hyperlink" xfId="38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30" builtinId="9" hidden="1"/>
    <cellStyle name="Followed Hyperlink" xfId="50" builtinId="9" hidden="1"/>
    <cellStyle name="Followed Hyperlink" xfId="34" builtinId="9" hidden="1"/>
    <cellStyle name="Followed Hyperlink" xfId="36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40" builtinId="9" hidden="1"/>
    <cellStyle name="Followed Hyperlink" xfId="28" builtinId="9" hidden="1"/>
    <cellStyle name="Followed Hyperlink" xfId="32" builtinId="9" hidden="1"/>
    <cellStyle name="Followed Hyperlink" xfId="26" builtinId="9" hidden="1"/>
    <cellStyle name="Followed Hyperlink" xfId="24" builtinId="9" hidden="1"/>
    <cellStyle name="Hyperlink" xfId="17" builtinId="8" hidden="1"/>
    <cellStyle name="Hyperlink" xfId="7" builtinId="8" hidden="1"/>
    <cellStyle name="Hyperlink" xfId="3" builtinId="8" hidden="1"/>
    <cellStyle name="Hyperlink" xfId="1" builtinId="8" hidden="1"/>
    <cellStyle name="Hyperlink" xfId="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1" builtinId="8" hidden="1"/>
    <cellStyle name="Hyperlink" xfId="29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39" builtinId="8" hidden="1"/>
    <cellStyle name="Hyperlink" xfId="45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9" builtinId="8" hidden="1"/>
    <cellStyle name="Hyperlink" xfId="51" builtinId="8" hidden="1"/>
    <cellStyle name="Hyperlink" xfId="47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38" sqref="A38"/>
    </sheetView>
  </sheetViews>
  <sheetFormatPr defaultColWidth="8.83203125" defaultRowHeight="15.5" x14ac:dyDescent="0.35"/>
  <cols>
    <col min="1" max="1" width="12.1640625" customWidth="1"/>
    <col min="2" max="2" width="51.83203125" style="14" bestFit="1" customWidth="1"/>
  </cols>
  <sheetData>
    <row r="1" spans="1:2" x14ac:dyDescent="0.35">
      <c r="A1" s="29" t="s">
        <v>103</v>
      </c>
      <c r="B1" s="15"/>
    </row>
    <row r="2" spans="1:2" x14ac:dyDescent="0.35">
      <c r="A2" s="29"/>
      <c r="B2" s="15"/>
    </row>
    <row r="3" spans="1:2" x14ac:dyDescent="0.35">
      <c r="A3" s="29" t="s">
        <v>104</v>
      </c>
      <c r="B3" s="29" t="s">
        <v>105</v>
      </c>
    </row>
    <row r="4" spans="1:2" x14ac:dyDescent="0.35">
      <c r="A4" s="15" t="s">
        <v>106</v>
      </c>
      <c r="B4" s="15" t="s">
        <v>133</v>
      </c>
    </row>
    <row r="5" spans="1:2" x14ac:dyDescent="0.35">
      <c r="A5" s="15" t="s">
        <v>107</v>
      </c>
      <c r="B5" s="30" t="s">
        <v>134</v>
      </c>
    </row>
    <row r="6" spans="1:2" x14ac:dyDescent="0.35">
      <c r="A6" s="15" t="s">
        <v>108</v>
      </c>
      <c r="B6" s="30" t="s">
        <v>135</v>
      </c>
    </row>
    <row r="7" spans="1:2" x14ac:dyDescent="0.35">
      <c r="A7" s="15" t="s">
        <v>109</v>
      </c>
      <c r="B7" s="30" t="s">
        <v>136</v>
      </c>
    </row>
    <row r="8" spans="1:2" x14ac:dyDescent="0.35">
      <c r="A8" s="15" t="s">
        <v>110</v>
      </c>
      <c r="B8" s="30" t="s">
        <v>137</v>
      </c>
    </row>
    <row r="9" spans="1:2" x14ac:dyDescent="0.35">
      <c r="A9" s="37" t="s">
        <v>192</v>
      </c>
      <c r="B9" s="30" t="s">
        <v>138</v>
      </c>
    </row>
    <row r="10" spans="1:2" x14ac:dyDescent="0.35">
      <c r="A10" s="15" t="s">
        <v>111</v>
      </c>
      <c r="B10" s="38" t="s">
        <v>191</v>
      </c>
    </row>
    <row r="11" spans="1:2" x14ac:dyDescent="0.35">
      <c r="A11" s="15" t="s">
        <v>112</v>
      </c>
      <c r="B11" s="30" t="s">
        <v>139</v>
      </c>
    </row>
    <row r="12" spans="1:2" x14ac:dyDescent="0.35">
      <c r="A12" s="37" t="s">
        <v>217</v>
      </c>
      <c r="B12" s="30" t="s">
        <v>140</v>
      </c>
    </row>
    <row r="13" spans="1:2" x14ac:dyDescent="0.35">
      <c r="A13" s="15" t="s">
        <v>113</v>
      </c>
      <c r="B13" s="38" t="s">
        <v>190</v>
      </c>
    </row>
    <row r="14" spans="1:2" x14ac:dyDescent="0.35">
      <c r="A14" s="15" t="s">
        <v>114</v>
      </c>
      <c r="B14" s="38" t="s">
        <v>189</v>
      </c>
    </row>
    <row r="15" spans="1:2" x14ac:dyDescent="0.35">
      <c r="A15" s="15" t="s">
        <v>115</v>
      </c>
      <c r="B15" s="30" t="s">
        <v>141</v>
      </c>
    </row>
    <row r="16" spans="1:2" x14ac:dyDescent="0.35">
      <c r="A16" s="15" t="s">
        <v>116</v>
      </c>
      <c r="B16" s="30" t="s">
        <v>142</v>
      </c>
    </row>
    <row r="17" spans="1:2" x14ac:dyDescent="0.35">
      <c r="A17" s="15" t="s">
        <v>117</v>
      </c>
      <c r="B17" s="30" t="s">
        <v>143</v>
      </c>
    </row>
    <row r="18" spans="1:2" x14ac:dyDescent="0.35">
      <c r="A18" s="15" t="s">
        <v>7</v>
      </c>
      <c r="B18" s="30" t="s">
        <v>144</v>
      </c>
    </row>
    <row r="19" spans="1:2" x14ac:dyDescent="0.35">
      <c r="A19" s="37" t="s">
        <v>187</v>
      </c>
      <c r="B19" s="30" t="s">
        <v>145</v>
      </c>
    </row>
    <row r="20" spans="1:2" x14ac:dyDescent="0.35">
      <c r="A20" s="15" t="s">
        <v>118</v>
      </c>
      <c r="B20" s="30" t="s">
        <v>146</v>
      </c>
    </row>
    <row r="21" spans="1:2" x14ac:dyDescent="0.35">
      <c r="A21" s="15" t="s">
        <v>119</v>
      </c>
      <c r="B21" s="30" t="s">
        <v>147</v>
      </c>
    </row>
    <row r="22" spans="1:2" x14ac:dyDescent="0.35">
      <c r="A22" s="21" t="s">
        <v>120</v>
      </c>
      <c r="B22" s="30" t="s">
        <v>148</v>
      </c>
    </row>
    <row r="23" spans="1:2" x14ac:dyDescent="0.35">
      <c r="A23" s="44" t="s">
        <v>233</v>
      </c>
      <c r="B23" s="30" t="s">
        <v>216</v>
      </c>
    </row>
    <row r="24" spans="1:2" x14ac:dyDescent="0.35">
      <c r="A24" s="15" t="s">
        <v>121</v>
      </c>
      <c r="B24" s="30" t="s">
        <v>149</v>
      </c>
    </row>
    <row r="25" spans="1:2" x14ac:dyDescent="0.35">
      <c r="A25" s="15" t="s">
        <v>122</v>
      </c>
      <c r="B25" s="30" t="s">
        <v>150</v>
      </c>
    </row>
    <row r="26" spans="1:2" x14ac:dyDescent="0.35">
      <c r="A26" s="15" t="s">
        <v>123</v>
      </c>
      <c r="B26" s="30" t="s">
        <v>151</v>
      </c>
    </row>
    <row r="27" spans="1:2" x14ac:dyDescent="0.35">
      <c r="A27" s="15" t="s">
        <v>124</v>
      </c>
      <c r="B27" s="30" t="s">
        <v>152</v>
      </c>
    </row>
    <row r="28" spans="1:2" x14ac:dyDescent="0.35">
      <c r="A28" s="15" t="s">
        <v>125</v>
      </c>
      <c r="B28" s="30" t="s">
        <v>153</v>
      </c>
    </row>
    <row r="29" spans="1:2" x14ac:dyDescent="0.35">
      <c r="A29" s="15" t="s">
        <v>126</v>
      </c>
      <c r="B29" s="30" t="s">
        <v>154</v>
      </c>
    </row>
    <row r="30" spans="1:2" x14ac:dyDescent="0.35">
      <c r="A30" s="15" t="s">
        <v>127</v>
      </c>
      <c r="B30" s="38" t="s">
        <v>188</v>
      </c>
    </row>
    <row r="31" spans="1:2" x14ac:dyDescent="0.35">
      <c r="A31" s="15" t="s">
        <v>128</v>
      </c>
      <c r="B31" s="30" t="s">
        <v>155</v>
      </c>
    </row>
    <row r="32" spans="1:2" x14ac:dyDescent="0.35">
      <c r="A32" s="15" t="s">
        <v>129</v>
      </c>
      <c r="B32" s="30" t="s">
        <v>156</v>
      </c>
    </row>
    <row r="33" spans="1:2" x14ac:dyDescent="0.35">
      <c r="A33" s="15" t="s">
        <v>130</v>
      </c>
      <c r="B33" s="30" t="s">
        <v>157</v>
      </c>
    </row>
    <row r="34" spans="1:2" x14ac:dyDescent="0.35">
      <c r="A34" s="15" t="s">
        <v>131</v>
      </c>
      <c r="B34" s="30" t="s">
        <v>158</v>
      </c>
    </row>
    <row r="35" spans="1:2" x14ac:dyDescent="0.35">
      <c r="A35" s="15" t="s">
        <v>132</v>
      </c>
      <c r="B35" s="30" t="s">
        <v>193</v>
      </c>
    </row>
    <row r="36" spans="1:2" x14ac:dyDescent="0.35">
      <c r="A36" s="13"/>
      <c r="B36" s="13"/>
    </row>
    <row r="37" spans="1:2" x14ac:dyDescent="0.35">
      <c r="A37" s="13"/>
      <c r="B37" s="13"/>
    </row>
    <row r="39" spans="1:2" x14ac:dyDescent="0.35">
      <c r="B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0.6640625" defaultRowHeight="17" customHeight="1" x14ac:dyDescent="0.35"/>
  <cols>
    <col min="1" max="1" width="31.6640625" style="1" customWidth="1"/>
    <col min="2" max="2" width="9.5" style="1" bestFit="1" customWidth="1"/>
    <col min="3" max="3" width="16.6640625" style="12" bestFit="1" customWidth="1"/>
    <col min="4" max="4" width="12.5" style="12" bestFit="1" customWidth="1"/>
    <col min="5" max="5" width="14" style="50" customWidth="1"/>
    <col min="6" max="7" width="6.5" style="12" bestFit="1" customWidth="1"/>
    <col min="8" max="8" width="4.6640625" style="12" bestFit="1" customWidth="1"/>
    <col min="9" max="9" width="6.5" style="12" bestFit="1" customWidth="1"/>
    <col min="10" max="10" width="5.5" style="12" bestFit="1" customWidth="1"/>
    <col min="11" max="11" width="5.83203125" style="12" bestFit="1" customWidth="1"/>
    <col min="12" max="12" width="5.5" style="12" bestFit="1" customWidth="1"/>
    <col min="13" max="13" width="4.6640625" style="12" bestFit="1" customWidth="1"/>
    <col min="14" max="14" width="6" style="12" bestFit="1" customWidth="1"/>
    <col min="15" max="15" width="5.1640625" style="12" bestFit="1" customWidth="1"/>
    <col min="16" max="16" width="6.5" style="12" bestFit="1" customWidth="1"/>
    <col min="17" max="18" width="5.5" style="12" bestFit="1" customWidth="1"/>
    <col min="19" max="19" width="10.6640625" style="1"/>
    <col min="20" max="20" width="32.1640625" style="1" bestFit="1" customWidth="1"/>
    <col min="21" max="21" width="37.5" style="1" customWidth="1"/>
    <col min="22" max="24" width="10.6640625" style="1"/>
    <col min="25" max="25" width="8.5" style="1" customWidth="1"/>
    <col min="26" max="26" width="37.5" style="1" customWidth="1"/>
    <col min="27" max="16384" width="10.6640625" style="1"/>
  </cols>
  <sheetData>
    <row r="1" spans="1:20" s="35" customFormat="1" ht="17" customHeight="1" x14ac:dyDescent="0.35">
      <c r="A1" s="33" t="s">
        <v>0</v>
      </c>
      <c r="B1" s="33" t="s">
        <v>238</v>
      </c>
      <c r="C1" s="34" t="s">
        <v>100</v>
      </c>
      <c r="D1" s="34" t="s">
        <v>101</v>
      </c>
      <c r="E1" s="51" t="s">
        <v>237</v>
      </c>
      <c r="F1" s="34" t="s">
        <v>1</v>
      </c>
      <c r="G1" s="34" t="s">
        <v>2</v>
      </c>
      <c r="H1" s="34" t="s">
        <v>3</v>
      </c>
      <c r="I1" s="34" t="s">
        <v>4</v>
      </c>
      <c r="J1" s="34" t="s">
        <v>5</v>
      </c>
      <c r="K1" s="34" t="s">
        <v>6</v>
      </c>
      <c r="L1" s="34" t="s">
        <v>7</v>
      </c>
      <c r="M1" s="34" t="s">
        <v>8</v>
      </c>
      <c r="N1" s="34" t="s">
        <v>9</v>
      </c>
      <c r="O1" s="34" t="s">
        <v>10</v>
      </c>
      <c r="P1" s="34" t="s">
        <v>12</v>
      </c>
      <c r="Q1" s="34" t="s">
        <v>13</v>
      </c>
      <c r="R1" s="34" t="s">
        <v>99</v>
      </c>
      <c r="S1" s="34"/>
      <c r="T1" s="34"/>
    </row>
    <row r="2" spans="1:20" ht="17" customHeight="1" x14ac:dyDescent="0.35">
      <c r="A2" s="21" t="s">
        <v>95</v>
      </c>
      <c r="B2" s="52" t="s">
        <v>239</v>
      </c>
      <c r="C2" s="22">
        <v>0</v>
      </c>
      <c r="D2" s="22" t="s">
        <v>16</v>
      </c>
      <c r="E2" s="47">
        <f>(F2*5)/1000</f>
        <v>0.16650000000000001</v>
      </c>
      <c r="F2" s="21">
        <v>33.299999999999997</v>
      </c>
      <c r="G2" s="21">
        <v>13</v>
      </c>
      <c r="H2" s="21" t="s">
        <v>16</v>
      </c>
      <c r="I2" s="21">
        <v>15.3</v>
      </c>
      <c r="J2" s="21">
        <v>3.1</v>
      </c>
      <c r="K2" s="21">
        <v>3</v>
      </c>
      <c r="L2" s="21">
        <v>1.8</v>
      </c>
      <c r="M2" s="21">
        <v>2.4</v>
      </c>
      <c r="N2" s="21" t="s">
        <v>16</v>
      </c>
      <c r="O2" s="21" t="s">
        <v>16</v>
      </c>
      <c r="P2" s="21">
        <v>7.6</v>
      </c>
      <c r="Q2" s="21">
        <v>1.8</v>
      </c>
      <c r="R2" s="21" t="s">
        <v>16</v>
      </c>
      <c r="S2" s="21"/>
      <c r="T2" s="21"/>
    </row>
    <row r="3" spans="1:20" ht="17" customHeight="1" x14ac:dyDescent="0.35">
      <c r="A3" s="41" t="s">
        <v>225</v>
      </c>
      <c r="B3" s="52" t="s">
        <v>239</v>
      </c>
      <c r="C3" s="22">
        <v>0</v>
      </c>
      <c r="D3" s="22" t="s">
        <v>16</v>
      </c>
      <c r="E3" s="47">
        <f t="shared" ref="E3:E6" si="0">(F3*5)/1000</f>
        <v>0.27400000000000002</v>
      </c>
      <c r="F3" s="21">
        <v>54.8</v>
      </c>
      <c r="G3" s="21">
        <v>24.5</v>
      </c>
      <c r="H3" s="21">
        <v>5.5</v>
      </c>
      <c r="I3" s="21">
        <v>25.4</v>
      </c>
      <c r="J3" s="21">
        <v>6.5</v>
      </c>
      <c r="K3" s="21">
        <v>5.7</v>
      </c>
      <c r="L3" s="21">
        <v>3.4</v>
      </c>
      <c r="M3" s="21">
        <v>3.1</v>
      </c>
      <c r="N3" s="21" t="s">
        <v>16</v>
      </c>
      <c r="O3" s="21" t="s">
        <v>16</v>
      </c>
      <c r="P3" s="21">
        <v>17</v>
      </c>
      <c r="Q3" s="21">
        <v>2</v>
      </c>
      <c r="R3" s="21" t="s">
        <v>16</v>
      </c>
      <c r="S3" s="21"/>
      <c r="T3" s="21"/>
    </row>
    <row r="4" spans="1:20" ht="17" customHeight="1" x14ac:dyDescent="0.35">
      <c r="A4" s="20" t="s">
        <v>77</v>
      </c>
      <c r="B4" s="53" t="s">
        <v>239</v>
      </c>
      <c r="C4" s="22">
        <v>0</v>
      </c>
      <c r="D4" s="22">
        <v>0</v>
      </c>
      <c r="E4" s="47">
        <f t="shared" si="0"/>
        <v>0.48049999999999998</v>
      </c>
      <c r="F4" s="21">
        <v>96.1</v>
      </c>
      <c r="G4" s="21">
        <v>23</v>
      </c>
      <c r="H4" s="21" t="s">
        <v>16</v>
      </c>
      <c r="I4" s="21">
        <v>61.3</v>
      </c>
      <c r="J4" s="21">
        <v>6.1</v>
      </c>
      <c r="K4" s="21">
        <v>6.8</v>
      </c>
      <c r="L4" s="21" t="s">
        <v>16</v>
      </c>
      <c r="M4" s="21" t="s">
        <v>16</v>
      </c>
      <c r="N4" s="21" t="s">
        <v>16</v>
      </c>
      <c r="O4" s="21" t="s">
        <v>16</v>
      </c>
      <c r="P4" s="21">
        <v>20.7</v>
      </c>
      <c r="Q4" s="21">
        <v>4.8</v>
      </c>
      <c r="R4" s="21" t="s">
        <v>16</v>
      </c>
      <c r="S4" s="21"/>
      <c r="T4" s="21"/>
    </row>
    <row r="5" spans="1:20" ht="17" customHeight="1" thickBot="1" x14ac:dyDescent="0.4">
      <c r="A5" s="21" t="s">
        <v>57</v>
      </c>
      <c r="B5" s="52" t="s">
        <v>240</v>
      </c>
      <c r="C5" s="22">
        <v>0</v>
      </c>
      <c r="D5" s="22">
        <v>0</v>
      </c>
      <c r="E5" s="47">
        <f t="shared" si="0"/>
        <v>0.503</v>
      </c>
      <c r="F5" s="21">
        <v>100.6</v>
      </c>
      <c r="G5" s="21">
        <v>19.8</v>
      </c>
      <c r="H5" s="21">
        <v>6.7</v>
      </c>
      <c r="I5" s="21">
        <v>66.5</v>
      </c>
      <c r="J5" s="21">
        <v>6</v>
      </c>
      <c r="K5" s="21">
        <v>7.3</v>
      </c>
      <c r="L5" s="21">
        <v>3</v>
      </c>
      <c r="M5" s="21">
        <v>4.4000000000000004</v>
      </c>
      <c r="N5" s="21" t="s">
        <v>16</v>
      </c>
      <c r="O5" s="21" t="s">
        <v>16</v>
      </c>
      <c r="P5" s="21" t="s">
        <v>16</v>
      </c>
      <c r="Q5" s="21">
        <v>3</v>
      </c>
      <c r="R5" s="21" t="s">
        <v>16</v>
      </c>
      <c r="S5" s="21"/>
      <c r="T5" s="21"/>
    </row>
    <row r="6" spans="1:20" ht="17" customHeight="1" thickBot="1" x14ac:dyDescent="0.4">
      <c r="A6" s="41" t="s">
        <v>225</v>
      </c>
      <c r="B6" s="52" t="s">
        <v>239</v>
      </c>
      <c r="C6" s="22">
        <v>0</v>
      </c>
      <c r="D6" s="22" t="s">
        <v>16</v>
      </c>
      <c r="E6" s="47">
        <f t="shared" si="0"/>
        <v>0.55700000000000005</v>
      </c>
      <c r="F6" s="21">
        <v>111.4</v>
      </c>
      <c r="G6" s="21">
        <v>28.7</v>
      </c>
      <c r="H6" s="21">
        <v>5.6</v>
      </c>
      <c r="I6" s="21">
        <v>76.2</v>
      </c>
      <c r="J6" s="21">
        <v>6.9</v>
      </c>
      <c r="K6" s="21">
        <v>9.4</v>
      </c>
      <c r="L6" s="21">
        <v>3.6</v>
      </c>
      <c r="M6" s="21">
        <v>5.7</v>
      </c>
      <c r="N6" s="21" t="s">
        <v>16</v>
      </c>
      <c r="O6" s="21" t="s">
        <v>16</v>
      </c>
      <c r="P6" s="21">
        <v>24.7</v>
      </c>
      <c r="Q6" s="21">
        <v>3.9</v>
      </c>
      <c r="R6" s="21" t="s">
        <v>16</v>
      </c>
      <c r="S6" s="63" t="s">
        <v>20</v>
      </c>
      <c r="T6" s="64"/>
    </row>
    <row r="7" spans="1:20" ht="17" customHeight="1" thickBot="1" x14ac:dyDescent="0.4">
      <c r="A7" s="21" t="s">
        <v>62</v>
      </c>
      <c r="B7" s="52" t="s">
        <v>239</v>
      </c>
      <c r="C7" s="22">
        <v>0</v>
      </c>
      <c r="D7" s="22">
        <v>0</v>
      </c>
      <c r="E7" s="47">
        <f>(F7*6)/1000</f>
        <v>0.90300000000000002</v>
      </c>
      <c r="F7" s="21">
        <v>150.5</v>
      </c>
      <c r="G7" s="21">
        <v>32.4</v>
      </c>
      <c r="H7" s="21" t="s">
        <v>16</v>
      </c>
      <c r="I7" s="21">
        <v>107.6</v>
      </c>
      <c r="J7" s="21">
        <v>8.1999999999999993</v>
      </c>
      <c r="K7" s="21">
        <v>12.5</v>
      </c>
      <c r="L7" s="21">
        <v>4</v>
      </c>
      <c r="M7" s="21">
        <v>6.3</v>
      </c>
      <c r="N7" s="21" t="s">
        <v>16</v>
      </c>
      <c r="O7" s="21" t="s">
        <v>16</v>
      </c>
      <c r="P7" s="21">
        <v>29.2</v>
      </c>
      <c r="Q7" s="21">
        <v>5.7</v>
      </c>
      <c r="R7" s="21" t="s">
        <v>16</v>
      </c>
      <c r="S7" s="23" t="s">
        <v>1</v>
      </c>
      <c r="T7" s="24" t="s">
        <v>21</v>
      </c>
    </row>
    <row r="8" spans="1:20" ht="17" customHeight="1" thickBot="1" x14ac:dyDescent="0.4">
      <c r="A8" s="21" t="s">
        <v>59</v>
      </c>
      <c r="B8" s="52" t="s">
        <v>240</v>
      </c>
      <c r="C8" s="22">
        <v>0</v>
      </c>
      <c r="D8" s="22">
        <v>0</v>
      </c>
      <c r="E8" s="47">
        <f>(F8*6)/1000</f>
        <v>1.0314000000000001</v>
      </c>
      <c r="F8" s="21">
        <v>171.9</v>
      </c>
      <c r="G8" s="21">
        <v>35.4</v>
      </c>
      <c r="H8" s="21">
        <v>8.9</v>
      </c>
      <c r="I8" s="21">
        <v>126.5</v>
      </c>
      <c r="J8" s="21">
        <v>9.7100000000000009</v>
      </c>
      <c r="K8" s="21">
        <v>13.3</v>
      </c>
      <c r="L8" s="21">
        <v>4.9000000000000004</v>
      </c>
      <c r="M8" s="21">
        <v>6.9</v>
      </c>
      <c r="N8" s="21" t="s">
        <v>16</v>
      </c>
      <c r="O8" s="21" t="s">
        <v>16</v>
      </c>
      <c r="P8" s="21">
        <v>35.5</v>
      </c>
      <c r="Q8" s="21">
        <v>6.7</v>
      </c>
      <c r="R8" s="21" t="s">
        <v>16</v>
      </c>
      <c r="S8" s="23" t="s">
        <v>2</v>
      </c>
      <c r="T8" s="25" t="s">
        <v>23</v>
      </c>
    </row>
    <row r="9" spans="1:20" ht="17" customHeight="1" thickBot="1" x14ac:dyDescent="0.4">
      <c r="A9" s="20" t="s">
        <v>76</v>
      </c>
      <c r="B9" s="53" t="s">
        <v>240</v>
      </c>
      <c r="C9" s="22">
        <v>0</v>
      </c>
      <c r="D9" s="22">
        <v>0</v>
      </c>
      <c r="E9" s="47">
        <f t="shared" ref="E9:E29" si="1">(F9*6)/1000</f>
        <v>1.0529999999999999</v>
      </c>
      <c r="F9" s="21">
        <v>175.5</v>
      </c>
      <c r="G9" s="21">
        <v>45.6</v>
      </c>
      <c r="H9" s="21">
        <v>6.8</v>
      </c>
      <c r="I9" s="21">
        <v>125</v>
      </c>
      <c r="J9" s="21">
        <v>9.6999999999999993</v>
      </c>
      <c r="K9" s="21">
        <v>12.9</v>
      </c>
      <c r="L9" s="21">
        <v>5.2</v>
      </c>
      <c r="M9" s="21">
        <v>8.6</v>
      </c>
      <c r="N9" s="21" t="s">
        <v>16</v>
      </c>
      <c r="O9" s="21" t="s">
        <v>16</v>
      </c>
      <c r="P9" s="21">
        <v>36.799999999999997</v>
      </c>
      <c r="Q9" s="21">
        <v>7.8</v>
      </c>
      <c r="R9" s="21" t="s">
        <v>16</v>
      </c>
      <c r="S9" s="23" t="s">
        <v>3</v>
      </c>
      <c r="T9" s="25" t="s">
        <v>25</v>
      </c>
    </row>
    <row r="10" spans="1:20" ht="17" customHeight="1" thickBot="1" x14ac:dyDescent="0.4">
      <c r="A10" s="41" t="s">
        <v>224</v>
      </c>
      <c r="B10" s="52" t="s">
        <v>239</v>
      </c>
      <c r="C10" s="22">
        <v>0</v>
      </c>
      <c r="D10" s="22">
        <v>0</v>
      </c>
      <c r="E10" s="47">
        <f t="shared" si="1"/>
        <v>1.1088000000000002</v>
      </c>
      <c r="F10" s="21">
        <v>184.8</v>
      </c>
      <c r="G10" s="21">
        <v>42.3</v>
      </c>
      <c r="H10" s="21">
        <v>11.9</v>
      </c>
      <c r="I10" s="21">
        <v>127.7</v>
      </c>
      <c r="J10" s="21">
        <v>10.5</v>
      </c>
      <c r="K10" s="21">
        <v>12.6</v>
      </c>
      <c r="L10" s="21" t="s">
        <v>16</v>
      </c>
      <c r="M10" s="21" t="s">
        <v>16</v>
      </c>
      <c r="N10" s="21" t="s">
        <v>16</v>
      </c>
      <c r="O10" s="21" t="s">
        <v>16</v>
      </c>
      <c r="P10" s="21">
        <v>37.5</v>
      </c>
      <c r="Q10" s="21">
        <v>8.4</v>
      </c>
      <c r="R10" s="21" t="s">
        <v>16</v>
      </c>
      <c r="S10" s="23" t="s">
        <v>5</v>
      </c>
      <c r="T10" s="25" t="s">
        <v>27</v>
      </c>
    </row>
    <row r="11" spans="1:20" ht="17" customHeight="1" thickBot="1" x14ac:dyDescent="0.4">
      <c r="A11" s="41" t="s">
        <v>223</v>
      </c>
      <c r="B11" s="52" t="s">
        <v>239</v>
      </c>
      <c r="C11" s="22">
        <v>0</v>
      </c>
      <c r="D11" s="22">
        <v>0</v>
      </c>
      <c r="E11" s="47">
        <f t="shared" si="1"/>
        <v>1.1208000000000002</v>
      </c>
      <c r="F11" s="21">
        <v>186.8</v>
      </c>
      <c r="G11" s="21">
        <v>44.4</v>
      </c>
      <c r="H11" s="21">
        <v>13.4</v>
      </c>
      <c r="I11" s="21">
        <v>128.6</v>
      </c>
      <c r="J11" s="21">
        <v>10.199999999999999</v>
      </c>
      <c r="K11" s="21">
        <v>13.2</v>
      </c>
      <c r="L11" s="21">
        <v>5.3</v>
      </c>
      <c r="M11" s="21">
        <v>9</v>
      </c>
      <c r="N11" s="21" t="s">
        <v>16</v>
      </c>
      <c r="O11" s="21" t="s">
        <v>16</v>
      </c>
      <c r="P11" s="21">
        <v>37.6</v>
      </c>
      <c r="Q11" s="21">
        <v>8.1</v>
      </c>
      <c r="R11" s="21" t="s">
        <v>16</v>
      </c>
      <c r="S11" s="23" t="s">
        <v>6</v>
      </c>
      <c r="T11" s="25" t="s">
        <v>28</v>
      </c>
    </row>
    <row r="12" spans="1:20" ht="17" customHeight="1" thickBot="1" x14ac:dyDescent="0.4">
      <c r="A12" s="43" t="s">
        <v>232</v>
      </c>
      <c r="B12" s="52" t="s">
        <v>239</v>
      </c>
      <c r="C12" s="22">
        <v>0</v>
      </c>
      <c r="D12" s="22">
        <v>0</v>
      </c>
      <c r="E12" s="47">
        <f t="shared" si="1"/>
        <v>1.1994</v>
      </c>
      <c r="F12" s="21">
        <v>199.9</v>
      </c>
      <c r="G12" s="21">
        <v>47.2</v>
      </c>
      <c r="H12" s="21">
        <v>8</v>
      </c>
      <c r="I12" s="21">
        <v>146.5</v>
      </c>
      <c r="J12" s="21">
        <v>10.1</v>
      </c>
      <c r="K12" s="21">
        <v>14.9</v>
      </c>
      <c r="L12" s="21">
        <v>6.1</v>
      </c>
      <c r="M12" s="21">
        <v>8.4</v>
      </c>
      <c r="N12" s="21" t="s">
        <v>16</v>
      </c>
      <c r="O12" s="21" t="s">
        <v>16</v>
      </c>
      <c r="P12" s="21">
        <v>39.799999999999997</v>
      </c>
      <c r="Q12" s="21">
        <v>8.5</v>
      </c>
      <c r="R12" s="21" t="s">
        <v>16</v>
      </c>
      <c r="S12" s="23" t="s">
        <v>7</v>
      </c>
      <c r="T12" s="25" t="s">
        <v>30</v>
      </c>
    </row>
    <row r="13" spans="1:20" ht="17" customHeight="1" thickBot="1" x14ac:dyDescent="0.4">
      <c r="A13" s="20" t="s">
        <v>84</v>
      </c>
      <c r="B13" s="52" t="s">
        <v>239</v>
      </c>
      <c r="C13" s="22">
        <v>0</v>
      </c>
      <c r="D13" s="22" t="s">
        <v>16</v>
      </c>
      <c r="E13" s="47">
        <f t="shared" si="1"/>
        <v>1.2125999999999999</v>
      </c>
      <c r="F13" s="21">
        <v>202.1</v>
      </c>
      <c r="G13" s="21">
        <v>52.3</v>
      </c>
      <c r="H13" s="21">
        <v>10.9</v>
      </c>
      <c r="I13" s="21">
        <v>145</v>
      </c>
      <c r="J13" s="21">
        <v>10.8</v>
      </c>
      <c r="K13" s="21">
        <v>15.6</v>
      </c>
      <c r="L13" s="21">
        <v>5.6</v>
      </c>
      <c r="M13" s="21">
        <v>9.1999999999999993</v>
      </c>
      <c r="N13" s="21" t="s">
        <v>16</v>
      </c>
      <c r="O13" s="21" t="s">
        <v>16</v>
      </c>
      <c r="P13" s="21">
        <v>43.8</v>
      </c>
      <c r="Q13" s="21">
        <v>10.199999999999999</v>
      </c>
      <c r="R13" s="21" t="s">
        <v>16</v>
      </c>
      <c r="S13" s="23" t="s">
        <v>8</v>
      </c>
      <c r="T13" s="25" t="s">
        <v>32</v>
      </c>
    </row>
    <row r="14" spans="1:20" ht="17" customHeight="1" thickBot="1" x14ac:dyDescent="0.4">
      <c r="A14" s="39" t="s">
        <v>194</v>
      </c>
      <c r="B14" s="53" t="s">
        <v>239</v>
      </c>
      <c r="C14" s="22" t="s">
        <v>16</v>
      </c>
      <c r="D14" s="22">
        <v>0</v>
      </c>
      <c r="E14" s="47">
        <f t="shared" si="1"/>
        <v>1.2954000000000001</v>
      </c>
      <c r="F14" s="21">
        <v>215.9</v>
      </c>
      <c r="G14" s="21">
        <v>57.2</v>
      </c>
      <c r="H14" s="21">
        <v>11.5</v>
      </c>
      <c r="I14" s="21">
        <v>150</v>
      </c>
      <c r="J14" s="21">
        <v>14</v>
      </c>
      <c r="K14" s="21">
        <v>20.8</v>
      </c>
      <c r="L14" s="21" t="s">
        <v>16</v>
      </c>
      <c r="M14" s="21" t="s">
        <v>16</v>
      </c>
      <c r="N14" s="21" t="s">
        <v>16</v>
      </c>
      <c r="O14" s="21" t="s">
        <v>16</v>
      </c>
      <c r="P14" s="21">
        <v>50.1</v>
      </c>
      <c r="Q14" s="21">
        <v>14.2</v>
      </c>
      <c r="R14" s="21" t="s">
        <v>16</v>
      </c>
      <c r="S14" s="23" t="s">
        <v>9</v>
      </c>
      <c r="T14" s="25" t="s">
        <v>34</v>
      </c>
    </row>
    <row r="15" spans="1:20" ht="17" customHeight="1" thickBot="1" x14ac:dyDescent="0.4">
      <c r="A15" s="39" t="s">
        <v>195</v>
      </c>
      <c r="B15" s="53" t="s">
        <v>239</v>
      </c>
      <c r="C15" s="22">
        <v>0</v>
      </c>
      <c r="D15" s="22">
        <v>0</v>
      </c>
      <c r="E15" s="47">
        <f t="shared" si="1"/>
        <v>1.329</v>
      </c>
      <c r="F15" s="21">
        <v>221.5</v>
      </c>
      <c r="G15" s="21">
        <v>62.6</v>
      </c>
      <c r="H15" s="21">
        <v>11.6</v>
      </c>
      <c r="I15" s="21">
        <v>159.30000000000001</v>
      </c>
      <c r="J15" s="21">
        <v>12.4</v>
      </c>
      <c r="K15" s="21">
        <v>17.899999999999999</v>
      </c>
      <c r="L15" s="21">
        <v>6.4</v>
      </c>
      <c r="M15" s="21">
        <v>9.3000000000000007</v>
      </c>
      <c r="N15" s="21" t="s">
        <v>16</v>
      </c>
      <c r="O15" s="21" t="s">
        <v>16</v>
      </c>
      <c r="P15" s="21">
        <v>48.5</v>
      </c>
      <c r="Q15" s="21">
        <v>11.8</v>
      </c>
      <c r="R15" s="21" t="s">
        <v>16</v>
      </c>
      <c r="S15" s="23" t="s">
        <v>10</v>
      </c>
      <c r="T15" s="25" t="s">
        <v>36</v>
      </c>
    </row>
    <row r="16" spans="1:20" ht="17" customHeight="1" thickBot="1" x14ac:dyDescent="0.4">
      <c r="A16" s="37" t="s">
        <v>218</v>
      </c>
      <c r="B16" s="52" t="s">
        <v>240</v>
      </c>
      <c r="C16" s="22">
        <v>0</v>
      </c>
      <c r="D16" s="22">
        <v>0</v>
      </c>
      <c r="E16" s="47">
        <f t="shared" si="1"/>
        <v>1.3685999999999998</v>
      </c>
      <c r="F16" s="21">
        <v>228.1</v>
      </c>
      <c r="G16" s="21">
        <v>65.2</v>
      </c>
      <c r="H16" s="21">
        <v>12.4</v>
      </c>
      <c r="I16" s="21">
        <v>185.4</v>
      </c>
      <c r="J16" s="21">
        <v>13.5</v>
      </c>
      <c r="K16" s="21">
        <v>19</v>
      </c>
      <c r="L16" s="21" t="s">
        <v>16</v>
      </c>
      <c r="M16" s="21" t="s">
        <v>16</v>
      </c>
      <c r="N16" s="21" t="s">
        <v>16</v>
      </c>
      <c r="O16" s="21" t="s">
        <v>16</v>
      </c>
      <c r="P16" s="21">
        <v>53.8</v>
      </c>
      <c r="Q16" s="21">
        <v>13.2</v>
      </c>
      <c r="R16" s="21" t="s">
        <v>16</v>
      </c>
      <c r="S16" s="23" t="s">
        <v>12</v>
      </c>
      <c r="T16" s="25" t="s">
        <v>38</v>
      </c>
    </row>
    <row r="17" spans="1:21" ht="17" customHeight="1" thickBot="1" x14ac:dyDescent="0.4">
      <c r="A17" s="21" t="s">
        <v>53</v>
      </c>
      <c r="B17" s="52" t="s">
        <v>239</v>
      </c>
      <c r="C17" s="22">
        <v>0</v>
      </c>
      <c r="D17" s="22">
        <v>0</v>
      </c>
      <c r="E17" s="47">
        <f t="shared" si="1"/>
        <v>1.4778000000000002</v>
      </c>
      <c r="F17" s="21">
        <v>246.3</v>
      </c>
      <c r="G17" s="21">
        <v>70</v>
      </c>
      <c r="H17" s="21">
        <v>13.4</v>
      </c>
      <c r="I17" s="21">
        <v>177.6</v>
      </c>
      <c r="J17" s="21">
        <v>13.2</v>
      </c>
      <c r="K17" s="21">
        <v>19.399999999999999</v>
      </c>
      <c r="L17" s="21">
        <v>7.3</v>
      </c>
      <c r="M17" s="21">
        <v>10.7</v>
      </c>
      <c r="N17" s="21" t="s">
        <v>16</v>
      </c>
      <c r="O17" s="21" t="s">
        <v>16</v>
      </c>
      <c r="P17" s="21">
        <v>57</v>
      </c>
      <c r="Q17" s="21">
        <v>16.899999999999999</v>
      </c>
      <c r="R17" s="21" t="s">
        <v>16</v>
      </c>
      <c r="S17" s="23" t="s">
        <v>13</v>
      </c>
      <c r="T17" s="25" t="s">
        <v>40</v>
      </c>
    </row>
    <row r="18" spans="1:21" ht="17" customHeight="1" thickBot="1" x14ac:dyDescent="0.4">
      <c r="A18" s="20" t="s">
        <v>51</v>
      </c>
      <c r="B18" s="53" t="s">
        <v>240</v>
      </c>
      <c r="C18" s="22">
        <v>0</v>
      </c>
      <c r="D18" s="22">
        <v>0</v>
      </c>
      <c r="E18" s="47">
        <f t="shared" si="1"/>
        <v>1.4891999999999999</v>
      </c>
      <c r="F18" s="21">
        <v>248.2</v>
      </c>
      <c r="G18" s="21">
        <v>66.5</v>
      </c>
      <c r="H18" s="21">
        <v>10.1</v>
      </c>
      <c r="I18" s="21">
        <v>181.3</v>
      </c>
      <c r="J18" s="21">
        <v>13</v>
      </c>
      <c r="K18" s="21">
        <v>20.2</v>
      </c>
      <c r="L18" s="21">
        <v>7.8</v>
      </c>
      <c r="M18" s="21">
        <v>11.1</v>
      </c>
      <c r="N18" s="21" t="s">
        <v>16</v>
      </c>
      <c r="O18" s="21" t="s">
        <v>16</v>
      </c>
      <c r="P18" s="21">
        <v>55.6</v>
      </c>
      <c r="Q18" s="21">
        <v>16.8</v>
      </c>
      <c r="R18" s="21" t="s">
        <v>16</v>
      </c>
      <c r="S18" s="23" t="s">
        <v>11</v>
      </c>
      <c r="T18" s="25" t="s">
        <v>42</v>
      </c>
    </row>
    <row r="19" spans="1:21" ht="17" customHeight="1" thickBot="1" x14ac:dyDescent="0.4">
      <c r="A19" s="21" t="s">
        <v>87</v>
      </c>
      <c r="B19" s="52" t="s">
        <v>242</v>
      </c>
      <c r="C19" s="22">
        <v>0</v>
      </c>
      <c r="D19" s="22">
        <v>0</v>
      </c>
      <c r="E19" s="47">
        <f t="shared" si="1"/>
        <v>1.5204000000000002</v>
      </c>
      <c r="F19" s="21">
        <v>253.4</v>
      </c>
      <c r="G19" s="21">
        <v>66.7</v>
      </c>
      <c r="H19" s="21" t="s">
        <v>16</v>
      </c>
      <c r="I19" s="21">
        <v>184.3</v>
      </c>
      <c r="J19" s="21">
        <v>13.3</v>
      </c>
      <c r="K19" s="21">
        <v>22.3</v>
      </c>
      <c r="L19" s="21">
        <v>7.1</v>
      </c>
      <c r="M19" s="21">
        <v>10.9</v>
      </c>
      <c r="N19" s="21" t="s">
        <v>16</v>
      </c>
      <c r="O19" s="21" t="s">
        <v>16</v>
      </c>
      <c r="P19" s="21">
        <v>56.3</v>
      </c>
      <c r="Q19" s="21">
        <v>14.5</v>
      </c>
      <c r="R19" s="21" t="s">
        <v>16</v>
      </c>
      <c r="S19" s="23" t="s">
        <v>4</v>
      </c>
      <c r="T19" s="25" t="s">
        <v>44</v>
      </c>
    </row>
    <row r="20" spans="1:21" ht="17" customHeight="1" thickBot="1" x14ac:dyDescent="0.4">
      <c r="A20" s="40" t="s">
        <v>226</v>
      </c>
      <c r="B20" s="53" t="s">
        <v>240</v>
      </c>
      <c r="C20" s="22">
        <v>0</v>
      </c>
      <c r="D20" s="22">
        <v>0</v>
      </c>
      <c r="E20" s="47">
        <f t="shared" si="1"/>
        <v>1.5326999999999997</v>
      </c>
      <c r="F20" s="21">
        <v>255.45</v>
      </c>
      <c r="G20" s="21">
        <v>70.400000000000006</v>
      </c>
      <c r="H20" s="21">
        <v>14.1</v>
      </c>
      <c r="I20" s="21">
        <v>182.1</v>
      </c>
      <c r="J20" s="21">
        <v>14.3</v>
      </c>
      <c r="K20" s="21">
        <v>20.9</v>
      </c>
      <c r="L20" s="21">
        <v>7.65</v>
      </c>
      <c r="M20" s="21">
        <v>10.199999999999999</v>
      </c>
      <c r="N20" s="21" t="s">
        <v>16</v>
      </c>
      <c r="O20" s="21" t="s">
        <v>16</v>
      </c>
      <c r="P20" s="21">
        <v>60.2</v>
      </c>
      <c r="Q20" s="21">
        <v>17.100000000000001</v>
      </c>
      <c r="R20" s="21" t="s">
        <v>16</v>
      </c>
      <c r="S20" s="26" t="s">
        <v>99</v>
      </c>
      <c r="T20" s="25" t="s">
        <v>102</v>
      </c>
    </row>
    <row r="21" spans="1:21" ht="17" customHeight="1" x14ac:dyDescent="0.35">
      <c r="A21" s="20" t="s">
        <v>49</v>
      </c>
      <c r="B21" s="53" t="s">
        <v>239</v>
      </c>
      <c r="C21" s="22">
        <v>0</v>
      </c>
      <c r="D21" s="22">
        <v>0</v>
      </c>
      <c r="E21" s="47">
        <f t="shared" si="1"/>
        <v>1.5348000000000002</v>
      </c>
      <c r="F21" s="21">
        <v>255.8</v>
      </c>
      <c r="G21" s="21">
        <v>72.099999999999994</v>
      </c>
      <c r="H21" s="21">
        <v>14.6</v>
      </c>
      <c r="I21" s="21">
        <v>185.8</v>
      </c>
      <c r="J21" s="21">
        <v>13.9</v>
      </c>
      <c r="K21" s="21">
        <v>20.8</v>
      </c>
      <c r="L21" s="21">
        <v>7.5</v>
      </c>
      <c r="M21" s="21">
        <v>9.9</v>
      </c>
      <c r="N21" s="21" t="s">
        <v>16</v>
      </c>
      <c r="O21" s="21" t="s">
        <v>16</v>
      </c>
      <c r="P21" s="21">
        <v>62.3</v>
      </c>
      <c r="Q21" s="21">
        <v>18</v>
      </c>
      <c r="R21" s="21" t="s">
        <v>16</v>
      </c>
      <c r="S21" s="27"/>
      <c r="T21" s="28"/>
    </row>
    <row r="22" spans="1:21" ht="17" customHeight="1" x14ac:dyDescent="0.35">
      <c r="A22" s="20" t="s">
        <v>82</v>
      </c>
      <c r="B22" s="52" t="s">
        <v>239</v>
      </c>
      <c r="C22" s="22">
        <v>0</v>
      </c>
      <c r="D22" s="22" t="s">
        <v>16</v>
      </c>
      <c r="E22" s="47">
        <f t="shared" si="1"/>
        <v>1.5936000000000001</v>
      </c>
      <c r="F22" s="21">
        <v>265.60000000000002</v>
      </c>
      <c r="G22" s="21">
        <v>69</v>
      </c>
      <c r="H22" s="21">
        <v>12.7</v>
      </c>
      <c r="I22" s="21">
        <v>193.4</v>
      </c>
      <c r="J22" s="21">
        <v>14.8</v>
      </c>
      <c r="K22" s="21">
        <v>20.5</v>
      </c>
      <c r="L22" s="21">
        <v>7.7</v>
      </c>
      <c r="M22" s="21">
        <v>12</v>
      </c>
      <c r="N22" s="21" t="s">
        <v>16</v>
      </c>
      <c r="O22" s="21" t="s">
        <v>16</v>
      </c>
      <c r="P22" s="21">
        <v>57</v>
      </c>
      <c r="Q22" s="21">
        <v>16.399999999999999</v>
      </c>
      <c r="R22" s="21" t="s">
        <v>16</v>
      </c>
      <c r="S22" s="21"/>
      <c r="T22" s="21"/>
    </row>
    <row r="23" spans="1:21" ht="17" customHeight="1" x14ac:dyDescent="0.35">
      <c r="A23" s="20" t="s">
        <v>54</v>
      </c>
      <c r="B23" s="52" t="s">
        <v>239</v>
      </c>
      <c r="C23" s="22">
        <v>0</v>
      </c>
      <c r="D23" s="22">
        <v>0</v>
      </c>
      <c r="E23" s="47">
        <f t="shared" si="1"/>
        <v>1.5966000000000002</v>
      </c>
      <c r="F23" s="21">
        <v>266.10000000000002</v>
      </c>
      <c r="G23" s="21">
        <v>77.3</v>
      </c>
      <c r="H23" s="21">
        <v>12.8</v>
      </c>
      <c r="I23" s="21">
        <v>185.1</v>
      </c>
      <c r="J23" s="21">
        <v>12.2</v>
      </c>
      <c r="K23" s="21">
        <v>18.899999999999999</v>
      </c>
      <c r="L23" s="21">
        <v>7.1</v>
      </c>
      <c r="M23" s="21">
        <v>10.9</v>
      </c>
      <c r="N23" s="21" t="s">
        <v>16</v>
      </c>
      <c r="O23" s="21" t="s">
        <v>16</v>
      </c>
      <c r="P23" s="21">
        <v>62.5</v>
      </c>
      <c r="Q23" s="21">
        <v>19.3</v>
      </c>
      <c r="R23" s="21" t="s">
        <v>16</v>
      </c>
      <c r="S23" s="21"/>
      <c r="T23" s="21"/>
    </row>
    <row r="24" spans="1:21" ht="17" customHeight="1" x14ac:dyDescent="0.35">
      <c r="A24" s="37" t="s">
        <v>198</v>
      </c>
      <c r="B24" s="52" t="s">
        <v>240</v>
      </c>
      <c r="C24" s="22">
        <v>0</v>
      </c>
      <c r="D24" s="22">
        <v>0</v>
      </c>
      <c r="E24" s="47">
        <f t="shared" si="1"/>
        <v>1.6266</v>
      </c>
      <c r="F24" s="21">
        <v>271.10000000000002</v>
      </c>
      <c r="G24" s="21">
        <v>71.2</v>
      </c>
      <c r="H24" s="21">
        <v>12.7</v>
      </c>
      <c r="I24" s="21">
        <v>193.7</v>
      </c>
      <c r="J24" s="21">
        <v>14.8</v>
      </c>
      <c r="K24" s="21">
        <v>20.6</v>
      </c>
      <c r="L24" s="21">
        <v>8.6</v>
      </c>
      <c r="M24" s="21">
        <v>11.2</v>
      </c>
      <c r="N24" s="21" t="s">
        <v>16</v>
      </c>
      <c r="O24" s="21" t="s">
        <v>16</v>
      </c>
      <c r="P24" s="21">
        <v>55.8</v>
      </c>
      <c r="Q24" s="21">
        <v>16.8</v>
      </c>
      <c r="R24" s="21" t="s">
        <v>16</v>
      </c>
      <c r="S24" s="27"/>
      <c r="T24" s="27"/>
      <c r="U24" s="8"/>
    </row>
    <row r="25" spans="1:21" ht="17" customHeight="1" x14ac:dyDescent="0.35">
      <c r="A25" s="20" t="s">
        <v>83</v>
      </c>
      <c r="B25" s="53" t="s">
        <v>239</v>
      </c>
      <c r="C25" s="22">
        <v>0</v>
      </c>
      <c r="D25" s="22" t="s">
        <v>16</v>
      </c>
      <c r="E25" s="47">
        <f t="shared" si="1"/>
        <v>1.6841999999999999</v>
      </c>
      <c r="F25" s="21">
        <v>280.7</v>
      </c>
      <c r="G25" s="21">
        <v>74.7</v>
      </c>
      <c r="H25" s="21">
        <v>14.8</v>
      </c>
      <c r="I25" s="21">
        <v>205</v>
      </c>
      <c r="J25" s="21">
        <v>15.3</v>
      </c>
      <c r="K25" s="21">
        <v>22.6</v>
      </c>
      <c r="L25" s="21">
        <v>8.6</v>
      </c>
      <c r="M25" s="21">
        <v>11.5</v>
      </c>
      <c r="N25" s="21" t="s">
        <v>16</v>
      </c>
      <c r="O25" s="21" t="s">
        <v>16</v>
      </c>
      <c r="P25" s="21">
        <v>62.4</v>
      </c>
      <c r="Q25" s="21">
        <v>18</v>
      </c>
      <c r="R25" s="21" t="s">
        <v>16</v>
      </c>
      <c r="S25" s="27"/>
      <c r="T25" s="27"/>
      <c r="U25" s="9"/>
    </row>
    <row r="26" spans="1:21" ht="17" customHeight="1" x14ac:dyDescent="0.35">
      <c r="A26" s="20" t="s">
        <v>47</v>
      </c>
      <c r="B26" s="53" t="s">
        <v>240</v>
      </c>
      <c r="C26" s="22">
        <v>0</v>
      </c>
      <c r="D26" s="22">
        <v>0</v>
      </c>
      <c r="E26" s="47">
        <f t="shared" si="1"/>
        <v>1.6866000000000001</v>
      </c>
      <c r="F26" s="21">
        <v>281.10000000000002</v>
      </c>
      <c r="G26" s="21">
        <v>69.900000000000006</v>
      </c>
      <c r="H26" s="21">
        <v>11.9</v>
      </c>
      <c r="I26" s="21">
        <v>204.7</v>
      </c>
      <c r="J26" s="21">
        <v>14</v>
      </c>
      <c r="K26" s="21">
        <v>21.4</v>
      </c>
      <c r="L26" s="21">
        <v>7.4</v>
      </c>
      <c r="M26" s="21">
        <v>11.3</v>
      </c>
      <c r="N26" s="21" t="s">
        <v>16</v>
      </c>
      <c r="O26" s="21" t="s">
        <v>16</v>
      </c>
      <c r="P26" s="21">
        <v>57.9</v>
      </c>
      <c r="Q26" s="21">
        <v>17.399999999999999</v>
      </c>
      <c r="R26" s="21" t="s">
        <v>16</v>
      </c>
      <c r="S26" s="21"/>
      <c r="T26" s="21"/>
    </row>
    <row r="27" spans="1:21" ht="17" customHeight="1" x14ac:dyDescent="0.35">
      <c r="A27" s="37" t="s">
        <v>197</v>
      </c>
      <c r="B27" s="52" t="s">
        <v>242</v>
      </c>
      <c r="C27" s="22">
        <v>0</v>
      </c>
      <c r="D27" s="22" t="s">
        <v>16</v>
      </c>
      <c r="E27" s="47">
        <f t="shared" si="1"/>
        <v>1.8521999999999998</v>
      </c>
      <c r="F27" s="21">
        <v>308.7</v>
      </c>
      <c r="G27" s="21">
        <v>82.4</v>
      </c>
      <c r="H27" s="21">
        <v>20.9</v>
      </c>
      <c r="I27" s="21">
        <v>223.4</v>
      </c>
      <c r="J27" s="21">
        <v>14.8</v>
      </c>
      <c r="K27" s="21">
        <v>21.9</v>
      </c>
      <c r="L27" s="21">
        <v>9.4</v>
      </c>
      <c r="M27" s="21">
        <v>11.4</v>
      </c>
      <c r="N27" s="21" t="s">
        <v>16</v>
      </c>
      <c r="O27" s="21" t="s">
        <v>16</v>
      </c>
      <c r="P27" s="21">
        <v>67.900000000000006</v>
      </c>
      <c r="Q27" s="21">
        <v>19.8</v>
      </c>
      <c r="R27" s="21" t="s">
        <v>16</v>
      </c>
      <c r="S27" s="21"/>
      <c r="T27" s="21"/>
    </row>
    <row r="28" spans="1:21" ht="17" customHeight="1" x14ac:dyDescent="0.35">
      <c r="A28" s="39" t="s">
        <v>221</v>
      </c>
      <c r="B28" s="53" t="s">
        <v>239</v>
      </c>
      <c r="C28" s="22">
        <v>0</v>
      </c>
      <c r="D28" s="22">
        <v>0</v>
      </c>
      <c r="E28" s="47">
        <f t="shared" si="1"/>
        <v>1.8828000000000003</v>
      </c>
      <c r="F28" s="21">
        <v>313.8</v>
      </c>
      <c r="G28" s="21">
        <v>86.4</v>
      </c>
      <c r="H28" s="21">
        <v>15.8</v>
      </c>
      <c r="I28" s="21">
        <v>230.7</v>
      </c>
      <c r="J28" s="21">
        <v>16.399999999999999</v>
      </c>
      <c r="K28" s="21">
        <v>25.4</v>
      </c>
      <c r="L28" s="21">
        <v>9.4</v>
      </c>
      <c r="M28" s="21">
        <v>12.9</v>
      </c>
      <c r="N28" s="21" t="s">
        <v>16</v>
      </c>
      <c r="O28" s="21" t="s">
        <v>16</v>
      </c>
      <c r="P28" s="21">
        <v>67</v>
      </c>
      <c r="Q28" s="21">
        <v>21.3</v>
      </c>
      <c r="R28" s="21" t="s">
        <v>16</v>
      </c>
      <c r="S28" s="21"/>
      <c r="T28" s="27"/>
      <c r="U28" s="9"/>
    </row>
    <row r="29" spans="1:21" ht="17" customHeight="1" x14ac:dyDescent="0.35">
      <c r="A29" s="21" t="s">
        <v>58</v>
      </c>
      <c r="B29" s="52" t="s">
        <v>240</v>
      </c>
      <c r="C29" s="22">
        <v>0</v>
      </c>
      <c r="D29" s="22">
        <v>0</v>
      </c>
      <c r="E29" s="47">
        <f t="shared" si="1"/>
        <v>1.9073999999999998</v>
      </c>
      <c r="F29" s="21">
        <v>317.89999999999998</v>
      </c>
      <c r="G29" s="21">
        <v>90.2</v>
      </c>
      <c r="H29" s="21">
        <v>16.399999999999999</v>
      </c>
      <c r="I29" s="21">
        <v>230.5</v>
      </c>
      <c r="J29" s="21">
        <v>16.899999999999999</v>
      </c>
      <c r="K29" s="21">
        <v>26.1</v>
      </c>
      <c r="L29" s="21">
        <v>10.6</v>
      </c>
      <c r="M29" s="21">
        <v>12.1</v>
      </c>
      <c r="N29" s="21" t="s">
        <v>16</v>
      </c>
      <c r="O29" s="21" t="s">
        <v>16</v>
      </c>
      <c r="P29" s="21">
        <v>74.400000000000006</v>
      </c>
      <c r="Q29" s="21">
        <v>23.1</v>
      </c>
      <c r="R29" s="21" t="s">
        <v>16</v>
      </c>
      <c r="S29" s="21"/>
      <c r="T29" s="27"/>
      <c r="U29" s="9"/>
    </row>
    <row r="30" spans="1:21" ht="17" customHeight="1" x14ac:dyDescent="0.35">
      <c r="A30" s="37" t="s">
        <v>199</v>
      </c>
      <c r="B30" s="52" t="s">
        <v>240</v>
      </c>
      <c r="C30" s="22">
        <v>0</v>
      </c>
      <c r="D30" s="22">
        <v>0</v>
      </c>
      <c r="E30" s="48">
        <f>(F30*6.3)/1000</f>
        <v>2.3259600000000002</v>
      </c>
      <c r="F30" s="21">
        <v>369.2</v>
      </c>
      <c r="G30" s="21">
        <v>104.1</v>
      </c>
      <c r="H30" s="21">
        <v>18.3</v>
      </c>
      <c r="I30" s="21">
        <v>269.5</v>
      </c>
      <c r="J30" s="21">
        <v>19.899999999999999</v>
      </c>
      <c r="K30" s="21">
        <v>15.3</v>
      </c>
      <c r="L30" s="21">
        <v>5.67</v>
      </c>
      <c r="M30" s="21">
        <v>15.5</v>
      </c>
      <c r="N30" s="21" t="s">
        <v>16</v>
      </c>
      <c r="O30" s="21" t="s">
        <v>16</v>
      </c>
      <c r="P30" s="21">
        <v>81.5</v>
      </c>
      <c r="Q30" s="21">
        <v>28.2</v>
      </c>
      <c r="R30" s="21" t="s">
        <v>16</v>
      </c>
      <c r="S30" s="21"/>
      <c r="T30" s="27"/>
      <c r="U30" s="9"/>
    </row>
    <row r="31" spans="1:21" ht="17" customHeight="1" x14ac:dyDescent="0.35">
      <c r="A31" s="21" t="s">
        <v>89</v>
      </c>
      <c r="B31" s="52" t="s">
        <v>239</v>
      </c>
      <c r="C31" s="22">
        <v>0</v>
      </c>
      <c r="D31" s="22">
        <v>0</v>
      </c>
      <c r="E31" s="48">
        <f t="shared" ref="E31:E38" si="2">(F31*6.3)/1000</f>
        <v>2.3996699999999995</v>
      </c>
      <c r="F31" s="21">
        <v>380.9</v>
      </c>
      <c r="G31" s="21">
        <v>113.3</v>
      </c>
      <c r="H31" s="21" t="s">
        <v>16</v>
      </c>
      <c r="I31" s="21">
        <v>282.60000000000002</v>
      </c>
      <c r="J31" s="21">
        <v>21.1</v>
      </c>
      <c r="K31" s="21">
        <v>30.4</v>
      </c>
      <c r="L31" s="21">
        <v>11.2</v>
      </c>
      <c r="M31" s="21">
        <v>14.5</v>
      </c>
      <c r="N31" s="21" t="s">
        <v>16</v>
      </c>
      <c r="O31" s="21" t="s">
        <v>16</v>
      </c>
      <c r="P31" s="21">
        <v>89.4</v>
      </c>
      <c r="Q31" s="21">
        <v>32.200000000000003</v>
      </c>
      <c r="R31" s="21" t="s">
        <v>16</v>
      </c>
      <c r="S31" s="21"/>
      <c r="T31" s="21"/>
    </row>
    <row r="32" spans="1:21" ht="17" customHeight="1" x14ac:dyDescent="0.35">
      <c r="A32" s="39" t="s">
        <v>196</v>
      </c>
      <c r="B32" s="53" t="s">
        <v>239</v>
      </c>
      <c r="C32" s="22">
        <v>0</v>
      </c>
      <c r="D32" s="22">
        <v>0</v>
      </c>
      <c r="E32" s="48">
        <f t="shared" si="2"/>
        <v>2.5552800000000002</v>
      </c>
      <c r="F32" s="21">
        <v>405.6</v>
      </c>
      <c r="G32" s="21">
        <v>127.4</v>
      </c>
      <c r="H32" s="21">
        <v>20.3</v>
      </c>
      <c r="I32" s="21">
        <v>293</v>
      </c>
      <c r="J32" s="21">
        <v>21.9</v>
      </c>
      <c r="K32" s="21">
        <v>33.700000000000003</v>
      </c>
      <c r="L32" s="21">
        <v>12.3</v>
      </c>
      <c r="M32" s="21">
        <v>15.5</v>
      </c>
      <c r="N32" s="21" t="s">
        <v>16</v>
      </c>
      <c r="O32" s="21" t="s">
        <v>16</v>
      </c>
      <c r="P32" s="21">
        <v>100.7</v>
      </c>
      <c r="Q32" s="21">
        <v>34.799999999999997</v>
      </c>
      <c r="R32" s="21" t="s">
        <v>16</v>
      </c>
      <c r="S32" s="21"/>
      <c r="T32" s="21"/>
    </row>
    <row r="33" spans="1:26" ht="17" customHeight="1" x14ac:dyDescent="0.35">
      <c r="A33" s="21" t="s">
        <v>73</v>
      </c>
      <c r="B33" s="52" t="s">
        <v>239</v>
      </c>
      <c r="C33" s="22">
        <v>0</v>
      </c>
      <c r="D33" s="22">
        <v>0</v>
      </c>
      <c r="E33" s="48">
        <f t="shared" si="2"/>
        <v>2.5830000000000002</v>
      </c>
      <c r="F33" s="21">
        <v>410</v>
      </c>
      <c r="G33" s="21">
        <v>123.7</v>
      </c>
      <c r="H33" s="21">
        <v>21.8</v>
      </c>
      <c r="I33" s="21">
        <v>298.5</v>
      </c>
      <c r="J33" s="21">
        <v>20.9</v>
      </c>
      <c r="K33" s="21">
        <v>31.4</v>
      </c>
      <c r="L33" s="21">
        <v>11.4</v>
      </c>
      <c r="M33" s="21">
        <v>15.4</v>
      </c>
      <c r="N33" s="21" t="s">
        <v>16</v>
      </c>
      <c r="O33" s="21" t="s">
        <v>16</v>
      </c>
      <c r="P33" s="21">
        <v>93.8</v>
      </c>
      <c r="Q33" s="21">
        <v>35</v>
      </c>
      <c r="R33" s="21" t="s">
        <v>16</v>
      </c>
      <c r="S33" s="21"/>
      <c r="T33" s="21"/>
    </row>
    <row r="34" spans="1:26" ht="17" customHeight="1" x14ac:dyDescent="0.35">
      <c r="A34" s="20" t="s">
        <v>97</v>
      </c>
      <c r="B34" s="53" t="s">
        <v>240</v>
      </c>
      <c r="C34" s="22">
        <v>0</v>
      </c>
      <c r="D34" s="22">
        <v>0</v>
      </c>
      <c r="E34" s="48">
        <f t="shared" si="2"/>
        <v>2.6145</v>
      </c>
      <c r="F34" s="21">
        <v>415</v>
      </c>
      <c r="G34" s="21">
        <v>187</v>
      </c>
      <c r="H34" s="21">
        <v>22</v>
      </c>
      <c r="I34" s="21">
        <v>356</v>
      </c>
      <c r="J34" s="21">
        <v>36</v>
      </c>
      <c r="K34" s="21">
        <v>46</v>
      </c>
      <c r="L34" s="21">
        <v>19</v>
      </c>
      <c r="M34" s="21">
        <v>21</v>
      </c>
      <c r="N34" s="21">
        <v>27</v>
      </c>
      <c r="O34" s="21">
        <v>5</v>
      </c>
      <c r="P34" s="21">
        <v>140</v>
      </c>
      <c r="Q34" s="21">
        <v>54</v>
      </c>
      <c r="R34" s="21" t="s">
        <v>16</v>
      </c>
      <c r="S34" s="21"/>
      <c r="T34" s="21"/>
    </row>
    <row r="35" spans="1:26" ht="17" customHeight="1" x14ac:dyDescent="0.35">
      <c r="A35" s="45" t="s">
        <v>235</v>
      </c>
      <c r="B35" s="52" t="s">
        <v>239</v>
      </c>
      <c r="C35" s="22">
        <v>0</v>
      </c>
      <c r="D35" s="22">
        <v>0</v>
      </c>
      <c r="E35" s="48">
        <f t="shared" si="2"/>
        <v>2.75814</v>
      </c>
      <c r="F35" s="21">
        <v>437.8</v>
      </c>
      <c r="G35" s="21">
        <v>134.5</v>
      </c>
      <c r="H35" s="21">
        <v>22.4</v>
      </c>
      <c r="I35" s="21">
        <v>324.89999999999998</v>
      </c>
      <c r="J35" s="21">
        <v>26</v>
      </c>
      <c r="K35" s="21">
        <v>38.5</v>
      </c>
      <c r="L35" s="21" t="s">
        <v>16</v>
      </c>
      <c r="M35" s="21" t="s">
        <v>16</v>
      </c>
      <c r="N35" s="21" t="s">
        <v>16</v>
      </c>
      <c r="O35" s="21" t="s">
        <v>16</v>
      </c>
      <c r="P35" s="21">
        <v>101.2</v>
      </c>
      <c r="Q35" s="21">
        <v>34.799999999999997</v>
      </c>
      <c r="R35" s="21" t="s">
        <v>16</v>
      </c>
      <c r="S35" s="21"/>
      <c r="T35" s="21"/>
    </row>
    <row r="36" spans="1:26" ht="17" customHeight="1" x14ac:dyDescent="0.35">
      <c r="A36" s="40" t="s">
        <v>227</v>
      </c>
      <c r="B36" s="53" t="s">
        <v>240</v>
      </c>
      <c r="C36" s="22">
        <v>0</v>
      </c>
      <c r="D36" s="22">
        <v>0</v>
      </c>
      <c r="E36" s="48">
        <f t="shared" si="2"/>
        <v>2.7978299999999998</v>
      </c>
      <c r="F36" s="21">
        <v>444.1</v>
      </c>
      <c r="G36" s="21">
        <v>140.30000000000001</v>
      </c>
      <c r="H36" s="21">
        <v>23.7</v>
      </c>
      <c r="I36" s="21">
        <v>321.39999999999998</v>
      </c>
      <c r="J36" s="21">
        <v>25.8</v>
      </c>
      <c r="K36" s="21">
        <v>38.9</v>
      </c>
      <c r="L36" s="21">
        <v>14.3</v>
      </c>
      <c r="M36" s="21">
        <v>21</v>
      </c>
      <c r="N36" s="21" t="s">
        <v>16</v>
      </c>
      <c r="O36" s="21" t="s">
        <v>16</v>
      </c>
      <c r="P36" s="21">
        <v>105</v>
      </c>
      <c r="Q36" s="21">
        <v>35.299999999999997</v>
      </c>
      <c r="R36" s="21" t="s">
        <v>16</v>
      </c>
      <c r="S36" s="21"/>
      <c r="T36" s="21"/>
    </row>
    <row r="37" spans="1:26" ht="17" customHeight="1" x14ac:dyDescent="0.35">
      <c r="A37" s="46" t="s">
        <v>234</v>
      </c>
      <c r="B37" s="52" t="s">
        <v>239</v>
      </c>
      <c r="C37" s="22">
        <v>0</v>
      </c>
      <c r="D37" s="22">
        <v>1</v>
      </c>
      <c r="E37" s="48">
        <f t="shared" si="2"/>
        <v>2.8885499999999995</v>
      </c>
      <c r="F37" s="21">
        <v>458.5</v>
      </c>
      <c r="G37" s="21">
        <v>179.2</v>
      </c>
      <c r="H37" s="21">
        <v>25.3</v>
      </c>
      <c r="I37" s="21">
        <v>294.2</v>
      </c>
      <c r="J37" s="21">
        <v>34.200000000000003</v>
      </c>
      <c r="K37" s="21">
        <v>47.4</v>
      </c>
      <c r="L37" s="21">
        <v>23</v>
      </c>
      <c r="M37" s="21">
        <v>22.8</v>
      </c>
      <c r="N37" s="21" t="s">
        <v>16</v>
      </c>
      <c r="O37" s="21" t="s">
        <v>16</v>
      </c>
      <c r="P37" s="21">
        <v>146.69999999999999</v>
      </c>
      <c r="Q37" s="21">
        <v>61</v>
      </c>
      <c r="R37" s="21" t="s">
        <v>16</v>
      </c>
      <c r="S37" s="21"/>
      <c r="T37" s="21"/>
    </row>
    <row r="38" spans="1:26" ht="17" customHeight="1" x14ac:dyDescent="0.35">
      <c r="A38" s="20" t="s">
        <v>29</v>
      </c>
      <c r="B38" s="53" t="s">
        <v>240</v>
      </c>
      <c r="C38" s="22">
        <v>0</v>
      </c>
      <c r="D38" s="22">
        <v>0</v>
      </c>
      <c r="E38" s="48">
        <f t="shared" si="2"/>
        <v>2.8948499999999999</v>
      </c>
      <c r="F38" s="21">
        <v>459.5</v>
      </c>
      <c r="G38" s="21">
        <v>133.6</v>
      </c>
      <c r="H38" s="21">
        <v>22.4</v>
      </c>
      <c r="I38" s="21">
        <v>332.4</v>
      </c>
      <c r="J38" s="21">
        <v>22.8</v>
      </c>
      <c r="K38" s="21">
        <v>35.799999999999997</v>
      </c>
      <c r="L38" s="21">
        <v>14.2</v>
      </c>
      <c r="M38" s="21">
        <v>19</v>
      </c>
      <c r="N38" s="21" t="s">
        <v>16</v>
      </c>
      <c r="O38" s="21" t="s">
        <v>16</v>
      </c>
      <c r="P38" s="21">
        <v>103.4</v>
      </c>
      <c r="Q38" s="21">
        <v>38.799999999999997</v>
      </c>
      <c r="R38" s="21" t="s">
        <v>16</v>
      </c>
      <c r="S38" s="21"/>
      <c r="T38" s="21"/>
    </row>
    <row r="39" spans="1:26" ht="17" customHeight="1" x14ac:dyDescent="0.35">
      <c r="A39" s="21" t="s">
        <v>17</v>
      </c>
      <c r="B39" s="52" t="s">
        <v>239</v>
      </c>
      <c r="C39" s="22">
        <v>0</v>
      </c>
      <c r="D39" s="22">
        <v>0</v>
      </c>
      <c r="E39" s="48">
        <f>(F39*6.6)/1000</f>
        <v>3.1772399999999998</v>
      </c>
      <c r="F39" s="21">
        <v>481.4</v>
      </c>
      <c r="G39" s="21">
        <v>153</v>
      </c>
      <c r="H39" s="21">
        <v>33.9</v>
      </c>
      <c r="I39" s="21">
        <v>359.8</v>
      </c>
      <c r="J39" s="21">
        <v>31.7</v>
      </c>
      <c r="K39" s="21">
        <v>47.9</v>
      </c>
      <c r="L39" s="21">
        <v>16.7</v>
      </c>
      <c r="M39" s="21">
        <v>21.7</v>
      </c>
      <c r="N39" s="21" t="s">
        <v>16</v>
      </c>
      <c r="O39" s="21" t="s">
        <v>16</v>
      </c>
      <c r="P39" s="21">
        <v>118.6</v>
      </c>
      <c r="Q39" s="21">
        <v>44.1</v>
      </c>
      <c r="R39" s="21" t="s">
        <v>16</v>
      </c>
      <c r="S39" s="21"/>
      <c r="T39" s="21"/>
    </row>
    <row r="40" spans="1:26" ht="17" customHeight="1" x14ac:dyDescent="0.35">
      <c r="A40" s="20" t="s">
        <v>22</v>
      </c>
      <c r="B40" s="52" t="s">
        <v>239</v>
      </c>
      <c r="C40" s="22">
        <v>0</v>
      </c>
      <c r="D40" s="22">
        <v>0</v>
      </c>
      <c r="E40" s="48">
        <f t="shared" ref="E40:E103" si="3">(F40*6.6)/1000</f>
        <v>3.2010000000000001</v>
      </c>
      <c r="F40" s="21">
        <v>485</v>
      </c>
      <c r="G40" s="21">
        <v>186.9</v>
      </c>
      <c r="H40" s="21">
        <v>23.2</v>
      </c>
      <c r="I40" s="21">
        <v>324.39999999999998</v>
      </c>
      <c r="J40" s="21">
        <v>29.1</v>
      </c>
      <c r="K40" s="21">
        <v>48.1</v>
      </c>
      <c r="L40" s="21">
        <v>17.100000000000001</v>
      </c>
      <c r="M40" s="21">
        <v>22.1</v>
      </c>
      <c r="N40" s="21" t="s">
        <v>16</v>
      </c>
      <c r="O40" s="21" t="s">
        <v>16</v>
      </c>
      <c r="P40" s="21">
        <v>136.6</v>
      </c>
      <c r="Q40" s="21">
        <v>49.2</v>
      </c>
      <c r="R40" s="21" t="s">
        <v>16</v>
      </c>
      <c r="S40" s="21"/>
      <c r="T40" s="21"/>
    </row>
    <row r="41" spans="1:26" ht="17" customHeight="1" x14ac:dyDescent="0.35">
      <c r="A41" s="20" t="s">
        <v>31</v>
      </c>
      <c r="B41" s="53" t="s">
        <v>240</v>
      </c>
      <c r="C41" s="22">
        <v>0</v>
      </c>
      <c r="D41" s="22">
        <v>0</v>
      </c>
      <c r="E41" s="48">
        <f t="shared" si="3"/>
        <v>3.24918</v>
      </c>
      <c r="F41" s="21">
        <v>492.3</v>
      </c>
      <c r="G41" s="21">
        <v>157.69999999999999</v>
      </c>
      <c r="H41" s="21" t="s">
        <v>16</v>
      </c>
      <c r="I41" s="21">
        <v>359.8</v>
      </c>
      <c r="J41" s="21">
        <v>29</v>
      </c>
      <c r="K41" s="21">
        <v>44</v>
      </c>
      <c r="L41" s="21">
        <v>15.5</v>
      </c>
      <c r="M41" s="21">
        <v>22.3</v>
      </c>
      <c r="N41" s="21" t="s">
        <v>16</v>
      </c>
      <c r="O41" s="21" t="s">
        <v>16</v>
      </c>
      <c r="P41" s="21">
        <v>121.5</v>
      </c>
      <c r="Q41" s="21">
        <v>39.799999999999997</v>
      </c>
      <c r="R41" s="21" t="s">
        <v>16</v>
      </c>
      <c r="S41" s="21"/>
      <c r="T41" s="21"/>
    </row>
    <row r="42" spans="1:26" ht="17" customHeight="1" thickBot="1" x14ac:dyDescent="0.4">
      <c r="A42" s="20" t="s">
        <v>81</v>
      </c>
      <c r="B42" s="53" t="s">
        <v>239</v>
      </c>
      <c r="C42" s="22">
        <v>0</v>
      </c>
      <c r="D42" s="22" t="s">
        <v>16</v>
      </c>
      <c r="E42" s="48">
        <f t="shared" si="3"/>
        <v>3.2967</v>
      </c>
      <c r="F42" s="21">
        <v>499.5</v>
      </c>
      <c r="G42" s="21">
        <v>151.5</v>
      </c>
      <c r="H42" s="21">
        <v>25.5</v>
      </c>
      <c r="I42" s="21">
        <v>373.7</v>
      </c>
      <c r="J42" s="21">
        <v>26.1</v>
      </c>
      <c r="K42" s="21">
        <v>41.7</v>
      </c>
      <c r="L42" s="21">
        <v>16.7</v>
      </c>
      <c r="M42" s="21">
        <v>19.7</v>
      </c>
      <c r="N42" s="21" t="s">
        <v>16</v>
      </c>
      <c r="O42" s="21" t="s">
        <v>16</v>
      </c>
      <c r="P42" s="21">
        <v>123.7</v>
      </c>
      <c r="Q42" s="21">
        <v>48.7</v>
      </c>
      <c r="R42" s="21" t="s">
        <v>16</v>
      </c>
      <c r="S42" s="21"/>
      <c r="T42" s="21"/>
    </row>
    <row r="43" spans="1:26" ht="17" customHeight="1" thickBot="1" x14ac:dyDescent="0.4">
      <c r="A43" s="21" t="s">
        <v>68</v>
      </c>
      <c r="B43" s="52" t="s">
        <v>239</v>
      </c>
      <c r="C43" s="22">
        <v>0</v>
      </c>
      <c r="D43" s="22" t="s">
        <v>16</v>
      </c>
      <c r="E43" s="48">
        <f t="shared" si="3"/>
        <v>3.3699599999999998</v>
      </c>
      <c r="F43" s="21">
        <v>510.6</v>
      </c>
      <c r="G43" s="21">
        <v>178</v>
      </c>
      <c r="H43" s="21">
        <v>18.7</v>
      </c>
      <c r="I43" s="21">
        <v>367.4</v>
      </c>
      <c r="J43" s="21">
        <v>29.4</v>
      </c>
      <c r="K43" s="21">
        <v>43.4</v>
      </c>
      <c r="L43" s="21">
        <v>16.5</v>
      </c>
      <c r="M43" s="21">
        <v>17.5</v>
      </c>
      <c r="N43" s="21" t="s">
        <v>16</v>
      </c>
      <c r="O43" s="21" t="s">
        <v>16</v>
      </c>
      <c r="P43" s="21">
        <v>143.4</v>
      </c>
      <c r="Q43" s="21">
        <v>53.9</v>
      </c>
      <c r="R43" s="21" t="s">
        <v>16</v>
      </c>
      <c r="S43" s="21"/>
      <c r="T43" s="21"/>
      <c r="Y43" s="61" t="s">
        <v>20</v>
      </c>
      <c r="Z43" s="62"/>
    </row>
    <row r="44" spans="1:26" ht="17" customHeight="1" thickBot="1" x14ac:dyDescent="0.4">
      <c r="A44" s="20" t="s">
        <v>63</v>
      </c>
      <c r="B44" s="53" t="s">
        <v>239</v>
      </c>
      <c r="C44" s="22">
        <v>0</v>
      </c>
      <c r="D44" s="22">
        <v>0</v>
      </c>
      <c r="E44" s="48">
        <f t="shared" si="3"/>
        <v>3.3712799999999996</v>
      </c>
      <c r="F44" s="21">
        <v>510.8</v>
      </c>
      <c r="G44" s="21">
        <v>158.30000000000001</v>
      </c>
      <c r="H44" s="21">
        <v>25.8</v>
      </c>
      <c r="I44" s="21">
        <v>382.2</v>
      </c>
      <c r="J44" s="21">
        <v>29.8</v>
      </c>
      <c r="K44" s="21">
        <v>44.8</v>
      </c>
      <c r="L44" s="21">
        <v>16</v>
      </c>
      <c r="M44" s="21">
        <v>20.6</v>
      </c>
      <c r="N44" s="21" t="s">
        <v>16</v>
      </c>
      <c r="O44" s="21" t="s">
        <v>16</v>
      </c>
      <c r="P44" s="21">
        <v>122.1</v>
      </c>
      <c r="Q44" s="21">
        <v>48.1</v>
      </c>
      <c r="R44" s="21" t="s">
        <v>16</v>
      </c>
      <c r="S44" s="21"/>
      <c r="T44" s="21"/>
      <c r="Y44" s="4" t="s">
        <v>1</v>
      </c>
      <c r="Z44" s="10" t="s">
        <v>21</v>
      </c>
    </row>
    <row r="45" spans="1:26" ht="17" customHeight="1" thickBot="1" x14ac:dyDescent="0.4">
      <c r="A45" s="37" t="s">
        <v>207</v>
      </c>
      <c r="B45" s="52" t="s">
        <v>240</v>
      </c>
      <c r="C45" s="22">
        <v>0</v>
      </c>
      <c r="D45" s="22" t="s">
        <v>16</v>
      </c>
      <c r="E45" s="48">
        <f t="shared" si="3"/>
        <v>3.4042799999999991</v>
      </c>
      <c r="F45" s="21">
        <v>515.79999999999995</v>
      </c>
      <c r="G45" s="21">
        <v>190.1</v>
      </c>
      <c r="H45" s="21">
        <v>36.6</v>
      </c>
      <c r="I45" s="21">
        <v>375.3</v>
      </c>
      <c r="J45" s="21">
        <v>35</v>
      </c>
      <c r="K45" s="21">
        <v>51.7</v>
      </c>
      <c r="L45" s="21">
        <v>17.2</v>
      </c>
      <c r="M45" s="21">
        <v>22.5</v>
      </c>
      <c r="N45" s="21" t="s">
        <v>16</v>
      </c>
      <c r="O45" s="21" t="s">
        <v>16</v>
      </c>
      <c r="P45" s="21">
        <v>137.69999999999999</v>
      </c>
      <c r="Q45" s="21">
        <v>53.3</v>
      </c>
      <c r="R45" s="21" t="s">
        <v>16</v>
      </c>
      <c r="S45" s="21"/>
      <c r="T45" s="21"/>
      <c r="Y45" s="4" t="s">
        <v>2</v>
      </c>
      <c r="Z45" s="7" t="s">
        <v>23</v>
      </c>
    </row>
    <row r="46" spans="1:26" ht="17" customHeight="1" thickBot="1" x14ac:dyDescent="0.4">
      <c r="A46" s="21" t="s">
        <v>93</v>
      </c>
      <c r="B46" s="52" t="s">
        <v>239</v>
      </c>
      <c r="C46" s="22">
        <v>0</v>
      </c>
      <c r="D46" s="22" t="s">
        <v>16</v>
      </c>
      <c r="E46" s="48">
        <f t="shared" si="3"/>
        <v>3.4801799999999994</v>
      </c>
      <c r="F46" s="21">
        <v>527.29999999999995</v>
      </c>
      <c r="G46" s="21">
        <v>178.1</v>
      </c>
      <c r="H46" s="21">
        <v>28.9</v>
      </c>
      <c r="I46" s="21">
        <v>380.8</v>
      </c>
      <c r="J46" s="21">
        <v>36</v>
      </c>
      <c r="K46" s="21">
        <v>54</v>
      </c>
      <c r="L46" s="21">
        <v>18.8</v>
      </c>
      <c r="M46" s="21">
        <v>23.3</v>
      </c>
      <c r="N46" s="21" t="s">
        <v>16</v>
      </c>
      <c r="O46" s="21" t="s">
        <v>16</v>
      </c>
      <c r="P46" s="21">
        <v>132.9</v>
      </c>
      <c r="Q46" s="21">
        <v>51.9</v>
      </c>
      <c r="R46" s="21" t="s">
        <v>16</v>
      </c>
      <c r="S46" s="21"/>
      <c r="T46" s="21"/>
      <c r="Y46" s="4" t="s">
        <v>3</v>
      </c>
      <c r="Z46" s="7" t="s">
        <v>25</v>
      </c>
    </row>
    <row r="47" spans="1:26" ht="17" customHeight="1" thickBot="1" x14ac:dyDescent="0.4">
      <c r="A47" s="37" t="s">
        <v>200</v>
      </c>
      <c r="B47" s="52" t="s">
        <v>240</v>
      </c>
      <c r="C47" s="22">
        <v>0</v>
      </c>
      <c r="D47" s="22">
        <v>0</v>
      </c>
      <c r="E47" s="48">
        <f t="shared" si="3"/>
        <v>3.4940399999999996</v>
      </c>
      <c r="F47" s="21">
        <v>529.4</v>
      </c>
      <c r="G47" s="21">
        <v>175.8</v>
      </c>
      <c r="H47" s="21">
        <v>28.5</v>
      </c>
      <c r="I47" s="21">
        <v>382.3</v>
      </c>
      <c r="J47" s="21">
        <v>30.9</v>
      </c>
      <c r="K47" s="21">
        <v>41.9</v>
      </c>
      <c r="L47" s="21">
        <v>15.9</v>
      </c>
      <c r="M47" s="21">
        <v>20.100000000000001</v>
      </c>
      <c r="N47" s="21" t="s">
        <v>16</v>
      </c>
      <c r="O47" s="21" t="s">
        <v>16</v>
      </c>
      <c r="P47" s="21">
        <v>124.1</v>
      </c>
      <c r="Q47" s="21">
        <v>48</v>
      </c>
      <c r="R47" s="21" t="s">
        <v>16</v>
      </c>
      <c r="S47" s="21"/>
      <c r="T47" s="21"/>
      <c r="Y47" s="4" t="s">
        <v>5</v>
      </c>
      <c r="Z47" s="7" t="s">
        <v>27</v>
      </c>
    </row>
    <row r="48" spans="1:26" ht="17" customHeight="1" thickBot="1" x14ac:dyDescent="0.4">
      <c r="A48" s="37" t="s">
        <v>212</v>
      </c>
      <c r="B48" s="52" t="s">
        <v>240</v>
      </c>
      <c r="C48" s="22">
        <v>0</v>
      </c>
      <c r="D48" s="22">
        <v>0</v>
      </c>
      <c r="E48" s="48">
        <f t="shared" si="3"/>
        <v>3.57192</v>
      </c>
      <c r="F48" s="21">
        <v>541.20000000000005</v>
      </c>
      <c r="G48" s="21">
        <f>83.3*2</f>
        <v>166.6</v>
      </c>
      <c r="H48" s="21">
        <f>13.4*2</f>
        <v>26.8</v>
      </c>
      <c r="I48" s="21">
        <v>393.2</v>
      </c>
      <c r="J48" s="21">
        <f>15.5*2</f>
        <v>31</v>
      </c>
      <c r="K48" s="21">
        <f>26.3*2</f>
        <v>52.6</v>
      </c>
      <c r="L48" s="21">
        <f>11.3*2</f>
        <v>22.6</v>
      </c>
      <c r="M48" s="21">
        <v>19.899999999999999</v>
      </c>
      <c r="N48" s="21" t="s">
        <v>16</v>
      </c>
      <c r="O48" s="21" t="s">
        <v>16</v>
      </c>
      <c r="P48" s="21">
        <f>66.4*2</f>
        <v>132.80000000000001</v>
      </c>
      <c r="Q48" s="21">
        <f>29.1*2</f>
        <v>58.2</v>
      </c>
      <c r="R48" s="21" t="s">
        <v>16</v>
      </c>
      <c r="S48" s="21"/>
      <c r="T48" s="21"/>
      <c r="Y48" s="4" t="s">
        <v>4</v>
      </c>
      <c r="Z48" s="7" t="s">
        <v>44</v>
      </c>
    </row>
    <row r="49" spans="1:26" ht="17" customHeight="1" thickBot="1" x14ac:dyDescent="0.4">
      <c r="A49" s="21" t="s">
        <v>18</v>
      </c>
      <c r="B49" s="52" t="s">
        <v>239</v>
      </c>
      <c r="C49" s="22">
        <v>0</v>
      </c>
      <c r="D49" s="22">
        <v>1</v>
      </c>
      <c r="E49" s="48">
        <f t="shared" si="3"/>
        <v>3.6055799999999993</v>
      </c>
      <c r="F49" s="21">
        <v>546.29999999999995</v>
      </c>
      <c r="G49" s="21">
        <v>182.7</v>
      </c>
      <c r="H49" s="21">
        <v>31.3</v>
      </c>
      <c r="I49" s="21">
        <v>411.9</v>
      </c>
      <c r="J49" s="21">
        <v>37.200000000000003</v>
      </c>
      <c r="K49" s="21">
        <v>61.2</v>
      </c>
      <c r="L49" s="21">
        <v>21.1</v>
      </c>
      <c r="M49" s="21">
        <v>25.2</v>
      </c>
      <c r="N49" s="21" t="s">
        <v>16</v>
      </c>
      <c r="O49" s="21" t="s">
        <v>16</v>
      </c>
      <c r="P49" s="21">
        <v>137.80000000000001</v>
      </c>
      <c r="Q49" s="21">
        <v>54.9</v>
      </c>
      <c r="R49" s="21" t="s">
        <v>16</v>
      </c>
      <c r="S49" s="21"/>
      <c r="T49" s="21"/>
      <c r="Y49" s="4" t="s">
        <v>6</v>
      </c>
      <c r="Z49" s="7" t="s">
        <v>28</v>
      </c>
    </row>
    <row r="50" spans="1:26" ht="17" customHeight="1" thickBot="1" x14ac:dyDescent="0.4">
      <c r="A50" s="21" t="s">
        <v>88</v>
      </c>
      <c r="B50" s="52" t="s">
        <v>239</v>
      </c>
      <c r="C50" s="22">
        <v>0</v>
      </c>
      <c r="D50" s="22">
        <v>0</v>
      </c>
      <c r="E50" s="48">
        <f t="shared" si="3"/>
        <v>3.7138200000000001</v>
      </c>
      <c r="F50" s="21">
        <v>562.70000000000005</v>
      </c>
      <c r="G50" s="21">
        <v>202.6</v>
      </c>
      <c r="H50" s="21">
        <v>35.5</v>
      </c>
      <c r="I50" s="21">
        <v>402.2</v>
      </c>
      <c r="J50" s="21">
        <v>37.1</v>
      </c>
      <c r="K50" s="21">
        <v>51.6</v>
      </c>
      <c r="L50" s="21">
        <v>18.5</v>
      </c>
      <c r="M50" s="21">
        <v>22.4</v>
      </c>
      <c r="N50" s="21" t="s">
        <v>16</v>
      </c>
      <c r="O50" s="21" t="s">
        <v>16</v>
      </c>
      <c r="P50" s="21">
        <v>154.69999999999999</v>
      </c>
      <c r="Q50" s="21">
        <v>60.8</v>
      </c>
      <c r="R50" s="21" t="s">
        <v>16</v>
      </c>
      <c r="S50" s="21"/>
      <c r="T50" s="21"/>
      <c r="Y50" s="4" t="s">
        <v>7</v>
      </c>
      <c r="Z50" s="7" t="s">
        <v>30</v>
      </c>
    </row>
    <row r="51" spans="1:26" ht="17" customHeight="1" thickBot="1" x14ac:dyDescent="0.4">
      <c r="A51" s="21" t="s">
        <v>55</v>
      </c>
      <c r="B51" s="52" t="s">
        <v>240</v>
      </c>
      <c r="C51" s="22">
        <v>0</v>
      </c>
      <c r="D51" s="22">
        <v>0</v>
      </c>
      <c r="E51" s="48">
        <f t="shared" si="3"/>
        <v>3.7309799999999997</v>
      </c>
      <c r="F51" s="21">
        <v>565.29999999999995</v>
      </c>
      <c r="G51" s="21">
        <v>243.5</v>
      </c>
      <c r="H51" s="21">
        <v>33.9</v>
      </c>
      <c r="I51" s="21">
        <v>391.6</v>
      </c>
      <c r="J51" s="21">
        <v>38.700000000000003</v>
      </c>
      <c r="K51" s="21">
        <v>58.6</v>
      </c>
      <c r="L51" s="21">
        <v>22.8</v>
      </c>
      <c r="M51" s="21">
        <v>24.7</v>
      </c>
      <c r="N51" s="21" t="s">
        <v>16</v>
      </c>
      <c r="O51" s="21" t="s">
        <v>16</v>
      </c>
      <c r="P51" s="21">
        <v>155.1</v>
      </c>
      <c r="Q51" s="21">
        <v>58.6</v>
      </c>
      <c r="R51" s="21" t="s">
        <v>16</v>
      </c>
      <c r="S51" s="21"/>
      <c r="T51" s="21"/>
      <c r="Y51" s="4" t="s">
        <v>8</v>
      </c>
      <c r="Z51" s="7" t="s">
        <v>32</v>
      </c>
    </row>
    <row r="52" spans="1:26" ht="17" customHeight="1" thickBot="1" x14ac:dyDescent="0.4">
      <c r="A52" s="39" t="s">
        <v>215</v>
      </c>
      <c r="B52" s="53" t="s">
        <v>239</v>
      </c>
      <c r="C52" s="22">
        <v>0</v>
      </c>
      <c r="D52" s="22">
        <v>0</v>
      </c>
      <c r="E52" s="48">
        <f t="shared" si="3"/>
        <v>3.7342799999999992</v>
      </c>
      <c r="F52" s="21">
        <v>565.79999999999995</v>
      </c>
      <c r="G52" s="21">
        <v>213.7</v>
      </c>
      <c r="H52" s="21">
        <v>31.8</v>
      </c>
      <c r="I52" s="21">
        <v>412</v>
      </c>
      <c r="J52" s="21">
        <v>37.4</v>
      </c>
      <c r="K52" s="21">
        <v>59.3</v>
      </c>
      <c r="L52" s="21">
        <v>21.4</v>
      </c>
      <c r="M52" s="21">
        <v>26.7</v>
      </c>
      <c r="N52" s="21" t="s">
        <v>16</v>
      </c>
      <c r="O52" s="21" t="s">
        <v>16</v>
      </c>
      <c r="P52" s="21">
        <v>158.1</v>
      </c>
      <c r="Q52" s="21">
        <v>66.400000000000006</v>
      </c>
      <c r="R52" s="21" t="s">
        <v>16</v>
      </c>
      <c r="S52" s="21"/>
      <c r="T52" s="21"/>
      <c r="Y52" s="4" t="s">
        <v>9</v>
      </c>
      <c r="Z52" s="7" t="s">
        <v>34</v>
      </c>
    </row>
    <row r="53" spans="1:26" ht="17" customHeight="1" thickBot="1" x14ac:dyDescent="0.4">
      <c r="A53" s="21" t="s">
        <v>86</v>
      </c>
      <c r="B53" s="52" t="s">
        <v>239</v>
      </c>
      <c r="C53" s="22">
        <v>0</v>
      </c>
      <c r="D53" s="22">
        <v>1</v>
      </c>
      <c r="E53" s="48">
        <f t="shared" si="3"/>
        <v>3.7402200000000003</v>
      </c>
      <c r="F53" s="21">
        <v>566.70000000000005</v>
      </c>
      <c r="G53" s="21">
        <v>197.7</v>
      </c>
      <c r="H53" s="21">
        <v>31.7</v>
      </c>
      <c r="I53" s="21">
        <v>393.1</v>
      </c>
      <c r="J53" s="21">
        <v>37.4</v>
      </c>
      <c r="K53" s="21">
        <v>54.5</v>
      </c>
      <c r="L53" s="21">
        <v>22.6</v>
      </c>
      <c r="M53" s="21">
        <v>25.7</v>
      </c>
      <c r="N53" s="21" t="s">
        <v>16</v>
      </c>
      <c r="O53" s="21" t="s">
        <v>16</v>
      </c>
      <c r="P53" s="21">
        <v>152.30000000000001</v>
      </c>
      <c r="Q53" s="21">
        <v>58</v>
      </c>
      <c r="R53" s="21">
        <v>45.3</v>
      </c>
      <c r="S53" s="21"/>
      <c r="T53" s="21"/>
      <c r="Y53" s="4" t="s">
        <v>10</v>
      </c>
      <c r="Z53" s="11" t="s">
        <v>36</v>
      </c>
    </row>
    <row r="54" spans="1:26" ht="17" customHeight="1" thickBot="1" x14ac:dyDescent="0.4">
      <c r="A54" s="21" t="s">
        <v>50</v>
      </c>
      <c r="B54" s="52" t="s">
        <v>239</v>
      </c>
      <c r="C54" s="22">
        <v>0</v>
      </c>
      <c r="D54" s="22">
        <v>0</v>
      </c>
      <c r="E54" s="48">
        <f t="shared" si="3"/>
        <v>3.7448399999999995</v>
      </c>
      <c r="F54" s="21">
        <v>567.4</v>
      </c>
      <c r="G54" s="21">
        <v>195.5</v>
      </c>
      <c r="H54" s="21">
        <v>35.700000000000003</v>
      </c>
      <c r="I54" s="21">
        <v>405.2</v>
      </c>
      <c r="J54" s="21">
        <v>36.799999999999997</v>
      </c>
      <c r="K54" s="21">
        <v>51.9</v>
      </c>
      <c r="L54" s="21">
        <v>19.399999999999999</v>
      </c>
      <c r="M54" s="21">
        <v>25.3</v>
      </c>
      <c r="N54" s="21" t="s">
        <v>16</v>
      </c>
      <c r="O54" s="21" t="s">
        <v>16</v>
      </c>
      <c r="P54" s="21">
        <v>163.69999999999999</v>
      </c>
      <c r="Q54" s="21">
        <v>72.3</v>
      </c>
      <c r="R54" s="21" t="s">
        <v>16</v>
      </c>
      <c r="S54" s="21"/>
      <c r="T54" s="21"/>
      <c r="Y54" s="4" t="s">
        <v>12</v>
      </c>
      <c r="Z54" s="7" t="s">
        <v>38</v>
      </c>
    </row>
    <row r="55" spans="1:26" ht="17" customHeight="1" thickBot="1" x14ac:dyDescent="0.4">
      <c r="A55" s="39" t="s">
        <v>96</v>
      </c>
      <c r="B55" s="53" t="s">
        <v>240</v>
      </c>
      <c r="C55" s="22">
        <v>1</v>
      </c>
      <c r="D55" s="22">
        <v>1</v>
      </c>
      <c r="E55" s="48">
        <f t="shared" si="3"/>
        <v>3.8346</v>
      </c>
      <c r="F55" s="21">
        <v>581</v>
      </c>
      <c r="G55" s="21">
        <v>217</v>
      </c>
      <c r="H55" s="21">
        <v>30</v>
      </c>
      <c r="I55" s="21">
        <v>396</v>
      </c>
      <c r="J55" s="21">
        <v>55</v>
      </c>
      <c r="K55" s="21">
        <v>85</v>
      </c>
      <c r="L55" s="21">
        <v>31</v>
      </c>
      <c r="M55" s="21">
        <v>31</v>
      </c>
      <c r="N55" s="21">
        <v>70</v>
      </c>
      <c r="O55" s="21">
        <v>20</v>
      </c>
      <c r="P55" s="21">
        <v>172</v>
      </c>
      <c r="Q55" s="21">
        <v>55</v>
      </c>
      <c r="R55" s="21">
        <v>58.5</v>
      </c>
      <c r="S55" s="21"/>
      <c r="T55" s="21"/>
      <c r="Y55" s="4" t="s">
        <v>13</v>
      </c>
      <c r="Z55" s="7" t="s">
        <v>40</v>
      </c>
    </row>
    <row r="56" spans="1:26" ht="17" customHeight="1" thickBot="1" x14ac:dyDescent="0.4">
      <c r="A56" s="21" t="s">
        <v>92</v>
      </c>
      <c r="B56" s="52" t="s">
        <v>239</v>
      </c>
      <c r="C56" s="22">
        <v>0</v>
      </c>
      <c r="D56" s="22" t="s">
        <v>16</v>
      </c>
      <c r="E56" s="48">
        <f t="shared" si="3"/>
        <v>3.8722200000000004</v>
      </c>
      <c r="F56" s="21">
        <v>586.70000000000005</v>
      </c>
      <c r="G56" s="21">
        <v>205.4</v>
      </c>
      <c r="H56" s="21">
        <v>33.4</v>
      </c>
      <c r="I56" s="21">
        <v>422.7</v>
      </c>
      <c r="J56" s="21">
        <v>36.6</v>
      </c>
      <c r="K56" s="21">
        <v>48.5</v>
      </c>
      <c r="L56" s="21">
        <v>18.8</v>
      </c>
      <c r="M56" s="21">
        <v>26.6</v>
      </c>
      <c r="N56" s="21" t="s">
        <v>16</v>
      </c>
      <c r="O56" s="21" t="s">
        <v>16</v>
      </c>
      <c r="P56" s="21">
        <v>150.1</v>
      </c>
      <c r="Q56" s="21">
        <v>55.2</v>
      </c>
      <c r="R56" s="21" t="s">
        <v>16</v>
      </c>
      <c r="S56" s="21"/>
      <c r="T56" s="21"/>
      <c r="Y56" s="4" t="s">
        <v>14</v>
      </c>
      <c r="Z56" s="7" t="s">
        <v>46</v>
      </c>
    </row>
    <row r="57" spans="1:26" ht="17" customHeight="1" thickBot="1" x14ac:dyDescent="0.4">
      <c r="A57" s="21" t="s">
        <v>19</v>
      </c>
      <c r="B57" s="52" t="s">
        <v>239</v>
      </c>
      <c r="C57" s="22">
        <v>0</v>
      </c>
      <c r="D57" s="22">
        <v>1</v>
      </c>
      <c r="E57" s="48">
        <f t="shared" si="3"/>
        <v>3.8728799999999994</v>
      </c>
      <c r="F57" s="21">
        <v>586.79999999999995</v>
      </c>
      <c r="G57" s="21">
        <v>192.6</v>
      </c>
      <c r="H57" s="21">
        <v>27.5</v>
      </c>
      <c r="I57" s="21">
        <v>433.4</v>
      </c>
      <c r="J57" s="21">
        <v>36.1</v>
      </c>
      <c r="K57" s="21">
        <v>61</v>
      </c>
      <c r="L57" s="21">
        <v>20.399999999999999</v>
      </c>
      <c r="M57" s="21">
        <v>27.3</v>
      </c>
      <c r="N57" s="21" t="s">
        <v>16</v>
      </c>
      <c r="O57" s="21" t="s">
        <v>16</v>
      </c>
      <c r="P57" s="21">
        <v>148.69999999999999</v>
      </c>
      <c r="Q57" s="21">
        <v>63.6</v>
      </c>
      <c r="R57" s="21" t="s">
        <v>16</v>
      </c>
      <c r="S57" s="21"/>
      <c r="T57" s="21"/>
      <c r="Y57" s="6" t="s">
        <v>15</v>
      </c>
      <c r="Z57" s="7" t="s">
        <v>48</v>
      </c>
    </row>
    <row r="58" spans="1:26" ht="17" customHeight="1" x14ac:dyDescent="0.35">
      <c r="A58" s="21" t="s">
        <v>78</v>
      </c>
      <c r="B58" s="52" t="s">
        <v>239</v>
      </c>
      <c r="C58" s="22">
        <v>0</v>
      </c>
      <c r="D58" s="22">
        <v>0</v>
      </c>
      <c r="E58" s="48">
        <f t="shared" si="3"/>
        <v>3.9857399999999998</v>
      </c>
      <c r="F58" s="21">
        <v>603.9</v>
      </c>
      <c r="G58" s="21">
        <v>225.2</v>
      </c>
      <c r="H58" s="21">
        <v>37.799999999999997</v>
      </c>
      <c r="I58" s="21">
        <v>431.7</v>
      </c>
      <c r="J58" s="21">
        <v>38.299999999999997</v>
      </c>
      <c r="K58" s="21">
        <v>57.5</v>
      </c>
      <c r="L58" s="21">
        <v>26.8</v>
      </c>
      <c r="M58" s="21">
        <v>25.1</v>
      </c>
      <c r="N58" s="21" t="s">
        <v>16</v>
      </c>
      <c r="O58" s="21" t="s">
        <v>16</v>
      </c>
      <c r="P58" s="21">
        <v>174.8</v>
      </c>
      <c r="Q58" s="21">
        <v>69.2</v>
      </c>
      <c r="R58" s="21" t="s">
        <v>16</v>
      </c>
      <c r="S58" s="21"/>
      <c r="T58" s="21"/>
    </row>
    <row r="59" spans="1:26" ht="17" customHeight="1" x14ac:dyDescent="0.35">
      <c r="A59" s="21" t="s">
        <v>52</v>
      </c>
      <c r="B59" s="52" t="s">
        <v>242</v>
      </c>
      <c r="C59" s="22">
        <v>0</v>
      </c>
      <c r="D59" s="22">
        <v>1</v>
      </c>
      <c r="E59" s="48">
        <f t="shared" si="3"/>
        <v>4.02996</v>
      </c>
      <c r="F59" s="21">
        <v>610.6</v>
      </c>
      <c r="G59" s="21">
        <v>217.5</v>
      </c>
      <c r="H59" s="21">
        <v>34.1</v>
      </c>
      <c r="I59" s="21">
        <v>452</v>
      </c>
      <c r="J59" s="21">
        <v>42.2</v>
      </c>
      <c r="K59" s="21">
        <v>66.7</v>
      </c>
      <c r="L59" s="21">
        <v>24.4</v>
      </c>
      <c r="M59" s="21">
        <v>33.799999999999997</v>
      </c>
      <c r="N59" s="21" t="s">
        <v>16</v>
      </c>
      <c r="O59" s="21" t="s">
        <v>16</v>
      </c>
      <c r="P59" s="21">
        <v>166.1</v>
      </c>
      <c r="Q59" s="21">
        <v>66.7</v>
      </c>
      <c r="R59" s="21">
        <v>36.9</v>
      </c>
      <c r="S59" s="21"/>
      <c r="T59" s="21"/>
    </row>
    <row r="60" spans="1:26" ht="17" customHeight="1" x14ac:dyDescent="0.35">
      <c r="A60" s="39" t="s">
        <v>201</v>
      </c>
      <c r="B60" s="53" t="s">
        <v>240</v>
      </c>
      <c r="C60" s="22">
        <v>0</v>
      </c>
      <c r="D60" s="22">
        <v>1</v>
      </c>
      <c r="E60" s="48">
        <f t="shared" si="3"/>
        <v>4.0754999999999999</v>
      </c>
      <c r="F60" s="21">
        <v>617.5</v>
      </c>
      <c r="G60" s="21">
        <f>122.3*2</f>
        <v>244.6</v>
      </c>
      <c r="H60" s="21" t="s">
        <v>16</v>
      </c>
      <c r="I60" s="21">
        <v>420.4</v>
      </c>
      <c r="J60" s="21">
        <f>22.9*2</f>
        <v>45.8</v>
      </c>
      <c r="K60" s="21">
        <f>36.8*2</f>
        <v>73.599999999999994</v>
      </c>
      <c r="L60" s="21">
        <f>15.6*2</f>
        <v>31.2</v>
      </c>
      <c r="M60" s="21">
        <v>29.7</v>
      </c>
      <c r="N60" s="21" t="s">
        <v>16</v>
      </c>
      <c r="O60" s="21" t="s">
        <v>16</v>
      </c>
      <c r="P60" s="21">
        <f>79.3*2</f>
        <v>158.6</v>
      </c>
      <c r="Q60" s="21">
        <f>31.9*2</f>
        <v>63.8</v>
      </c>
      <c r="R60" s="21">
        <v>39.200000000000003</v>
      </c>
      <c r="S60" s="21"/>
      <c r="T60" s="21"/>
    </row>
    <row r="61" spans="1:26" ht="17" customHeight="1" x14ac:dyDescent="0.35">
      <c r="A61" s="21" t="s">
        <v>72</v>
      </c>
      <c r="B61" s="52" t="s">
        <v>239</v>
      </c>
      <c r="C61" s="22">
        <v>0</v>
      </c>
      <c r="D61" s="22" t="s">
        <v>16</v>
      </c>
      <c r="E61" s="48">
        <f t="shared" si="3"/>
        <v>4.0913399999999998</v>
      </c>
      <c r="F61" s="21">
        <v>619.9</v>
      </c>
      <c r="G61" s="21">
        <v>239.1</v>
      </c>
      <c r="H61" s="21">
        <v>39.1</v>
      </c>
      <c r="I61" s="21">
        <v>436.2</v>
      </c>
      <c r="J61" s="21">
        <v>44.7</v>
      </c>
      <c r="K61" s="21">
        <v>67.7</v>
      </c>
      <c r="L61" s="21">
        <v>26.5</v>
      </c>
      <c r="M61" s="21">
        <v>27.4</v>
      </c>
      <c r="N61" s="21" t="s">
        <v>16</v>
      </c>
      <c r="O61" s="21" t="s">
        <v>16</v>
      </c>
      <c r="P61" s="21">
        <v>171.3</v>
      </c>
      <c r="Q61" s="21">
        <v>72.900000000000006</v>
      </c>
      <c r="R61" s="21" t="s">
        <v>16</v>
      </c>
      <c r="S61" s="21"/>
      <c r="T61" s="21"/>
    </row>
    <row r="62" spans="1:26" ht="17" customHeight="1" x14ac:dyDescent="0.35">
      <c r="A62" s="21" t="s">
        <v>61</v>
      </c>
      <c r="B62" s="52" t="s">
        <v>240</v>
      </c>
      <c r="C62" s="22">
        <v>0</v>
      </c>
      <c r="D62" s="22">
        <v>1</v>
      </c>
      <c r="E62" s="48">
        <f t="shared" si="3"/>
        <v>4.1837399999999993</v>
      </c>
      <c r="F62" s="21">
        <v>633.9</v>
      </c>
      <c r="G62" s="21">
        <v>243.1</v>
      </c>
      <c r="H62" s="21" t="s">
        <v>16</v>
      </c>
      <c r="I62" s="21">
        <v>506.4</v>
      </c>
      <c r="J62" s="21">
        <v>46.3</v>
      </c>
      <c r="K62" s="21">
        <v>64.8</v>
      </c>
      <c r="L62" s="21">
        <v>25.1</v>
      </c>
      <c r="M62" s="21">
        <v>30.5</v>
      </c>
      <c r="N62" s="21" t="s">
        <v>16</v>
      </c>
      <c r="O62" s="21" t="s">
        <v>16</v>
      </c>
      <c r="P62" s="21">
        <v>169.7</v>
      </c>
      <c r="Q62" s="21">
        <v>70.3</v>
      </c>
      <c r="R62" s="21">
        <v>46.2</v>
      </c>
      <c r="S62" s="21"/>
      <c r="T62" s="21"/>
    </row>
    <row r="63" spans="1:26" ht="17" customHeight="1" x14ac:dyDescent="0.35">
      <c r="A63" s="20" t="s">
        <v>35</v>
      </c>
      <c r="B63" s="53" t="s">
        <v>240</v>
      </c>
      <c r="C63" s="22">
        <v>0</v>
      </c>
      <c r="D63" s="22">
        <v>0</v>
      </c>
      <c r="E63" s="48">
        <f t="shared" si="3"/>
        <v>4.2418199999999997</v>
      </c>
      <c r="F63" s="21">
        <v>642.70000000000005</v>
      </c>
      <c r="G63" s="21">
        <v>228.3</v>
      </c>
      <c r="H63" s="21">
        <v>35.5</v>
      </c>
      <c r="I63" s="21">
        <v>453.5</v>
      </c>
      <c r="J63" s="21">
        <v>40.299999999999997</v>
      </c>
      <c r="K63" s="21">
        <v>65.5</v>
      </c>
      <c r="L63" s="21">
        <v>23.4</v>
      </c>
      <c r="M63" s="21">
        <v>28.7</v>
      </c>
      <c r="N63" s="21" t="s">
        <v>16</v>
      </c>
      <c r="O63" s="21" t="s">
        <v>16</v>
      </c>
      <c r="P63" s="21">
        <v>164.5</v>
      </c>
      <c r="Q63" s="21">
        <v>69.5</v>
      </c>
      <c r="R63" s="21" t="s">
        <v>16</v>
      </c>
      <c r="S63" s="21"/>
      <c r="T63" s="21"/>
    </row>
    <row r="64" spans="1:26" ht="17" customHeight="1" x14ac:dyDescent="0.35">
      <c r="A64" s="37" t="s">
        <v>206</v>
      </c>
      <c r="B64" s="52" t="s">
        <v>239</v>
      </c>
      <c r="C64" s="22">
        <v>0</v>
      </c>
      <c r="D64" s="22" t="s">
        <v>16</v>
      </c>
      <c r="E64" s="48">
        <f t="shared" si="3"/>
        <v>4.2603</v>
      </c>
      <c r="F64" s="21">
        <v>645.5</v>
      </c>
      <c r="G64" s="21">
        <v>240.4</v>
      </c>
      <c r="H64" s="21">
        <v>43.3</v>
      </c>
      <c r="I64" s="21">
        <v>472.4</v>
      </c>
      <c r="J64" s="21">
        <v>42.4</v>
      </c>
      <c r="K64" s="21">
        <v>67</v>
      </c>
      <c r="L64" s="21" t="s">
        <v>16</v>
      </c>
      <c r="M64" s="21" t="s">
        <v>16</v>
      </c>
      <c r="N64" s="21" t="s">
        <v>16</v>
      </c>
      <c r="O64" s="21" t="s">
        <v>16</v>
      </c>
      <c r="P64" s="21">
        <v>186.3</v>
      </c>
      <c r="Q64" s="21">
        <v>84.6</v>
      </c>
      <c r="R64" s="21" t="s">
        <v>16</v>
      </c>
      <c r="S64" s="21"/>
      <c r="T64" s="21"/>
    </row>
    <row r="65" spans="1:20" ht="17" customHeight="1" x14ac:dyDescent="0.35">
      <c r="A65" s="21" t="s">
        <v>56</v>
      </c>
      <c r="B65" s="52" t="s">
        <v>240</v>
      </c>
      <c r="C65" s="22">
        <v>0</v>
      </c>
      <c r="D65" s="22">
        <v>1</v>
      </c>
      <c r="E65" s="48">
        <f t="shared" si="3"/>
        <v>4.2668999999999997</v>
      </c>
      <c r="F65" s="21">
        <v>646.5</v>
      </c>
      <c r="G65" s="21">
        <v>239.4</v>
      </c>
      <c r="H65" s="21">
        <v>39.200000000000003</v>
      </c>
      <c r="I65" s="21">
        <v>457.5</v>
      </c>
      <c r="J65" s="21">
        <v>45.4</v>
      </c>
      <c r="K65" s="21">
        <v>66.7</v>
      </c>
      <c r="L65" s="21">
        <v>24.1</v>
      </c>
      <c r="M65" s="21">
        <v>30.4</v>
      </c>
      <c r="N65" s="21" t="s">
        <v>16</v>
      </c>
      <c r="O65" s="21" t="s">
        <v>16</v>
      </c>
      <c r="P65" s="21">
        <v>162</v>
      </c>
      <c r="Q65" s="21">
        <v>61.3</v>
      </c>
      <c r="R65" s="21" t="s">
        <v>16</v>
      </c>
      <c r="S65" s="21"/>
      <c r="T65" s="21"/>
    </row>
    <row r="66" spans="1:20" ht="17" customHeight="1" x14ac:dyDescent="0.35">
      <c r="A66" s="39" t="s">
        <v>203</v>
      </c>
      <c r="B66" s="53" t="s">
        <v>240</v>
      </c>
      <c r="C66" s="22">
        <v>0</v>
      </c>
      <c r="D66" s="22" t="s">
        <v>16</v>
      </c>
      <c r="E66" s="48">
        <f t="shared" si="3"/>
        <v>4.32036</v>
      </c>
      <c r="F66" s="21">
        <v>654.6</v>
      </c>
      <c r="G66" s="21">
        <v>235.1</v>
      </c>
      <c r="H66" s="21" t="s">
        <v>16</v>
      </c>
      <c r="I66" s="21">
        <v>485.4</v>
      </c>
      <c r="J66" s="21">
        <v>51.8</v>
      </c>
      <c r="K66" s="21">
        <v>75.5</v>
      </c>
      <c r="L66" s="21" t="s">
        <v>16</v>
      </c>
      <c r="M66" s="21" t="s">
        <v>16</v>
      </c>
      <c r="N66" s="21" t="s">
        <v>16</v>
      </c>
      <c r="O66" s="21" t="s">
        <v>16</v>
      </c>
      <c r="P66" s="21">
        <v>169.5</v>
      </c>
      <c r="Q66" s="21">
        <v>78.099999999999994</v>
      </c>
      <c r="R66" s="21" t="s">
        <v>16</v>
      </c>
      <c r="S66" s="21"/>
      <c r="T66" s="21"/>
    </row>
    <row r="67" spans="1:20" ht="17" customHeight="1" x14ac:dyDescent="0.35">
      <c r="A67" s="21" t="s">
        <v>67</v>
      </c>
      <c r="B67" s="52" t="s">
        <v>239</v>
      </c>
      <c r="C67" s="22">
        <v>0</v>
      </c>
      <c r="D67" s="22">
        <v>1</v>
      </c>
      <c r="E67" s="48">
        <f t="shared" si="3"/>
        <v>4.3295999999999992</v>
      </c>
      <c r="F67" s="21">
        <v>656</v>
      </c>
      <c r="G67" s="21">
        <v>213.9</v>
      </c>
      <c r="H67" s="21">
        <v>41</v>
      </c>
      <c r="I67" s="21">
        <v>463.4</v>
      </c>
      <c r="J67" s="21">
        <v>41.2</v>
      </c>
      <c r="K67" s="21">
        <v>62.2</v>
      </c>
      <c r="L67" s="21">
        <v>23.4</v>
      </c>
      <c r="M67" s="21">
        <v>24.7</v>
      </c>
      <c r="N67" s="21" t="s">
        <v>16</v>
      </c>
      <c r="O67" s="21" t="s">
        <v>16</v>
      </c>
      <c r="P67" s="21">
        <v>182.7</v>
      </c>
      <c r="Q67" s="21">
        <v>71.2</v>
      </c>
      <c r="R67" s="21">
        <v>43.9</v>
      </c>
      <c r="S67" s="21"/>
      <c r="T67" s="21"/>
    </row>
    <row r="68" spans="1:20" ht="17" customHeight="1" x14ac:dyDescent="0.35">
      <c r="A68" s="20" t="s">
        <v>75</v>
      </c>
      <c r="B68" s="53" t="s">
        <v>240</v>
      </c>
      <c r="C68" s="22">
        <v>1</v>
      </c>
      <c r="D68" s="22">
        <v>1</v>
      </c>
      <c r="E68" s="48">
        <f t="shared" si="3"/>
        <v>4.4477399999999996</v>
      </c>
      <c r="F68" s="21">
        <v>673.9</v>
      </c>
      <c r="G68" s="21">
        <v>228.7</v>
      </c>
      <c r="H68" s="21">
        <v>33.200000000000003</v>
      </c>
      <c r="I68" s="21">
        <v>494.8</v>
      </c>
      <c r="J68" s="21">
        <v>47.5</v>
      </c>
      <c r="K68" s="21">
        <v>68.8</v>
      </c>
      <c r="L68" s="21">
        <v>23.7</v>
      </c>
      <c r="M68" s="21">
        <v>32.9</v>
      </c>
      <c r="N68" s="21">
        <v>31.8</v>
      </c>
      <c r="O68" s="21" t="s">
        <v>16</v>
      </c>
      <c r="P68" s="21">
        <v>168.6</v>
      </c>
      <c r="Q68" s="21">
        <v>68.099999999999994</v>
      </c>
      <c r="R68" s="21">
        <v>42.95</v>
      </c>
      <c r="S68" s="21"/>
      <c r="T68" s="21"/>
    </row>
    <row r="69" spans="1:20" ht="17" customHeight="1" x14ac:dyDescent="0.35">
      <c r="A69" s="37" t="s">
        <v>214</v>
      </c>
      <c r="B69" s="52" t="s">
        <v>240</v>
      </c>
      <c r="C69" s="22">
        <v>0</v>
      </c>
      <c r="D69" s="22">
        <v>1</v>
      </c>
      <c r="E69" s="48">
        <f t="shared" si="3"/>
        <v>4.4761199999999999</v>
      </c>
      <c r="F69" s="21">
        <v>678.2</v>
      </c>
      <c r="G69" s="21">
        <v>239.5</v>
      </c>
      <c r="H69" s="21">
        <v>38.4</v>
      </c>
      <c r="I69" s="21">
        <v>500.5</v>
      </c>
      <c r="J69" s="21">
        <v>47.2</v>
      </c>
      <c r="K69" s="21">
        <v>71.7</v>
      </c>
      <c r="L69" s="21" t="s">
        <v>16</v>
      </c>
      <c r="M69" s="21" t="s">
        <v>16</v>
      </c>
      <c r="N69" s="21" t="s">
        <v>16</v>
      </c>
      <c r="O69" s="21" t="s">
        <v>16</v>
      </c>
      <c r="P69" s="21">
        <v>186.6</v>
      </c>
      <c r="Q69" s="21">
        <v>81.099999999999994</v>
      </c>
      <c r="R69" s="21">
        <v>70.2</v>
      </c>
      <c r="S69" s="21"/>
      <c r="T69" s="21"/>
    </row>
    <row r="70" spans="1:20" ht="17" customHeight="1" x14ac:dyDescent="0.35">
      <c r="A70" s="39" t="s">
        <v>202</v>
      </c>
      <c r="B70" s="53" t="s">
        <v>240</v>
      </c>
      <c r="C70" s="22">
        <v>0</v>
      </c>
      <c r="D70" s="22">
        <v>0</v>
      </c>
      <c r="E70" s="48">
        <f t="shared" si="3"/>
        <v>4.5955799999999991</v>
      </c>
      <c r="F70" s="21">
        <v>696.3</v>
      </c>
      <c r="G70" s="21">
        <v>268.3</v>
      </c>
      <c r="H70" s="21" t="s">
        <v>16</v>
      </c>
      <c r="I70" s="21">
        <v>481.8</v>
      </c>
      <c r="J70" s="21">
        <v>50.2</v>
      </c>
      <c r="K70" s="21">
        <v>74.8</v>
      </c>
      <c r="L70" s="21">
        <v>25</v>
      </c>
      <c r="M70" s="21">
        <v>30.6</v>
      </c>
      <c r="N70" s="21" t="s">
        <v>16</v>
      </c>
      <c r="O70" s="21" t="s">
        <v>16</v>
      </c>
      <c r="P70" s="21">
        <v>190.8</v>
      </c>
      <c r="Q70" s="21">
        <v>83.1</v>
      </c>
      <c r="R70" s="21" t="s">
        <v>16</v>
      </c>
      <c r="S70" s="21"/>
      <c r="T70" s="21"/>
    </row>
    <row r="71" spans="1:20" ht="17" customHeight="1" x14ac:dyDescent="0.35">
      <c r="A71" s="21" t="s">
        <v>85</v>
      </c>
      <c r="B71" s="52" t="s">
        <v>239</v>
      </c>
      <c r="C71" s="22">
        <v>1</v>
      </c>
      <c r="D71" s="22">
        <v>1</v>
      </c>
      <c r="E71" s="48">
        <f t="shared" si="3"/>
        <v>4.5995400000000002</v>
      </c>
      <c r="F71" s="21">
        <v>696.9</v>
      </c>
      <c r="G71" s="21">
        <v>252</v>
      </c>
      <c r="H71" s="21">
        <v>40.1</v>
      </c>
      <c r="I71" s="21">
        <v>494.4</v>
      </c>
      <c r="J71" s="21">
        <v>46.1</v>
      </c>
      <c r="K71" s="21">
        <v>72.400000000000006</v>
      </c>
      <c r="L71" s="21">
        <v>25.4</v>
      </c>
      <c r="M71" s="21">
        <v>36.5</v>
      </c>
      <c r="N71" s="21">
        <v>28.1</v>
      </c>
      <c r="O71" s="21">
        <v>35.9</v>
      </c>
      <c r="P71" s="21">
        <v>190.6</v>
      </c>
      <c r="Q71" s="21">
        <v>80.8</v>
      </c>
      <c r="R71" s="21">
        <v>48.05</v>
      </c>
      <c r="S71" s="21"/>
      <c r="T71" s="21"/>
    </row>
    <row r="72" spans="1:20" ht="17" customHeight="1" x14ac:dyDescent="0.35">
      <c r="A72" s="20" t="s">
        <v>33</v>
      </c>
      <c r="B72" s="53" t="s">
        <v>240</v>
      </c>
      <c r="C72" s="22">
        <v>1</v>
      </c>
      <c r="D72" s="22">
        <v>1</v>
      </c>
      <c r="E72" s="48">
        <f t="shared" si="3"/>
        <v>4.6497000000000002</v>
      </c>
      <c r="F72" s="21">
        <v>704.5</v>
      </c>
      <c r="G72" s="21">
        <v>273.07</v>
      </c>
      <c r="H72" s="21">
        <v>41.4</v>
      </c>
      <c r="I72" s="21">
        <v>502.3</v>
      </c>
      <c r="J72" s="21">
        <v>62.3</v>
      </c>
      <c r="K72" s="21">
        <v>92.3</v>
      </c>
      <c r="L72" s="21">
        <v>37.9</v>
      </c>
      <c r="M72" s="21">
        <v>35.200000000000003</v>
      </c>
      <c r="N72" s="21">
        <v>53.4</v>
      </c>
      <c r="O72" s="21">
        <v>39.200000000000003</v>
      </c>
      <c r="P72" s="21">
        <v>193.7</v>
      </c>
      <c r="Q72" s="21">
        <v>82.3</v>
      </c>
      <c r="R72" s="21" t="s">
        <v>16</v>
      </c>
      <c r="S72" s="21"/>
      <c r="T72" s="21"/>
    </row>
    <row r="73" spans="1:20" ht="17" customHeight="1" x14ac:dyDescent="0.35">
      <c r="A73" s="21" t="s">
        <v>71</v>
      </c>
      <c r="B73" s="52" t="s">
        <v>239</v>
      </c>
      <c r="C73" s="22">
        <v>0</v>
      </c>
      <c r="D73" s="22" t="s">
        <v>16</v>
      </c>
      <c r="E73" s="48">
        <f t="shared" si="3"/>
        <v>4.6628999999999996</v>
      </c>
      <c r="F73" s="21">
        <v>706.5</v>
      </c>
      <c r="G73" s="21">
        <v>278.89999999999998</v>
      </c>
      <c r="H73" s="21">
        <v>45.3</v>
      </c>
      <c r="I73" s="21">
        <v>504</v>
      </c>
      <c r="J73" s="21">
        <v>51.1</v>
      </c>
      <c r="K73" s="21">
        <v>80</v>
      </c>
      <c r="L73" s="21">
        <v>30.9</v>
      </c>
      <c r="M73" s="21">
        <v>40</v>
      </c>
      <c r="N73" s="21" t="s">
        <v>16</v>
      </c>
      <c r="O73" s="21" t="s">
        <v>16</v>
      </c>
      <c r="P73" s="21">
        <v>201.3</v>
      </c>
      <c r="Q73" s="21">
        <v>86.3</v>
      </c>
      <c r="R73" s="21" t="s">
        <v>16</v>
      </c>
      <c r="S73" s="21"/>
      <c r="T73" s="21"/>
    </row>
    <row r="74" spans="1:20" ht="17" customHeight="1" x14ac:dyDescent="0.35">
      <c r="A74" s="21" t="s">
        <v>94</v>
      </c>
      <c r="B74" s="52" t="s">
        <v>239</v>
      </c>
      <c r="C74" s="22">
        <v>0</v>
      </c>
      <c r="D74" s="22" t="s">
        <v>16</v>
      </c>
      <c r="E74" s="48">
        <f t="shared" si="3"/>
        <v>4.6793999999999993</v>
      </c>
      <c r="F74" s="21">
        <v>709</v>
      </c>
      <c r="G74" s="21">
        <v>275</v>
      </c>
      <c r="H74" s="21">
        <v>43.5</v>
      </c>
      <c r="I74" s="21">
        <v>512</v>
      </c>
      <c r="J74" s="21">
        <v>58.8</v>
      </c>
      <c r="K74" s="21">
        <v>88.6</v>
      </c>
      <c r="L74" s="21">
        <v>31.6</v>
      </c>
      <c r="M74" s="21">
        <v>32</v>
      </c>
      <c r="N74" s="21" t="s">
        <v>16</v>
      </c>
      <c r="O74" s="21" t="s">
        <v>16</v>
      </c>
      <c r="P74" s="21">
        <v>189.7</v>
      </c>
      <c r="Q74" s="21">
        <v>80.3</v>
      </c>
      <c r="R74" s="21" t="s">
        <v>16</v>
      </c>
      <c r="S74" s="21"/>
      <c r="T74" s="21"/>
    </row>
    <row r="75" spans="1:20" ht="17" customHeight="1" x14ac:dyDescent="0.35">
      <c r="A75" s="20" t="s">
        <v>45</v>
      </c>
      <c r="B75" s="53" t="s">
        <v>240</v>
      </c>
      <c r="C75" s="22">
        <v>1</v>
      </c>
      <c r="D75" s="22">
        <v>1</v>
      </c>
      <c r="E75" s="48">
        <f t="shared" si="3"/>
        <v>4.7592600000000003</v>
      </c>
      <c r="F75" s="21">
        <v>721.1</v>
      </c>
      <c r="G75" s="21">
        <v>289.7</v>
      </c>
      <c r="H75" s="21" t="s">
        <v>16</v>
      </c>
      <c r="I75" s="21">
        <v>516.29999999999995</v>
      </c>
      <c r="J75" s="21">
        <v>62.4</v>
      </c>
      <c r="K75" s="21">
        <v>86.4</v>
      </c>
      <c r="L75" s="21" t="s">
        <v>16</v>
      </c>
      <c r="M75" s="21" t="s">
        <v>16</v>
      </c>
      <c r="N75" s="21" t="s">
        <v>16</v>
      </c>
      <c r="O75" s="21" t="s">
        <v>16</v>
      </c>
      <c r="P75" s="21">
        <v>187.4</v>
      </c>
      <c r="Q75" s="21">
        <v>92.8</v>
      </c>
      <c r="R75" s="21" t="s">
        <v>16</v>
      </c>
      <c r="S75" s="21"/>
      <c r="T75" s="21"/>
    </row>
    <row r="76" spans="1:20" ht="17" customHeight="1" x14ac:dyDescent="0.35">
      <c r="A76" s="20" t="s">
        <v>24</v>
      </c>
      <c r="B76" s="52" t="s">
        <v>239</v>
      </c>
      <c r="C76" s="22">
        <v>1</v>
      </c>
      <c r="D76" s="22">
        <v>1</v>
      </c>
      <c r="E76" s="48">
        <f t="shared" si="3"/>
        <v>4.8305400000000001</v>
      </c>
      <c r="F76" s="21">
        <v>731.9</v>
      </c>
      <c r="G76" s="21">
        <v>305.2</v>
      </c>
      <c r="H76" s="21">
        <v>43.3</v>
      </c>
      <c r="I76" s="21">
        <v>505.4</v>
      </c>
      <c r="J76" s="21">
        <v>65.900000000000006</v>
      </c>
      <c r="K76" s="21">
        <v>96.3</v>
      </c>
      <c r="L76" s="21">
        <v>38.299999999999997</v>
      </c>
      <c r="M76" s="21">
        <v>30.5</v>
      </c>
      <c r="N76" s="21">
        <v>71.5</v>
      </c>
      <c r="O76" s="21">
        <v>42.1</v>
      </c>
      <c r="P76" s="21">
        <v>245.3</v>
      </c>
      <c r="Q76" s="21">
        <v>110.5</v>
      </c>
      <c r="R76" s="21">
        <v>63.65</v>
      </c>
      <c r="S76" s="21"/>
      <c r="T76" s="21"/>
    </row>
    <row r="77" spans="1:20" ht="17" customHeight="1" x14ac:dyDescent="0.35">
      <c r="A77" s="41" t="s">
        <v>228</v>
      </c>
      <c r="B77" s="52" t="s">
        <v>239</v>
      </c>
      <c r="C77" s="22">
        <v>0</v>
      </c>
      <c r="D77" s="22">
        <v>0</v>
      </c>
      <c r="E77" s="48">
        <f t="shared" si="3"/>
        <v>4.90116</v>
      </c>
      <c r="F77" s="21">
        <v>742.6</v>
      </c>
      <c r="G77" s="21">
        <v>280.8</v>
      </c>
      <c r="H77" s="21">
        <v>41</v>
      </c>
      <c r="I77" s="21">
        <v>531.9</v>
      </c>
      <c r="J77" s="21">
        <v>52.1</v>
      </c>
      <c r="K77" s="21">
        <v>84.9</v>
      </c>
      <c r="L77" s="21">
        <v>35.6</v>
      </c>
      <c r="M77" s="21">
        <v>37.700000000000003</v>
      </c>
      <c r="N77" s="21" t="s">
        <v>16</v>
      </c>
      <c r="O77" s="21" t="s">
        <v>16</v>
      </c>
      <c r="P77" s="21">
        <v>212.7</v>
      </c>
      <c r="Q77" s="21">
        <v>99.9</v>
      </c>
      <c r="R77" s="21" t="s">
        <v>16</v>
      </c>
      <c r="S77" s="21"/>
      <c r="T77" s="21"/>
    </row>
    <row r="78" spans="1:20" ht="17" customHeight="1" x14ac:dyDescent="0.35">
      <c r="A78" s="39" t="s">
        <v>213</v>
      </c>
      <c r="B78" s="53" t="s">
        <v>239</v>
      </c>
      <c r="C78" s="22">
        <v>1</v>
      </c>
      <c r="D78" s="22" t="s">
        <v>16</v>
      </c>
      <c r="E78" s="48">
        <f t="shared" si="3"/>
        <v>4.9136999999999995</v>
      </c>
      <c r="F78" s="21">
        <v>744.5</v>
      </c>
      <c r="G78" s="21">
        <v>291.60000000000002</v>
      </c>
      <c r="H78" s="21" t="s">
        <v>16</v>
      </c>
      <c r="I78" s="21">
        <v>540.79999999999995</v>
      </c>
      <c r="J78" s="21">
        <v>55.7</v>
      </c>
      <c r="K78" s="21">
        <v>82</v>
      </c>
      <c r="L78" s="21">
        <v>35</v>
      </c>
      <c r="M78" s="21">
        <v>32.799999999999997</v>
      </c>
      <c r="N78" s="21">
        <v>60.1</v>
      </c>
      <c r="O78" s="21">
        <v>34.1</v>
      </c>
      <c r="P78" s="21">
        <v>208.6</v>
      </c>
      <c r="Q78" s="21">
        <v>83.1</v>
      </c>
      <c r="R78" s="21" t="s">
        <v>16</v>
      </c>
      <c r="S78" s="21"/>
      <c r="T78" s="21"/>
    </row>
    <row r="79" spans="1:20" ht="17" customHeight="1" x14ac:dyDescent="0.35">
      <c r="A79" s="20" t="s">
        <v>26</v>
      </c>
      <c r="B79" s="52" t="s">
        <v>239</v>
      </c>
      <c r="C79" s="22">
        <v>1</v>
      </c>
      <c r="D79" s="22">
        <v>1</v>
      </c>
      <c r="E79" s="48">
        <f t="shared" si="3"/>
        <v>4.9420799999999989</v>
      </c>
      <c r="F79" s="21">
        <v>748.8</v>
      </c>
      <c r="G79" s="21">
        <v>285.8</v>
      </c>
      <c r="H79" s="21">
        <v>44.6</v>
      </c>
      <c r="I79" s="21">
        <v>532.4</v>
      </c>
      <c r="J79" s="21">
        <v>53.5</v>
      </c>
      <c r="K79" s="21">
        <v>84.3</v>
      </c>
      <c r="L79" s="21">
        <v>33.5</v>
      </c>
      <c r="M79" s="21">
        <v>36.799999999999997</v>
      </c>
      <c r="N79" s="21">
        <v>30.5</v>
      </c>
      <c r="O79" s="21">
        <v>29.8</v>
      </c>
      <c r="P79" s="21">
        <v>211.3</v>
      </c>
      <c r="Q79" s="21">
        <v>84.2</v>
      </c>
      <c r="R79" s="21">
        <v>54.85</v>
      </c>
      <c r="S79" s="21"/>
      <c r="T79" s="21"/>
    </row>
    <row r="80" spans="1:20" ht="17" customHeight="1" x14ac:dyDescent="0.35">
      <c r="A80" s="45" t="s">
        <v>236</v>
      </c>
      <c r="B80" s="52" t="s">
        <v>239</v>
      </c>
      <c r="C80" s="22">
        <v>0</v>
      </c>
      <c r="D80" s="22">
        <v>0</v>
      </c>
      <c r="E80" s="48">
        <f t="shared" si="3"/>
        <v>4.9638599999999995</v>
      </c>
      <c r="F80" s="21">
        <v>752.1</v>
      </c>
      <c r="G80" s="21">
        <v>261.89999999999998</v>
      </c>
      <c r="H80" s="21">
        <v>38.9</v>
      </c>
      <c r="I80" s="21">
        <v>550</v>
      </c>
      <c r="J80" s="21">
        <v>45.6</v>
      </c>
      <c r="K80" s="21">
        <v>73.400000000000006</v>
      </c>
      <c r="L80" s="21">
        <v>26.4</v>
      </c>
      <c r="M80" s="21">
        <v>33.700000000000003</v>
      </c>
      <c r="N80" s="21" t="s">
        <v>16</v>
      </c>
      <c r="O80" s="21" t="s">
        <v>16</v>
      </c>
      <c r="P80" s="21">
        <v>189.6</v>
      </c>
      <c r="Q80" s="21">
        <v>78.400000000000006</v>
      </c>
      <c r="R80" s="21" t="s">
        <v>16</v>
      </c>
      <c r="S80" s="21"/>
      <c r="T80" s="21"/>
    </row>
    <row r="81" spans="1:20" ht="17" customHeight="1" x14ac:dyDescent="0.35">
      <c r="A81" s="39" t="s">
        <v>204</v>
      </c>
      <c r="B81" s="53" t="s">
        <v>239</v>
      </c>
      <c r="C81" s="22">
        <v>1</v>
      </c>
      <c r="D81" s="22">
        <v>1</v>
      </c>
      <c r="E81" s="48">
        <f t="shared" si="3"/>
        <v>4.9948799999999993</v>
      </c>
      <c r="F81" s="21">
        <v>756.8</v>
      </c>
      <c r="G81" s="21">
        <v>276.3</v>
      </c>
      <c r="H81" s="21">
        <v>44.3</v>
      </c>
      <c r="I81" s="21">
        <v>539.29999999999995</v>
      </c>
      <c r="J81" s="21">
        <v>53.1</v>
      </c>
      <c r="K81" s="21">
        <v>78.5</v>
      </c>
      <c r="L81" s="21">
        <v>38.700000000000003</v>
      </c>
      <c r="M81" s="21">
        <v>35.1</v>
      </c>
      <c r="N81" s="21">
        <v>31.1</v>
      </c>
      <c r="O81" s="21">
        <v>31.8</v>
      </c>
      <c r="P81" s="21">
        <v>210</v>
      </c>
      <c r="Q81" s="21">
        <v>91.8</v>
      </c>
      <c r="R81" s="21">
        <v>58.5</v>
      </c>
      <c r="S81" s="21"/>
      <c r="T81" s="21"/>
    </row>
    <row r="82" spans="1:20" ht="17" customHeight="1" x14ac:dyDescent="0.35">
      <c r="A82" s="37" t="s">
        <v>220</v>
      </c>
      <c r="B82" s="52" t="s">
        <v>240</v>
      </c>
      <c r="C82" s="22">
        <v>1</v>
      </c>
      <c r="D82" s="22">
        <v>1</v>
      </c>
      <c r="E82" s="48">
        <f t="shared" si="3"/>
        <v>5.0259</v>
      </c>
      <c r="F82" s="21">
        <v>761.5</v>
      </c>
      <c r="G82" s="21">
        <v>323.02</v>
      </c>
      <c r="H82" s="21">
        <v>53.7</v>
      </c>
      <c r="I82" s="21">
        <v>506.3</v>
      </c>
      <c r="J82" s="21">
        <v>82.6</v>
      </c>
      <c r="K82" s="21">
        <v>114</v>
      </c>
      <c r="L82" s="21">
        <v>45.7</v>
      </c>
      <c r="M82" s="21">
        <v>43.4</v>
      </c>
      <c r="N82" s="21">
        <v>75.900000000000006</v>
      </c>
      <c r="O82" s="21">
        <v>42.4</v>
      </c>
      <c r="P82" s="21">
        <v>239.8</v>
      </c>
      <c r="Q82" s="21">
        <v>95.2</v>
      </c>
      <c r="R82" s="21">
        <v>69.800000000000011</v>
      </c>
      <c r="S82" s="21"/>
      <c r="T82" s="21"/>
    </row>
    <row r="83" spans="1:20" ht="17" customHeight="1" x14ac:dyDescent="0.35">
      <c r="A83" s="42" t="s">
        <v>231</v>
      </c>
      <c r="B83" s="53" t="s">
        <v>240</v>
      </c>
      <c r="C83" s="22">
        <v>1</v>
      </c>
      <c r="D83" s="22">
        <v>1</v>
      </c>
      <c r="E83" s="48">
        <f t="shared" si="3"/>
        <v>5.0727600000000006</v>
      </c>
      <c r="F83" s="21">
        <v>768.6</v>
      </c>
      <c r="G83" s="21">
        <v>304.39999999999998</v>
      </c>
      <c r="H83" s="21" t="s">
        <v>16</v>
      </c>
      <c r="I83" s="21">
        <v>520.29999999999995</v>
      </c>
      <c r="J83" s="21">
        <v>48.7</v>
      </c>
      <c r="K83" s="21">
        <v>81.400000000000006</v>
      </c>
      <c r="L83" s="21">
        <v>39.42</v>
      </c>
      <c r="M83" s="21">
        <v>41.1</v>
      </c>
      <c r="N83" s="21">
        <v>89.13</v>
      </c>
      <c r="O83" s="21">
        <v>23.9</v>
      </c>
      <c r="P83" s="21">
        <v>220.31</v>
      </c>
      <c r="Q83" s="21">
        <v>87</v>
      </c>
      <c r="R83" s="21">
        <v>32.1</v>
      </c>
      <c r="S83" s="21"/>
      <c r="T83" s="21"/>
    </row>
    <row r="84" spans="1:20" ht="17" customHeight="1" x14ac:dyDescent="0.35">
      <c r="A84" s="21" t="s">
        <v>60</v>
      </c>
      <c r="B84" s="52" t="s">
        <v>240</v>
      </c>
      <c r="C84" s="22">
        <v>1</v>
      </c>
      <c r="D84" s="22">
        <v>1</v>
      </c>
      <c r="E84" s="48">
        <f t="shared" si="3"/>
        <v>5.09124</v>
      </c>
      <c r="F84" s="21">
        <v>771.4</v>
      </c>
      <c r="G84" s="21">
        <v>322.89999999999998</v>
      </c>
      <c r="H84" s="21">
        <v>50.6</v>
      </c>
      <c r="I84" s="21">
        <v>530.20000000000005</v>
      </c>
      <c r="J84" s="21">
        <v>77.099999999999994</v>
      </c>
      <c r="K84" s="21">
        <v>128.19999999999999</v>
      </c>
      <c r="L84" s="21">
        <v>43</v>
      </c>
      <c r="M84" s="21">
        <v>42.4</v>
      </c>
      <c r="N84" s="21">
        <v>86</v>
      </c>
      <c r="O84" s="21">
        <v>47.2</v>
      </c>
      <c r="P84" s="21">
        <v>225.4</v>
      </c>
      <c r="Q84" s="21">
        <v>86.9</v>
      </c>
      <c r="R84" s="21">
        <v>81.5</v>
      </c>
      <c r="S84" s="21"/>
      <c r="T84" s="21"/>
    </row>
    <row r="85" spans="1:20" ht="17" customHeight="1" x14ac:dyDescent="0.35">
      <c r="A85" s="37" t="s">
        <v>211</v>
      </c>
      <c r="B85" s="52" t="s">
        <v>240</v>
      </c>
      <c r="C85" s="22">
        <v>1</v>
      </c>
      <c r="D85" s="22" t="s">
        <v>16</v>
      </c>
      <c r="E85" s="48">
        <f t="shared" si="3"/>
        <v>5.1101159999999997</v>
      </c>
      <c r="F85" s="21">
        <v>774.26</v>
      </c>
      <c r="G85" s="21">
        <v>311.7</v>
      </c>
      <c r="H85" s="21">
        <v>45.3</v>
      </c>
      <c r="I85" s="21">
        <v>596.79999999999995</v>
      </c>
      <c r="J85" s="21">
        <v>76</v>
      </c>
      <c r="K85" s="21">
        <v>110.7</v>
      </c>
      <c r="L85" s="21" t="s">
        <v>16</v>
      </c>
      <c r="M85" s="21" t="s">
        <v>16</v>
      </c>
      <c r="N85" s="21" t="s">
        <v>16</v>
      </c>
      <c r="O85" s="21" t="s">
        <v>16</v>
      </c>
      <c r="P85" s="21">
        <v>216.3</v>
      </c>
      <c r="Q85" s="21" t="s">
        <v>74</v>
      </c>
      <c r="R85" s="21" t="s">
        <v>16</v>
      </c>
      <c r="S85" s="21"/>
      <c r="T85" s="21"/>
    </row>
    <row r="86" spans="1:20" ht="17" customHeight="1" x14ac:dyDescent="0.35">
      <c r="A86" s="21" t="s">
        <v>79</v>
      </c>
      <c r="B86" s="52" t="s">
        <v>239</v>
      </c>
      <c r="C86" s="22">
        <v>0</v>
      </c>
      <c r="D86" s="22">
        <v>1</v>
      </c>
      <c r="E86" s="48">
        <f t="shared" si="3"/>
        <v>5.1374399999999998</v>
      </c>
      <c r="F86" s="21">
        <v>778.4</v>
      </c>
      <c r="G86" s="21">
        <v>286.39999999999998</v>
      </c>
      <c r="H86" s="21">
        <v>45.4</v>
      </c>
      <c r="I86" s="21">
        <v>559.79999999999995</v>
      </c>
      <c r="J86" s="21">
        <v>51.4</v>
      </c>
      <c r="K86" s="21">
        <v>79.2</v>
      </c>
      <c r="L86" s="21">
        <v>32.4</v>
      </c>
      <c r="M86" s="21">
        <v>37.4</v>
      </c>
      <c r="N86" s="21" t="s">
        <v>16</v>
      </c>
      <c r="O86" s="21" t="s">
        <v>16</v>
      </c>
      <c r="P86" s="21" t="s">
        <v>16</v>
      </c>
      <c r="Q86" s="21">
        <v>87</v>
      </c>
      <c r="R86" s="21">
        <v>55.75</v>
      </c>
      <c r="S86" s="21"/>
      <c r="T86" s="21"/>
    </row>
    <row r="87" spans="1:20" ht="17" customHeight="1" x14ac:dyDescent="0.35">
      <c r="A87" s="41" t="s">
        <v>229</v>
      </c>
      <c r="B87" s="52" t="s">
        <v>240</v>
      </c>
      <c r="C87" s="22">
        <v>1</v>
      </c>
      <c r="D87" s="22">
        <v>1</v>
      </c>
      <c r="E87" s="48">
        <f t="shared" si="3"/>
        <v>5.1803399999999993</v>
      </c>
      <c r="F87" s="21">
        <v>784.9</v>
      </c>
      <c r="G87" s="21">
        <v>306.89999999999998</v>
      </c>
      <c r="H87" s="21">
        <v>46.7</v>
      </c>
      <c r="I87" s="21">
        <v>540</v>
      </c>
      <c r="J87" s="21">
        <v>77.3</v>
      </c>
      <c r="K87" s="21">
        <v>123.6</v>
      </c>
      <c r="L87" s="21">
        <v>45.6</v>
      </c>
      <c r="M87" s="21">
        <v>42.3</v>
      </c>
      <c r="N87" s="21">
        <v>64.099999999999994</v>
      </c>
      <c r="O87" s="21">
        <v>52.8</v>
      </c>
      <c r="P87" s="21">
        <v>223.2</v>
      </c>
      <c r="Q87" s="21">
        <v>91.5</v>
      </c>
      <c r="R87" s="21">
        <v>68.8</v>
      </c>
      <c r="S87" s="21"/>
      <c r="T87" s="21"/>
    </row>
    <row r="88" spans="1:20" ht="17" customHeight="1" x14ac:dyDescent="0.35">
      <c r="A88" s="37" t="s">
        <v>210</v>
      </c>
      <c r="B88" s="52" t="s">
        <v>240</v>
      </c>
      <c r="C88" s="22">
        <v>1</v>
      </c>
      <c r="D88" s="22">
        <v>1</v>
      </c>
      <c r="E88" s="48">
        <f t="shared" si="3"/>
        <v>5.1928799999999988</v>
      </c>
      <c r="F88" s="21">
        <v>786.8</v>
      </c>
      <c r="G88" s="21">
        <v>328.6</v>
      </c>
      <c r="H88" s="21" t="s">
        <v>16</v>
      </c>
      <c r="I88" s="21">
        <v>547.1</v>
      </c>
      <c r="J88" s="21">
        <v>84.3</v>
      </c>
      <c r="K88" s="21">
        <v>157.6</v>
      </c>
      <c r="L88" s="21">
        <v>42.1</v>
      </c>
      <c r="M88" s="21">
        <v>39.4</v>
      </c>
      <c r="N88" s="21">
        <v>69.3</v>
      </c>
      <c r="O88" s="21">
        <v>48.7</v>
      </c>
      <c r="P88" s="21">
        <v>208.9</v>
      </c>
      <c r="Q88" s="21">
        <v>89</v>
      </c>
      <c r="R88" s="21">
        <v>77.400000000000006</v>
      </c>
      <c r="S88" s="21"/>
      <c r="T88" s="21"/>
    </row>
    <row r="89" spans="1:20" ht="17" customHeight="1" x14ac:dyDescent="0.35">
      <c r="A89" s="20" t="s">
        <v>43</v>
      </c>
      <c r="B89" s="53" t="s">
        <v>240</v>
      </c>
      <c r="C89" s="22">
        <v>1</v>
      </c>
      <c r="D89" s="22">
        <v>1</v>
      </c>
      <c r="E89" s="48">
        <f t="shared" si="3"/>
        <v>5.1935399999999996</v>
      </c>
      <c r="F89" s="21">
        <v>786.9</v>
      </c>
      <c r="G89" s="21">
        <v>287.89999999999998</v>
      </c>
      <c r="H89" s="21" t="s">
        <v>16</v>
      </c>
      <c r="I89" s="21">
        <v>549.20000000000005</v>
      </c>
      <c r="J89" s="21">
        <v>57.9</v>
      </c>
      <c r="K89" s="21">
        <v>97.6</v>
      </c>
      <c r="L89" s="21">
        <v>38.200000000000003</v>
      </c>
      <c r="M89" s="21">
        <v>43</v>
      </c>
      <c r="N89" s="21">
        <v>66.2</v>
      </c>
      <c r="O89" s="21">
        <v>45.4</v>
      </c>
      <c r="P89" s="21">
        <v>207.6</v>
      </c>
      <c r="Q89" s="21">
        <v>89.4</v>
      </c>
      <c r="R89" s="21">
        <v>62.25</v>
      </c>
      <c r="S89" s="21"/>
      <c r="T89" s="21"/>
    </row>
    <row r="90" spans="1:20" ht="17" customHeight="1" x14ac:dyDescent="0.35">
      <c r="A90" s="37" t="s">
        <v>219</v>
      </c>
      <c r="B90" s="52" t="s">
        <v>240</v>
      </c>
      <c r="C90" s="22">
        <v>1</v>
      </c>
      <c r="D90" s="22">
        <v>1</v>
      </c>
      <c r="E90" s="48">
        <f t="shared" si="3"/>
        <v>5.2067399999999999</v>
      </c>
      <c r="F90" s="21">
        <v>788.9</v>
      </c>
      <c r="G90" s="21">
        <v>334.8</v>
      </c>
      <c r="H90" s="21" t="s">
        <v>16</v>
      </c>
      <c r="I90" s="21">
        <v>560.4</v>
      </c>
      <c r="J90" s="21">
        <v>76.7</v>
      </c>
      <c r="K90" s="21">
        <v>109.1</v>
      </c>
      <c r="L90" s="21">
        <v>46.2</v>
      </c>
      <c r="M90" s="21">
        <v>42.5</v>
      </c>
      <c r="N90" s="21">
        <v>74.099999999999994</v>
      </c>
      <c r="O90" s="21">
        <v>46.4</v>
      </c>
      <c r="P90" s="21">
        <v>232.7</v>
      </c>
      <c r="Q90" s="21">
        <v>100.7</v>
      </c>
      <c r="R90" s="21">
        <v>82.5</v>
      </c>
      <c r="S90" s="21"/>
      <c r="T90" s="21"/>
    </row>
    <row r="91" spans="1:20" ht="17" customHeight="1" x14ac:dyDescent="0.35">
      <c r="A91" s="40" t="s">
        <v>222</v>
      </c>
      <c r="B91" s="53" t="s">
        <v>240</v>
      </c>
      <c r="C91" s="22">
        <v>1</v>
      </c>
      <c r="D91" s="22" t="s">
        <v>16</v>
      </c>
      <c r="E91" s="48">
        <f t="shared" si="3"/>
        <v>5.2179599999999997</v>
      </c>
      <c r="F91" s="21">
        <v>790.6</v>
      </c>
      <c r="G91" s="21">
        <v>304</v>
      </c>
      <c r="H91" s="21">
        <v>46.5</v>
      </c>
      <c r="I91" s="21">
        <v>557.79999999999995</v>
      </c>
      <c r="J91" s="21">
        <v>65.7</v>
      </c>
      <c r="K91" s="21">
        <v>97.2</v>
      </c>
      <c r="L91" s="21" t="s">
        <v>16</v>
      </c>
      <c r="M91" s="21" t="s">
        <v>16</v>
      </c>
      <c r="N91" s="21" t="s">
        <v>16</v>
      </c>
      <c r="O91" s="21" t="s">
        <v>16</v>
      </c>
      <c r="P91" s="21">
        <v>208.3</v>
      </c>
      <c r="Q91" s="21">
        <v>93.2</v>
      </c>
      <c r="R91" s="21" t="s">
        <v>16</v>
      </c>
      <c r="S91" s="21"/>
      <c r="T91" s="21"/>
    </row>
    <row r="92" spans="1:20" ht="17" customHeight="1" x14ac:dyDescent="0.35">
      <c r="A92" s="20" t="s">
        <v>64</v>
      </c>
      <c r="B92" s="53" t="s">
        <v>239</v>
      </c>
      <c r="C92" s="22">
        <v>1</v>
      </c>
      <c r="D92" s="22">
        <v>1</v>
      </c>
      <c r="E92" s="48">
        <f t="shared" si="3"/>
        <v>5.2483199999999997</v>
      </c>
      <c r="F92" s="21">
        <v>795.2</v>
      </c>
      <c r="G92" s="21">
        <v>364.5</v>
      </c>
      <c r="H92" s="21" t="s">
        <v>16</v>
      </c>
      <c r="I92" s="21">
        <v>542.5</v>
      </c>
      <c r="J92" s="21">
        <v>77.3</v>
      </c>
      <c r="K92" s="21">
        <v>102.7</v>
      </c>
      <c r="L92" s="21">
        <v>38.1</v>
      </c>
      <c r="M92" s="21">
        <v>45</v>
      </c>
      <c r="N92" s="21">
        <v>52.4</v>
      </c>
      <c r="O92" s="21">
        <v>18.8</v>
      </c>
      <c r="P92" s="21">
        <v>260.7</v>
      </c>
      <c r="Q92" s="21">
        <v>111.7</v>
      </c>
      <c r="R92" s="21">
        <v>69.5</v>
      </c>
      <c r="S92" s="21"/>
      <c r="T92" s="21"/>
    </row>
    <row r="93" spans="1:20" ht="17" customHeight="1" x14ac:dyDescent="0.35">
      <c r="A93" s="21" t="s">
        <v>65</v>
      </c>
      <c r="B93" s="52" t="s">
        <v>239</v>
      </c>
      <c r="C93" s="22">
        <v>1</v>
      </c>
      <c r="D93" s="22">
        <v>1</v>
      </c>
      <c r="E93" s="48">
        <f t="shared" si="3"/>
        <v>5.2575599999999998</v>
      </c>
      <c r="F93" s="21">
        <v>796.6</v>
      </c>
      <c r="G93" s="21">
        <v>303.89999999999998</v>
      </c>
      <c r="H93" s="21">
        <v>51.1</v>
      </c>
      <c r="I93" s="21">
        <v>552.4</v>
      </c>
      <c r="J93" s="21">
        <v>69.5</v>
      </c>
      <c r="K93" s="21" t="s">
        <v>16</v>
      </c>
      <c r="L93" s="21" t="s">
        <v>16</v>
      </c>
      <c r="M93" s="21" t="s">
        <v>16</v>
      </c>
      <c r="N93" s="21" t="s">
        <v>16</v>
      </c>
      <c r="O93" s="21" t="s">
        <v>16</v>
      </c>
      <c r="P93" s="21">
        <v>248.1</v>
      </c>
      <c r="Q93" s="21">
        <v>111.7</v>
      </c>
      <c r="R93" s="21">
        <v>62.7</v>
      </c>
      <c r="S93" s="21"/>
      <c r="T93" s="21"/>
    </row>
    <row r="94" spans="1:20" ht="17" customHeight="1" x14ac:dyDescent="0.35">
      <c r="A94" s="39" t="s">
        <v>205</v>
      </c>
      <c r="B94" s="53" t="s">
        <v>239</v>
      </c>
      <c r="C94" s="22">
        <v>1</v>
      </c>
      <c r="D94" s="22" t="s">
        <v>16</v>
      </c>
      <c r="E94" s="48">
        <f t="shared" si="3"/>
        <v>5.2641599999999995</v>
      </c>
      <c r="F94" s="21">
        <v>797.6</v>
      </c>
      <c r="G94" s="21">
        <v>324.7</v>
      </c>
      <c r="H94" s="21">
        <v>52.7</v>
      </c>
      <c r="I94" s="21">
        <v>574.29999999999995</v>
      </c>
      <c r="J94" s="21">
        <v>68.400000000000006</v>
      </c>
      <c r="K94" s="21">
        <v>112.1</v>
      </c>
      <c r="L94" s="21">
        <v>43.2</v>
      </c>
      <c r="M94" s="21">
        <v>38.1</v>
      </c>
      <c r="N94" s="21">
        <v>84.6</v>
      </c>
      <c r="O94" s="21">
        <v>39.5</v>
      </c>
      <c r="P94" s="21">
        <v>240.7</v>
      </c>
      <c r="Q94" s="21">
        <v>105.7</v>
      </c>
      <c r="R94" s="21" t="s">
        <v>16</v>
      </c>
      <c r="S94" s="21"/>
      <c r="T94" s="21"/>
    </row>
    <row r="95" spans="1:20" ht="17" customHeight="1" x14ac:dyDescent="0.35">
      <c r="A95" s="20" t="s">
        <v>37</v>
      </c>
      <c r="B95" s="53" t="s">
        <v>240</v>
      </c>
      <c r="C95" s="22">
        <v>1</v>
      </c>
      <c r="D95" s="22">
        <v>1</v>
      </c>
      <c r="E95" s="48">
        <f t="shared" si="3"/>
        <v>5.2873919999999996</v>
      </c>
      <c r="F95" s="21">
        <v>801.12</v>
      </c>
      <c r="G95" s="21">
        <v>316.2</v>
      </c>
      <c r="H95" s="21">
        <v>45.5</v>
      </c>
      <c r="I95" s="21">
        <v>545</v>
      </c>
      <c r="J95" s="21">
        <v>75.400000000000006</v>
      </c>
      <c r="K95" s="21">
        <v>107.8</v>
      </c>
      <c r="L95" s="21">
        <v>41.8</v>
      </c>
      <c r="M95" s="21">
        <v>40.6</v>
      </c>
      <c r="N95" s="21">
        <v>66.5</v>
      </c>
      <c r="O95" s="21">
        <v>46.3</v>
      </c>
      <c r="P95" s="21">
        <v>216.4</v>
      </c>
      <c r="Q95" s="21">
        <v>95.4</v>
      </c>
      <c r="R95" s="21">
        <v>61.7</v>
      </c>
      <c r="S95" s="21"/>
      <c r="T95" s="21"/>
    </row>
    <row r="96" spans="1:20" ht="17" customHeight="1" x14ac:dyDescent="0.35">
      <c r="A96" s="20" t="s">
        <v>98</v>
      </c>
      <c r="B96" s="53" t="s">
        <v>240</v>
      </c>
      <c r="C96" s="22">
        <v>1</v>
      </c>
      <c r="D96" s="22">
        <v>1</v>
      </c>
      <c r="E96" s="48">
        <f t="shared" si="3"/>
        <v>5.2931999999999997</v>
      </c>
      <c r="F96" s="21">
        <v>802</v>
      </c>
      <c r="G96" s="21">
        <v>299</v>
      </c>
      <c r="H96" s="21">
        <v>47</v>
      </c>
      <c r="I96" s="21">
        <v>568</v>
      </c>
      <c r="J96" s="21">
        <v>80</v>
      </c>
      <c r="K96" s="21">
        <v>118</v>
      </c>
      <c r="L96" s="21">
        <v>46</v>
      </c>
      <c r="M96" s="21">
        <v>44</v>
      </c>
      <c r="N96" s="21">
        <v>81</v>
      </c>
      <c r="O96" s="21">
        <v>30</v>
      </c>
      <c r="P96" s="21">
        <v>228</v>
      </c>
      <c r="Q96" s="21">
        <v>95</v>
      </c>
      <c r="R96" s="21">
        <v>58</v>
      </c>
      <c r="S96" s="21"/>
      <c r="T96" s="21"/>
    </row>
    <row r="97" spans="1:20" ht="17" customHeight="1" x14ac:dyDescent="0.35">
      <c r="A97" s="21" t="s">
        <v>70</v>
      </c>
      <c r="B97" s="52" t="s">
        <v>242</v>
      </c>
      <c r="C97" s="22">
        <v>1</v>
      </c>
      <c r="D97" s="22" t="s">
        <v>16</v>
      </c>
      <c r="E97" s="48">
        <f t="shared" si="3"/>
        <v>5.3783399999999997</v>
      </c>
      <c r="F97" s="21">
        <v>814.9</v>
      </c>
      <c r="G97" s="21">
        <v>335.6</v>
      </c>
      <c r="H97" s="21">
        <v>52.5</v>
      </c>
      <c r="I97" s="21">
        <v>551.20000000000005</v>
      </c>
      <c r="J97" s="21">
        <v>65.7</v>
      </c>
      <c r="K97" s="21">
        <v>107.6</v>
      </c>
      <c r="L97" s="21">
        <v>41</v>
      </c>
      <c r="M97" s="21">
        <v>36.5</v>
      </c>
      <c r="N97" s="21">
        <v>36.5</v>
      </c>
      <c r="O97" s="21">
        <v>26.5</v>
      </c>
      <c r="P97" s="21">
        <v>249.1</v>
      </c>
      <c r="Q97" s="21">
        <v>103.6</v>
      </c>
      <c r="R97" s="21" t="s">
        <v>16</v>
      </c>
      <c r="S97" s="21"/>
      <c r="T97" s="21"/>
    </row>
    <row r="98" spans="1:20" ht="17" customHeight="1" x14ac:dyDescent="0.35">
      <c r="A98" s="41" t="s">
        <v>230</v>
      </c>
      <c r="B98" s="52" t="s">
        <v>241</v>
      </c>
      <c r="C98" s="22">
        <v>1</v>
      </c>
      <c r="D98" s="22">
        <v>1</v>
      </c>
      <c r="E98" s="48">
        <f t="shared" si="3"/>
        <v>5.3935200000000005</v>
      </c>
      <c r="F98" s="21">
        <v>817.2</v>
      </c>
      <c r="G98" s="21">
        <v>303.7</v>
      </c>
      <c r="H98" s="21">
        <v>60.8</v>
      </c>
      <c r="I98" s="21">
        <v>572.5</v>
      </c>
      <c r="J98" s="21">
        <v>84.6</v>
      </c>
      <c r="K98" s="21">
        <v>130.9</v>
      </c>
      <c r="L98" s="21">
        <v>47.9</v>
      </c>
      <c r="M98" s="21">
        <v>40.5</v>
      </c>
      <c r="N98" s="21">
        <v>95.7</v>
      </c>
      <c r="O98" s="21">
        <v>53.4</v>
      </c>
      <c r="P98" s="21">
        <v>241.1</v>
      </c>
      <c r="Q98" s="21">
        <v>92</v>
      </c>
      <c r="R98" s="21">
        <v>71.2</v>
      </c>
      <c r="S98" s="21"/>
      <c r="T98" s="21"/>
    </row>
    <row r="99" spans="1:20" ht="17" customHeight="1" x14ac:dyDescent="0.35">
      <c r="A99" s="21" t="s">
        <v>91</v>
      </c>
      <c r="B99" s="52" t="s">
        <v>239</v>
      </c>
      <c r="C99" s="22">
        <v>1</v>
      </c>
      <c r="D99" s="22" t="s">
        <v>16</v>
      </c>
      <c r="E99" s="48">
        <f t="shared" si="3"/>
        <v>5.4172799999999999</v>
      </c>
      <c r="F99" s="21">
        <v>820.8</v>
      </c>
      <c r="G99" s="21">
        <v>330.6</v>
      </c>
      <c r="H99" s="21">
        <v>51.1</v>
      </c>
      <c r="I99" s="21">
        <v>578.79999999999995</v>
      </c>
      <c r="J99" s="21">
        <v>81.599999999999994</v>
      </c>
      <c r="K99" s="21">
        <v>123.5</v>
      </c>
      <c r="L99" s="21">
        <v>45.8</v>
      </c>
      <c r="M99" s="21">
        <v>39.700000000000003</v>
      </c>
      <c r="N99" s="21">
        <v>94.8</v>
      </c>
      <c r="O99" s="21">
        <v>46.4</v>
      </c>
      <c r="P99" s="21">
        <v>228.8</v>
      </c>
      <c r="Q99" s="21">
        <v>81.7</v>
      </c>
      <c r="R99" s="21" t="s">
        <v>16</v>
      </c>
      <c r="S99" s="21"/>
      <c r="T99" s="21"/>
    </row>
    <row r="100" spans="1:20" ht="17" customHeight="1" x14ac:dyDescent="0.35">
      <c r="A100" s="21" t="s">
        <v>90</v>
      </c>
      <c r="B100" s="52" t="s">
        <v>239</v>
      </c>
      <c r="C100" s="22">
        <v>1</v>
      </c>
      <c r="D100" s="22" t="s">
        <v>16</v>
      </c>
      <c r="E100" s="48">
        <f t="shared" si="3"/>
        <v>5.4185999999999996</v>
      </c>
      <c r="F100" s="21">
        <v>821</v>
      </c>
      <c r="G100" s="21">
        <v>338.6</v>
      </c>
      <c r="H100" s="21">
        <v>50.6</v>
      </c>
      <c r="I100" s="21">
        <v>569.4</v>
      </c>
      <c r="J100" s="21">
        <v>84</v>
      </c>
      <c r="K100" s="21">
        <v>118.9</v>
      </c>
      <c r="L100" s="21">
        <v>40</v>
      </c>
      <c r="M100" s="21">
        <v>37.5</v>
      </c>
      <c r="N100" s="21">
        <v>73.7</v>
      </c>
      <c r="O100" s="21">
        <v>52.3</v>
      </c>
      <c r="P100" s="21">
        <v>252.8</v>
      </c>
      <c r="Q100" s="21">
        <v>115.4</v>
      </c>
      <c r="R100" s="21" t="s">
        <v>16</v>
      </c>
      <c r="S100" s="21"/>
      <c r="T100" s="21"/>
    </row>
    <row r="101" spans="1:20" ht="17" customHeight="1" x14ac:dyDescent="0.35">
      <c r="A101" s="21" t="s">
        <v>66</v>
      </c>
      <c r="B101" s="52" t="s">
        <v>242</v>
      </c>
      <c r="C101" s="22">
        <v>1</v>
      </c>
      <c r="D101" s="22">
        <v>1</v>
      </c>
      <c r="E101" s="48">
        <f t="shared" si="3"/>
        <v>5.4482999999999997</v>
      </c>
      <c r="F101" s="21">
        <v>825.5</v>
      </c>
      <c r="G101" s="21">
        <v>326.3</v>
      </c>
      <c r="H101" s="21" t="s">
        <v>16</v>
      </c>
      <c r="I101" s="21">
        <v>590.79999999999995</v>
      </c>
      <c r="J101" s="21">
        <v>60.1</v>
      </c>
      <c r="K101" s="21">
        <v>96.7</v>
      </c>
      <c r="L101" s="21">
        <v>38.200000000000003</v>
      </c>
      <c r="M101" s="21">
        <v>34.700000000000003</v>
      </c>
      <c r="N101" s="21" t="s">
        <v>16</v>
      </c>
      <c r="O101" s="21" t="s">
        <v>16</v>
      </c>
      <c r="P101" s="21">
        <v>247.8</v>
      </c>
      <c r="Q101" s="21">
        <v>106.8</v>
      </c>
      <c r="R101" s="21">
        <v>72.05</v>
      </c>
      <c r="S101" s="21"/>
      <c r="T101" s="21"/>
    </row>
    <row r="102" spans="1:20" ht="17" customHeight="1" x14ac:dyDescent="0.35">
      <c r="A102" s="21" t="s">
        <v>80</v>
      </c>
      <c r="B102" s="52" t="s">
        <v>239</v>
      </c>
      <c r="C102" s="22">
        <v>1</v>
      </c>
      <c r="D102" s="22">
        <v>1</v>
      </c>
      <c r="E102" s="48">
        <f t="shared" si="3"/>
        <v>5.4865799999999991</v>
      </c>
      <c r="F102" s="21">
        <v>831.3</v>
      </c>
      <c r="G102" s="21">
        <v>332.5</v>
      </c>
      <c r="H102" s="21">
        <v>50.6</v>
      </c>
      <c r="I102" s="21">
        <v>577.20000000000005</v>
      </c>
      <c r="J102" s="21">
        <v>77.5</v>
      </c>
      <c r="K102" s="21">
        <v>106.5</v>
      </c>
      <c r="L102" s="21">
        <v>38.799999999999997</v>
      </c>
      <c r="M102" s="21">
        <v>39.200000000000003</v>
      </c>
      <c r="N102" s="21" t="s">
        <v>16</v>
      </c>
      <c r="O102" s="21" t="s">
        <v>16</v>
      </c>
      <c r="P102" s="21">
        <v>231.7</v>
      </c>
      <c r="Q102" s="21">
        <v>100.5</v>
      </c>
      <c r="R102" s="21">
        <v>70.55</v>
      </c>
      <c r="S102" s="21"/>
      <c r="T102" s="21"/>
    </row>
    <row r="103" spans="1:20" ht="17" customHeight="1" x14ac:dyDescent="0.35">
      <c r="A103" s="21" t="s">
        <v>69</v>
      </c>
      <c r="B103" s="52" t="s">
        <v>239</v>
      </c>
      <c r="C103" s="22">
        <v>1</v>
      </c>
      <c r="D103" s="22" t="s">
        <v>16</v>
      </c>
      <c r="E103" s="48">
        <f t="shared" si="3"/>
        <v>5.6278199999999998</v>
      </c>
      <c r="F103" s="21">
        <v>852.7</v>
      </c>
      <c r="G103" s="21">
        <f>178.1*2</f>
        <v>356.2</v>
      </c>
      <c r="H103" s="21" t="s">
        <v>16</v>
      </c>
      <c r="I103" s="21">
        <v>589.20000000000005</v>
      </c>
      <c r="J103" s="21">
        <f>42.2*2</f>
        <v>84.4</v>
      </c>
      <c r="K103" s="21">
        <f>63.7*2</f>
        <v>127.4</v>
      </c>
      <c r="L103" s="21">
        <f>24.2*2</f>
        <v>48.4</v>
      </c>
      <c r="M103" s="21">
        <v>38.5</v>
      </c>
      <c r="N103" s="21">
        <v>50.5</v>
      </c>
      <c r="O103" s="21">
        <v>49.5</v>
      </c>
      <c r="P103" s="21">
        <f>130.9*2</f>
        <v>261.8</v>
      </c>
      <c r="Q103" s="21">
        <f>56.3*2</f>
        <v>112.6</v>
      </c>
      <c r="R103" s="21" t="s">
        <v>16</v>
      </c>
      <c r="S103" s="21"/>
      <c r="T103" s="21"/>
    </row>
    <row r="104" spans="1:20" ht="17" customHeight="1" x14ac:dyDescent="0.35">
      <c r="A104" s="37" t="s">
        <v>209</v>
      </c>
      <c r="B104" s="52" t="s">
        <v>239</v>
      </c>
      <c r="C104" s="22">
        <v>1</v>
      </c>
      <c r="D104" s="22">
        <v>1</v>
      </c>
      <c r="E104" s="48">
        <f t="shared" ref="E104" si="4">(F104*6.6)/1000</f>
        <v>5.7050400000000003</v>
      </c>
      <c r="F104" s="21">
        <v>864.4</v>
      </c>
      <c r="G104" s="21">
        <v>342.5</v>
      </c>
      <c r="H104" s="21">
        <v>46.4</v>
      </c>
      <c r="I104" s="21">
        <v>616.20000000000005</v>
      </c>
      <c r="J104" s="21">
        <v>95.3</v>
      </c>
      <c r="K104" s="21">
        <v>153</v>
      </c>
      <c r="L104" s="21" t="s">
        <v>16</v>
      </c>
      <c r="M104" s="21" t="s">
        <v>16</v>
      </c>
      <c r="N104" s="21" t="s">
        <v>16</v>
      </c>
      <c r="O104" s="21" t="s">
        <v>16</v>
      </c>
      <c r="P104" s="21">
        <v>254.6</v>
      </c>
      <c r="Q104" s="21">
        <v>110.1</v>
      </c>
      <c r="R104" s="21" t="s">
        <v>16</v>
      </c>
      <c r="S104" s="21"/>
      <c r="T104" s="21"/>
    </row>
    <row r="105" spans="1:20" ht="17" customHeight="1" x14ac:dyDescent="0.35">
      <c r="A105" s="20" t="s">
        <v>39</v>
      </c>
      <c r="B105" s="53" t="s">
        <v>240</v>
      </c>
      <c r="C105" s="22">
        <v>0</v>
      </c>
      <c r="D105" s="22" t="s">
        <v>16</v>
      </c>
      <c r="E105" s="47"/>
      <c r="F105" s="21" t="s">
        <v>16</v>
      </c>
      <c r="G105" s="21" t="s">
        <v>16</v>
      </c>
      <c r="H105" s="21" t="s">
        <v>16</v>
      </c>
      <c r="I105" s="21">
        <v>293.01</v>
      </c>
      <c r="J105" s="21">
        <v>21.03</v>
      </c>
      <c r="K105" s="21">
        <v>32</v>
      </c>
      <c r="L105" s="21">
        <v>11.9</v>
      </c>
      <c r="M105" s="21">
        <v>15.7</v>
      </c>
      <c r="N105" s="21" t="s">
        <v>16</v>
      </c>
      <c r="O105" s="21" t="s">
        <v>16</v>
      </c>
      <c r="P105" s="21" t="s">
        <v>16</v>
      </c>
      <c r="Q105" s="21" t="s">
        <v>16</v>
      </c>
      <c r="R105" s="21" t="s">
        <v>16</v>
      </c>
      <c r="S105" s="21"/>
      <c r="T105" s="21"/>
    </row>
    <row r="106" spans="1:20" ht="17" customHeight="1" x14ac:dyDescent="0.35">
      <c r="A106" s="20" t="s">
        <v>41</v>
      </c>
      <c r="B106" s="53" t="s">
        <v>240</v>
      </c>
      <c r="C106" s="22" t="s">
        <v>16</v>
      </c>
      <c r="D106" s="22">
        <v>1</v>
      </c>
      <c r="E106" s="47"/>
      <c r="F106" s="21" t="s">
        <v>16</v>
      </c>
      <c r="G106" s="21">
        <v>206.9</v>
      </c>
      <c r="H106" s="21">
        <v>31</v>
      </c>
      <c r="I106" s="21" t="s">
        <v>16</v>
      </c>
      <c r="J106" s="21">
        <v>46.7</v>
      </c>
      <c r="K106" s="21" t="s">
        <v>16</v>
      </c>
      <c r="L106" s="21" t="s">
        <v>16</v>
      </c>
      <c r="M106" s="21" t="s">
        <v>16</v>
      </c>
      <c r="N106" s="21" t="s">
        <v>16</v>
      </c>
      <c r="O106" s="21" t="s">
        <v>16</v>
      </c>
      <c r="P106" s="21">
        <v>145.9</v>
      </c>
      <c r="Q106" s="21">
        <v>53.3</v>
      </c>
      <c r="R106" s="21">
        <v>46.8</v>
      </c>
      <c r="S106" s="21"/>
      <c r="T106" s="21"/>
    </row>
    <row r="107" spans="1:20" ht="17" customHeight="1" x14ac:dyDescent="0.35">
      <c r="A107" s="37" t="s">
        <v>208</v>
      </c>
      <c r="B107" s="52" t="s">
        <v>240</v>
      </c>
      <c r="C107" s="22">
        <v>0</v>
      </c>
      <c r="D107" s="22" t="s">
        <v>16</v>
      </c>
      <c r="E107" s="47"/>
      <c r="F107" s="21" t="s">
        <v>16</v>
      </c>
      <c r="G107" s="21" t="s">
        <v>16</v>
      </c>
      <c r="H107" s="21" t="s">
        <v>16</v>
      </c>
      <c r="I107" s="21">
        <v>326.2</v>
      </c>
      <c r="J107" s="21">
        <v>28.3</v>
      </c>
      <c r="K107" s="21">
        <v>46</v>
      </c>
      <c r="L107" s="21">
        <v>16.100000000000001</v>
      </c>
      <c r="M107" s="21">
        <v>19.7</v>
      </c>
      <c r="N107" s="21" t="s">
        <v>16</v>
      </c>
      <c r="O107" s="21" t="s">
        <v>16</v>
      </c>
      <c r="P107" s="21" t="s">
        <v>16</v>
      </c>
      <c r="Q107" s="21" t="s">
        <v>16</v>
      </c>
      <c r="R107" s="21" t="s">
        <v>16</v>
      </c>
      <c r="S107" s="21"/>
      <c r="T107" s="21"/>
    </row>
    <row r="108" spans="1:20" ht="17" customHeight="1" x14ac:dyDescent="0.35">
      <c r="C108" s="5"/>
      <c r="D108" s="5"/>
      <c r="E108" s="49"/>
    </row>
    <row r="109" spans="1:20" ht="17" customHeight="1" x14ac:dyDescent="0.35">
      <c r="C109" s="5"/>
      <c r="D109" s="5"/>
      <c r="E109" s="49"/>
    </row>
    <row r="110" spans="1:20" ht="17" customHeight="1" x14ac:dyDescent="0.35">
      <c r="C110" s="5"/>
      <c r="D110" s="5"/>
      <c r="E110" s="49"/>
    </row>
    <row r="111" spans="1:20" ht="17" customHeight="1" x14ac:dyDescent="0.35">
      <c r="C111" s="5"/>
      <c r="D111" s="5"/>
      <c r="E111" s="49"/>
    </row>
    <row r="112" spans="1:20" ht="17" customHeight="1" x14ac:dyDescent="0.35">
      <c r="C112" s="5"/>
      <c r="D112" s="5"/>
      <c r="E112" s="49"/>
    </row>
    <row r="113" spans="1:5" ht="17" customHeight="1" x14ac:dyDescent="0.35">
      <c r="C113" s="5"/>
      <c r="D113" s="5"/>
      <c r="E113" s="49"/>
    </row>
    <row r="114" spans="1:5" ht="17" customHeight="1" x14ac:dyDescent="0.35">
      <c r="A114" s="2"/>
      <c r="B114" s="2"/>
      <c r="C114" s="5"/>
      <c r="D114" s="5"/>
      <c r="E114" s="49"/>
    </row>
    <row r="115" spans="1:5" ht="17" customHeight="1" x14ac:dyDescent="0.35">
      <c r="A115" s="2"/>
      <c r="B115" s="2"/>
      <c r="C115" s="5"/>
      <c r="D115" s="5"/>
      <c r="E115" s="49"/>
    </row>
    <row r="116" spans="1:5" ht="17" customHeight="1" x14ac:dyDescent="0.35">
      <c r="A116" s="2"/>
      <c r="B116" s="2"/>
      <c r="C116" s="5"/>
      <c r="D116" s="5"/>
      <c r="E116" s="49"/>
    </row>
    <row r="117" spans="1:5" ht="17" customHeight="1" x14ac:dyDescent="0.35">
      <c r="A117" s="2"/>
      <c r="B117" s="2"/>
      <c r="C117" s="5"/>
      <c r="D117" s="5"/>
      <c r="E117" s="49"/>
    </row>
    <row r="118" spans="1:5" ht="17" customHeight="1" x14ac:dyDescent="0.35">
      <c r="A118" s="2"/>
      <c r="B118" s="2"/>
    </row>
    <row r="119" spans="1:5" ht="17" customHeight="1" x14ac:dyDescent="0.35">
      <c r="A119" s="2"/>
      <c r="B119" s="2"/>
    </row>
    <row r="120" spans="1:5" ht="17" customHeight="1" x14ac:dyDescent="0.35">
      <c r="A120" s="3"/>
      <c r="B120" s="3"/>
    </row>
    <row r="123" spans="1:5" ht="17" customHeight="1" x14ac:dyDescent="0.35">
      <c r="A123" s="2"/>
      <c r="B123" s="2"/>
    </row>
    <row r="124" spans="1:5" ht="17" customHeight="1" x14ac:dyDescent="0.35">
      <c r="A124" s="2"/>
      <c r="B124" s="2"/>
    </row>
  </sheetData>
  <sortState ref="A2:Y107">
    <sortCondition ref="F1"/>
  </sortState>
  <mergeCells count="2">
    <mergeCell ref="Y43:Z43"/>
    <mergeCell ref="S6:T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1" sqref="B1"/>
    </sheetView>
  </sheetViews>
  <sheetFormatPr defaultColWidth="8.83203125" defaultRowHeight="15.5" x14ac:dyDescent="0.35"/>
  <cols>
    <col min="1" max="9" width="8.83203125" style="16"/>
  </cols>
  <sheetData>
    <row r="1" spans="1:9" x14ac:dyDescent="0.35">
      <c r="A1" s="19" t="s">
        <v>180</v>
      </c>
    </row>
    <row r="2" spans="1:9" ht="58" x14ac:dyDescent="0.35">
      <c r="A2" s="18" t="s">
        <v>170</v>
      </c>
      <c r="B2" s="18" t="s">
        <v>159</v>
      </c>
      <c r="C2" s="18" t="s">
        <v>160</v>
      </c>
      <c r="D2" s="18" t="s">
        <v>161</v>
      </c>
      <c r="E2" s="18" t="s">
        <v>162</v>
      </c>
      <c r="F2" s="18" t="s">
        <v>163</v>
      </c>
      <c r="G2" s="18" t="s">
        <v>179</v>
      </c>
      <c r="H2" s="36" t="s">
        <v>164</v>
      </c>
      <c r="I2" s="18" t="s">
        <v>165</v>
      </c>
    </row>
    <row r="3" spans="1:9" x14ac:dyDescent="0.35">
      <c r="A3" s="17" t="s">
        <v>1</v>
      </c>
      <c r="B3" s="17">
        <v>103</v>
      </c>
      <c r="C3" s="17">
        <v>0.87900999999999996</v>
      </c>
      <c r="D3" s="17">
        <v>0.81499999999999995</v>
      </c>
      <c r="E3" s="17">
        <v>0.745</v>
      </c>
      <c r="F3" s="17">
        <v>0.88400000000000001</v>
      </c>
      <c r="G3" s="17">
        <v>0.96899999999999997</v>
      </c>
      <c r="H3" s="18" t="s">
        <v>166</v>
      </c>
      <c r="I3" s="17" t="s">
        <v>167</v>
      </c>
    </row>
    <row r="4" spans="1:9" x14ac:dyDescent="0.35">
      <c r="A4" s="17" t="s">
        <v>3</v>
      </c>
      <c r="B4" s="17">
        <v>85</v>
      </c>
      <c r="C4" s="17">
        <v>-0.44186999999999999</v>
      </c>
      <c r="D4" s="17">
        <v>0.84899999999999998</v>
      </c>
      <c r="E4" s="17">
        <v>0.79200000000000004</v>
      </c>
      <c r="F4" s="17">
        <v>0.89900000000000002</v>
      </c>
      <c r="G4" s="17">
        <v>0.95</v>
      </c>
      <c r="H4" s="18" t="s">
        <v>166</v>
      </c>
      <c r="I4" s="17" t="s">
        <v>167</v>
      </c>
    </row>
    <row r="5" spans="1:9" x14ac:dyDescent="0.35">
      <c r="A5" s="17" t="s">
        <v>4</v>
      </c>
      <c r="B5" s="17">
        <v>103</v>
      </c>
      <c r="C5" s="17">
        <v>0.59774000000000005</v>
      </c>
      <c r="D5" s="17">
        <v>0.876</v>
      </c>
      <c r="E5" s="17">
        <v>0.76100000000000001</v>
      </c>
      <c r="F5" s="17">
        <v>1.01</v>
      </c>
      <c r="G5" s="17">
        <v>0.93</v>
      </c>
      <c r="H5" s="18" t="s">
        <v>166</v>
      </c>
      <c r="I5" s="17" t="s">
        <v>168</v>
      </c>
    </row>
    <row r="6" spans="1:9" x14ac:dyDescent="0.35">
      <c r="A6" s="17" t="s">
        <v>5</v>
      </c>
      <c r="B6" s="17">
        <v>104</v>
      </c>
      <c r="C6" s="17">
        <v>-0.64485999999999999</v>
      </c>
      <c r="D6" s="17">
        <v>0.98</v>
      </c>
      <c r="E6" s="17">
        <v>0.92800000000000005</v>
      </c>
      <c r="F6" s="17">
        <v>1.02</v>
      </c>
      <c r="G6" s="17">
        <v>0.96599999999999997</v>
      </c>
      <c r="H6" s="18" t="s">
        <v>166</v>
      </c>
      <c r="I6" s="17" t="s">
        <v>168</v>
      </c>
    </row>
    <row r="7" spans="1:9" x14ac:dyDescent="0.35">
      <c r="A7" s="17" t="s">
        <v>6</v>
      </c>
      <c r="B7" s="17">
        <v>102</v>
      </c>
      <c r="C7" s="17">
        <v>-0.64900999999999998</v>
      </c>
      <c r="D7" s="17">
        <v>1.06</v>
      </c>
      <c r="E7" s="17">
        <v>1.01</v>
      </c>
      <c r="F7" s="17">
        <v>1.1000000000000001</v>
      </c>
      <c r="G7" s="17">
        <v>0.96399999999999997</v>
      </c>
      <c r="H7" s="18" t="s">
        <v>166</v>
      </c>
      <c r="I7" s="17" t="s">
        <v>169</v>
      </c>
    </row>
    <row r="8" spans="1:9" x14ac:dyDescent="0.35">
      <c r="A8" s="17" t="s">
        <v>7</v>
      </c>
      <c r="B8" s="17">
        <v>90</v>
      </c>
      <c r="C8" s="17">
        <v>-1.0046999999999999</v>
      </c>
      <c r="D8" s="17">
        <v>1.03</v>
      </c>
      <c r="E8" s="17">
        <v>0.96299999999999997</v>
      </c>
      <c r="F8" s="17">
        <v>1.07</v>
      </c>
      <c r="G8" s="17">
        <v>0.95799999999999996</v>
      </c>
      <c r="H8" s="18" t="s">
        <v>166</v>
      </c>
      <c r="I8" s="17" t="s">
        <v>168</v>
      </c>
    </row>
    <row r="9" spans="1:9" x14ac:dyDescent="0.35">
      <c r="A9" s="17" t="s">
        <v>8</v>
      </c>
      <c r="B9" s="17">
        <v>90</v>
      </c>
      <c r="C9" s="17">
        <v>-0.53263000000000005</v>
      </c>
      <c r="D9" s="17">
        <v>0.84599999999999997</v>
      </c>
      <c r="E9" s="17">
        <v>0.80600000000000005</v>
      </c>
      <c r="F9" s="17">
        <v>0.88300000000000001</v>
      </c>
      <c r="G9" s="17">
        <v>0.97099999999999997</v>
      </c>
      <c r="H9" s="18" t="s">
        <v>166</v>
      </c>
      <c r="I9" s="17" t="s">
        <v>167</v>
      </c>
    </row>
    <row r="10" spans="1:9" x14ac:dyDescent="0.35">
      <c r="A10" s="17" t="s">
        <v>12</v>
      </c>
      <c r="B10" s="17">
        <v>102</v>
      </c>
      <c r="C10" s="17">
        <v>3.8140000000000001E-3</v>
      </c>
      <c r="D10" s="17">
        <v>0.94499999999999995</v>
      </c>
      <c r="E10" s="17">
        <v>0.90600000000000003</v>
      </c>
      <c r="F10" s="17">
        <v>0.98399999999999999</v>
      </c>
      <c r="G10" s="17">
        <v>0.99</v>
      </c>
      <c r="H10" s="18" t="s">
        <v>166</v>
      </c>
      <c r="I10" s="17" t="s">
        <v>167</v>
      </c>
    </row>
    <row r="11" spans="1:9" x14ac:dyDescent="0.35">
      <c r="A11" s="17" t="s">
        <v>13</v>
      </c>
      <c r="B11" s="17">
        <v>103</v>
      </c>
      <c r="C11" s="17">
        <v>-1.1527000000000001</v>
      </c>
      <c r="D11" s="17">
        <v>1.27</v>
      </c>
      <c r="E11" s="17">
        <v>1.21</v>
      </c>
      <c r="F11" s="17">
        <v>1.32</v>
      </c>
      <c r="G11" s="17">
        <v>0.98299999999999998</v>
      </c>
      <c r="H11" s="18" t="s">
        <v>166</v>
      </c>
      <c r="I11" s="17" t="s">
        <v>169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B1" sqref="B1"/>
    </sheetView>
  </sheetViews>
  <sheetFormatPr defaultColWidth="8.83203125" defaultRowHeight="15.5" x14ac:dyDescent="0.35"/>
  <sheetData>
    <row r="1" spans="1:9" x14ac:dyDescent="0.35">
      <c r="A1" t="s">
        <v>181</v>
      </c>
    </row>
    <row r="2" spans="1:9" ht="58" x14ac:dyDescent="0.35">
      <c r="A2" s="18" t="s">
        <v>170</v>
      </c>
      <c r="B2" s="18" t="s">
        <v>159</v>
      </c>
      <c r="C2" s="18" t="s">
        <v>160</v>
      </c>
      <c r="D2" s="18" t="s">
        <v>161</v>
      </c>
      <c r="E2" s="18" t="s">
        <v>162</v>
      </c>
      <c r="F2" s="18" t="s">
        <v>163</v>
      </c>
      <c r="G2" s="18" t="s">
        <v>179</v>
      </c>
      <c r="H2" s="36" t="s">
        <v>164</v>
      </c>
      <c r="I2" s="18" t="s">
        <v>165</v>
      </c>
    </row>
    <row r="3" spans="1:9" x14ac:dyDescent="0.35">
      <c r="A3" s="17" t="s">
        <v>7</v>
      </c>
      <c r="B3" s="17">
        <v>36</v>
      </c>
      <c r="C3" s="17">
        <v>-1.77</v>
      </c>
      <c r="D3" s="17">
        <v>1.35</v>
      </c>
      <c r="E3" s="17">
        <v>1.1299999999999999</v>
      </c>
      <c r="F3" s="17">
        <v>1.53</v>
      </c>
      <c r="G3" s="17">
        <v>0.82499999999999996</v>
      </c>
      <c r="H3" s="18" t="s">
        <v>166</v>
      </c>
      <c r="I3" s="17" t="s">
        <v>169</v>
      </c>
    </row>
    <row r="4" spans="1:9" x14ac:dyDescent="0.35">
      <c r="A4" s="17" t="s">
        <v>5</v>
      </c>
      <c r="B4" s="17">
        <v>43</v>
      </c>
      <c r="C4" s="17">
        <v>-1.75</v>
      </c>
      <c r="D4" s="17">
        <v>1.44</v>
      </c>
      <c r="E4" s="17">
        <v>1.24</v>
      </c>
      <c r="F4" s="17">
        <v>1.59</v>
      </c>
      <c r="G4" s="17">
        <v>0.81299999999999994</v>
      </c>
      <c r="H4" s="18" t="s">
        <v>166</v>
      </c>
      <c r="I4" s="17" t="s">
        <v>169</v>
      </c>
    </row>
    <row r="5" spans="1:9" x14ac:dyDescent="0.35">
      <c r="A5" s="17" t="s">
        <v>6</v>
      </c>
      <c r="B5" s="17">
        <v>41</v>
      </c>
      <c r="C5" s="17">
        <v>-1.68</v>
      </c>
      <c r="D5" s="17">
        <v>1.49</v>
      </c>
      <c r="E5" s="17">
        <v>1.21</v>
      </c>
      <c r="F5" s="17">
        <v>1.7</v>
      </c>
      <c r="G5" s="17">
        <v>0.77700000000000002</v>
      </c>
      <c r="H5" s="18" t="s">
        <v>166</v>
      </c>
      <c r="I5" s="17" t="s">
        <v>169</v>
      </c>
    </row>
    <row r="6" spans="1:9" x14ac:dyDescent="0.35">
      <c r="A6" s="17" t="s">
        <v>9</v>
      </c>
      <c r="B6" s="17">
        <v>24</v>
      </c>
      <c r="C6" s="17">
        <v>-5.64</v>
      </c>
      <c r="D6" s="17">
        <v>2.99</v>
      </c>
      <c r="E6" s="17">
        <v>1.42</v>
      </c>
      <c r="F6" s="17">
        <v>8.36</v>
      </c>
      <c r="G6" s="17">
        <v>0.15</v>
      </c>
      <c r="H6" s="17">
        <v>5.8400000000000001E-2</v>
      </c>
      <c r="I6" s="17" t="s">
        <v>171</v>
      </c>
    </row>
    <row r="7" spans="1:9" x14ac:dyDescent="0.35">
      <c r="A7" s="17" t="s">
        <v>10</v>
      </c>
      <c r="B7" s="17">
        <v>23</v>
      </c>
      <c r="C7" s="17">
        <v>-5.07</v>
      </c>
      <c r="D7" s="17">
        <v>2.67</v>
      </c>
      <c r="E7" s="17">
        <v>1.47</v>
      </c>
      <c r="F7" s="17">
        <v>9.27</v>
      </c>
      <c r="G7" s="17">
        <v>0.108</v>
      </c>
      <c r="H7" s="17">
        <v>0.121</v>
      </c>
      <c r="I7" s="17" t="s">
        <v>171</v>
      </c>
    </row>
    <row r="8" spans="1:9" x14ac:dyDescent="0.35">
      <c r="A8" s="17" t="s">
        <v>99</v>
      </c>
      <c r="B8" s="17">
        <v>28</v>
      </c>
      <c r="C8" s="17">
        <v>-1.77</v>
      </c>
      <c r="D8" s="17">
        <v>1.44</v>
      </c>
      <c r="E8" s="17">
        <v>0.92700000000000005</v>
      </c>
      <c r="F8" s="17">
        <v>1.8</v>
      </c>
      <c r="G8" s="17">
        <v>0.44400000000000001</v>
      </c>
      <c r="H8" s="18">
        <v>2.0000000000000001E-4</v>
      </c>
      <c r="I8" s="17" t="s">
        <v>172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J16" sqref="J16"/>
    </sheetView>
  </sheetViews>
  <sheetFormatPr defaultColWidth="8.83203125" defaultRowHeight="15.5" x14ac:dyDescent="0.35"/>
  <sheetData>
    <row r="1" spans="1:15" x14ac:dyDescent="0.35">
      <c r="A1" s="16" t="s">
        <v>182</v>
      </c>
      <c r="B1" s="16"/>
      <c r="C1" s="16"/>
      <c r="D1" s="16"/>
      <c r="E1" s="16"/>
      <c r="F1" s="16"/>
      <c r="G1" s="16"/>
      <c r="H1" s="16"/>
    </row>
    <row r="2" spans="1:15" ht="72.5" x14ac:dyDescent="0.35">
      <c r="A2" s="18" t="s">
        <v>173</v>
      </c>
      <c r="B2" s="18" t="s">
        <v>159</v>
      </c>
      <c r="C2" s="18" t="s">
        <v>174</v>
      </c>
      <c r="D2" s="18" t="s">
        <v>183</v>
      </c>
      <c r="E2" s="18" t="s">
        <v>175</v>
      </c>
      <c r="F2" s="18" t="s">
        <v>184</v>
      </c>
      <c r="G2" s="18" t="s">
        <v>176</v>
      </c>
      <c r="H2" s="18" t="s">
        <v>185</v>
      </c>
      <c r="I2" s="54" t="s">
        <v>255</v>
      </c>
      <c r="J2" s="54" t="s">
        <v>256</v>
      </c>
    </row>
    <row r="3" spans="1:15" x14ac:dyDescent="0.35">
      <c r="A3" s="17" t="s">
        <v>1</v>
      </c>
      <c r="B3" s="17">
        <v>103</v>
      </c>
      <c r="C3" s="17">
        <v>0.76900000000000002</v>
      </c>
      <c r="D3" s="18" t="s">
        <v>166</v>
      </c>
      <c r="E3" s="17">
        <v>3.97</v>
      </c>
      <c r="F3" s="18" t="s">
        <v>166</v>
      </c>
      <c r="G3" s="17">
        <v>2.76E-2</v>
      </c>
      <c r="H3" s="17">
        <v>0.876</v>
      </c>
      <c r="I3" t="s">
        <v>243</v>
      </c>
      <c r="J3" s="57" t="s">
        <v>171</v>
      </c>
    </row>
    <row r="4" spans="1:15" x14ac:dyDescent="0.35">
      <c r="A4" s="17" t="s">
        <v>3</v>
      </c>
      <c r="B4" s="17">
        <v>85</v>
      </c>
      <c r="C4" s="17">
        <v>0.92200000000000004</v>
      </c>
      <c r="D4" s="18" t="s">
        <v>166</v>
      </c>
      <c r="E4" s="17">
        <v>2.66</v>
      </c>
      <c r="F4" s="18" t="s">
        <v>166</v>
      </c>
      <c r="G4" s="17">
        <v>1.95E-2</v>
      </c>
      <c r="H4" s="17">
        <v>1</v>
      </c>
      <c r="I4" t="s">
        <v>244</v>
      </c>
      <c r="J4">
        <v>7</v>
      </c>
    </row>
    <row r="5" spans="1:15" x14ac:dyDescent="0.35">
      <c r="A5" s="17" t="s">
        <v>4</v>
      </c>
      <c r="B5" s="17">
        <v>103</v>
      </c>
      <c r="C5" s="17">
        <v>0.751</v>
      </c>
      <c r="D5" s="18" t="s">
        <v>166</v>
      </c>
      <c r="E5" s="17">
        <v>3.76</v>
      </c>
      <c r="F5" s="18" t="s">
        <v>166</v>
      </c>
      <c r="G5" s="17">
        <v>2.5499999999999998E-2</v>
      </c>
      <c r="H5" s="17">
        <v>0.95299999999999996</v>
      </c>
      <c r="I5" t="s">
        <v>245</v>
      </c>
      <c r="J5" s="56">
        <v>3</v>
      </c>
    </row>
    <row r="6" spans="1:15" x14ac:dyDescent="0.35">
      <c r="A6" s="17" t="s">
        <v>5</v>
      </c>
      <c r="B6" s="17">
        <v>104</v>
      </c>
      <c r="C6" s="17">
        <v>0.95799999999999996</v>
      </c>
      <c r="D6" s="18">
        <v>2.0899999999999998E-3</v>
      </c>
      <c r="E6" s="17">
        <v>1.85</v>
      </c>
      <c r="F6" s="18" t="s">
        <v>166</v>
      </c>
      <c r="G6" s="17">
        <v>1.89E-2</v>
      </c>
      <c r="H6" s="17">
        <v>1</v>
      </c>
      <c r="I6" t="s">
        <v>246</v>
      </c>
      <c r="J6" s="58">
        <v>7</v>
      </c>
    </row>
    <row r="7" spans="1:15" x14ac:dyDescent="0.35">
      <c r="A7" s="17" t="s">
        <v>6</v>
      </c>
      <c r="B7" s="17">
        <v>102</v>
      </c>
      <c r="C7" s="17">
        <v>0.94099999999999995</v>
      </c>
      <c r="D7" s="18">
        <v>1.8699999999999999E-4</v>
      </c>
      <c r="E7" s="17">
        <v>1.29</v>
      </c>
      <c r="F7" s="18">
        <v>2E-3</v>
      </c>
      <c r="G7" s="17">
        <v>3.8100000000000002E-2</v>
      </c>
      <c r="H7" s="17">
        <v>0.35199999999999998</v>
      </c>
      <c r="I7" t="s">
        <v>247</v>
      </c>
      <c r="J7" s="55" t="s">
        <v>171</v>
      </c>
    </row>
    <row r="8" spans="1:15" x14ac:dyDescent="0.35">
      <c r="A8" s="17" t="s">
        <v>7</v>
      </c>
      <c r="B8" s="17">
        <v>90</v>
      </c>
      <c r="C8" s="17">
        <v>0.94699999999999995</v>
      </c>
      <c r="D8" s="18">
        <v>1.1100000000000001E-3</v>
      </c>
      <c r="E8" s="17">
        <v>0.42199999999999999</v>
      </c>
      <c r="F8" s="17">
        <v>0.32600000000000001</v>
      </c>
      <c r="G8" s="17">
        <v>2.9100000000000001E-2</v>
      </c>
      <c r="H8" s="17">
        <v>0.87</v>
      </c>
      <c r="I8" t="s">
        <v>248</v>
      </c>
      <c r="J8" s="55" t="s">
        <v>171</v>
      </c>
    </row>
    <row r="9" spans="1:15" x14ac:dyDescent="0.35">
      <c r="A9" s="17" t="s">
        <v>8</v>
      </c>
      <c r="B9" s="17">
        <v>90</v>
      </c>
      <c r="C9" s="17">
        <v>0.98099999999999998</v>
      </c>
      <c r="D9" s="17">
        <v>0.19800000000000001</v>
      </c>
      <c r="E9" s="17">
        <v>0.312</v>
      </c>
      <c r="F9" s="17">
        <v>0.56699999999999995</v>
      </c>
      <c r="G9" s="17">
        <v>2.8299999999999999E-2</v>
      </c>
      <c r="H9" s="17">
        <v>0.91500000000000004</v>
      </c>
      <c r="I9" s="59" t="s">
        <v>257</v>
      </c>
      <c r="J9" s="59" t="s">
        <v>171</v>
      </c>
    </row>
    <row r="10" spans="1:15" x14ac:dyDescent="0.35">
      <c r="A10" s="17" t="s">
        <v>12</v>
      </c>
      <c r="B10" s="17">
        <v>102</v>
      </c>
      <c r="C10" s="17">
        <v>0.871</v>
      </c>
      <c r="D10" s="18" t="s">
        <v>166</v>
      </c>
      <c r="E10" s="17">
        <v>2.29</v>
      </c>
      <c r="F10" s="18" t="s">
        <v>166</v>
      </c>
      <c r="G10" s="17">
        <v>3.15E-2</v>
      </c>
      <c r="H10" s="17">
        <v>0.70099999999999996</v>
      </c>
      <c r="I10" t="s">
        <v>249</v>
      </c>
      <c r="J10" s="58">
        <v>2</v>
      </c>
    </row>
    <row r="11" spans="1:15" x14ac:dyDescent="0.35">
      <c r="A11" s="17" t="s">
        <v>13</v>
      </c>
      <c r="B11" s="17">
        <v>103</v>
      </c>
      <c r="C11" s="17">
        <v>0.90300000000000002</v>
      </c>
      <c r="D11" s="18" t="s">
        <v>166</v>
      </c>
      <c r="E11" s="17">
        <v>0.97</v>
      </c>
      <c r="F11" s="18">
        <v>1.43E-2</v>
      </c>
      <c r="G11" s="17">
        <v>2.6700000000000002E-2</v>
      </c>
      <c r="H11" s="17">
        <v>0.90700000000000003</v>
      </c>
      <c r="I11" t="s">
        <v>250</v>
      </c>
      <c r="J11" s="55" t="s">
        <v>171</v>
      </c>
      <c r="N11" s="55"/>
    </row>
    <row r="12" spans="1:15" x14ac:dyDescent="0.35">
      <c r="A12" s="65" t="s">
        <v>177</v>
      </c>
      <c r="B12" s="65"/>
      <c r="C12" s="65"/>
      <c r="D12" s="65"/>
      <c r="E12" s="65"/>
      <c r="F12" s="65"/>
      <c r="G12" s="65"/>
      <c r="H12" s="65"/>
      <c r="N12" s="55"/>
    </row>
    <row r="13" spans="1:15" ht="72.5" x14ac:dyDescent="0.35">
      <c r="A13" s="18" t="s">
        <v>173</v>
      </c>
      <c r="B13" s="18" t="s">
        <v>159</v>
      </c>
      <c r="C13" s="18" t="s">
        <v>174</v>
      </c>
      <c r="D13" s="18" t="s">
        <v>183</v>
      </c>
      <c r="E13" s="18" t="s">
        <v>175</v>
      </c>
      <c r="F13" s="18" t="s">
        <v>178</v>
      </c>
      <c r="G13" s="18" t="s">
        <v>176</v>
      </c>
      <c r="H13" s="18" t="s">
        <v>185</v>
      </c>
      <c r="I13" s="54" t="s">
        <v>255</v>
      </c>
      <c r="J13" s="54" t="s">
        <v>256</v>
      </c>
      <c r="M13" s="54"/>
      <c r="N13" s="54"/>
      <c r="O13" s="54"/>
    </row>
    <row r="14" spans="1:15" x14ac:dyDescent="0.35">
      <c r="A14" s="17" t="s">
        <v>5</v>
      </c>
      <c r="B14" s="17">
        <v>61</v>
      </c>
      <c r="C14" s="17">
        <v>0.95399999999999996</v>
      </c>
      <c r="D14" s="18">
        <v>2.23E-2</v>
      </c>
      <c r="E14" s="17">
        <v>1.22</v>
      </c>
      <c r="F14" s="18">
        <v>3.5000000000000001E-3</v>
      </c>
      <c r="G14" s="17">
        <v>3.0700000000000002E-2</v>
      </c>
      <c r="H14" s="17">
        <v>0.97099999999999997</v>
      </c>
      <c r="I14" t="s">
        <v>251</v>
      </c>
      <c r="J14" s="55" t="s">
        <v>171</v>
      </c>
    </row>
    <row r="15" spans="1:15" x14ac:dyDescent="0.35">
      <c r="A15" s="17" t="s">
        <v>6</v>
      </c>
      <c r="B15" s="17">
        <v>59</v>
      </c>
      <c r="C15" s="17">
        <v>0.94799999999999995</v>
      </c>
      <c r="D15" s="18">
        <v>1.3299999999999999E-2</v>
      </c>
      <c r="E15" s="17">
        <v>1.01</v>
      </c>
      <c r="F15" s="18">
        <v>1.14E-2</v>
      </c>
      <c r="G15" s="17">
        <v>3.8399999999999997E-2</v>
      </c>
      <c r="H15" s="17">
        <v>0.78900000000000003</v>
      </c>
      <c r="I15" t="s">
        <v>252</v>
      </c>
      <c r="J15" t="s">
        <v>253</v>
      </c>
    </row>
    <row r="16" spans="1:15" x14ac:dyDescent="0.35">
      <c r="A16" s="17" t="s">
        <v>7</v>
      </c>
      <c r="B16" s="17">
        <v>52</v>
      </c>
      <c r="C16" s="17">
        <v>0.97</v>
      </c>
      <c r="D16" s="17">
        <v>0.20300000000000001</v>
      </c>
      <c r="E16" s="17">
        <v>0.41499999999999998</v>
      </c>
      <c r="F16" s="17">
        <v>0.33</v>
      </c>
      <c r="G16" s="60">
        <v>4.8585000000000003E-2</v>
      </c>
      <c r="H16" s="60">
        <v>0.46500000000000002</v>
      </c>
      <c r="I16" t="s">
        <v>254</v>
      </c>
      <c r="J16" s="55" t="s">
        <v>171</v>
      </c>
    </row>
  </sheetData>
  <mergeCells count="1">
    <mergeCell ref="A12:H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A2" sqref="A2"/>
    </sheetView>
  </sheetViews>
  <sheetFormatPr defaultColWidth="8.83203125" defaultRowHeight="15.5" x14ac:dyDescent="0.35"/>
  <sheetData>
    <row r="1" spans="1:10" x14ac:dyDescent="0.35">
      <c r="A1" t="s">
        <v>186</v>
      </c>
    </row>
    <row r="2" spans="1:10" x14ac:dyDescent="0.35">
      <c r="A2" s="31"/>
      <c r="B2" s="32" t="s">
        <v>1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12</v>
      </c>
      <c r="J2" s="32" t="s">
        <v>13</v>
      </c>
    </row>
    <row r="3" spans="1:10" x14ac:dyDescent="0.35">
      <c r="A3" s="32" t="s">
        <v>1</v>
      </c>
      <c r="B3" s="31" t="s">
        <v>171</v>
      </c>
      <c r="C3" s="31">
        <v>3.21</v>
      </c>
      <c r="D3" s="31">
        <v>1.72</v>
      </c>
      <c r="E3" s="31">
        <v>6.09</v>
      </c>
      <c r="F3" s="31">
        <v>6.38</v>
      </c>
      <c r="G3" s="31">
        <v>6.07</v>
      </c>
      <c r="H3" s="31">
        <v>2.97</v>
      </c>
      <c r="I3" s="31">
        <v>1.01</v>
      </c>
      <c r="J3" s="31">
        <v>3.17</v>
      </c>
    </row>
    <row r="4" spans="1:10" x14ac:dyDescent="0.35">
      <c r="A4" s="32" t="s">
        <v>3</v>
      </c>
      <c r="B4" s="31">
        <v>9.7999999999999997E-3</v>
      </c>
      <c r="C4" s="31" t="s">
        <v>171</v>
      </c>
      <c r="D4" s="31">
        <v>1.87</v>
      </c>
      <c r="E4" s="31">
        <v>1.9</v>
      </c>
      <c r="F4" s="31">
        <v>1.99</v>
      </c>
      <c r="G4" s="31">
        <v>1.89</v>
      </c>
      <c r="H4" s="31">
        <v>1.08</v>
      </c>
      <c r="I4" s="31">
        <v>3.17</v>
      </c>
      <c r="J4" s="31">
        <v>1.01</v>
      </c>
    </row>
    <row r="5" spans="1:10" x14ac:dyDescent="0.35">
      <c r="A5" s="32" t="s">
        <v>4</v>
      </c>
      <c r="B5" s="31">
        <v>7.1599999999999997E-2</v>
      </c>
      <c r="C5" s="31">
        <v>8.2699999999999996E-2</v>
      </c>
      <c r="D5" s="31" t="s">
        <v>171</v>
      </c>
      <c r="E5" s="31">
        <v>3.55</v>
      </c>
      <c r="F5" s="31">
        <v>3.72</v>
      </c>
      <c r="G5" s="31">
        <v>3.54</v>
      </c>
      <c r="H5" s="31">
        <v>1.73</v>
      </c>
      <c r="I5" s="31">
        <v>1.69</v>
      </c>
      <c r="J5" s="31">
        <v>1.85</v>
      </c>
    </row>
    <row r="6" spans="1:10" x14ac:dyDescent="0.35">
      <c r="A6" s="32" t="s">
        <v>5</v>
      </c>
      <c r="B6" s="32">
        <v>1E-4</v>
      </c>
      <c r="C6" s="31">
        <v>2.81E-2</v>
      </c>
      <c r="D6" s="32">
        <v>1E-4</v>
      </c>
      <c r="E6" s="31" t="s">
        <v>171</v>
      </c>
      <c r="F6" s="31">
        <v>1.05</v>
      </c>
      <c r="G6" s="31">
        <v>1</v>
      </c>
      <c r="H6" s="31">
        <v>2.0499999999999998</v>
      </c>
      <c r="I6" s="31">
        <v>6</v>
      </c>
      <c r="J6" s="31">
        <v>1.92</v>
      </c>
    </row>
    <row r="7" spans="1:10" x14ac:dyDescent="0.35">
      <c r="A7" s="32" t="s">
        <v>6</v>
      </c>
      <c r="B7" s="32">
        <v>1E-4</v>
      </c>
      <c r="C7" s="31">
        <v>4.6300000000000001E-2</v>
      </c>
      <c r="D7" s="32">
        <v>5.0000000000000001E-4</v>
      </c>
      <c r="E7" s="31">
        <v>0.85199999999999998</v>
      </c>
      <c r="F7" s="31" t="s">
        <v>171</v>
      </c>
      <c r="G7" s="31">
        <v>1.05</v>
      </c>
      <c r="H7" s="31">
        <v>2.15</v>
      </c>
      <c r="I7" s="31">
        <v>6.29</v>
      </c>
      <c r="J7" s="31">
        <v>2.0099999999999998</v>
      </c>
    </row>
    <row r="8" spans="1:10" x14ac:dyDescent="0.35">
      <c r="A8" s="32" t="s">
        <v>7</v>
      </c>
      <c r="B8" s="32">
        <v>1E-4</v>
      </c>
      <c r="C8" s="31">
        <v>2.9100000000000001E-2</v>
      </c>
      <c r="D8" s="32">
        <v>1E-4</v>
      </c>
      <c r="E8" s="31">
        <v>0.99099999999999999</v>
      </c>
      <c r="F8" s="31">
        <v>0.85299999999999998</v>
      </c>
      <c r="G8" s="31" t="s">
        <v>171</v>
      </c>
      <c r="H8" s="31">
        <v>2.04</v>
      </c>
      <c r="I8" s="31">
        <v>5.99</v>
      </c>
      <c r="J8" s="31">
        <v>1.91</v>
      </c>
    </row>
    <row r="9" spans="1:10" x14ac:dyDescent="0.35">
      <c r="A9" s="32" t="s">
        <v>8</v>
      </c>
      <c r="B9" s="32">
        <v>8.0000000000000004E-4</v>
      </c>
      <c r="C9" s="31">
        <v>0.82599999999999996</v>
      </c>
      <c r="D9" s="31">
        <v>3.2300000000000002E-2</v>
      </c>
      <c r="E9" s="31">
        <v>4.5999999999999999E-3</v>
      </c>
      <c r="F9" s="31">
        <v>1.2E-2</v>
      </c>
      <c r="G9" s="32">
        <v>2.5000000000000001E-3</v>
      </c>
      <c r="H9" s="31" t="s">
        <v>171</v>
      </c>
      <c r="I9" s="31">
        <v>2.93</v>
      </c>
      <c r="J9" s="31">
        <v>1.07</v>
      </c>
    </row>
    <row r="10" spans="1:10" x14ac:dyDescent="0.35">
      <c r="A10" s="32" t="s">
        <v>12</v>
      </c>
      <c r="B10" s="31">
        <v>0.97099999999999997</v>
      </c>
      <c r="C10" s="32">
        <v>7.0000000000000001E-3</v>
      </c>
      <c r="D10" s="31">
        <v>5.1999999999999998E-2</v>
      </c>
      <c r="E10" s="32">
        <v>1E-4</v>
      </c>
      <c r="F10" s="32">
        <v>1E-4</v>
      </c>
      <c r="G10" s="32">
        <v>1E-4</v>
      </c>
      <c r="H10" s="32">
        <v>2.9999999999999997E-4</v>
      </c>
      <c r="I10" s="31" t="s">
        <v>171</v>
      </c>
      <c r="J10" s="31">
        <v>3.13</v>
      </c>
    </row>
    <row r="11" spans="1:10" x14ac:dyDescent="0.35">
      <c r="A11" s="32" t="s">
        <v>13</v>
      </c>
      <c r="B11" s="32">
        <v>5.9999999999999995E-4</v>
      </c>
      <c r="C11" s="31">
        <v>0.97399999999999998</v>
      </c>
      <c r="D11" s="31">
        <v>3.6900000000000002E-2</v>
      </c>
      <c r="E11" s="31">
        <v>1.15E-2</v>
      </c>
      <c r="F11" s="31">
        <v>2.93E-2</v>
      </c>
      <c r="G11" s="31">
        <v>9.4000000000000004E-3</v>
      </c>
      <c r="H11" s="31">
        <v>0.81200000000000006</v>
      </c>
      <c r="I11" s="32">
        <v>4.0000000000000002E-4</v>
      </c>
      <c r="J11" s="31" t="s">
        <v>171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A692C90B9F04587B784CDBEF0F48A" ma:contentTypeVersion="10" ma:contentTypeDescription="Create a new document." ma:contentTypeScope="" ma:versionID="ad6ca1391dd3935b8b0a040a1f730584">
  <xsd:schema xmlns:xsd="http://www.w3.org/2001/XMLSchema" xmlns:xs="http://www.w3.org/2001/XMLSchema" xmlns:p="http://schemas.microsoft.com/office/2006/metadata/properties" xmlns:ns2="ae4cd974-f489-4985-b836-3dd038d9e380" xmlns:ns3="4127818a-9812-4203-b050-40b8d0b1f17a" targetNamespace="http://schemas.microsoft.com/office/2006/metadata/properties" ma:root="true" ma:fieldsID="32611e135e624d12b477a73126560bc9" ns2:_="" ns3:_="">
    <xsd:import namespace="ae4cd974-f489-4985-b836-3dd038d9e380"/>
    <xsd:import namespace="4127818a-9812-4203-b050-40b8d0b1f1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cd974-f489-4985-b836-3dd038d9e3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7818a-9812-4203-b050-40b8d0b1f17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2DDE59-BD27-4701-97C7-1B4492B1D1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cd974-f489-4985-b836-3dd038d9e380"/>
    <ds:schemaRef ds:uri="4127818a-9812-4203-b050-40b8d0b1f1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FE67CD-D328-4C56-B890-8B28EE57CB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308950-AB8E-4BEB-B6B7-6342B20E40A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127818a-9812-4203-b050-40b8d0b1f17a"/>
    <ds:schemaRef ds:uri="http://purl.org/dc/dcmitype/"/>
    <ds:schemaRef ds:uri="http://schemas.microsoft.com/office/infopath/2007/PartnerControls"/>
    <ds:schemaRef ds:uri="ae4cd974-f489-4985-b836-3dd038d9e380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Institutions</vt:lpstr>
      <vt:lpstr>Raw data</vt:lpstr>
      <vt:lpstr>Table S1</vt:lpstr>
      <vt:lpstr>Table S2</vt:lpstr>
      <vt:lpstr>Table S3</vt:lpstr>
      <vt:lpstr>Table S4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David</cp:lastModifiedBy>
  <cp:revision/>
  <dcterms:created xsi:type="dcterms:W3CDTF">2018-07-10T19:36:15Z</dcterms:created>
  <dcterms:modified xsi:type="dcterms:W3CDTF">2020-03-14T19:50:58Z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0x0101002ADA692C90B9F04587B784CDBEF0F48A</vt:lpwstr>
  </property>
</Properties>
</file>