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マイクロバブル\PeerJ\revision\"/>
    </mc:Choice>
  </mc:AlternateContent>
  <bookViews>
    <workbookView xWindow="0" yWindow="0" windowWidth="20736" windowHeight="8376" tabRatio="784" firstSheet="18" activeTab="18"/>
  </bookViews>
  <sheets>
    <sheet name="MAP" sheetId="1" r:id="rId1"/>
    <sheet name="HR" sheetId="2" r:id="rId2"/>
    <sheet name="Tcore deg" sheetId="3" r:id="rId3"/>
    <sheet name="Thermo score" sheetId="5" r:id="rId4"/>
    <sheet name="Tsk-WI" sheetId="6" r:id="rId5"/>
    <sheet name="Tsk-cont" sheetId="7" r:id="rId6"/>
    <sheet name="TA low oxy" sheetId="8" r:id="rId7"/>
    <sheet name="TA low deoxy" sheetId="9" r:id="rId8"/>
    <sheet name="TA low total" sheetId="10" r:id="rId9"/>
    <sheet name="TA deep oxy" sheetId="11" r:id="rId10"/>
    <sheet name="TA deep deoxy" sheetId="12" r:id="rId11"/>
    <sheet name="TA deep total" sheetId="13" r:id="rId12"/>
    <sheet name="GAS low oxy" sheetId="14" r:id="rId13"/>
    <sheet name="GAS low deoxy" sheetId="17" r:id="rId14"/>
    <sheet name="GAS low total" sheetId="18" r:id="rId15"/>
    <sheet name="GAS deep oxy" sheetId="20" r:id="rId16"/>
    <sheet name="GAS deep deoxy" sheetId="21" r:id="rId17"/>
    <sheet name="GAS deep total" sheetId="22" r:id="rId18"/>
    <sheet name="StO2 TA low" sheetId="23" r:id="rId19"/>
    <sheet name="StO2 TAdeep" sheetId="25" r:id="rId20"/>
    <sheet name="StO2 GAS low" sheetId="26" r:id="rId21"/>
    <sheet name="StO2 GAS deep" sheetId="27" r:id="rId22"/>
    <sheet name="▵StO2TAlow" sheetId="61" r:id="rId23"/>
    <sheet name="▵StO2TA deep" sheetId="63" r:id="rId24"/>
    <sheet name="▵StO2 GAS low" sheetId="65" r:id="rId25"/>
    <sheet name="▵StO2 GAS deep" sheetId="66" r:id="rId26"/>
    <sheet name="Table 1" sheetId="68" r:id="rId27"/>
  </sheets>
  <calcPr calcId="162913"/>
</workbook>
</file>

<file path=xl/calcChain.xml><?xml version="1.0" encoding="utf-8"?>
<calcChain xmlns="http://schemas.openxmlformats.org/spreadsheetml/2006/main">
  <c r="AA15" i="61" l="1"/>
  <c r="Z15" i="61"/>
  <c r="Y15" i="61"/>
  <c r="X15" i="61"/>
  <c r="W15" i="61"/>
  <c r="V15" i="61"/>
  <c r="U15" i="61"/>
  <c r="T15" i="61"/>
  <c r="S15" i="61"/>
  <c r="R15" i="61"/>
  <c r="AA11" i="61"/>
  <c r="Z11" i="61"/>
  <c r="Y11" i="61"/>
  <c r="X11" i="61"/>
  <c r="W11" i="61"/>
  <c r="V11" i="61"/>
  <c r="U11" i="61"/>
  <c r="T11" i="61"/>
  <c r="S11" i="61"/>
  <c r="R11" i="61"/>
  <c r="Q15" i="61"/>
  <c r="Q11" i="61"/>
  <c r="AA15" i="65" l="1"/>
  <c r="Z15" i="65"/>
  <c r="Y15" i="65"/>
  <c r="X15" i="65"/>
  <c r="W15" i="65"/>
  <c r="V15" i="65"/>
  <c r="U15" i="65"/>
  <c r="T15" i="65"/>
  <c r="S15" i="65"/>
  <c r="R15" i="65"/>
  <c r="Q15" i="65"/>
  <c r="Q23" i="63"/>
  <c r="AA12" i="63"/>
  <c r="Z12" i="63"/>
  <c r="Y12" i="63"/>
  <c r="X12" i="63"/>
  <c r="W12" i="63"/>
  <c r="V12" i="63"/>
  <c r="U12" i="63"/>
  <c r="T12" i="63"/>
  <c r="S12" i="63"/>
  <c r="R12" i="63"/>
  <c r="Q12" i="63"/>
  <c r="AA22" i="63"/>
  <c r="Z22" i="63"/>
  <c r="Y22" i="63"/>
  <c r="X22" i="63"/>
  <c r="W22" i="63"/>
  <c r="V22" i="63"/>
  <c r="U22" i="63"/>
  <c r="T22" i="63"/>
  <c r="S22" i="63"/>
  <c r="R22" i="63"/>
  <c r="Q22" i="63"/>
  <c r="AA23" i="63" l="1"/>
  <c r="Z23" i="63"/>
  <c r="Y23" i="63"/>
  <c r="X23" i="63"/>
  <c r="W23" i="63"/>
  <c r="V23" i="63"/>
  <c r="U23" i="63"/>
  <c r="T23" i="63"/>
  <c r="S23" i="63"/>
  <c r="R23" i="63"/>
  <c r="Q21" i="63"/>
  <c r="Q20" i="63"/>
  <c r="R21" i="63" l="1"/>
  <c r="S21" i="63"/>
  <c r="T21" i="63"/>
  <c r="U21" i="63"/>
  <c r="V21" i="63"/>
  <c r="W21" i="63"/>
  <c r="X21" i="63"/>
  <c r="Y21" i="63"/>
  <c r="Z21" i="63"/>
  <c r="AA21" i="63"/>
  <c r="Q2" i="66" l="1"/>
  <c r="R2" i="66"/>
  <c r="S2" i="66"/>
  <c r="T2" i="66"/>
  <c r="U2" i="66"/>
  <c r="V2" i="66"/>
  <c r="W2" i="66"/>
  <c r="X2" i="66"/>
  <c r="Y2" i="66"/>
  <c r="Z2" i="66"/>
  <c r="AA2" i="66"/>
  <c r="Q3" i="66"/>
  <c r="R3" i="66"/>
  <c r="S3" i="66"/>
  <c r="T3" i="66"/>
  <c r="U3" i="66"/>
  <c r="V3" i="66"/>
  <c r="W3" i="66"/>
  <c r="X3" i="66"/>
  <c r="Y3" i="66"/>
  <c r="Z3" i="66"/>
  <c r="AA3" i="66"/>
  <c r="Q4" i="66"/>
  <c r="R4" i="66"/>
  <c r="S4" i="66"/>
  <c r="T4" i="66"/>
  <c r="U4" i="66"/>
  <c r="V4" i="66"/>
  <c r="W4" i="66"/>
  <c r="X4" i="66"/>
  <c r="Y4" i="66"/>
  <c r="Z4" i="66"/>
  <c r="AA4" i="66"/>
  <c r="Q5" i="66"/>
  <c r="R5" i="66"/>
  <c r="S5" i="66"/>
  <c r="T5" i="66"/>
  <c r="U5" i="66"/>
  <c r="V5" i="66"/>
  <c r="W5" i="66"/>
  <c r="X5" i="66"/>
  <c r="Y5" i="66"/>
  <c r="Z5" i="66"/>
  <c r="AA5" i="66"/>
  <c r="Q6" i="66"/>
  <c r="R6" i="66"/>
  <c r="S6" i="66"/>
  <c r="T6" i="66"/>
  <c r="U6" i="66"/>
  <c r="V6" i="66"/>
  <c r="W6" i="66"/>
  <c r="X6" i="66"/>
  <c r="Y6" i="66"/>
  <c r="Z6" i="66"/>
  <c r="AA6" i="66"/>
  <c r="Q7" i="66"/>
  <c r="R7" i="66"/>
  <c r="S7" i="66"/>
  <c r="T7" i="66"/>
  <c r="U7" i="66"/>
  <c r="V7" i="66"/>
  <c r="W7" i="66"/>
  <c r="X7" i="66"/>
  <c r="Y7" i="66"/>
  <c r="Z7" i="66"/>
  <c r="AA7" i="66"/>
  <c r="Q8" i="66"/>
  <c r="R8" i="66"/>
  <c r="S8" i="66"/>
  <c r="T8" i="66"/>
  <c r="U8" i="66"/>
  <c r="V8" i="66"/>
  <c r="W8" i="66"/>
  <c r="X8" i="66"/>
  <c r="Y8" i="66"/>
  <c r="Z8" i="66"/>
  <c r="AA8" i="66"/>
  <c r="Q9" i="66"/>
  <c r="R9" i="66"/>
  <c r="S9" i="66"/>
  <c r="T9" i="66"/>
  <c r="U9" i="66"/>
  <c r="V9" i="66"/>
  <c r="W9" i="66"/>
  <c r="X9" i="66"/>
  <c r="Y9" i="66"/>
  <c r="Z9" i="66"/>
  <c r="AA9" i="66"/>
  <c r="Q10" i="66"/>
  <c r="R10" i="66"/>
  <c r="S10" i="66"/>
  <c r="T10" i="66"/>
  <c r="U10" i="66"/>
  <c r="V10" i="66"/>
  <c r="W10" i="66"/>
  <c r="X10" i="66"/>
  <c r="Y10" i="66"/>
  <c r="Z10" i="66"/>
  <c r="AA10" i="66"/>
  <c r="Q11" i="66"/>
  <c r="R11" i="66"/>
  <c r="S11" i="66"/>
  <c r="T11" i="66"/>
  <c r="U11" i="66"/>
  <c r="V11" i="66"/>
  <c r="W11" i="66"/>
  <c r="X11" i="66"/>
  <c r="Y11" i="66"/>
  <c r="Z11" i="66"/>
  <c r="AA11" i="66"/>
  <c r="Q12" i="66"/>
  <c r="R12" i="66"/>
  <c r="S12" i="66"/>
  <c r="T12" i="66"/>
  <c r="U12" i="66"/>
  <c r="V12" i="66"/>
  <c r="W12" i="66"/>
  <c r="X12" i="66"/>
  <c r="Y12" i="66"/>
  <c r="Z12" i="66"/>
  <c r="AA12" i="66"/>
  <c r="Q13" i="66"/>
  <c r="R13" i="66"/>
  <c r="S13" i="66"/>
  <c r="T13" i="66"/>
  <c r="U13" i="66"/>
  <c r="V13" i="66"/>
  <c r="W13" i="66"/>
  <c r="X13" i="66"/>
  <c r="Y13" i="66"/>
  <c r="Z13" i="66"/>
  <c r="AA13" i="66"/>
  <c r="Q14" i="66"/>
  <c r="R14" i="66"/>
  <c r="S14" i="66"/>
  <c r="T14" i="66"/>
  <c r="U14" i="66"/>
  <c r="V14" i="66"/>
  <c r="W14" i="66"/>
  <c r="X14" i="66"/>
  <c r="Y14" i="66"/>
  <c r="Z14" i="66"/>
  <c r="AA14" i="66"/>
  <c r="Q15" i="66"/>
  <c r="R15" i="66"/>
  <c r="S15" i="66"/>
  <c r="T15" i="66"/>
  <c r="U15" i="66"/>
  <c r="V15" i="66"/>
  <c r="W15" i="66"/>
  <c r="X15" i="66"/>
  <c r="Y15" i="66"/>
  <c r="Z15" i="66"/>
  <c r="AA15" i="66"/>
  <c r="Q16" i="66"/>
  <c r="R16" i="66"/>
  <c r="S16" i="66"/>
  <c r="T16" i="66"/>
  <c r="U16" i="66"/>
  <c r="V16" i="66"/>
  <c r="W16" i="66"/>
  <c r="X16" i="66"/>
  <c r="Y16" i="66"/>
  <c r="Z16" i="66"/>
  <c r="AA16" i="66"/>
  <c r="Q17" i="66"/>
  <c r="R17" i="66"/>
  <c r="S17" i="66"/>
  <c r="T17" i="66"/>
  <c r="U17" i="66"/>
  <c r="V17" i="66"/>
  <c r="W17" i="66"/>
  <c r="X17" i="66"/>
  <c r="Y17" i="66"/>
  <c r="Z17" i="66"/>
  <c r="AA17" i="66"/>
  <c r="Q18" i="66"/>
  <c r="R18" i="66"/>
  <c r="S18" i="66"/>
  <c r="T18" i="66"/>
  <c r="U18" i="66"/>
  <c r="V18" i="66"/>
  <c r="W18" i="66"/>
  <c r="X18" i="66"/>
  <c r="Y18" i="66"/>
  <c r="Z18" i="66"/>
  <c r="AA18" i="66"/>
  <c r="Q19" i="66"/>
  <c r="R19" i="66"/>
  <c r="S19" i="66"/>
  <c r="T19" i="66"/>
  <c r="U19" i="66"/>
  <c r="V19" i="66"/>
  <c r="W19" i="66"/>
  <c r="X19" i="66"/>
  <c r="Y19" i="66"/>
  <c r="Z19" i="66"/>
  <c r="AA19" i="66"/>
  <c r="Q20" i="66"/>
  <c r="R20" i="66"/>
  <c r="S20" i="66"/>
  <c r="T20" i="66"/>
  <c r="U20" i="66"/>
  <c r="V20" i="66"/>
  <c r="W20" i="66"/>
  <c r="X20" i="66"/>
  <c r="Y20" i="66"/>
  <c r="Z20" i="66"/>
  <c r="AA20" i="66"/>
  <c r="Q21" i="66"/>
  <c r="R21" i="66"/>
  <c r="S21" i="66"/>
  <c r="T21" i="66"/>
  <c r="U21" i="66"/>
  <c r="V21" i="66"/>
  <c r="W21" i="66"/>
  <c r="X21" i="66"/>
  <c r="Y21" i="66"/>
  <c r="Z21" i="66"/>
  <c r="AA21" i="66"/>
  <c r="Q22" i="66"/>
  <c r="R22" i="66"/>
  <c r="S22" i="66"/>
  <c r="T22" i="66"/>
  <c r="U22" i="66"/>
  <c r="V22" i="66"/>
  <c r="W22" i="66"/>
  <c r="X22" i="66"/>
  <c r="Y22" i="66"/>
  <c r="Z22" i="66"/>
  <c r="AA22" i="66"/>
  <c r="Q23" i="66"/>
  <c r="R23" i="66"/>
  <c r="S23" i="66"/>
  <c r="T23" i="66"/>
  <c r="U23" i="66"/>
  <c r="V23" i="66"/>
  <c r="W23" i="66"/>
  <c r="X23" i="66"/>
  <c r="Y23" i="66"/>
  <c r="Z23" i="66"/>
  <c r="AA23" i="66"/>
  <c r="Q24" i="66"/>
  <c r="R24" i="66"/>
  <c r="S24" i="66"/>
  <c r="T24" i="66"/>
  <c r="U24" i="66"/>
  <c r="V24" i="66"/>
  <c r="W24" i="66"/>
  <c r="X24" i="66"/>
  <c r="Y24" i="66"/>
  <c r="Z24" i="66"/>
  <c r="AA24" i="66"/>
  <c r="Q25" i="66"/>
  <c r="R25" i="66"/>
  <c r="S25" i="66"/>
  <c r="T25" i="66"/>
  <c r="U25" i="66"/>
  <c r="V25" i="66"/>
  <c r="W25" i="66"/>
  <c r="X25" i="66"/>
  <c r="Y25" i="66"/>
  <c r="Z25" i="66"/>
  <c r="AA25" i="66"/>
  <c r="Q26" i="66"/>
  <c r="R26" i="66"/>
  <c r="S26" i="66"/>
  <c r="T26" i="66"/>
  <c r="U26" i="66"/>
  <c r="V26" i="66"/>
  <c r="W26" i="66"/>
  <c r="X26" i="66"/>
  <c r="Y26" i="66"/>
  <c r="Z26" i="66"/>
  <c r="AA26" i="66"/>
  <c r="Q27" i="66"/>
  <c r="R27" i="66"/>
  <c r="S27" i="66"/>
  <c r="T27" i="66"/>
  <c r="U27" i="66"/>
  <c r="V27" i="66"/>
  <c r="W27" i="66"/>
  <c r="X27" i="66"/>
  <c r="Y27" i="66"/>
  <c r="Z27" i="66"/>
  <c r="AA27" i="66"/>
  <c r="P16" i="66"/>
  <c r="P9" i="66"/>
  <c r="P7" i="66"/>
  <c r="P6" i="66"/>
  <c r="P5" i="66"/>
  <c r="P4" i="66"/>
  <c r="P3" i="66"/>
  <c r="P2" i="66"/>
  <c r="AA2" i="65"/>
  <c r="AA3" i="65"/>
  <c r="AA4" i="65"/>
  <c r="AA5" i="65"/>
  <c r="AA6" i="65"/>
  <c r="AA7" i="65"/>
  <c r="AA8" i="65"/>
  <c r="AA9" i="65"/>
  <c r="AA10" i="65"/>
  <c r="AA11" i="65"/>
  <c r="AA12" i="65"/>
  <c r="AA13" i="65"/>
  <c r="AA14" i="65"/>
  <c r="AA16" i="65"/>
  <c r="AA17" i="65"/>
  <c r="AA18" i="65"/>
  <c r="AA19" i="65"/>
  <c r="AA20" i="65"/>
  <c r="AA21" i="65"/>
  <c r="AA22" i="65"/>
  <c r="AA23" i="65"/>
  <c r="AA24" i="65"/>
  <c r="AA25" i="65"/>
  <c r="AA26" i="65"/>
  <c r="AA27" i="65"/>
  <c r="AA28" i="65"/>
  <c r="AA29" i="65"/>
  <c r="Q2" i="65"/>
  <c r="R2" i="65"/>
  <c r="S2" i="65"/>
  <c r="T2" i="65"/>
  <c r="U2" i="65"/>
  <c r="V2" i="65"/>
  <c r="W2" i="65"/>
  <c r="X2" i="65"/>
  <c r="Y2" i="65"/>
  <c r="Z2" i="65"/>
  <c r="Q3" i="65"/>
  <c r="R3" i="65"/>
  <c r="S3" i="65"/>
  <c r="T3" i="65"/>
  <c r="U3" i="65"/>
  <c r="V3" i="65"/>
  <c r="W3" i="65"/>
  <c r="X3" i="65"/>
  <c r="Y3" i="65"/>
  <c r="Z3" i="65"/>
  <c r="Q4" i="65"/>
  <c r="R4" i="65"/>
  <c r="S4" i="65"/>
  <c r="T4" i="65"/>
  <c r="U4" i="65"/>
  <c r="V4" i="65"/>
  <c r="W4" i="65"/>
  <c r="X4" i="65"/>
  <c r="Y4" i="65"/>
  <c r="Z4" i="65"/>
  <c r="Q5" i="65"/>
  <c r="R5" i="65"/>
  <c r="S5" i="65"/>
  <c r="T5" i="65"/>
  <c r="U5" i="65"/>
  <c r="V5" i="65"/>
  <c r="W5" i="65"/>
  <c r="X5" i="65"/>
  <c r="Y5" i="65"/>
  <c r="Z5" i="65"/>
  <c r="Q6" i="65"/>
  <c r="R6" i="65"/>
  <c r="S6" i="65"/>
  <c r="T6" i="65"/>
  <c r="U6" i="65"/>
  <c r="V6" i="65"/>
  <c r="W6" i="65"/>
  <c r="X6" i="65"/>
  <c r="Y6" i="65"/>
  <c r="Z6" i="65"/>
  <c r="Q7" i="65"/>
  <c r="R7" i="65"/>
  <c r="S7" i="65"/>
  <c r="T7" i="65"/>
  <c r="U7" i="65"/>
  <c r="V7" i="65"/>
  <c r="W7" i="65"/>
  <c r="X7" i="65"/>
  <c r="Y7" i="65"/>
  <c r="Z7" i="65"/>
  <c r="Q8" i="65"/>
  <c r="R8" i="65"/>
  <c r="S8" i="65"/>
  <c r="T8" i="65"/>
  <c r="U8" i="65"/>
  <c r="V8" i="65"/>
  <c r="W8" i="65"/>
  <c r="X8" i="65"/>
  <c r="Y8" i="65"/>
  <c r="Z8" i="65"/>
  <c r="Q9" i="65"/>
  <c r="R9" i="65"/>
  <c r="S9" i="65"/>
  <c r="T9" i="65"/>
  <c r="U9" i="65"/>
  <c r="V9" i="65"/>
  <c r="W9" i="65"/>
  <c r="X9" i="65"/>
  <c r="Y9" i="65"/>
  <c r="Z9" i="65"/>
  <c r="Q10" i="65"/>
  <c r="R10" i="65"/>
  <c r="S10" i="65"/>
  <c r="T10" i="65"/>
  <c r="U10" i="65"/>
  <c r="V10" i="65"/>
  <c r="W10" i="65"/>
  <c r="X10" i="65"/>
  <c r="Y10" i="65"/>
  <c r="Z10" i="65"/>
  <c r="Q11" i="65"/>
  <c r="R11" i="65"/>
  <c r="S11" i="65"/>
  <c r="T11" i="65"/>
  <c r="U11" i="65"/>
  <c r="V11" i="65"/>
  <c r="W11" i="65"/>
  <c r="X11" i="65"/>
  <c r="Y11" i="65"/>
  <c r="Z11" i="65"/>
  <c r="Q12" i="65"/>
  <c r="R12" i="65"/>
  <c r="S12" i="65"/>
  <c r="T12" i="65"/>
  <c r="U12" i="65"/>
  <c r="V12" i="65"/>
  <c r="W12" i="65"/>
  <c r="X12" i="65"/>
  <c r="Y12" i="65"/>
  <c r="Z12" i="65"/>
  <c r="Q13" i="65"/>
  <c r="R13" i="65"/>
  <c r="S13" i="65"/>
  <c r="T13" i="65"/>
  <c r="U13" i="65"/>
  <c r="V13" i="65"/>
  <c r="W13" i="65"/>
  <c r="X13" i="65"/>
  <c r="Y13" i="65"/>
  <c r="Z13" i="65"/>
  <c r="Q14" i="65"/>
  <c r="R14" i="65"/>
  <c r="S14" i="65"/>
  <c r="T14" i="65"/>
  <c r="U14" i="65"/>
  <c r="V14" i="65"/>
  <c r="W14" i="65"/>
  <c r="X14" i="65"/>
  <c r="Y14" i="65"/>
  <c r="Z14" i="65"/>
  <c r="Q16" i="65"/>
  <c r="R16" i="65"/>
  <c r="S16" i="65"/>
  <c r="T16" i="65"/>
  <c r="U16" i="65"/>
  <c r="V16" i="65"/>
  <c r="W16" i="65"/>
  <c r="X16" i="65"/>
  <c r="Y16" i="65"/>
  <c r="Z16" i="65"/>
  <c r="Q17" i="65"/>
  <c r="R17" i="65"/>
  <c r="S17" i="65"/>
  <c r="T17" i="65"/>
  <c r="U17" i="65"/>
  <c r="V17" i="65"/>
  <c r="W17" i="65"/>
  <c r="X17" i="65"/>
  <c r="Y17" i="65"/>
  <c r="Z17" i="65"/>
  <c r="Q18" i="65"/>
  <c r="R18" i="65"/>
  <c r="S18" i="65"/>
  <c r="T18" i="65"/>
  <c r="U18" i="65"/>
  <c r="V18" i="65"/>
  <c r="W18" i="65"/>
  <c r="X18" i="65"/>
  <c r="Y18" i="65"/>
  <c r="Z18" i="65"/>
  <c r="Q19" i="65"/>
  <c r="R19" i="65"/>
  <c r="S19" i="65"/>
  <c r="T19" i="65"/>
  <c r="U19" i="65"/>
  <c r="V19" i="65"/>
  <c r="W19" i="65"/>
  <c r="X19" i="65"/>
  <c r="Y19" i="65"/>
  <c r="Z19" i="65"/>
  <c r="Q20" i="65"/>
  <c r="R20" i="65"/>
  <c r="S20" i="65"/>
  <c r="T20" i="65"/>
  <c r="U20" i="65"/>
  <c r="V20" i="65"/>
  <c r="W20" i="65"/>
  <c r="X20" i="65"/>
  <c r="Y20" i="65"/>
  <c r="Z20" i="65"/>
  <c r="Q21" i="65"/>
  <c r="R21" i="65"/>
  <c r="S21" i="65"/>
  <c r="T21" i="65"/>
  <c r="U21" i="65"/>
  <c r="V21" i="65"/>
  <c r="W21" i="65"/>
  <c r="X21" i="65"/>
  <c r="Y21" i="65"/>
  <c r="Z21" i="65"/>
  <c r="Q22" i="65"/>
  <c r="R22" i="65"/>
  <c r="S22" i="65"/>
  <c r="T22" i="65"/>
  <c r="U22" i="65"/>
  <c r="V22" i="65"/>
  <c r="W22" i="65"/>
  <c r="X22" i="65"/>
  <c r="Y22" i="65"/>
  <c r="Z22" i="65"/>
  <c r="Q23" i="65"/>
  <c r="R23" i="65"/>
  <c r="S23" i="65"/>
  <c r="T23" i="65"/>
  <c r="U23" i="65"/>
  <c r="V23" i="65"/>
  <c r="W23" i="65"/>
  <c r="X23" i="65"/>
  <c r="Y23" i="65"/>
  <c r="Z23" i="65"/>
  <c r="Q24" i="65"/>
  <c r="R24" i="65"/>
  <c r="S24" i="65"/>
  <c r="T24" i="65"/>
  <c r="U24" i="65"/>
  <c r="V24" i="65"/>
  <c r="W24" i="65"/>
  <c r="X24" i="65"/>
  <c r="Y24" i="65"/>
  <c r="Z24" i="65"/>
  <c r="Q25" i="65"/>
  <c r="R25" i="65"/>
  <c r="S25" i="65"/>
  <c r="T25" i="65"/>
  <c r="U25" i="65"/>
  <c r="V25" i="65"/>
  <c r="W25" i="65"/>
  <c r="X25" i="65"/>
  <c r="Y25" i="65"/>
  <c r="Z25" i="65"/>
  <c r="Q26" i="65"/>
  <c r="R26" i="65"/>
  <c r="S26" i="65"/>
  <c r="T26" i="65"/>
  <c r="U26" i="65"/>
  <c r="V26" i="65"/>
  <c r="W26" i="65"/>
  <c r="X26" i="65"/>
  <c r="Y26" i="65"/>
  <c r="Z26" i="65"/>
  <c r="Q27" i="65"/>
  <c r="R27" i="65"/>
  <c r="S27" i="65"/>
  <c r="T27" i="65"/>
  <c r="U27" i="65"/>
  <c r="V27" i="65"/>
  <c r="W27" i="65"/>
  <c r="X27" i="65"/>
  <c r="Y27" i="65"/>
  <c r="Z27" i="65"/>
  <c r="Q28" i="65"/>
  <c r="R28" i="65"/>
  <c r="S28" i="65"/>
  <c r="T28" i="65"/>
  <c r="U28" i="65"/>
  <c r="V28" i="65"/>
  <c r="W28" i="65"/>
  <c r="X28" i="65"/>
  <c r="Y28" i="65"/>
  <c r="Z28" i="65"/>
  <c r="Q29" i="65"/>
  <c r="R29" i="65"/>
  <c r="S29" i="65"/>
  <c r="T29" i="65"/>
  <c r="U29" i="65"/>
  <c r="V29" i="65"/>
  <c r="W29" i="65"/>
  <c r="X29" i="65"/>
  <c r="Y29" i="65"/>
  <c r="Z29" i="65"/>
  <c r="P9" i="65"/>
  <c r="P7" i="65"/>
  <c r="P6" i="65"/>
  <c r="P5" i="65"/>
  <c r="P4" i="65"/>
  <c r="P3" i="65"/>
  <c r="P2" i="65"/>
  <c r="Q2" i="63" l="1"/>
  <c r="R2" i="63"/>
  <c r="S2" i="63"/>
  <c r="T2" i="63"/>
  <c r="U2" i="63"/>
  <c r="V2" i="63"/>
  <c r="W2" i="63"/>
  <c r="X2" i="63"/>
  <c r="Y2" i="63"/>
  <c r="Z2" i="63"/>
  <c r="AA2" i="63"/>
  <c r="Q3" i="63"/>
  <c r="R3" i="63"/>
  <c r="S3" i="63"/>
  <c r="T3" i="63"/>
  <c r="U3" i="63"/>
  <c r="V3" i="63"/>
  <c r="W3" i="63"/>
  <c r="X3" i="63"/>
  <c r="Y3" i="63"/>
  <c r="Z3" i="63"/>
  <c r="AA3" i="63"/>
  <c r="Q4" i="63"/>
  <c r="R4" i="63"/>
  <c r="S4" i="63"/>
  <c r="T4" i="63"/>
  <c r="U4" i="63"/>
  <c r="V4" i="63"/>
  <c r="W4" i="63"/>
  <c r="X4" i="63"/>
  <c r="Y4" i="63"/>
  <c r="Z4" i="63"/>
  <c r="AA4" i="63"/>
  <c r="Q5" i="63"/>
  <c r="R5" i="63"/>
  <c r="S5" i="63"/>
  <c r="T5" i="63"/>
  <c r="U5" i="63"/>
  <c r="V5" i="63"/>
  <c r="W5" i="63"/>
  <c r="X5" i="63"/>
  <c r="Y5" i="63"/>
  <c r="Z5" i="63"/>
  <c r="AA5" i="63"/>
  <c r="Q6" i="63"/>
  <c r="R6" i="63"/>
  <c r="S6" i="63"/>
  <c r="T6" i="63"/>
  <c r="U6" i="63"/>
  <c r="V6" i="63"/>
  <c r="W6" i="63"/>
  <c r="X6" i="63"/>
  <c r="Y6" i="63"/>
  <c r="Z6" i="63"/>
  <c r="AA6" i="63"/>
  <c r="Q7" i="63"/>
  <c r="R7" i="63"/>
  <c r="S7" i="63"/>
  <c r="T7" i="63"/>
  <c r="U7" i="63"/>
  <c r="V7" i="63"/>
  <c r="W7" i="63"/>
  <c r="X7" i="63"/>
  <c r="Y7" i="63"/>
  <c r="Z7" i="63"/>
  <c r="AA7" i="63"/>
  <c r="Q8" i="63"/>
  <c r="R8" i="63"/>
  <c r="S8" i="63"/>
  <c r="T8" i="63"/>
  <c r="U8" i="63"/>
  <c r="V8" i="63"/>
  <c r="W8" i="63"/>
  <c r="X8" i="63"/>
  <c r="Y8" i="63"/>
  <c r="Z8" i="63"/>
  <c r="AA8" i="63"/>
  <c r="Q9" i="63"/>
  <c r="R9" i="63"/>
  <c r="S9" i="63"/>
  <c r="T9" i="63"/>
  <c r="U9" i="63"/>
  <c r="V9" i="63"/>
  <c r="W9" i="63"/>
  <c r="X9" i="63"/>
  <c r="Y9" i="63"/>
  <c r="Z9" i="63"/>
  <c r="AA9" i="63"/>
  <c r="Q10" i="63"/>
  <c r="R10" i="63"/>
  <c r="S10" i="63"/>
  <c r="T10" i="63"/>
  <c r="U10" i="63"/>
  <c r="V10" i="63"/>
  <c r="W10" i="63"/>
  <c r="X10" i="63"/>
  <c r="Y10" i="63"/>
  <c r="Z10" i="63"/>
  <c r="AA10" i="63"/>
  <c r="Q11" i="63"/>
  <c r="R11" i="63"/>
  <c r="S11" i="63"/>
  <c r="T11" i="63"/>
  <c r="U11" i="63"/>
  <c r="V11" i="63"/>
  <c r="W11" i="63"/>
  <c r="X11" i="63"/>
  <c r="Y11" i="63"/>
  <c r="Z11" i="63"/>
  <c r="AA11" i="63"/>
  <c r="Q13" i="63"/>
  <c r="R13" i="63"/>
  <c r="S13" i="63"/>
  <c r="T13" i="63"/>
  <c r="U13" i="63"/>
  <c r="V13" i="63"/>
  <c r="W13" i="63"/>
  <c r="X13" i="63"/>
  <c r="Y13" i="63"/>
  <c r="Z13" i="63"/>
  <c r="AA13" i="63"/>
  <c r="Q14" i="63"/>
  <c r="R14" i="63"/>
  <c r="S14" i="63"/>
  <c r="T14" i="63"/>
  <c r="U14" i="63"/>
  <c r="V14" i="63"/>
  <c r="W14" i="63"/>
  <c r="X14" i="63"/>
  <c r="Y14" i="63"/>
  <c r="Z14" i="63"/>
  <c r="AA14" i="63"/>
  <c r="Q15" i="63"/>
  <c r="R15" i="63"/>
  <c r="S15" i="63"/>
  <c r="T15" i="63"/>
  <c r="U15" i="63"/>
  <c r="V15" i="63"/>
  <c r="W15" i="63"/>
  <c r="X15" i="63"/>
  <c r="Y15" i="63"/>
  <c r="Z15" i="63"/>
  <c r="AA15" i="63"/>
  <c r="Q16" i="63"/>
  <c r="R16" i="63"/>
  <c r="S16" i="63"/>
  <c r="T16" i="63"/>
  <c r="U16" i="63"/>
  <c r="V16" i="63"/>
  <c r="W16" i="63"/>
  <c r="X16" i="63"/>
  <c r="Y16" i="63"/>
  <c r="Z16" i="63"/>
  <c r="AA16" i="63"/>
  <c r="Q17" i="63"/>
  <c r="R17" i="63"/>
  <c r="S17" i="63"/>
  <c r="T17" i="63"/>
  <c r="U17" i="63"/>
  <c r="V17" i="63"/>
  <c r="W17" i="63"/>
  <c r="X17" i="63"/>
  <c r="Y17" i="63"/>
  <c r="Z17" i="63"/>
  <c r="AA17" i="63"/>
  <c r="Q18" i="63"/>
  <c r="R18" i="63"/>
  <c r="S18" i="63"/>
  <c r="T18" i="63"/>
  <c r="U18" i="63"/>
  <c r="V18" i="63"/>
  <c r="W18" i="63"/>
  <c r="X18" i="63"/>
  <c r="Y18" i="63"/>
  <c r="Z18" i="63"/>
  <c r="AA18" i="63"/>
  <c r="Q19" i="63"/>
  <c r="R19" i="63"/>
  <c r="S19" i="63"/>
  <c r="T19" i="63"/>
  <c r="U19" i="63"/>
  <c r="V19" i="63"/>
  <c r="W19" i="63"/>
  <c r="X19" i="63"/>
  <c r="Y19" i="63"/>
  <c r="Z19" i="63"/>
  <c r="AA19" i="63"/>
  <c r="R20" i="63"/>
  <c r="S20" i="63"/>
  <c r="T20" i="63"/>
  <c r="U20" i="63"/>
  <c r="V20" i="63"/>
  <c r="W20" i="63"/>
  <c r="X20" i="63"/>
  <c r="Y20" i="63"/>
  <c r="Z20" i="63"/>
  <c r="AA20" i="63"/>
  <c r="P6" i="63" l="1"/>
  <c r="P5" i="63"/>
  <c r="P4" i="63"/>
  <c r="P3" i="63"/>
  <c r="P2" i="63"/>
  <c r="Q17" i="61" l="1"/>
  <c r="R17" i="61"/>
  <c r="S17" i="61"/>
  <c r="T17" i="61"/>
  <c r="U17" i="61"/>
  <c r="V17" i="61"/>
  <c r="W17" i="61"/>
  <c r="X17" i="61"/>
  <c r="Y17" i="61"/>
  <c r="Z17" i="61"/>
  <c r="AA17" i="61"/>
  <c r="Q18" i="61"/>
  <c r="R18" i="61"/>
  <c r="S18" i="61"/>
  <c r="T18" i="61"/>
  <c r="U18" i="61"/>
  <c r="V18" i="61"/>
  <c r="W18" i="61"/>
  <c r="X18" i="61"/>
  <c r="Y18" i="61"/>
  <c r="Z18" i="61"/>
  <c r="AA18" i="61"/>
  <c r="Q19" i="61"/>
  <c r="R19" i="61"/>
  <c r="S19" i="61"/>
  <c r="T19" i="61"/>
  <c r="U19" i="61"/>
  <c r="V19" i="61"/>
  <c r="W19" i="61"/>
  <c r="X19" i="61"/>
  <c r="Y19" i="61"/>
  <c r="Z19" i="61"/>
  <c r="AA19" i="61"/>
  <c r="Q20" i="61"/>
  <c r="R20" i="61"/>
  <c r="S20" i="61"/>
  <c r="T20" i="61"/>
  <c r="U20" i="61"/>
  <c r="V20" i="61"/>
  <c r="W20" i="61"/>
  <c r="X20" i="61"/>
  <c r="Y20" i="61"/>
  <c r="Z20" i="61"/>
  <c r="AA20" i="61"/>
  <c r="Q21" i="61"/>
  <c r="R21" i="61"/>
  <c r="S21" i="61"/>
  <c r="T21" i="61"/>
  <c r="U21" i="61"/>
  <c r="V21" i="61"/>
  <c r="W21" i="61"/>
  <c r="X21" i="61"/>
  <c r="Y21" i="61"/>
  <c r="Z21" i="61"/>
  <c r="AA21" i="61"/>
  <c r="Q22" i="61"/>
  <c r="R22" i="61"/>
  <c r="S22" i="61"/>
  <c r="T22" i="61"/>
  <c r="U22" i="61"/>
  <c r="V22" i="61"/>
  <c r="W22" i="61"/>
  <c r="X22" i="61"/>
  <c r="Y22" i="61"/>
  <c r="Z22" i="61"/>
  <c r="AA22" i="61"/>
  <c r="Q23" i="61"/>
  <c r="R23" i="61"/>
  <c r="S23" i="61"/>
  <c r="T23" i="61"/>
  <c r="U23" i="61"/>
  <c r="V23" i="61"/>
  <c r="W23" i="61"/>
  <c r="X23" i="61"/>
  <c r="Y23" i="61"/>
  <c r="Z23" i="61"/>
  <c r="AA23" i="61"/>
  <c r="Q24" i="61"/>
  <c r="R24" i="61"/>
  <c r="S24" i="61"/>
  <c r="T24" i="61"/>
  <c r="U24" i="61"/>
  <c r="V24" i="61"/>
  <c r="W24" i="61"/>
  <c r="X24" i="61"/>
  <c r="Y24" i="61"/>
  <c r="Z24" i="61"/>
  <c r="AA24" i="61"/>
  <c r="Q25" i="61"/>
  <c r="R25" i="61"/>
  <c r="S25" i="61"/>
  <c r="T25" i="61"/>
  <c r="U25" i="61"/>
  <c r="V25" i="61"/>
  <c r="W25" i="61"/>
  <c r="X25" i="61"/>
  <c r="Y25" i="61"/>
  <c r="Z25" i="61"/>
  <c r="AA25" i="61"/>
  <c r="Q26" i="61"/>
  <c r="R26" i="61"/>
  <c r="S26" i="61"/>
  <c r="T26" i="61"/>
  <c r="U26" i="61"/>
  <c r="V26" i="61"/>
  <c r="W26" i="61"/>
  <c r="X26" i="61"/>
  <c r="Y26" i="61"/>
  <c r="Z26" i="61"/>
  <c r="AA26" i="61"/>
  <c r="Q27" i="61"/>
  <c r="R27" i="61"/>
  <c r="S27" i="61"/>
  <c r="T27" i="61"/>
  <c r="U27" i="61"/>
  <c r="V27" i="61"/>
  <c r="W27" i="61"/>
  <c r="X27" i="61"/>
  <c r="Y27" i="61"/>
  <c r="Z27" i="61"/>
  <c r="AA27" i="61"/>
  <c r="Q28" i="61"/>
  <c r="R28" i="61"/>
  <c r="S28" i="61"/>
  <c r="T28" i="61"/>
  <c r="U28" i="61"/>
  <c r="V28" i="61"/>
  <c r="W28" i="61"/>
  <c r="X28" i="61"/>
  <c r="Y28" i="61"/>
  <c r="Z28" i="61"/>
  <c r="AA28" i="61"/>
  <c r="Q29" i="61"/>
  <c r="R29" i="61"/>
  <c r="S29" i="61"/>
  <c r="T29" i="61"/>
  <c r="U29" i="61"/>
  <c r="V29" i="61"/>
  <c r="W29" i="61"/>
  <c r="X29" i="61"/>
  <c r="Y29" i="61"/>
  <c r="Z29" i="61"/>
  <c r="AA29" i="61"/>
  <c r="Q16" i="61"/>
  <c r="R16" i="61"/>
  <c r="S16" i="61"/>
  <c r="T16" i="61"/>
  <c r="U16" i="61"/>
  <c r="V16" i="61"/>
  <c r="W16" i="61"/>
  <c r="X16" i="61"/>
  <c r="Y16" i="61"/>
  <c r="Z16" i="61"/>
  <c r="AA16" i="61"/>
  <c r="Q8" i="61"/>
  <c r="R8" i="61"/>
  <c r="S8" i="61"/>
  <c r="T8" i="61"/>
  <c r="U8" i="61"/>
  <c r="V8" i="61"/>
  <c r="W8" i="61"/>
  <c r="X8" i="61"/>
  <c r="Y8" i="61"/>
  <c r="Z8" i="61"/>
  <c r="AA8" i="61"/>
  <c r="Q9" i="61"/>
  <c r="R9" i="61"/>
  <c r="S9" i="61"/>
  <c r="T9" i="61"/>
  <c r="U9" i="61"/>
  <c r="V9" i="61"/>
  <c r="W9" i="61"/>
  <c r="X9" i="61"/>
  <c r="Y9" i="61"/>
  <c r="Z9" i="61"/>
  <c r="AA9" i="61"/>
  <c r="Q10" i="61"/>
  <c r="R10" i="61"/>
  <c r="S10" i="61"/>
  <c r="T10" i="61"/>
  <c r="U10" i="61"/>
  <c r="V10" i="61"/>
  <c r="W10" i="61"/>
  <c r="X10" i="61"/>
  <c r="Y10" i="61"/>
  <c r="Z10" i="61"/>
  <c r="AA10" i="61"/>
  <c r="Q12" i="61"/>
  <c r="R12" i="61"/>
  <c r="S12" i="61"/>
  <c r="T12" i="61"/>
  <c r="U12" i="61"/>
  <c r="V12" i="61"/>
  <c r="W12" i="61"/>
  <c r="X12" i="61"/>
  <c r="Y12" i="61"/>
  <c r="Z12" i="61"/>
  <c r="AA12" i="61"/>
  <c r="Q13" i="61"/>
  <c r="R13" i="61"/>
  <c r="S13" i="61"/>
  <c r="T13" i="61"/>
  <c r="U13" i="61"/>
  <c r="V13" i="61"/>
  <c r="W13" i="61"/>
  <c r="X13" i="61"/>
  <c r="Y13" i="61"/>
  <c r="Z13" i="61"/>
  <c r="AA13" i="61"/>
  <c r="Q14" i="61"/>
  <c r="R14" i="61"/>
  <c r="S14" i="61"/>
  <c r="T14" i="61"/>
  <c r="U14" i="61"/>
  <c r="V14" i="61"/>
  <c r="W14" i="61"/>
  <c r="X14" i="61"/>
  <c r="Y14" i="61"/>
  <c r="Z14" i="61"/>
  <c r="AA14" i="61"/>
  <c r="P9" i="61"/>
  <c r="P8" i="61"/>
  <c r="Q7" i="61"/>
  <c r="R7" i="61"/>
  <c r="S7" i="61"/>
  <c r="T7" i="61"/>
  <c r="U7" i="61"/>
  <c r="V7" i="61"/>
  <c r="W7" i="61"/>
  <c r="X7" i="61"/>
  <c r="Y7" i="61"/>
  <c r="Z7" i="61"/>
  <c r="AA7" i="61"/>
  <c r="P7" i="61"/>
  <c r="Q6" i="61"/>
  <c r="R6" i="61"/>
  <c r="S6" i="61"/>
  <c r="T6" i="61"/>
  <c r="U6" i="61"/>
  <c r="V6" i="61"/>
  <c r="W6" i="61"/>
  <c r="X6" i="61"/>
  <c r="Y6" i="61"/>
  <c r="Z6" i="61"/>
  <c r="AA6" i="61"/>
  <c r="P6" i="61"/>
  <c r="Q5" i="61"/>
  <c r="R5" i="61"/>
  <c r="S5" i="61"/>
  <c r="T5" i="61"/>
  <c r="U5" i="61"/>
  <c r="V5" i="61"/>
  <c r="W5" i="61"/>
  <c r="X5" i="61"/>
  <c r="Y5" i="61"/>
  <c r="Z5" i="61"/>
  <c r="AA5" i="61"/>
  <c r="P5" i="61"/>
  <c r="Q4" i="61"/>
  <c r="R4" i="61"/>
  <c r="S4" i="61"/>
  <c r="T4" i="61"/>
  <c r="U4" i="61"/>
  <c r="V4" i="61"/>
  <c r="W4" i="61"/>
  <c r="X4" i="61"/>
  <c r="Y4" i="61"/>
  <c r="Z4" i="61"/>
  <c r="AA4" i="61"/>
  <c r="P4" i="61"/>
  <c r="Q3" i="61"/>
  <c r="R3" i="61"/>
  <c r="S3" i="61"/>
  <c r="T3" i="61"/>
  <c r="U3" i="61"/>
  <c r="V3" i="61"/>
  <c r="W3" i="61"/>
  <c r="X3" i="61"/>
  <c r="Y3" i="61"/>
  <c r="Z3" i="61"/>
  <c r="AA3" i="61"/>
  <c r="P3" i="61"/>
  <c r="Q2" i="61"/>
  <c r="R2" i="61"/>
  <c r="S2" i="61"/>
  <c r="T2" i="61"/>
  <c r="U2" i="61"/>
  <c r="V2" i="61"/>
  <c r="W2" i="61"/>
  <c r="X2" i="61"/>
  <c r="Y2" i="61"/>
  <c r="Z2" i="61"/>
  <c r="AA2" i="61"/>
  <c r="P2" i="61"/>
</calcChain>
</file>

<file path=xl/sharedStrings.xml><?xml version="1.0" encoding="utf-8"?>
<sst xmlns="http://schemas.openxmlformats.org/spreadsheetml/2006/main" count="1249" uniqueCount="80">
  <si>
    <t>45min</t>
  </si>
  <si>
    <t>20water</t>
  </si>
  <si>
    <t>20water</t>
    <phoneticPr fontId="1"/>
  </si>
  <si>
    <t>20CO2</t>
  </si>
  <si>
    <t>20CO2</t>
    <phoneticPr fontId="1"/>
  </si>
  <si>
    <t>20water</t>
    <phoneticPr fontId="1"/>
  </si>
  <si>
    <t>20CO2</t>
    <phoneticPr fontId="1"/>
  </si>
  <si>
    <t>BL</t>
  </si>
  <si>
    <t>WI3</t>
  </si>
  <si>
    <t>WI6</t>
  </si>
  <si>
    <t>WI9</t>
  </si>
  <si>
    <t>WI12</t>
  </si>
  <si>
    <t>WI15</t>
  </si>
  <si>
    <t>rec3</t>
  </si>
  <si>
    <t>rec6</t>
  </si>
  <si>
    <t>rec9</t>
  </si>
  <si>
    <t>rec12</t>
  </si>
  <si>
    <t>rec15</t>
  </si>
  <si>
    <t>rec18</t>
  </si>
  <si>
    <t>20CO2</t>
    <phoneticPr fontId="1"/>
  </si>
  <si>
    <t>20CO2</t>
    <phoneticPr fontId="1"/>
  </si>
  <si>
    <t>time</t>
    <phoneticPr fontId="1"/>
  </si>
  <si>
    <t>time</t>
    <phoneticPr fontId="1"/>
  </si>
  <si>
    <t>time</t>
    <phoneticPr fontId="1"/>
  </si>
  <si>
    <t>imai</t>
  </si>
  <si>
    <t>imai</t>
    <phoneticPr fontId="1"/>
  </si>
  <si>
    <t>ota</t>
  </si>
  <si>
    <t>ota</t>
    <phoneticPr fontId="1"/>
  </si>
  <si>
    <t>yamada</t>
  </si>
  <si>
    <t>yamada</t>
    <phoneticPr fontId="1"/>
  </si>
  <si>
    <t>ushio</t>
  </si>
  <si>
    <t>ushio</t>
    <phoneticPr fontId="1"/>
  </si>
  <si>
    <t>nishimura</t>
  </si>
  <si>
    <t>nishimura</t>
    <phoneticPr fontId="1"/>
  </si>
  <si>
    <t>kadota</t>
  </si>
  <si>
    <t>kadota</t>
    <phoneticPr fontId="1"/>
  </si>
  <si>
    <t>okada</t>
  </si>
  <si>
    <t>okada</t>
    <phoneticPr fontId="1"/>
  </si>
  <si>
    <t>nagata</t>
  </si>
  <si>
    <t>nagata</t>
    <phoneticPr fontId="1"/>
  </si>
  <si>
    <t>taniguchi</t>
  </si>
  <si>
    <t>taniguchi</t>
    <phoneticPr fontId="1"/>
  </si>
  <si>
    <t>iwai</t>
  </si>
  <si>
    <t>iwai</t>
    <phoneticPr fontId="1"/>
  </si>
  <si>
    <t>nagai</t>
  </si>
  <si>
    <t>nagai</t>
    <phoneticPr fontId="1"/>
  </si>
  <si>
    <t>kajiwara</t>
  </si>
  <si>
    <t>kajiwara</t>
    <phoneticPr fontId="1"/>
  </si>
  <si>
    <t>owawa</t>
  </si>
  <si>
    <t>owawa</t>
    <phoneticPr fontId="1"/>
  </si>
  <si>
    <t>uchida</t>
  </si>
  <si>
    <t>uchida</t>
    <phoneticPr fontId="1"/>
  </si>
  <si>
    <t>fuzita</t>
  </si>
  <si>
    <t>fuzita</t>
    <phoneticPr fontId="1"/>
  </si>
  <si>
    <r>
      <t>Table 1 Mean values in tissue 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saturation (StO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) using the NIRS during CCWI or CWI.</t>
    </r>
    <phoneticPr fontId="1"/>
  </si>
  <si>
    <t>period</t>
    <phoneticPr fontId="11"/>
  </si>
  <si>
    <t>TA</t>
    <phoneticPr fontId="1"/>
  </si>
  <si>
    <t>superficial</t>
  </si>
  <si>
    <t>CWI</t>
    <phoneticPr fontId="11"/>
  </si>
  <si>
    <t>±</t>
    <phoneticPr fontId="11"/>
  </si>
  <si>
    <t>±</t>
    <phoneticPr fontId="11"/>
  </si>
  <si>
    <t>±</t>
    <phoneticPr fontId="11"/>
  </si>
  <si>
    <t>CCWI</t>
    <phoneticPr fontId="11"/>
  </si>
  <si>
    <t>††</t>
    <phoneticPr fontId="1"/>
  </si>
  <si>
    <t>±</t>
    <phoneticPr fontId="11"/>
  </si>
  <si>
    <t>††</t>
  </si>
  <si>
    <t>±</t>
    <phoneticPr fontId="11"/>
  </si>
  <si>
    <t>†</t>
    <phoneticPr fontId="1"/>
  </si>
  <si>
    <t>muscle</t>
    <phoneticPr fontId="1"/>
  </si>
  <si>
    <t>CWI</t>
    <phoneticPr fontId="11"/>
  </si>
  <si>
    <t>CCWI</t>
    <phoneticPr fontId="11"/>
  </si>
  <si>
    <t>†</t>
    <phoneticPr fontId="1"/>
  </si>
  <si>
    <t>†</t>
    <phoneticPr fontId="1"/>
  </si>
  <si>
    <t>††</t>
    <phoneticPr fontId="1"/>
  </si>
  <si>
    <t>GAS</t>
    <phoneticPr fontId="1"/>
  </si>
  <si>
    <t>CWI</t>
    <phoneticPr fontId="11"/>
  </si>
  <si>
    <t>CCWI</t>
    <phoneticPr fontId="11"/>
  </si>
  <si>
    <t>±</t>
    <phoneticPr fontId="11"/>
  </si>
  <si>
    <t>±</t>
    <phoneticPr fontId="11"/>
  </si>
  <si>
    <t>††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</si>
</sst>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.00000"/>
    <numFmt numFmtId="178" formatCode="0.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Arial Black"/>
      <family val="2"/>
    </font>
    <font>
      <u/>
      <sz val="11"/>
      <color theme="1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Arial"/>
      <family val="2"/>
    </font>
    <font>
      <vertAlign val="subscript"/>
      <sz val="12"/>
      <name val="Arial"/>
      <family val="2"/>
    </font>
    <font>
      <sz val="10"/>
      <name val="Meiryo UI"/>
      <family val="3"/>
      <charset val="128"/>
    </font>
    <font>
      <sz val="6"/>
      <name val="ＭＳ 明朝"/>
      <family val="2"/>
      <charset val="128"/>
    </font>
    <font>
      <sz val="10.5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Times New Roman"/>
      <family val="1"/>
    </font>
    <font>
      <vertAlign val="superscript"/>
      <sz val="10"/>
      <name val="Arial"/>
      <family val="2"/>
    </font>
    <font>
      <vertAlign val="superscript"/>
      <sz val="12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3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>
      <alignment vertical="center"/>
    </xf>
    <xf numFmtId="1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6" fillId="0" borderId="0" xfId="1"/>
    <xf numFmtId="0" fontId="7" fillId="0" borderId="0" xfId="1" applyFont="1" applyBorder="1"/>
    <xf numFmtId="0" fontId="7" fillId="0" borderId="0" xfId="1" applyFont="1"/>
    <xf numFmtId="0" fontId="8" fillId="0" borderId="0" xfId="1" applyFont="1" applyBorder="1"/>
    <xf numFmtId="0" fontId="7" fillId="0" borderId="1" xfId="1" applyFont="1" applyBorder="1"/>
    <xf numFmtId="0" fontId="7" fillId="0" borderId="3" xfId="1" applyFont="1" applyBorder="1"/>
    <xf numFmtId="49" fontId="10" fillId="0" borderId="1" xfId="1" applyNumberFormat="1" applyFont="1" applyBorder="1" applyAlignment="1">
      <alignment vertical="center"/>
    </xf>
    <xf numFmtId="49" fontId="10" fillId="0" borderId="1" xfId="1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left" vertical="center"/>
    </xf>
    <xf numFmtId="49" fontId="10" fillId="0" borderId="0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8" fillId="0" borderId="0" xfId="1" applyFont="1"/>
    <xf numFmtId="0" fontId="12" fillId="0" borderId="0" xfId="1" applyFont="1"/>
    <xf numFmtId="176" fontId="13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right" vertical="center"/>
    </xf>
    <xf numFmtId="2" fontId="13" fillId="0" borderId="0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left"/>
    </xf>
    <xf numFmtId="2" fontId="13" fillId="0" borderId="0" xfId="1" applyNumberFormat="1" applyFont="1" applyFill="1" applyBorder="1" applyAlignment="1">
      <alignment horizontal="left" vertical="center"/>
    </xf>
    <xf numFmtId="2" fontId="14" fillId="0" borderId="0" xfId="1" applyNumberFormat="1" applyFont="1" applyAlignment="1">
      <alignment horizontal="left"/>
    </xf>
    <xf numFmtId="178" fontId="13" fillId="0" borderId="0" xfId="1" applyNumberFormat="1" applyFont="1" applyFill="1" applyBorder="1" applyAlignment="1">
      <alignment vertical="center"/>
    </xf>
    <xf numFmtId="2" fontId="15" fillId="0" borderId="0" xfId="1" applyNumberFormat="1" applyFont="1" applyFill="1" applyBorder="1" applyAlignment="1">
      <alignment horizontal="left" vertical="center"/>
    </xf>
    <xf numFmtId="2" fontId="16" fillId="0" borderId="0" xfId="1" applyNumberFormat="1" applyFont="1" applyFill="1" applyBorder="1" applyAlignment="1">
      <alignment horizontal="left" vertical="center"/>
    </xf>
    <xf numFmtId="0" fontId="17" fillId="0" borderId="0" xfId="1" applyFont="1"/>
    <xf numFmtId="0" fontId="13" fillId="0" borderId="0" xfId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178" fontId="13" fillId="0" borderId="0" xfId="1" applyNumberFormat="1" applyFont="1" applyBorder="1" applyAlignment="1">
      <alignment horizontal="right" vertical="center"/>
    </xf>
    <xf numFmtId="2" fontId="13" fillId="0" borderId="0" xfId="1" applyNumberFormat="1" applyFont="1" applyBorder="1" applyAlignment="1">
      <alignment horizontal="left" vertical="center"/>
    </xf>
    <xf numFmtId="2" fontId="13" fillId="0" borderId="0" xfId="1" applyNumberFormat="1" applyFont="1" applyBorder="1" applyAlignment="1">
      <alignment horizontal="center" vertical="center"/>
    </xf>
    <xf numFmtId="2" fontId="14" fillId="0" borderId="0" xfId="1" applyNumberFormat="1" applyFont="1" applyBorder="1" applyAlignment="1">
      <alignment horizontal="left" vertical="center"/>
    </xf>
    <xf numFmtId="176" fontId="13" fillId="0" borderId="0" xfId="1" applyNumberFormat="1" applyFont="1" applyBorder="1" applyAlignment="1">
      <alignment horizontal="center" vertical="center"/>
    </xf>
    <xf numFmtId="0" fontId="5" fillId="0" borderId="0" xfId="1" applyFont="1"/>
    <xf numFmtId="0" fontId="18" fillId="0" borderId="0" xfId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3385</xdr:colOff>
      <xdr:row>15</xdr:row>
      <xdr:rowOff>170296</xdr:rowOff>
    </xdr:from>
    <xdr:ext cx="14522240" cy="469487"/>
    <xdr:sp macro="" textlink="">
      <xdr:nvSpPr>
        <xdr:cNvPr id="2" name="テキスト ボックス 1"/>
        <xdr:cNvSpPr txBox="1"/>
      </xdr:nvSpPr>
      <xdr:spPr>
        <a:xfrm>
          <a:off x="210784" y="3135336"/>
          <a:ext cx="14522240" cy="4694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Values are mean ± SE. TA</a:t>
          </a:r>
          <a:r>
            <a:rPr kumimoji="1" lang="en-US" altLang="ja-JP" sz="1200" strike="noStrike" baseline="0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n-US" altLang="ja-JP" sz="1200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tibialis anterior; GAS; </a:t>
          </a:r>
          <a:r>
            <a:rPr lang="en-US" altLang="ja-JP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gastrocnemius </a:t>
          </a:r>
          <a:r>
            <a:rPr kumimoji="1" lang="en-US" altLang="ja-JP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; CCWI; CO</a:t>
          </a:r>
          <a:r>
            <a:rPr kumimoji="1" lang="en-US" altLang="ja-JP" sz="12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kumimoji="1" lang="en-US" altLang="ja-JP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rich cold water immersion; CWI; cold water immersion.</a:t>
          </a:r>
          <a:r>
            <a:rPr lang="en-US" altLang="ja-JP" sz="1200" b="0" i="0" u="none" strike="noStrike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†</a:t>
          </a:r>
          <a:r>
            <a:rPr lang="en-US" altLang="ja-JP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p&lt;0.05</a:t>
          </a:r>
          <a:r>
            <a:rPr kumimoji="1" lang="en-US" altLang="ja-JP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n-US" altLang="ja-JP" sz="1200" b="0" i="0" u="none" strike="noStrike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††</a:t>
          </a:r>
          <a:r>
            <a:rPr lang="en-US" altLang="ja-JP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p&lt;0.01</a:t>
          </a:r>
          <a:r>
            <a:rPr kumimoji="1" lang="en-US" altLang="ja-JP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kumimoji="1" lang="en-US" altLang="ja-JP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indicates significant differences between CCWI and CWI</a:t>
          </a:r>
          <a:r>
            <a:rPr kumimoji="1" lang="ja-JP" altLang="en-US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at</a:t>
          </a:r>
          <a:r>
            <a:rPr kumimoji="1" lang="en-US" altLang="ja-JP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each point</a:t>
          </a:r>
          <a:r>
            <a:rPr kumimoji="1" lang="en-US" altLang="ja-JP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. </a:t>
          </a:r>
          <a:endParaRPr kumimoji="1" lang="ja-JP" altLang="en-US" sz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AI34"/>
  <sheetViews>
    <sheetView zoomScale="80" zoomScaleNormal="80" workbookViewId="0">
      <selection activeCell="C38" sqref="C38"/>
    </sheetView>
  </sheetViews>
  <sheetFormatPr defaultColWidth="9" defaultRowHeight="13.8" x14ac:dyDescent="0.2"/>
  <cols>
    <col min="1" max="1" width="9" style="5"/>
    <col min="2" max="2" width="8.77734375" style="5" customWidth="1"/>
    <col min="3" max="26" width="9" style="5"/>
    <col min="27" max="27" width="8.77734375" style="5" customWidth="1"/>
    <col min="28" max="16384" width="9" style="5"/>
  </cols>
  <sheetData>
    <row r="1" spans="1:35" s="1" customFormat="1" x14ac:dyDescent="0.2">
      <c r="B1" s="1" t="s">
        <v>22</v>
      </c>
      <c r="C1" s="2">
        <v>0</v>
      </c>
      <c r="D1" s="2">
        <v>5</v>
      </c>
      <c r="E1" s="2">
        <v>10</v>
      </c>
      <c r="F1" s="2">
        <v>15</v>
      </c>
      <c r="G1" s="2">
        <v>20</v>
      </c>
      <c r="H1" s="2">
        <v>25</v>
      </c>
      <c r="I1" s="2">
        <v>30</v>
      </c>
      <c r="J1" s="2">
        <v>35</v>
      </c>
      <c r="K1" s="2">
        <v>40</v>
      </c>
      <c r="L1" s="3" t="s">
        <v>0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4" customFormat="1" x14ac:dyDescent="0.2">
      <c r="A2" s="4" t="s">
        <v>24</v>
      </c>
      <c r="B2" s="5" t="s">
        <v>5</v>
      </c>
      <c r="C2" s="6">
        <v>82</v>
      </c>
      <c r="D2" s="6">
        <v>88</v>
      </c>
      <c r="E2" s="6">
        <v>83</v>
      </c>
      <c r="F2" s="6">
        <v>90</v>
      </c>
      <c r="G2" s="6">
        <v>86</v>
      </c>
      <c r="H2" s="6">
        <v>82</v>
      </c>
      <c r="I2" s="6">
        <v>88</v>
      </c>
      <c r="J2" s="6">
        <v>81</v>
      </c>
      <c r="K2" s="6">
        <v>88</v>
      </c>
      <c r="L2" s="4">
        <v>92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x14ac:dyDescent="0.2">
      <c r="A3" s="5" t="s">
        <v>26</v>
      </c>
      <c r="B3" s="5" t="s">
        <v>5</v>
      </c>
      <c r="C3" s="6">
        <v>84</v>
      </c>
      <c r="D3" s="6">
        <v>75</v>
      </c>
      <c r="E3" s="6">
        <v>88</v>
      </c>
      <c r="F3" s="6">
        <v>84</v>
      </c>
      <c r="G3" s="6">
        <v>73</v>
      </c>
      <c r="H3" s="6">
        <v>72</v>
      </c>
      <c r="I3" s="6">
        <v>75</v>
      </c>
      <c r="J3" s="6">
        <v>83</v>
      </c>
      <c r="K3" s="6">
        <v>79</v>
      </c>
      <c r="L3" s="4">
        <v>73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x14ac:dyDescent="0.2">
      <c r="A4" s="5" t="s">
        <v>28</v>
      </c>
      <c r="B4" s="5" t="s">
        <v>5</v>
      </c>
      <c r="C4" s="6">
        <v>94</v>
      </c>
      <c r="D4" s="6">
        <v>84</v>
      </c>
      <c r="E4" s="6">
        <v>92</v>
      </c>
      <c r="F4" s="6">
        <v>87</v>
      </c>
      <c r="G4" s="6">
        <v>93</v>
      </c>
      <c r="H4" s="6">
        <v>90</v>
      </c>
      <c r="I4" s="6">
        <v>96</v>
      </c>
      <c r="J4" s="6">
        <v>88</v>
      </c>
      <c r="K4" s="6">
        <v>85</v>
      </c>
      <c r="L4" s="4">
        <v>82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">
      <c r="A5" s="5" t="s">
        <v>30</v>
      </c>
      <c r="B5" s="5" t="s">
        <v>5</v>
      </c>
      <c r="C5" s="6">
        <v>88</v>
      </c>
      <c r="D5" s="6">
        <v>78</v>
      </c>
      <c r="E5" s="6">
        <v>81</v>
      </c>
      <c r="F5" s="6">
        <v>78</v>
      </c>
      <c r="G5" s="6">
        <v>82</v>
      </c>
      <c r="H5" s="6">
        <v>81</v>
      </c>
      <c r="I5" s="6">
        <v>84</v>
      </c>
      <c r="J5" s="6">
        <v>78</v>
      </c>
      <c r="K5" s="6">
        <v>80</v>
      </c>
      <c r="L5" s="4">
        <v>80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x14ac:dyDescent="0.2">
      <c r="A6" s="5" t="s">
        <v>32</v>
      </c>
      <c r="B6" s="5" t="s">
        <v>5</v>
      </c>
      <c r="C6" s="6">
        <v>108</v>
      </c>
      <c r="D6" s="6">
        <v>112</v>
      </c>
      <c r="E6" s="6">
        <v>118</v>
      </c>
      <c r="F6" s="6">
        <v>117</v>
      </c>
      <c r="G6" s="6">
        <v>96</v>
      </c>
      <c r="H6" s="6">
        <v>87</v>
      </c>
      <c r="I6" s="6">
        <v>94</v>
      </c>
      <c r="J6" s="6">
        <v>102</v>
      </c>
      <c r="K6" s="6">
        <v>102</v>
      </c>
      <c r="L6" s="4">
        <v>104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x14ac:dyDescent="0.2">
      <c r="A7" s="5" t="s">
        <v>34</v>
      </c>
      <c r="B7" s="5" t="s">
        <v>5</v>
      </c>
      <c r="C7" s="6">
        <v>92</v>
      </c>
      <c r="D7" s="6">
        <v>93</v>
      </c>
      <c r="E7" s="6">
        <v>80</v>
      </c>
      <c r="F7" s="6">
        <v>66</v>
      </c>
      <c r="G7" s="6">
        <v>82</v>
      </c>
      <c r="H7" s="6">
        <v>80</v>
      </c>
      <c r="I7" s="6">
        <v>84</v>
      </c>
      <c r="J7" s="6">
        <v>86</v>
      </c>
      <c r="K7" s="6">
        <v>76</v>
      </c>
      <c r="L7" s="4">
        <v>77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x14ac:dyDescent="0.2">
      <c r="A8" s="5" t="s">
        <v>36</v>
      </c>
      <c r="B8" s="5" t="s">
        <v>5</v>
      </c>
      <c r="C8" s="6">
        <v>87</v>
      </c>
      <c r="D8" s="6">
        <v>88</v>
      </c>
      <c r="E8" s="6">
        <v>85</v>
      </c>
      <c r="F8" s="6">
        <v>90</v>
      </c>
      <c r="G8" s="6">
        <v>86</v>
      </c>
      <c r="H8" s="6">
        <v>93</v>
      </c>
      <c r="I8" s="6">
        <v>79</v>
      </c>
      <c r="J8" s="6">
        <v>83</v>
      </c>
      <c r="K8" s="6">
        <v>91</v>
      </c>
      <c r="L8" s="4">
        <v>81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x14ac:dyDescent="0.2">
      <c r="A9" s="5" t="s">
        <v>38</v>
      </c>
      <c r="B9" s="5" t="s">
        <v>5</v>
      </c>
      <c r="C9" s="6">
        <v>88</v>
      </c>
      <c r="D9" s="6">
        <v>75</v>
      </c>
      <c r="E9" s="6">
        <v>83</v>
      </c>
      <c r="F9" s="6">
        <v>77</v>
      </c>
      <c r="G9" s="6">
        <v>85</v>
      </c>
      <c r="H9" s="6">
        <v>87</v>
      </c>
      <c r="I9" s="6">
        <v>91</v>
      </c>
      <c r="J9" s="6">
        <v>92</v>
      </c>
      <c r="K9" s="6">
        <v>82</v>
      </c>
      <c r="L9" s="4">
        <v>81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x14ac:dyDescent="0.2">
      <c r="A10" s="5" t="s">
        <v>40</v>
      </c>
      <c r="B10" s="5" t="s">
        <v>5</v>
      </c>
      <c r="C10" s="6">
        <v>86</v>
      </c>
      <c r="D10" s="6">
        <v>85</v>
      </c>
      <c r="E10" s="6">
        <v>83</v>
      </c>
      <c r="F10" s="6">
        <v>81</v>
      </c>
      <c r="G10" s="6">
        <v>87</v>
      </c>
      <c r="H10" s="6">
        <v>87</v>
      </c>
      <c r="I10" s="6">
        <v>95</v>
      </c>
      <c r="J10" s="6">
        <v>92</v>
      </c>
      <c r="K10" s="6">
        <v>92</v>
      </c>
      <c r="L10" s="4">
        <v>92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x14ac:dyDescent="0.2">
      <c r="A11" s="5" t="s">
        <v>42</v>
      </c>
      <c r="B11" s="5" t="s">
        <v>5</v>
      </c>
      <c r="C11" s="6">
        <v>70</v>
      </c>
      <c r="D11" s="6">
        <v>75</v>
      </c>
      <c r="E11" s="6">
        <v>83</v>
      </c>
      <c r="F11" s="6">
        <v>78</v>
      </c>
      <c r="G11" s="6">
        <v>86</v>
      </c>
      <c r="H11" s="6">
        <v>79</v>
      </c>
      <c r="I11" s="6">
        <v>80</v>
      </c>
      <c r="J11" s="6">
        <v>74</v>
      </c>
      <c r="K11" s="6">
        <v>80</v>
      </c>
      <c r="L11" s="4">
        <v>79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x14ac:dyDescent="0.2">
      <c r="A12" s="5" t="s">
        <v>44</v>
      </c>
      <c r="B12" s="5" t="s">
        <v>5</v>
      </c>
      <c r="C12" s="6">
        <v>97</v>
      </c>
      <c r="D12" s="6">
        <v>100</v>
      </c>
      <c r="E12" s="6">
        <v>81</v>
      </c>
      <c r="F12" s="6">
        <v>85</v>
      </c>
      <c r="G12" s="6">
        <v>94</v>
      </c>
      <c r="H12" s="6">
        <v>79</v>
      </c>
      <c r="I12" s="6">
        <v>91</v>
      </c>
      <c r="J12" s="6">
        <v>93</v>
      </c>
      <c r="K12" s="6">
        <v>101</v>
      </c>
      <c r="L12" s="4">
        <v>90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x14ac:dyDescent="0.2">
      <c r="A13" s="5" t="s">
        <v>48</v>
      </c>
      <c r="B13" s="5" t="s">
        <v>5</v>
      </c>
      <c r="C13" s="6">
        <v>113</v>
      </c>
      <c r="D13" s="6">
        <v>101</v>
      </c>
      <c r="E13" s="6">
        <v>102</v>
      </c>
      <c r="F13" s="6">
        <v>97</v>
      </c>
      <c r="G13" s="6">
        <v>103</v>
      </c>
      <c r="H13" s="6">
        <v>96</v>
      </c>
      <c r="I13" s="6">
        <v>100</v>
      </c>
      <c r="J13" s="6">
        <v>106</v>
      </c>
      <c r="K13" s="6">
        <v>109</v>
      </c>
      <c r="L13" s="4">
        <v>100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x14ac:dyDescent="0.2">
      <c r="A14" s="5" t="s">
        <v>46</v>
      </c>
      <c r="B14" s="5" t="s">
        <v>5</v>
      </c>
      <c r="C14" s="6">
        <v>79</v>
      </c>
      <c r="D14" s="6">
        <v>78</v>
      </c>
      <c r="E14" s="6">
        <v>84</v>
      </c>
      <c r="F14" s="6">
        <v>79</v>
      </c>
      <c r="G14" s="6">
        <v>84</v>
      </c>
      <c r="H14" s="6">
        <v>80</v>
      </c>
      <c r="I14" s="6">
        <v>79</v>
      </c>
      <c r="J14" s="6">
        <v>76</v>
      </c>
      <c r="K14" s="6">
        <v>84</v>
      </c>
      <c r="L14" s="4">
        <v>88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x14ac:dyDescent="0.2">
      <c r="A15" s="5" t="s">
        <v>50</v>
      </c>
      <c r="B15" s="5" t="s">
        <v>5</v>
      </c>
      <c r="C15" s="6">
        <v>111</v>
      </c>
      <c r="D15" s="6">
        <v>98</v>
      </c>
      <c r="E15" s="6">
        <v>100</v>
      </c>
      <c r="F15" s="6">
        <v>108</v>
      </c>
      <c r="G15" s="6">
        <v>90</v>
      </c>
      <c r="H15" s="6">
        <v>101</v>
      </c>
      <c r="I15" s="6">
        <v>100</v>
      </c>
      <c r="J15" s="6">
        <v>103</v>
      </c>
      <c r="K15" s="6">
        <v>96</v>
      </c>
      <c r="L15" s="4">
        <v>100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s="1" customFormat="1" x14ac:dyDescent="0.2">
      <c r="A16" s="4" t="s">
        <v>52</v>
      </c>
      <c r="B16" s="5" t="s">
        <v>5</v>
      </c>
      <c r="C16" s="7">
        <v>82</v>
      </c>
      <c r="D16" s="7">
        <v>88</v>
      </c>
      <c r="E16" s="7">
        <v>83</v>
      </c>
      <c r="F16" s="7">
        <v>90</v>
      </c>
      <c r="G16" s="7">
        <v>86</v>
      </c>
      <c r="H16" s="7">
        <v>82</v>
      </c>
      <c r="I16" s="7">
        <v>88</v>
      </c>
      <c r="J16" s="7">
        <v>81</v>
      </c>
      <c r="K16" s="7">
        <v>88</v>
      </c>
      <c r="L16" s="1">
        <v>92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x14ac:dyDescent="0.2">
      <c r="A17" s="5" t="s">
        <v>25</v>
      </c>
      <c r="B17" s="5" t="s">
        <v>4</v>
      </c>
      <c r="C17" s="6">
        <v>94</v>
      </c>
      <c r="D17" s="6">
        <v>93</v>
      </c>
      <c r="E17" s="6">
        <v>84</v>
      </c>
      <c r="F17" s="6">
        <v>88</v>
      </c>
      <c r="G17" s="6">
        <v>86</v>
      </c>
      <c r="H17" s="6">
        <v>84</v>
      </c>
      <c r="I17" s="6">
        <v>96</v>
      </c>
      <c r="J17" s="6">
        <v>92</v>
      </c>
      <c r="K17" s="6">
        <v>97</v>
      </c>
      <c r="L17" s="6">
        <v>95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x14ac:dyDescent="0.2">
      <c r="A18" s="5" t="s">
        <v>27</v>
      </c>
      <c r="B18" s="5" t="s">
        <v>4</v>
      </c>
      <c r="C18" s="6">
        <v>66</v>
      </c>
      <c r="D18" s="6">
        <v>72</v>
      </c>
      <c r="E18" s="6">
        <v>72</v>
      </c>
      <c r="F18" s="6">
        <v>66</v>
      </c>
      <c r="G18" s="6">
        <v>65</v>
      </c>
      <c r="H18" s="6">
        <v>65</v>
      </c>
      <c r="I18" s="6">
        <v>67</v>
      </c>
      <c r="J18" s="6">
        <v>67</v>
      </c>
      <c r="K18" s="6">
        <v>65</v>
      </c>
      <c r="L18" s="4">
        <v>66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x14ac:dyDescent="0.2">
      <c r="A19" s="5" t="s">
        <v>29</v>
      </c>
      <c r="B19" s="5" t="s">
        <v>4</v>
      </c>
      <c r="C19" s="6">
        <v>93</v>
      </c>
      <c r="D19" s="6">
        <v>94</v>
      </c>
      <c r="E19" s="6">
        <v>93</v>
      </c>
      <c r="F19" s="6">
        <v>103</v>
      </c>
      <c r="G19" s="6">
        <v>94</v>
      </c>
      <c r="H19" s="6">
        <v>111</v>
      </c>
      <c r="I19" s="6">
        <v>95</v>
      </c>
      <c r="J19" s="6">
        <v>96</v>
      </c>
      <c r="K19" s="6">
        <v>100</v>
      </c>
      <c r="L19" s="4">
        <v>101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x14ac:dyDescent="0.2">
      <c r="A20" s="5" t="s">
        <v>31</v>
      </c>
      <c r="B20" s="5" t="s">
        <v>4</v>
      </c>
      <c r="C20" s="6">
        <v>81</v>
      </c>
      <c r="D20" s="6">
        <v>80</v>
      </c>
      <c r="E20" s="6">
        <v>81</v>
      </c>
      <c r="F20" s="6">
        <v>70</v>
      </c>
      <c r="G20" s="6">
        <v>73</v>
      </c>
      <c r="H20" s="6">
        <v>78</v>
      </c>
      <c r="I20" s="6">
        <v>77</v>
      </c>
      <c r="J20" s="6">
        <v>79</v>
      </c>
      <c r="K20" s="6">
        <v>77</v>
      </c>
      <c r="L20" s="4">
        <v>67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x14ac:dyDescent="0.2">
      <c r="A21" s="5" t="s">
        <v>33</v>
      </c>
      <c r="B21" s="5" t="s">
        <v>4</v>
      </c>
      <c r="C21" s="6">
        <v>95</v>
      </c>
      <c r="D21" s="6">
        <v>86</v>
      </c>
      <c r="E21" s="6">
        <v>102</v>
      </c>
      <c r="F21" s="6">
        <v>91</v>
      </c>
      <c r="G21" s="6">
        <v>73</v>
      </c>
      <c r="H21" s="6">
        <v>100</v>
      </c>
      <c r="I21" s="6">
        <v>110</v>
      </c>
      <c r="J21" s="6">
        <v>101</v>
      </c>
      <c r="K21" s="6">
        <v>108</v>
      </c>
      <c r="L21" s="4">
        <v>103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x14ac:dyDescent="0.2">
      <c r="A22" s="5" t="s">
        <v>35</v>
      </c>
      <c r="B22" s="5" t="s">
        <v>4</v>
      </c>
      <c r="C22" s="6">
        <v>78</v>
      </c>
      <c r="D22" s="6">
        <v>90</v>
      </c>
      <c r="E22" s="6">
        <v>83</v>
      </c>
      <c r="F22" s="6">
        <v>82</v>
      </c>
      <c r="G22" s="6">
        <v>82</v>
      </c>
      <c r="H22" s="6">
        <v>73</v>
      </c>
      <c r="I22" s="6">
        <v>81</v>
      </c>
      <c r="J22" s="6">
        <v>80</v>
      </c>
      <c r="K22" s="6">
        <v>74</v>
      </c>
      <c r="L22" s="4">
        <v>58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x14ac:dyDescent="0.2">
      <c r="A23" s="5" t="s">
        <v>37</v>
      </c>
      <c r="B23" s="5" t="s">
        <v>4</v>
      </c>
      <c r="C23" s="6">
        <v>85</v>
      </c>
      <c r="D23" s="6">
        <v>94</v>
      </c>
      <c r="E23" s="6">
        <v>94</v>
      </c>
      <c r="F23" s="6">
        <v>82</v>
      </c>
      <c r="G23" s="6">
        <v>82</v>
      </c>
      <c r="H23" s="6">
        <v>93</v>
      </c>
      <c r="I23" s="6">
        <v>98</v>
      </c>
      <c r="J23" s="6">
        <v>93</v>
      </c>
      <c r="K23" s="6">
        <v>91</v>
      </c>
      <c r="L23" s="4">
        <v>92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x14ac:dyDescent="0.2">
      <c r="A24" s="5" t="s">
        <v>39</v>
      </c>
      <c r="B24" s="5" t="s">
        <v>4</v>
      </c>
      <c r="C24" s="6">
        <v>92</v>
      </c>
      <c r="D24" s="6">
        <v>86</v>
      </c>
      <c r="E24" s="6">
        <v>91</v>
      </c>
      <c r="F24" s="6">
        <v>96</v>
      </c>
      <c r="G24" s="6">
        <v>95</v>
      </c>
      <c r="H24" s="6">
        <v>92</v>
      </c>
      <c r="I24" s="6">
        <v>88</v>
      </c>
      <c r="J24" s="6">
        <v>96</v>
      </c>
      <c r="K24" s="6">
        <v>97</v>
      </c>
      <c r="L24" s="4">
        <v>85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x14ac:dyDescent="0.2">
      <c r="A25" s="5" t="s">
        <v>41</v>
      </c>
      <c r="B25" s="5" t="s">
        <v>4</v>
      </c>
      <c r="C25" s="6">
        <v>85</v>
      </c>
      <c r="D25" s="6">
        <v>98</v>
      </c>
      <c r="E25" s="6">
        <v>92</v>
      </c>
      <c r="F25" s="6">
        <v>88</v>
      </c>
      <c r="G25" s="6">
        <v>96</v>
      </c>
      <c r="H25" s="6">
        <v>94</v>
      </c>
      <c r="I25" s="6">
        <v>94</v>
      </c>
      <c r="J25" s="6">
        <v>114</v>
      </c>
      <c r="K25" s="6">
        <v>101</v>
      </c>
      <c r="L25" s="4">
        <v>89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x14ac:dyDescent="0.2">
      <c r="A26" s="5" t="s">
        <v>43</v>
      </c>
      <c r="B26" s="5" t="s">
        <v>4</v>
      </c>
      <c r="C26" s="6">
        <v>88</v>
      </c>
      <c r="D26" s="6">
        <v>80</v>
      </c>
      <c r="E26" s="6">
        <v>82</v>
      </c>
      <c r="F26" s="6">
        <v>79</v>
      </c>
      <c r="G26" s="6">
        <v>76</v>
      </c>
      <c r="H26" s="6">
        <v>83</v>
      </c>
      <c r="I26" s="6">
        <v>75</v>
      </c>
      <c r="J26" s="6">
        <v>77</v>
      </c>
      <c r="K26" s="6">
        <v>70</v>
      </c>
      <c r="L26" s="4">
        <v>78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x14ac:dyDescent="0.2">
      <c r="A27" s="5" t="s">
        <v>45</v>
      </c>
      <c r="B27" s="5" t="s">
        <v>4</v>
      </c>
      <c r="C27" s="6">
        <v>91</v>
      </c>
      <c r="D27" s="6">
        <v>90</v>
      </c>
      <c r="E27" s="6">
        <v>89</v>
      </c>
      <c r="F27" s="6">
        <v>101</v>
      </c>
      <c r="G27" s="6">
        <v>101</v>
      </c>
      <c r="H27" s="6">
        <v>90</v>
      </c>
      <c r="I27" s="6">
        <v>98</v>
      </c>
      <c r="J27" s="6">
        <v>90</v>
      </c>
      <c r="K27" s="6">
        <v>101</v>
      </c>
      <c r="L27" s="4">
        <v>93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x14ac:dyDescent="0.2">
      <c r="A28" s="5" t="s">
        <v>49</v>
      </c>
      <c r="B28" s="5" t="s">
        <v>4</v>
      </c>
      <c r="C28" s="6">
        <v>121</v>
      </c>
      <c r="D28" s="6">
        <v>102</v>
      </c>
      <c r="E28" s="6">
        <v>109</v>
      </c>
      <c r="F28" s="6">
        <v>96</v>
      </c>
      <c r="G28" s="6">
        <v>100</v>
      </c>
      <c r="H28" s="6">
        <v>94</v>
      </c>
      <c r="I28" s="6">
        <v>91</v>
      </c>
      <c r="J28" s="6">
        <v>93</v>
      </c>
      <c r="K28" s="6">
        <v>96</v>
      </c>
      <c r="L28" s="4">
        <v>104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x14ac:dyDescent="0.2">
      <c r="A29" s="5" t="s">
        <v>47</v>
      </c>
      <c r="B29" s="5" t="s">
        <v>4</v>
      </c>
      <c r="C29" s="6">
        <v>74</v>
      </c>
      <c r="D29" s="6">
        <v>71</v>
      </c>
      <c r="E29" s="6">
        <v>76</v>
      </c>
      <c r="F29" s="6">
        <v>73</v>
      </c>
      <c r="G29" s="6">
        <v>75</v>
      </c>
      <c r="H29" s="6">
        <v>72</v>
      </c>
      <c r="I29" s="6">
        <v>78</v>
      </c>
      <c r="J29" s="6">
        <v>80</v>
      </c>
      <c r="K29" s="6">
        <v>79</v>
      </c>
      <c r="L29" s="4">
        <v>75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x14ac:dyDescent="0.2">
      <c r="A30" s="5" t="s">
        <v>51</v>
      </c>
      <c r="B30" s="5" t="s">
        <v>4</v>
      </c>
      <c r="C30" s="6">
        <v>84</v>
      </c>
      <c r="D30" s="6">
        <v>91</v>
      </c>
      <c r="E30" s="6">
        <v>93</v>
      </c>
      <c r="F30" s="6">
        <v>84</v>
      </c>
      <c r="G30" s="6">
        <v>101</v>
      </c>
      <c r="H30" s="6">
        <v>87</v>
      </c>
      <c r="I30" s="6">
        <v>96</v>
      </c>
      <c r="J30" s="6">
        <v>103</v>
      </c>
      <c r="K30" s="6">
        <v>88</v>
      </c>
      <c r="L30" s="4">
        <v>102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x14ac:dyDescent="0.2">
      <c r="A31" s="5" t="s">
        <v>53</v>
      </c>
      <c r="B31" s="5" t="s">
        <v>4</v>
      </c>
      <c r="C31" s="6">
        <v>92</v>
      </c>
      <c r="D31" s="6">
        <v>98</v>
      </c>
      <c r="E31" s="6">
        <v>87</v>
      </c>
      <c r="F31" s="6">
        <v>91</v>
      </c>
      <c r="G31" s="6">
        <v>93</v>
      </c>
      <c r="H31" s="6">
        <v>84</v>
      </c>
      <c r="I31" s="6">
        <v>84</v>
      </c>
      <c r="J31" s="6">
        <v>86</v>
      </c>
      <c r="K31" s="6">
        <v>89</v>
      </c>
      <c r="L31" s="4">
        <v>81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x14ac:dyDescent="0.2">
      <c r="L32" s="4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3:35" x14ac:dyDescent="0.2"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3:35" x14ac:dyDescent="0.2"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70C0"/>
  </sheetPr>
  <dimension ref="A1:M23"/>
  <sheetViews>
    <sheetView zoomScale="80" zoomScaleNormal="80" workbookViewId="0">
      <selection activeCell="S34" sqref="S34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s="1" customFormat="1" x14ac:dyDescent="0.2">
      <c r="A1" s="1" t="s">
        <v>22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x14ac:dyDescent="0.2">
      <c r="A2" s="4" t="s">
        <v>2</v>
      </c>
      <c r="B2" s="5">
        <v>0</v>
      </c>
      <c r="C2" s="5">
        <v>-8.645200000000007E-2</v>
      </c>
      <c r="D2" s="5">
        <v>-0.23957200000000009</v>
      </c>
      <c r="E2" s="5">
        <v>-0.30745200000000017</v>
      </c>
      <c r="F2" s="5">
        <v>-0.12363200000000008</v>
      </c>
      <c r="G2" s="5">
        <v>-6.2852000000000019E-2</v>
      </c>
      <c r="H2" s="5">
        <v>-0.36094533333333345</v>
      </c>
      <c r="I2" s="5">
        <v>-0.34625866666666677</v>
      </c>
      <c r="J2" s="5">
        <v>-0.1138586666666668</v>
      </c>
      <c r="K2" s="5">
        <v>-0.1597253333333335</v>
      </c>
      <c r="L2" s="5">
        <v>-0.24425199999999997</v>
      </c>
      <c r="M2" s="5">
        <v>-0.37274533333333326</v>
      </c>
    </row>
    <row r="3" spans="1:13" x14ac:dyDescent="0.2">
      <c r="A3" s="4" t="s">
        <v>2</v>
      </c>
      <c r="B3" s="5">
        <v>0</v>
      </c>
      <c r="C3" s="5">
        <v>1.500666666666671E-2</v>
      </c>
      <c r="D3" s="5">
        <v>0.17225999999999997</v>
      </c>
      <c r="E3" s="5">
        <v>4.5626666666666663E-2</v>
      </c>
      <c r="F3" s="5">
        <v>5.6459999999999955E-2</v>
      </c>
      <c r="G3" s="5">
        <v>3.7126666666666648E-2</v>
      </c>
      <c r="H3" s="5">
        <v>-8.0860000000000015E-2</v>
      </c>
      <c r="I3" s="5">
        <v>-4.3586666666666669E-2</v>
      </c>
      <c r="J3" s="5">
        <v>1.160666666666664E-2</v>
      </c>
      <c r="K3" s="5">
        <v>0.11623333333333338</v>
      </c>
      <c r="L3" s="5">
        <v>-1.7353333333333318E-2</v>
      </c>
      <c r="M3" s="5">
        <v>-6.1473333333333303E-2</v>
      </c>
    </row>
    <row r="4" spans="1:13" x14ac:dyDescent="0.2">
      <c r="A4" s="4" t="s">
        <v>2</v>
      </c>
      <c r="B4" s="5">
        <v>0</v>
      </c>
      <c r="C4" s="5">
        <v>0.16920669999999999</v>
      </c>
      <c r="D4" s="5">
        <v>0.15100003333333345</v>
      </c>
      <c r="E4" s="5">
        <v>0.1446400333333332</v>
      </c>
      <c r="F4" s="5">
        <v>0.22294003333333334</v>
      </c>
      <c r="G4" s="5">
        <v>0.36364003333333333</v>
      </c>
      <c r="H4" s="5">
        <v>4.2066700000000012E-2</v>
      </c>
      <c r="I4" s="5">
        <v>6.0933366666666655E-2</v>
      </c>
      <c r="J4" s="5">
        <v>4.3366699999999953E-2</v>
      </c>
      <c r="K4" s="5">
        <v>-2.5993299999999997E-2</v>
      </c>
      <c r="L4" s="5">
        <v>-2.0793300000000098E-2</v>
      </c>
      <c r="M4" s="5">
        <v>7.5600033333333316E-2</v>
      </c>
    </row>
    <row r="5" spans="1:13" x14ac:dyDescent="0.2">
      <c r="A5" s="4" t="s">
        <v>2</v>
      </c>
      <c r="B5" s="5">
        <v>0</v>
      </c>
      <c r="C5" s="5">
        <v>0.17291400000000001</v>
      </c>
      <c r="D5" s="5">
        <v>9.5329999999999998E-2</v>
      </c>
      <c r="E5" s="5">
        <v>0.1464</v>
      </c>
      <c r="F5" s="5">
        <v>0.15815199999999999</v>
      </c>
      <c r="G5" s="5">
        <v>0.17702400000000001</v>
      </c>
      <c r="H5" s="5">
        <v>-4.9799999999999844E-3</v>
      </c>
      <c r="I5" s="5">
        <v>-1.2970000000000037E-2</v>
      </c>
      <c r="J5" s="5">
        <v>-3.1569999999999987E-2</v>
      </c>
      <c r="K5" s="5">
        <v>-1.3030000000000014E-2</v>
      </c>
      <c r="L5" s="5">
        <v>-3.5099999999999854E-3</v>
      </c>
      <c r="M5" s="5">
        <v>-1.0849999999999999E-2</v>
      </c>
    </row>
    <row r="6" spans="1:13" x14ac:dyDescent="0.2">
      <c r="A6" s="4" t="s">
        <v>2</v>
      </c>
      <c r="B6" s="5">
        <v>0</v>
      </c>
      <c r="C6" s="5">
        <v>0.24457999999999999</v>
      </c>
      <c r="D6" s="5">
        <v>0.22193000000000002</v>
      </c>
      <c r="E6" s="5">
        <v>7.3440999999999979E-2</v>
      </c>
      <c r="F6" s="5">
        <v>9.8392999999999953E-2</v>
      </c>
      <c r="G6" s="17">
        <v>0.10469071249999999</v>
      </c>
      <c r="H6" s="5">
        <v>0.14093</v>
      </c>
      <c r="I6" s="5">
        <v>-1.6109999999999999E-2</v>
      </c>
      <c r="J6" s="5">
        <v>0.13658599999999999</v>
      </c>
      <c r="K6" s="5">
        <v>6.1943999999999999E-2</v>
      </c>
      <c r="L6" s="5">
        <v>0.10957300000000002</v>
      </c>
      <c r="M6" s="5">
        <v>-6.6019999999999995E-2</v>
      </c>
    </row>
    <row r="7" spans="1:13" x14ac:dyDescent="0.2">
      <c r="A7" s="4" t="s">
        <v>2</v>
      </c>
      <c r="B7" s="5">
        <v>0</v>
      </c>
      <c r="C7" s="5">
        <v>-2.6479999999999934E-2</v>
      </c>
      <c r="D7" s="17">
        <v>6.2889929629629596E-2</v>
      </c>
      <c r="E7" s="5">
        <v>2.6666666666679863E-4</v>
      </c>
      <c r="F7" s="5">
        <v>-1.4166666666666588E-2</v>
      </c>
      <c r="G7" s="5">
        <v>2.5640000000000107E-2</v>
      </c>
      <c r="H7" s="5">
        <v>6.0306666666666779E-2</v>
      </c>
      <c r="I7" s="5">
        <v>5.0200000000000126E-2</v>
      </c>
      <c r="J7" s="5">
        <v>0.14592000000000011</v>
      </c>
      <c r="K7" s="5">
        <v>0.17282000000000008</v>
      </c>
      <c r="L7" s="5">
        <v>-0.17737999999999993</v>
      </c>
      <c r="M7" s="5">
        <v>-0.10465999999999993</v>
      </c>
    </row>
    <row r="8" spans="1:13" x14ac:dyDescent="0.2">
      <c r="A8" s="4" t="s">
        <v>2</v>
      </c>
      <c r="B8" s="5">
        <v>0</v>
      </c>
      <c r="C8" s="5">
        <v>0.12587933333333329</v>
      </c>
      <c r="D8" s="5">
        <v>0.3507526666666666</v>
      </c>
      <c r="E8" s="5">
        <v>0.25628600000000007</v>
      </c>
      <c r="F8" s="5">
        <v>0.30810599999999999</v>
      </c>
      <c r="G8" s="5">
        <v>0.25273933333333326</v>
      </c>
      <c r="H8" s="5">
        <v>0.41593266666666673</v>
      </c>
      <c r="I8" s="5">
        <v>0.26187933333333335</v>
      </c>
      <c r="J8" s="5">
        <v>0.23951933333333333</v>
      </c>
      <c r="K8" s="5">
        <v>0.22647933333333334</v>
      </c>
      <c r="L8" s="5">
        <v>0.27307266666666663</v>
      </c>
      <c r="M8" s="5">
        <v>0.39345933333333338</v>
      </c>
    </row>
    <row r="9" spans="1:13" x14ac:dyDescent="0.2">
      <c r="A9" s="4" t="s">
        <v>2</v>
      </c>
      <c r="B9" s="5">
        <v>0</v>
      </c>
      <c r="C9" s="5">
        <v>-0.14175900000000013</v>
      </c>
      <c r="D9" s="5">
        <v>-0.12813900000000009</v>
      </c>
      <c r="E9" s="5">
        <v>-0.16585900000000012</v>
      </c>
      <c r="F9" s="5">
        <v>-0.17023233333333346</v>
      </c>
      <c r="G9" s="17">
        <v>0.10469071249999999</v>
      </c>
      <c r="H9" s="5">
        <v>-0.41032566666666681</v>
      </c>
      <c r="I9" s="5">
        <v>-0.39843233333333339</v>
      </c>
      <c r="J9" s="5">
        <v>-0.42611900000000003</v>
      </c>
      <c r="K9" s="5">
        <v>-0.4544390000000002</v>
      </c>
      <c r="L9" s="5">
        <v>-0.46177233333333345</v>
      </c>
      <c r="M9" s="5">
        <v>-0.49095900000000003</v>
      </c>
    </row>
    <row r="10" spans="1:13" x14ac:dyDescent="0.2">
      <c r="A10" s="4" t="s">
        <v>2</v>
      </c>
      <c r="B10" s="5">
        <v>0</v>
      </c>
      <c r="C10" s="5">
        <v>-4.6679666666666744E-2</v>
      </c>
      <c r="D10" s="5">
        <v>-8.1726333333333442E-2</v>
      </c>
      <c r="E10" s="5">
        <v>-8.9886333333333457E-2</v>
      </c>
      <c r="F10" s="5">
        <v>-4.8299666666666741E-2</v>
      </c>
      <c r="G10" s="5">
        <v>-8.8759666666666737E-2</v>
      </c>
      <c r="H10" s="5">
        <v>-8.5579666666666776E-2</v>
      </c>
      <c r="I10" s="5">
        <v>-9.3799666666666726E-2</v>
      </c>
      <c r="J10" s="5">
        <v>-0.14983300000000008</v>
      </c>
      <c r="K10" s="5">
        <v>5.5413666666666597E-2</v>
      </c>
      <c r="L10" s="5">
        <v>4.8693666666666587E-2</v>
      </c>
      <c r="M10" s="5">
        <v>-3.2619666666666741E-2</v>
      </c>
    </row>
    <row r="11" spans="1:13" s="4" customFormat="1" x14ac:dyDescent="0.2">
      <c r="A11" s="4" t="s">
        <v>2</v>
      </c>
      <c r="B11" s="4">
        <v>0</v>
      </c>
      <c r="C11" s="4">
        <v>-4.9993333333333834E-3</v>
      </c>
      <c r="D11" s="4">
        <v>2.4173999999999973E-2</v>
      </c>
      <c r="E11" s="4">
        <v>4.6787333333333264E-2</v>
      </c>
      <c r="F11" s="4">
        <v>0.19768733333333333</v>
      </c>
      <c r="G11" s="4">
        <v>0.13296733333333333</v>
      </c>
      <c r="H11" s="4">
        <v>0.12666066666666664</v>
      </c>
      <c r="I11" s="4">
        <v>0.100434</v>
      </c>
      <c r="J11" s="4">
        <v>0.10567399999999996</v>
      </c>
      <c r="K11" s="4">
        <v>9.193399999999996E-2</v>
      </c>
      <c r="L11" s="4">
        <v>7.0627333333333292E-2</v>
      </c>
      <c r="M11" s="4">
        <v>1.3193999999999942E-2</v>
      </c>
    </row>
    <row r="12" spans="1:13" s="4" customFormat="1" x14ac:dyDescent="0.2">
      <c r="A12" s="4" t="s">
        <v>2</v>
      </c>
      <c r="B12" s="1">
        <v>0</v>
      </c>
      <c r="C12" s="1">
        <v>4.2121669999999979E-2</v>
      </c>
      <c r="D12" s="1">
        <v>6.2889929629629582E-2</v>
      </c>
      <c r="E12" s="1">
        <v>1.5025036666666625E-2</v>
      </c>
      <c r="F12" s="1">
        <v>6.8540769999999959E-2</v>
      </c>
      <c r="G12" s="1">
        <v>0.10469071249999998</v>
      </c>
      <c r="H12" s="1">
        <v>-1.5679396666666689E-2</v>
      </c>
      <c r="I12" s="1">
        <v>-4.3771063333333346E-2</v>
      </c>
      <c r="J12" s="1">
        <v>-3.8707966666666925E-3</v>
      </c>
      <c r="K12" s="1">
        <v>7.1636699999999623E-3</v>
      </c>
      <c r="L12" s="1">
        <v>-4.2309430000000016E-2</v>
      </c>
      <c r="M12" s="1">
        <v>-6.5707396666666668E-2</v>
      </c>
    </row>
    <row r="13" spans="1:13" x14ac:dyDescent="0.2">
      <c r="A13" s="5" t="s">
        <v>19</v>
      </c>
      <c r="B13" s="5">
        <v>0</v>
      </c>
      <c r="C13" s="5">
        <v>0.25994656666666671</v>
      </c>
      <c r="D13" s="5">
        <v>6.5939899999999954E-2</v>
      </c>
      <c r="E13" s="5">
        <v>-4.0160100000000032E-2</v>
      </c>
      <c r="F13" s="5">
        <v>1.177323333333331E-2</v>
      </c>
      <c r="G13" s="5">
        <v>0.19385323333333326</v>
      </c>
      <c r="H13" s="5">
        <v>5.0073233333333328E-2</v>
      </c>
      <c r="I13" s="5">
        <v>-1.7640100000000047E-2</v>
      </c>
      <c r="J13" s="5">
        <v>2.5906566666666641E-2</v>
      </c>
      <c r="K13" s="5">
        <v>2.8406566666666654E-2</v>
      </c>
      <c r="L13" s="5">
        <v>2.2732333333332837E-3</v>
      </c>
      <c r="M13" s="5">
        <v>1.8626566666666615E-2</v>
      </c>
    </row>
    <row r="14" spans="1:13" x14ac:dyDescent="0.2">
      <c r="A14" s="5" t="s">
        <v>19</v>
      </c>
      <c r="B14" s="5">
        <v>0</v>
      </c>
      <c r="C14" s="5">
        <v>-2.3094000000000003E-2</v>
      </c>
      <c r="D14" s="5">
        <v>-6.3358999999999999E-2</v>
      </c>
      <c r="E14" s="5">
        <v>-0.14796699999999999</v>
      </c>
      <c r="F14" s="5">
        <v>-0.13133300000000001</v>
      </c>
      <c r="G14" s="5">
        <v>-8.7329999999999908E-3</v>
      </c>
      <c r="H14" s="5">
        <v>-4.8127000000000003E-2</v>
      </c>
      <c r="I14" s="5">
        <v>3.8470000000000004E-2</v>
      </c>
      <c r="J14" s="5">
        <v>1.5439999999999982E-2</v>
      </c>
      <c r="K14" s="5">
        <v>3.3870000000000011E-2</v>
      </c>
      <c r="L14" s="5">
        <v>-1.8399999999999528E-3</v>
      </c>
      <c r="M14" s="5">
        <v>-2.9399999999999982E-2</v>
      </c>
    </row>
    <row r="15" spans="1:13" x14ac:dyDescent="0.2">
      <c r="A15" s="5" t="s">
        <v>19</v>
      </c>
      <c r="B15" s="5">
        <v>0</v>
      </c>
      <c r="C15" s="5">
        <v>0.15308343333333352</v>
      </c>
      <c r="D15" s="5">
        <v>9.6698817948718041E-2</v>
      </c>
      <c r="E15" s="5">
        <v>0.10949676666666686</v>
      </c>
      <c r="F15" s="5">
        <v>8.8870100000000202E-2</v>
      </c>
      <c r="G15" s="5">
        <v>2.7634333333335093E-3</v>
      </c>
      <c r="H15" s="5">
        <v>-7.165656666666656E-2</v>
      </c>
      <c r="I15" s="5">
        <v>-5.5683233333333138E-2</v>
      </c>
      <c r="J15" s="5">
        <v>-8.1763233333333213E-2</v>
      </c>
      <c r="K15" s="5">
        <v>-7.2669899999999843E-2</v>
      </c>
      <c r="L15" s="5">
        <v>-6.2356566666666557E-2</v>
      </c>
      <c r="M15" s="5">
        <v>-6.3923233333333232E-2</v>
      </c>
    </row>
    <row r="16" spans="1:13" x14ac:dyDescent="0.2">
      <c r="A16" s="5" t="s">
        <v>19</v>
      </c>
      <c r="B16" s="5">
        <v>0</v>
      </c>
      <c r="C16" s="5">
        <v>0.36151326666666644</v>
      </c>
      <c r="D16" s="5">
        <v>0.30162660000000013</v>
      </c>
      <c r="E16" s="5">
        <v>0.28487993333333345</v>
      </c>
      <c r="F16" s="5">
        <v>0.33216660000000003</v>
      </c>
      <c r="G16" s="5">
        <v>0.26887326666666667</v>
      </c>
      <c r="H16" s="5">
        <v>0.27296660000000017</v>
      </c>
      <c r="I16" s="5">
        <v>0.49309326666666664</v>
      </c>
      <c r="J16" s="5">
        <v>0.40037326666666662</v>
      </c>
      <c r="K16" s="5">
        <v>9.9513266666666669E-2</v>
      </c>
      <c r="L16" s="5">
        <v>0.70276660000000002</v>
      </c>
      <c r="M16" s="5">
        <v>0.65627326666666674</v>
      </c>
    </row>
    <row r="17" spans="1:13" x14ac:dyDescent="0.2">
      <c r="A17" s="5" t="s">
        <v>19</v>
      </c>
      <c r="B17" s="5">
        <v>0</v>
      </c>
      <c r="C17" s="5">
        <v>4.9079666666666695E-2</v>
      </c>
      <c r="D17" s="5">
        <v>0.15032633333333337</v>
      </c>
      <c r="E17" s="5">
        <v>0.10953966666666669</v>
      </c>
      <c r="F17" s="5">
        <v>0.14499300000000001</v>
      </c>
      <c r="G17" s="5">
        <v>0.13906633333333338</v>
      </c>
      <c r="H17" s="5">
        <v>-0.24242033333333338</v>
      </c>
      <c r="I17" s="5">
        <v>-0.24066699999999996</v>
      </c>
      <c r="J17" s="5">
        <v>-0.24626699999999993</v>
      </c>
      <c r="K17" s="5">
        <v>-0.16118033333333334</v>
      </c>
      <c r="L17" s="5">
        <v>-0.11166033333333328</v>
      </c>
      <c r="M17" s="5">
        <v>-0.16407366666666667</v>
      </c>
    </row>
    <row r="18" spans="1:13" x14ac:dyDescent="0.2">
      <c r="A18" s="5" t="s">
        <v>19</v>
      </c>
      <c r="B18" s="5">
        <v>0</v>
      </c>
      <c r="C18" s="5">
        <v>8.721966666666664E-2</v>
      </c>
      <c r="D18" s="5">
        <v>7.3086333333333281E-2</v>
      </c>
      <c r="E18" s="5">
        <v>0.11359299999999993</v>
      </c>
      <c r="F18" s="5">
        <v>-3.8870000000000432E-3</v>
      </c>
      <c r="G18" s="5">
        <v>3.3826333333333271E-2</v>
      </c>
      <c r="H18" s="5">
        <v>-7.9493666666666712E-2</v>
      </c>
      <c r="I18" s="5">
        <v>-8.3347000000000004E-2</v>
      </c>
      <c r="J18" s="5">
        <v>-0.10718700000000006</v>
      </c>
      <c r="K18" s="5">
        <v>-4.2427000000000076E-2</v>
      </c>
      <c r="L18" s="5">
        <v>-2.4513666666666684E-2</v>
      </c>
      <c r="M18" s="5">
        <v>-5.9907000000000071E-2</v>
      </c>
    </row>
    <row r="19" spans="1:13" x14ac:dyDescent="0.2">
      <c r="A19" s="5" t="s">
        <v>19</v>
      </c>
      <c r="B19" s="5">
        <v>0</v>
      </c>
      <c r="C19" s="5">
        <v>0.60717966666666667</v>
      </c>
      <c r="D19" s="5">
        <v>0.70599300000000009</v>
      </c>
      <c r="E19" s="5">
        <v>0.60443966666666671</v>
      </c>
      <c r="F19" s="5">
        <v>0.76054633333333355</v>
      </c>
      <c r="G19" s="5">
        <v>0.51907300000000012</v>
      </c>
      <c r="H19" s="5">
        <v>0.59350633333333325</v>
      </c>
      <c r="I19" s="5">
        <v>0.74483966666666657</v>
      </c>
      <c r="J19" s="5">
        <v>0.71813299999999991</v>
      </c>
      <c r="K19" s="5">
        <v>0.68367966666666669</v>
      </c>
      <c r="L19" s="5">
        <v>0.65901966666666678</v>
      </c>
      <c r="M19" s="5">
        <v>0.43583966666666674</v>
      </c>
    </row>
    <row r="20" spans="1:13" x14ac:dyDescent="0.2">
      <c r="A20" s="5" t="s">
        <v>19</v>
      </c>
      <c r="B20" s="5">
        <v>0</v>
      </c>
      <c r="C20" s="5">
        <v>-2.4419047619047542E-2</v>
      </c>
      <c r="D20" s="5">
        <v>2.246666666666676E-2</v>
      </c>
      <c r="E20" s="5">
        <v>2.9933333333333478E-2</v>
      </c>
      <c r="F20" s="5">
        <v>0.30159333333333349</v>
      </c>
      <c r="G20" s="5">
        <v>0.2418600000000001</v>
      </c>
      <c r="H20" s="5">
        <v>0.38531142857142869</v>
      </c>
      <c r="I20" s="5">
        <v>3.9626666666666741E-2</v>
      </c>
      <c r="J20" s="5">
        <v>-2.5673333333333232E-2</v>
      </c>
      <c r="K20" s="5">
        <v>-2.3646666666666566E-2</v>
      </c>
      <c r="L20" s="5">
        <v>-1.6346666666666537E-2</v>
      </c>
      <c r="M20" s="5">
        <v>4.9393333333333456E-2</v>
      </c>
    </row>
    <row r="21" spans="1:13" x14ac:dyDescent="0.2">
      <c r="A21" s="5" t="s">
        <v>19</v>
      </c>
      <c r="B21" s="5">
        <v>0</v>
      </c>
      <c r="C21" s="5">
        <v>-4.2253333333333309E-2</v>
      </c>
      <c r="D21" s="5">
        <v>-1.0926666666666751E-2</v>
      </c>
      <c r="E21" s="5">
        <v>0.12344666666666676</v>
      </c>
      <c r="F21" s="5">
        <v>0.1063933333333334</v>
      </c>
      <c r="G21" s="5">
        <v>6.6853333333333431E-2</v>
      </c>
      <c r="H21" s="5">
        <v>0.24766666666666667</v>
      </c>
      <c r="I21" s="5">
        <v>0.34094000000000013</v>
      </c>
      <c r="J21" s="5">
        <v>0.31360000000000005</v>
      </c>
      <c r="K21" s="5">
        <v>0.26769999999999999</v>
      </c>
      <c r="L21" s="5">
        <v>0.27019333333333329</v>
      </c>
      <c r="M21" s="5">
        <v>0.25037999999999994</v>
      </c>
    </row>
    <row r="22" spans="1:13" x14ac:dyDescent="0.2">
      <c r="A22" s="5" t="s">
        <v>19</v>
      </c>
      <c r="B22" s="5">
        <v>0</v>
      </c>
      <c r="C22" s="5">
        <v>-0.13587000000000002</v>
      </c>
      <c r="D22" s="5">
        <v>-0.15454999999999999</v>
      </c>
      <c r="E22" s="5">
        <v>2.9600000000000182E-3</v>
      </c>
      <c r="F22" s="5">
        <v>-5.5650000000000033E-2</v>
      </c>
      <c r="G22" s="5">
        <v>-8.6730000000000002E-2</v>
      </c>
      <c r="H22" s="17">
        <v>0.14467532507936509</v>
      </c>
      <c r="I22" s="5">
        <v>-2.472000000000002E-2</v>
      </c>
      <c r="J22" s="5">
        <v>-6.3810000000000033E-2</v>
      </c>
      <c r="K22" s="5">
        <v>-1.9900000000000473E-3</v>
      </c>
      <c r="L22" s="5">
        <v>-0.22040999999999999</v>
      </c>
      <c r="M22" s="5">
        <v>-0.12159999999999993</v>
      </c>
    </row>
    <row r="23" spans="1:13" x14ac:dyDescent="0.2">
      <c r="A23" s="5" t="s">
        <v>19</v>
      </c>
      <c r="B23" s="5">
        <v>0</v>
      </c>
      <c r="C23" s="5">
        <v>-0.12517900000000001</v>
      </c>
      <c r="D23" s="5">
        <v>-0.12772566666666668</v>
      </c>
      <c r="E23" s="5">
        <v>-9.1885666666666699E-2</v>
      </c>
      <c r="F23" s="5">
        <v>-3.8005666666666715E-2</v>
      </c>
      <c r="G23" s="5">
        <v>0.40963433333333332</v>
      </c>
      <c r="H23" s="5">
        <v>0.33892655555555551</v>
      </c>
      <c r="I23" s="5">
        <v>0.60881433333333335</v>
      </c>
      <c r="J23" s="5">
        <v>0.64167433333333324</v>
      </c>
      <c r="K23" s="5">
        <v>0.57616099999999992</v>
      </c>
      <c r="L23" s="5">
        <v>0.52674766666666695</v>
      </c>
      <c r="M23" s="5">
        <v>0.50330766666666671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0070C0"/>
  </sheetPr>
  <dimension ref="A1:M23"/>
  <sheetViews>
    <sheetView zoomScale="80" zoomScaleNormal="80" workbookViewId="0">
      <selection activeCell="V28" sqref="V28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x14ac:dyDescent="0.2">
      <c r="A1" s="1" t="s">
        <v>22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x14ac:dyDescent="0.2">
      <c r="A2" s="4" t="s">
        <v>2</v>
      </c>
      <c r="B2" s="5">
        <v>0</v>
      </c>
      <c r="C2" s="5">
        <v>0.2034399999999999</v>
      </c>
      <c r="D2" s="5">
        <v>0.12758666666666665</v>
      </c>
      <c r="E2" s="5">
        <v>0.16217333333333328</v>
      </c>
      <c r="F2" s="5">
        <v>0.38453999999999999</v>
      </c>
      <c r="G2" s="5">
        <v>0.47806000000000015</v>
      </c>
      <c r="H2" s="5">
        <v>-0.24201333333333319</v>
      </c>
      <c r="I2" s="5">
        <v>-0.2087666666666666</v>
      </c>
      <c r="J2" s="5">
        <v>6.5793333333333329E-2</v>
      </c>
      <c r="K2" s="5">
        <v>-6.9799999999999987E-2</v>
      </c>
      <c r="L2" s="5">
        <v>-0.12824000000000002</v>
      </c>
      <c r="M2" s="5">
        <v>-0.38014666666666669</v>
      </c>
    </row>
    <row r="3" spans="1:13" x14ac:dyDescent="0.2">
      <c r="A3" s="4" t="s">
        <v>2</v>
      </c>
      <c r="B3" s="5">
        <v>0</v>
      </c>
      <c r="C3" s="5">
        <v>0.18551366666666666</v>
      </c>
      <c r="D3" s="5">
        <v>0.29794699999999996</v>
      </c>
      <c r="E3" s="5">
        <v>0.11484033333333332</v>
      </c>
      <c r="F3" s="5">
        <v>0.14280033333333331</v>
      </c>
      <c r="G3" s="5">
        <v>0.11375366666666678</v>
      </c>
      <c r="H3" s="5">
        <v>0.10881366666666664</v>
      </c>
      <c r="I3" s="5">
        <v>2.8467000000000034E-2</v>
      </c>
      <c r="J3" s="5">
        <v>0.16429366666666667</v>
      </c>
      <c r="K3" s="5">
        <v>0.24240033333333333</v>
      </c>
      <c r="L3" s="5">
        <v>-0.12679300000000002</v>
      </c>
      <c r="M3" s="5">
        <v>-0.31709966666666667</v>
      </c>
    </row>
    <row r="4" spans="1:13" x14ac:dyDescent="0.2">
      <c r="A4" s="4" t="s">
        <v>2</v>
      </c>
      <c r="B4" s="5">
        <v>0</v>
      </c>
      <c r="C4" s="5">
        <v>0.17159333333333332</v>
      </c>
      <c r="D4" s="5">
        <v>0.12912666666666672</v>
      </c>
      <c r="E4" s="5">
        <v>0.14669333333333345</v>
      </c>
      <c r="F4" s="5">
        <v>-2.3099999999999843E-2</v>
      </c>
      <c r="G4" s="5">
        <v>5.3046666666666742E-2</v>
      </c>
      <c r="H4" s="5">
        <v>0.25416000000000011</v>
      </c>
      <c r="I4" s="5">
        <v>0.15228666666666674</v>
      </c>
      <c r="J4" s="5">
        <v>7.260000000000072E-3</v>
      </c>
      <c r="K4" s="5">
        <v>-0.20652666666666675</v>
      </c>
      <c r="L4" s="5">
        <v>-0.21448666666666666</v>
      </c>
      <c r="M4" s="5">
        <v>-5.5679999999999952E-2</v>
      </c>
    </row>
    <row r="5" spans="1:13" x14ac:dyDescent="0.2">
      <c r="A5" s="4" t="s">
        <v>2</v>
      </c>
      <c r="B5" s="5">
        <v>0</v>
      </c>
      <c r="C5" s="5">
        <v>0.33757300000000001</v>
      </c>
      <c r="D5" s="5">
        <v>0.14493999999999999</v>
      </c>
      <c r="E5" s="5">
        <v>0.198349</v>
      </c>
      <c r="F5" s="5">
        <v>0.32352000000000003</v>
      </c>
      <c r="G5" s="5">
        <v>0.31738</v>
      </c>
      <c r="H5" s="5">
        <v>8.5570000000000007E-2</v>
      </c>
      <c r="I5" s="5">
        <v>7.5729999999999992E-2</v>
      </c>
      <c r="J5" s="5">
        <v>5.7620000000000005E-2</v>
      </c>
      <c r="K5" s="5">
        <v>6.9624000000000005E-2</v>
      </c>
      <c r="L5" s="5">
        <v>6.5993999999999997E-2</v>
      </c>
      <c r="M5" s="5">
        <v>-4.1585999999999998E-2</v>
      </c>
    </row>
    <row r="6" spans="1:13" x14ac:dyDescent="0.2">
      <c r="A6" s="4" t="s">
        <v>2</v>
      </c>
      <c r="B6" s="5">
        <v>0</v>
      </c>
      <c r="C6" s="5">
        <v>0.46371399999999996</v>
      </c>
      <c r="D6" s="5">
        <v>0.43076000000000003</v>
      </c>
      <c r="E6" s="5">
        <v>0.32773400000000003</v>
      </c>
      <c r="F6" s="5">
        <v>0.31674000000000002</v>
      </c>
      <c r="G6" s="17">
        <v>0.14405670833333337</v>
      </c>
      <c r="H6" s="5">
        <v>0.21488999999999997</v>
      </c>
      <c r="I6" s="5">
        <v>-0.11920699999999999</v>
      </c>
      <c r="J6" s="5">
        <v>6.626999999999994E-3</v>
      </c>
      <c r="K6" s="5">
        <v>5.2530000000000077E-3</v>
      </c>
      <c r="L6" s="5">
        <v>9.2026000000000052E-2</v>
      </c>
      <c r="M6" s="5">
        <v>-0.40097399999999994</v>
      </c>
    </row>
    <row r="7" spans="1:13" x14ac:dyDescent="0.2">
      <c r="A7" s="4" t="s">
        <v>2</v>
      </c>
      <c r="B7" s="5">
        <v>0</v>
      </c>
      <c r="C7" s="5">
        <v>0.11506700000000007</v>
      </c>
      <c r="D7" s="17">
        <v>0.10968970370370369</v>
      </c>
      <c r="E7" s="5">
        <v>0.19138033333333346</v>
      </c>
      <c r="F7" s="5">
        <v>0.2328403333333334</v>
      </c>
      <c r="G7" s="5">
        <v>0.26229366666666676</v>
      </c>
      <c r="H7" s="5">
        <v>-0.23607300000000001</v>
      </c>
      <c r="I7" s="5">
        <v>-0.10447299999999995</v>
      </c>
      <c r="J7" s="5">
        <v>-1.0826333333333216E-2</v>
      </c>
      <c r="K7" s="5">
        <v>4.1793666666666757E-2</v>
      </c>
      <c r="L7" s="5">
        <v>-0.12587966666666656</v>
      </c>
      <c r="M7" s="5">
        <v>-0.10193966666666651</v>
      </c>
    </row>
    <row r="8" spans="1:13" x14ac:dyDescent="0.2">
      <c r="A8" s="4" t="s">
        <v>2</v>
      </c>
      <c r="B8" s="5">
        <v>0</v>
      </c>
      <c r="C8" s="5">
        <v>-9.7653333333333314E-2</v>
      </c>
      <c r="D8" s="5">
        <v>0.12211333333333335</v>
      </c>
      <c r="E8" s="5">
        <v>-5.4213333333333377E-2</v>
      </c>
      <c r="F8" s="5">
        <v>2.5400000000000006E-2</v>
      </c>
      <c r="G8" s="5">
        <v>0.11002666666666669</v>
      </c>
      <c r="H8" s="5">
        <v>0.29810666666666674</v>
      </c>
      <c r="I8" s="5">
        <v>0.41110666666666662</v>
      </c>
      <c r="J8" s="5">
        <v>0.49807333333333326</v>
      </c>
      <c r="K8" s="5">
        <v>0.42702000000000007</v>
      </c>
      <c r="L8" s="5">
        <v>0.39458666666666653</v>
      </c>
      <c r="M8" s="5">
        <v>0.56233999999999984</v>
      </c>
    </row>
    <row r="9" spans="1:13" x14ac:dyDescent="0.2">
      <c r="A9" s="4" t="s">
        <v>2</v>
      </c>
      <c r="B9" s="5">
        <v>0</v>
      </c>
      <c r="C9" s="5">
        <v>-4.1006000000000077E-2</v>
      </c>
      <c r="D9" s="5">
        <v>3.33806666666666E-2</v>
      </c>
      <c r="E9" s="5">
        <v>3.4420666666666579E-2</v>
      </c>
      <c r="F9" s="5">
        <v>6.1507333333333261E-2</v>
      </c>
      <c r="G9" s="17">
        <v>0.14405670833333337</v>
      </c>
      <c r="H9" s="5">
        <v>-9.5526666666667093E-3</v>
      </c>
      <c r="I9" s="5">
        <v>6.9620666666666609E-2</v>
      </c>
      <c r="J9" s="5">
        <v>0.12322066666666662</v>
      </c>
      <c r="K9" s="5">
        <v>0.11873399999999981</v>
      </c>
      <c r="L9" s="5">
        <v>0.15976066666666658</v>
      </c>
      <c r="M9" s="5">
        <v>0.21614733333333336</v>
      </c>
    </row>
    <row r="10" spans="1:13" x14ac:dyDescent="0.2">
      <c r="A10" s="4" t="s">
        <v>2</v>
      </c>
      <c r="B10" s="5">
        <v>0</v>
      </c>
      <c r="C10" s="5">
        <v>-7.9020333333333165E-2</v>
      </c>
      <c r="D10" s="5">
        <v>-0.14043366666666651</v>
      </c>
      <c r="E10" s="5">
        <v>-0.2199003333333332</v>
      </c>
      <c r="F10" s="5">
        <v>-0.19720033333333314</v>
      </c>
      <c r="G10" s="5">
        <v>-0.13468033333333321</v>
      </c>
      <c r="H10" s="5">
        <v>-2.5626999999999817E-2</v>
      </c>
      <c r="I10" s="5">
        <v>-2.4180333333333109E-2</v>
      </c>
      <c r="J10" s="5">
        <v>-4.3946999999999792E-2</v>
      </c>
      <c r="K10" s="5">
        <v>8.4039666666666846E-2</v>
      </c>
      <c r="L10" s="5">
        <v>0.22273966666666692</v>
      </c>
      <c r="M10" s="5">
        <v>0.17235966666666683</v>
      </c>
    </row>
    <row r="11" spans="1:13" s="4" customFormat="1" x14ac:dyDescent="0.2">
      <c r="A11" s="4" t="s">
        <v>2</v>
      </c>
      <c r="B11" s="4">
        <v>0</v>
      </c>
      <c r="C11" s="4">
        <v>-0.13672000000000009</v>
      </c>
      <c r="D11" s="4">
        <v>-0.15821333333333346</v>
      </c>
      <c r="E11" s="4">
        <v>-0.25055333333333346</v>
      </c>
      <c r="F11" s="4">
        <v>-0.14568666666666677</v>
      </c>
      <c r="G11" s="4">
        <v>-4.742666666666677E-2</v>
      </c>
      <c r="H11" s="4">
        <v>-9.0846666666666784E-2</v>
      </c>
      <c r="I11" s="4">
        <v>2.6666666666666557E-2</v>
      </c>
      <c r="J11" s="4">
        <v>-8.9193333333333485E-2</v>
      </c>
      <c r="K11" s="4">
        <v>4.285999999999987E-2</v>
      </c>
      <c r="L11" s="4">
        <v>2.7386666666666521E-2</v>
      </c>
      <c r="M11" s="4">
        <v>-0.13700666666666675</v>
      </c>
    </row>
    <row r="12" spans="1:13" s="4" customFormat="1" x14ac:dyDescent="0.2">
      <c r="A12" s="4" t="s">
        <v>2</v>
      </c>
      <c r="B12" s="1">
        <v>0</v>
      </c>
      <c r="C12" s="1">
        <v>0.11225013333333331</v>
      </c>
      <c r="D12" s="1">
        <v>0.10968970370370368</v>
      </c>
      <c r="E12" s="1">
        <v>6.5092400000000022E-2</v>
      </c>
      <c r="F12" s="1">
        <v>0.11213610000000003</v>
      </c>
      <c r="G12" s="1">
        <v>0.14405670833333334</v>
      </c>
      <c r="H12" s="1">
        <v>3.5742766666666696E-2</v>
      </c>
      <c r="I12" s="1">
        <v>3.0725066666666682E-2</v>
      </c>
      <c r="J12" s="1">
        <v>7.7892133333333363E-2</v>
      </c>
      <c r="K12" s="1">
        <v>7.5539800000000004E-2</v>
      </c>
      <c r="L12" s="1">
        <v>3.6709433333333333E-2</v>
      </c>
      <c r="M12" s="1">
        <v>-4.8358566666666644E-2</v>
      </c>
    </row>
    <row r="13" spans="1:13" x14ac:dyDescent="0.2">
      <c r="A13" s="5" t="s">
        <v>19</v>
      </c>
      <c r="B13" s="5">
        <v>0</v>
      </c>
      <c r="C13" s="5">
        <v>0.23412666666666654</v>
      </c>
      <c r="D13" s="5">
        <v>7.2333333333333222E-2</v>
      </c>
      <c r="E13" s="5">
        <v>0.16019999999999993</v>
      </c>
      <c r="F13" s="5">
        <v>5.6586666666666605E-2</v>
      </c>
      <c r="G13" s="5">
        <v>0.22915999999999989</v>
      </c>
      <c r="H13" s="5">
        <v>0.22385999999999986</v>
      </c>
      <c r="I13" s="5">
        <v>8.9153333333333223E-2</v>
      </c>
      <c r="J13" s="5">
        <v>9.9146666666666577E-2</v>
      </c>
      <c r="K13" s="5">
        <v>8.8339999999999946E-2</v>
      </c>
      <c r="L13" s="5">
        <v>5.0706666666666518E-2</v>
      </c>
      <c r="M13" s="5">
        <v>4.9486666666666533E-2</v>
      </c>
    </row>
    <row r="14" spans="1:13" x14ac:dyDescent="0.2">
      <c r="A14" s="5" t="s">
        <v>19</v>
      </c>
      <c r="B14" s="5">
        <v>0</v>
      </c>
      <c r="C14" s="5">
        <v>-0.2487</v>
      </c>
      <c r="D14" s="5">
        <v>-0.30436000000000002</v>
      </c>
      <c r="E14" s="5">
        <v>-0.31849300000000003</v>
      </c>
      <c r="F14" s="5">
        <v>-0.24690699999999999</v>
      </c>
      <c r="G14" s="5">
        <v>-0.15586700000000001</v>
      </c>
      <c r="H14" s="5">
        <v>-0.22770000000000007</v>
      </c>
      <c r="I14" s="5">
        <v>-0.21490999999999999</v>
      </c>
      <c r="J14" s="5">
        <v>-0.25566</v>
      </c>
      <c r="K14" s="5">
        <v>-0.30841000000000002</v>
      </c>
      <c r="L14" s="5">
        <v>-0.42066999999999999</v>
      </c>
      <c r="M14" s="5">
        <v>-0.40711999999999998</v>
      </c>
    </row>
    <row r="15" spans="1:13" x14ac:dyDescent="0.2">
      <c r="A15" s="5" t="s">
        <v>19</v>
      </c>
      <c r="B15" s="5">
        <v>0</v>
      </c>
      <c r="C15" s="5">
        <v>0.29944463333333321</v>
      </c>
      <c r="D15" s="5">
        <v>0.31590206923076913</v>
      </c>
      <c r="E15" s="5">
        <v>0.28377129999999995</v>
      </c>
      <c r="F15" s="5">
        <v>0.28121129999999994</v>
      </c>
      <c r="G15" s="5">
        <v>0.20044463333333326</v>
      </c>
      <c r="H15" s="5">
        <v>8.607129999999992E-2</v>
      </c>
      <c r="I15" s="5">
        <v>9.6184633333333353E-2</v>
      </c>
      <c r="J15" s="5">
        <v>2.7344633333333312E-2</v>
      </c>
      <c r="K15" s="5">
        <v>3.8671299999999936E-2</v>
      </c>
      <c r="L15" s="5">
        <v>2.440463333333337E-2</v>
      </c>
      <c r="M15" s="5">
        <v>-1.4808700000000063E-2</v>
      </c>
    </row>
    <row r="16" spans="1:13" x14ac:dyDescent="0.2">
      <c r="A16" s="5" t="s">
        <v>19</v>
      </c>
      <c r="B16" s="5">
        <v>0</v>
      </c>
      <c r="C16" s="5">
        <v>0.33429340000000007</v>
      </c>
      <c r="D16" s="5">
        <v>0.34580673333333334</v>
      </c>
      <c r="E16" s="5">
        <v>0.22960006666666674</v>
      </c>
      <c r="F16" s="5">
        <v>0.3393734000000001</v>
      </c>
      <c r="G16" s="5">
        <v>0.28845340000000008</v>
      </c>
      <c r="H16" s="5">
        <v>0.42229340000000021</v>
      </c>
      <c r="I16" s="5">
        <v>0.63180006666666677</v>
      </c>
      <c r="J16" s="5">
        <v>0.38324673333333337</v>
      </c>
      <c r="K16" s="5">
        <v>0.30572006666666685</v>
      </c>
      <c r="L16" s="5">
        <v>0.85405340000000007</v>
      </c>
      <c r="M16" s="5">
        <v>0.92864673333333347</v>
      </c>
    </row>
    <row r="17" spans="1:13" x14ac:dyDescent="0.2">
      <c r="A17" s="5" t="s">
        <v>19</v>
      </c>
      <c r="B17" s="5">
        <v>0</v>
      </c>
      <c r="C17" s="5">
        <v>3.8306666666666711E-2</v>
      </c>
      <c r="D17" s="5">
        <v>5.9260000000000063E-2</v>
      </c>
      <c r="E17" s="5">
        <v>1.2899999999999967E-2</v>
      </c>
      <c r="F17" s="5">
        <v>0.12450666666666668</v>
      </c>
      <c r="G17" s="5">
        <v>7.4840000000000045E-2</v>
      </c>
      <c r="H17" s="5">
        <v>-5.1113333333333288E-2</v>
      </c>
      <c r="I17" s="5">
        <v>-1.5999999999999848E-2</v>
      </c>
      <c r="J17" s="5">
        <v>1.7580000000000012E-2</v>
      </c>
      <c r="K17" s="5">
        <v>8.2500000000000018E-2</v>
      </c>
      <c r="L17" s="5">
        <v>0.11518666666666666</v>
      </c>
      <c r="M17" s="5">
        <v>7.3626666666666701E-2</v>
      </c>
    </row>
    <row r="18" spans="1:13" x14ac:dyDescent="0.2">
      <c r="A18" s="5" t="s">
        <v>19</v>
      </c>
      <c r="B18" s="5">
        <v>0</v>
      </c>
      <c r="C18" s="5">
        <v>-0.32731399999999988</v>
      </c>
      <c r="D18" s="5">
        <v>-0.23684066666666687</v>
      </c>
      <c r="E18" s="5">
        <v>-0.15738066666666656</v>
      </c>
      <c r="F18" s="5">
        <v>-0.22376733333333332</v>
      </c>
      <c r="G18" s="5">
        <v>-0.21819399999999994</v>
      </c>
      <c r="H18" s="5">
        <v>-0.33428066666666661</v>
      </c>
      <c r="I18" s="5">
        <v>-0.35826066666666678</v>
      </c>
      <c r="J18" s="5">
        <v>-0.29848733333333333</v>
      </c>
      <c r="K18" s="5">
        <v>-3.792066666666663E-2</v>
      </c>
      <c r="L18" s="5">
        <v>-4.3740666666666594E-2</v>
      </c>
      <c r="M18" s="5">
        <v>3.4132666666666693E-2</v>
      </c>
    </row>
    <row r="19" spans="1:13" x14ac:dyDescent="0.2">
      <c r="A19" s="5" t="s">
        <v>19</v>
      </c>
      <c r="B19" s="5">
        <v>0</v>
      </c>
      <c r="C19" s="5">
        <v>7.0273666666666609E-2</v>
      </c>
      <c r="D19" s="5">
        <v>0.34461366666666665</v>
      </c>
      <c r="E19" s="5">
        <v>0.31416699999999986</v>
      </c>
      <c r="F19" s="5">
        <v>0.29030033333333327</v>
      </c>
      <c r="G19" s="5">
        <v>-4.2126333333333404E-2</v>
      </c>
      <c r="H19" s="5">
        <v>0.17934699999999992</v>
      </c>
      <c r="I19" s="5">
        <v>0.27951366666666666</v>
      </c>
      <c r="J19" s="5">
        <v>0.42909366666666671</v>
      </c>
      <c r="K19" s="5">
        <v>0.50056033333333327</v>
      </c>
      <c r="L19" s="5">
        <v>0.47676699999999994</v>
      </c>
      <c r="M19" s="5">
        <v>0.17666033333333325</v>
      </c>
    </row>
    <row r="20" spans="1:13" x14ac:dyDescent="0.2">
      <c r="A20" s="5" t="s">
        <v>19</v>
      </c>
      <c r="B20" s="5">
        <v>0</v>
      </c>
      <c r="C20" s="5">
        <v>0.20201333333333318</v>
      </c>
      <c r="D20" s="5">
        <v>0.1798866666666665</v>
      </c>
      <c r="E20" s="5">
        <v>0.16511333333333322</v>
      </c>
      <c r="F20" s="5">
        <v>0.36285333333333319</v>
      </c>
      <c r="G20" s="5">
        <v>0.20925333333333318</v>
      </c>
      <c r="H20" s="5">
        <v>0.18210666666666647</v>
      </c>
      <c r="I20" s="5">
        <v>6.4753333333333177E-2</v>
      </c>
      <c r="J20" s="5">
        <v>4.5386666666666506E-2</v>
      </c>
      <c r="K20" s="5">
        <v>0.10836666666666653</v>
      </c>
      <c r="L20" s="5">
        <v>9.5773333333333141E-2</v>
      </c>
      <c r="M20" s="5">
        <v>8.950666666666654E-2</v>
      </c>
    </row>
    <row r="21" spans="1:13" x14ac:dyDescent="0.2">
      <c r="A21" s="5" t="s">
        <v>19</v>
      </c>
      <c r="B21" s="5">
        <v>0</v>
      </c>
      <c r="C21" s="5">
        <v>-0.1277533333333333</v>
      </c>
      <c r="D21" s="5">
        <v>-0.19323999999999991</v>
      </c>
      <c r="E21" s="5">
        <v>0.12432666666666668</v>
      </c>
      <c r="F21" s="5">
        <v>0.10184000000000007</v>
      </c>
      <c r="G21" s="5">
        <v>0.17357333333333336</v>
      </c>
      <c r="H21" s="5">
        <v>9.6340000000000009E-2</v>
      </c>
      <c r="I21" s="5">
        <v>6.6773333333333337E-2</v>
      </c>
      <c r="J21" s="5">
        <v>1.1153333333333348E-2</v>
      </c>
      <c r="K21" s="5">
        <v>7.0600000000000024E-2</v>
      </c>
      <c r="L21" s="5">
        <v>5.7700000000000029E-2</v>
      </c>
      <c r="M21" s="5">
        <v>9.8720000000000002E-2</v>
      </c>
    </row>
    <row r="22" spans="1:13" x14ac:dyDescent="0.2">
      <c r="A22" s="5" t="s">
        <v>19</v>
      </c>
      <c r="B22" s="5">
        <v>0</v>
      </c>
      <c r="C22" s="5">
        <v>-0.90318000000000009</v>
      </c>
      <c r="D22" s="5">
        <v>-0.86367000000000016</v>
      </c>
      <c r="E22" s="5">
        <v>-0.75818999999999992</v>
      </c>
      <c r="F22" s="5">
        <v>-0.74236999999999997</v>
      </c>
      <c r="G22" s="5">
        <v>-0.74693000000000009</v>
      </c>
      <c r="H22" s="17">
        <v>6.0634358888888865E-2</v>
      </c>
      <c r="I22" s="5">
        <v>-0.74085000000000001</v>
      </c>
      <c r="J22" s="5">
        <v>-0.72304999999999997</v>
      </c>
      <c r="K22" s="5">
        <v>-0.60177000000000014</v>
      </c>
      <c r="L22" s="5">
        <v>-0.70897999999999994</v>
      </c>
      <c r="M22" s="5">
        <v>-0.65864999999999996</v>
      </c>
    </row>
    <row r="23" spans="1:13" x14ac:dyDescent="0.2">
      <c r="A23" s="5" t="s">
        <v>19</v>
      </c>
      <c r="B23" s="5">
        <v>0</v>
      </c>
      <c r="C23" s="5">
        <v>-4.5972999999999986E-2</v>
      </c>
      <c r="D23" s="5">
        <v>-0.1073863333333334</v>
      </c>
      <c r="E23" s="5">
        <v>-0.12997300000000003</v>
      </c>
      <c r="F23" s="5">
        <v>5.8040333333333277E-2</v>
      </c>
      <c r="G23" s="5">
        <v>0.19475366666666666</v>
      </c>
      <c r="H23" s="5">
        <v>2.9419222222222159E-2</v>
      </c>
      <c r="I23" s="5">
        <v>0.55195366666666668</v>
      </c>
      <c r="J23" s="5">
        <v>0.72136700000000009</v>
      </c>
      <c r="K23" s="5">
        <v>0.64538033333333344</v>
      </c>
      <c r="L23" s="5">
        <v>0.71973366666666649</v>
      </c>
      <c r="M23" s="5">
        <v>0.56298033333333319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070C0"/>
  </sheetPr>
  <dimension ref="A1:N24"/>
  <sheetViews>
    <sheetView zoomScale="80" zoomScaleNormal="80" workbookViewId="0">
      <selection activeCell="O17" sqref="O17"/>
    </sheetView>
  </sheetViews>
  <sheetFormatPr defaultColWidth="9" defaultRowHeight="17.399999999999999" x14ac:dyDescent="0.2"/>
  <cols>
    <col min="1" max="1" width="8.77734375" style="8" customWidth="1"/>
    <col min="2" max="16384" width="9" style="8"/>
  </cols>
  <sheetData>
    <row r="1" spans="1:14" x14ac:dyDescent="0.2">
      <c r="A1" s="1" t="s">
        <v>22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N1" s="5"/>
    </row>
    <row r="2" spans="1:14" x14ac:dyDescent="0.2">
      <c r="A2" s="4" t="s">
        <v>2</v>
      </c>
      <c r="B2" s="5">
        <v>0</v>
      </c>
      <c r="C2" s="5">
        <v>0.12842333333333267</v>
      </c>
      <c r="D2" s="5">
        <v>-0.11215000000000078</v>
      </c>
      <c r="E2" s="5">
        <v>-0.14539666666666751</v>
      </c>
      <c r="F2" s="5">
        <v>0.26042333333333278</v>
      </c>
      <c r="G2" s="5">
        <v>0.41654999999999953</v>
      </c>
      <c r="H2" s="5">
        <v>-0.60275000000000079</v>
      </c>
      <c r="I2" s="5">
        <v>-0.55452333333333392</v>
      </c>
      <c r="J2" s="5">
        <v>-4.8303333333334086E-2</v>
      </c>
      <c r="K2" s="5">
        <v>-0.22953666666666736</v>
      </c>
      <c r="L2" s="5">
        <v>-0.37229666666666739</v>
      </c>
      <c r="M2" s="5">
        <v>-0.75213000000000096</v>
      </c>
      <c r="N2" s="5"/>
    </row>
    <row r="3" spans="1:14" x14ac:dyDescent="0.2">
      <c r="A3" s="4" t="s">
        <v>2</v>
      </c>
      <c r="B3" s="5">
        <v>0</v>
      </c>
      <c r="C3" s="5">
        <v>0.20017366666666658</v>
      </c>
      <c r="D3" s="5">
        <v>0.46922700000000006</v>
      </c>
      <c r="E3" s="5">
        <v>0.16002700000000003</v>
      </c>
      <c r="F3" s="5">
        <v>0.19900699999999977</v>
      </c>
      <c r="G3" s="5">
        <v>0.15033366666666659</v>
      </c>
      <c r="H3" s="5">
        <v>2.8060333333333298E-2</v>
      </c>
      <c r="I3" s="5">
        <v>-1.5466333333333346E-2</v>
      </c>
      <c r="J3" s="5">
        <v>0.17551366666666668</v>
      </c>
      <c r="K3" s="5">
        <v>0.35863366666666646</v>
      </c>
      <c r="L3" s="5">
        <v>-0.14439300000000005</v>
      </c>
      <c r="M3" s="5">
        <v>-0.37847300000000006</v>
      </c>
      <c r="N3" s="5"/>
    </row>
    <row r="4" spans="1:14" x14ac:dyDescent="0.2">
      <c r="A4" s="4" t="s">
        <v>2</v>
      </c>
      <c r="B4" s="5">
        <v>0</v>
      </c>
      <c r="C4" s="5">
        <v>0.34054133333333336</v>
      </c>
      <c r="D4" s="5">
        <v>0.28004800000000024</v>
      </c>
      <c r="E4" s="5">
        <v>0.29142133333333331</v>
      </c>
      <c r="F4" s="5">
        <v>0.20005466666666671</v>
      </c>
      <c r="G4" s="5">
        <v>0.41636133333333353</v>
      </c>
      <c r="H4" s="5">
        <v>0.2959480000000001</v>
      </c>
      <c r="I4" s="5">
        <v>0.21296799999999999</v>
      </c>
      <c r="J4" s="5">
        <v>5.0734666666666817E-2</v>
      </c>
      <c r="K4" s="5">
        <v>-0.23223199999999983</v>
      </c>
      <c r="L4" s="5">
        <v>-0.23468533333333313</v>
      </c>
      <c r="M4" s="5">
        <v>1.9808000000000159E-2</v>
      </c>
      <c r="N4" s="5"/>
    </row>
    <row r="5" spans="1:14" x14ac:dyDescent="0.2">
      <c r="A5" s="4" t="s">
        <v>2</v>
      </c>
      <c r="B5" s="5">
        <v>0</v>
      </c>
      <c r="C5" s="5">
        <v>0.51072699999999993</v>
      </c>
      <c r="D5" s="5">
        <v>0.240564</v>
      </c>
      <c r="E5" s="5">
        <v>0.34466799999999997</v>
      </c>
      <c r="F5" s="5">
        <v>0.48148800000000003</v>
      </c>
      <c r="G5" s="5">
        <v>0.49426399999999998</v>
      </c>
      <c r="H5" s="5">
        <v>8.0729999999999968E-2</v>
      </c>
      <c r="I5" s="5">
        <v>6.2939999999999996E-2</v>
      </c>
      <c r="J5" s="5">
        <v>2.633000000000002E-2</v>
      </c>
      <c r="K5" s="5">
        <v>5.7189999999999991E-2</v>
      </c>
      <c r="L5" s="5">
        <v>6.2930000000000014E-2</v>
      </c>
      <c r="M5" s="5">
        <v>-5.2400000000000002E-2</v>
      </c>
      <c r="N5" s="5"/>
    </row>
    <row r="6" spans="1:14" x14ac:dyDescent="0.2">
      <c r="A6" s="4" t="s">
        <v>2</v>
      </c>
      <c r="B6" s="5">
        <v>0</v>
      </c>
      <c r="C6" s="5">
        <v>0.70724999999999993</v>
      </c>
      <c r="D6" s="5">
        <v>0.65160399999999996</v>
      </c>
      <c r="E6" s="5">
        <v>0.40087399999999995</v>
      </c>
      <c r="F6" s="5">
        <v>0.41437499999999994</v>
      </c>
      <c r="G6" s="17">
        <v>0.26130691666666667</v>
      </c>
      <c r="H6" s="5">
        <v>0.35411999999999999</v>
      </c>
      <c r="I6" s="5">
        <v>-0.13525300000000001</v>
      </c>
      <c r="J6" s="5">
        <v>0.143127</v>
      </c>
      <c r="K6" s="5">
        <v>6.715299999999999E-2</v>
      </c>
      <c r="L6" s="5">
        <v>0.20124000000000003</v>
      </c>
      <c r="M6" s="5">
        <v>-0.46697300000000003</v>
      </c>
      <c r="N6" s="5"/>
    </row>
    <row r="7" spans="1:14" x14ac:dyDescent="0.2">
      <c r="A7" s="4" t="s">
        <v>2</v>
      </c>
      <c r="B7" s="5">
        <v>0</v>
      </c>
      <c r="C7" s="5">
        <v>8.8206333333333539E-2</v>
      </c>
      <c r="D7" s="17">
        <v>0.18349255555555546</v>
      </c>
      <c r="E7" s="5">
        <v>0.19104633333333351</v>
      </c>
      <c r="F7" s="5">
        <v>0.21783300000000019</v>
      </c>
      <c r="G7" s="5">
        <v>0.28739300000000018</v>
      </c>
      <c r="H7" s="5">
        <v>-0.17630033333333311</v>
      </c>
      <c r="I7" s="5">
        <v>-5.463366666666658E-2</v>
      </c>
      <c r="J7" s="5">
        <v>0.13493966666666685</v>
      </c>
      <c r="K7" s="5">
        <v>0.21421300000000018</v>
      </c>
      <c r="L7" s="5">
        <v>-0.30330033333333317</v>
      </c>
      <c r="M7" s="5">
        <v>-0.20667366666666659</v>
      </c>
      <c r="N7" s="5"/>
    </row>
    <row r="8" spans="1:14" x14ac:dyDescent="0.2">
      <c r="A8" s="4" t="s">
        <v>2</v>
      </c>
      <c r="B8" s="5">
        <v>0</v>
      </c>
      <c r="C8" s="5">
        <v>0.12835299999999999</v>
      </c>
      <c r="D8" s="5">
        <v>0.57291299999999989</v>
      </c>
      <c r="E8" s="5">
        <v>0.30217300000000002</v>
      </c>
      <c r="F8" s="5">
        <v>0.43388633333333332</v>
      </c>
      <c r="G8" s="5">
        <v>0.4627663333333335</v>
      </c>
      <c r="H8" s="5">
        <v>0.81339966666666652</v>
      </c>
      <c r="I8" s="5">
        <v>0.77170633333333327</v>
      </c>
      <c r="J8" s="5">
        <v>0.83643966666666658</v>
      </c>
      <c r="K8" s="5">
        <v>0.7532996666666667</v>
      </c>
      <c r="L8" s="5">
        <v>0.7670796666666666</v>
      </c>
      <c r="M8" s="5">
        <v>1.054959666666667</v>
      </c>
      <c r="N8" s="5"/>
    </row>
    <row r="9" spans="1:14" x14ac:dyDescent="0.2">
      <c r="A9" s="4" t="s">
        <v>2</v>
      </c>
      <c r="B9" s="5">
        <v>0</v>
      </c>
      <c r="C9" s="5">
        <v>-0.18314666666666679</v>
      </c>
      <c r="D9" s="5">
        <v>-9.4613333333333355E-2</v>
      </c>
      <c r="E9" s="5">
        <v>-0.13150666666666666</v>
      </c>
      <c r="F9" s="5">
        <v>-0.1091000000000001</v>
      </c>
      <c r="G9" s="17">
        <v>0.26130691666666667</v>
      </c>
      <c r="H9" s="5">
        <v>-0.42016000000000009</v>
      </c>
      <c r="I9" s="5">
        <v>-0.32845333333333337</v>
      </c>
      <c r="J9" s="5">
        <v>-0.30319999999999997</v>
      </c>
      <c r="K9" s="5">
        <v>-0.33538666666666678</v>
      </c>
      <c r="L9" s="5">
        <v>-0.30259333333333338</v>
      </c>
      <c r="M9" s="5">
        <v>-0.2747400000000001</v>
      </c>
      <c r="N9" s="5"/>
    </row>
    <row r="10" spans="1:14" x14ac:dyDescent="0.2">
      <c r="A10" s="4" t="s">
        <v>2</v>
      </c>
      <c r="B10" s="5">
        <v>0</v>
      </c>
      <c r="C10" s="5">
        <v>-0.12611366666666671</v>
      </c>
      <c r="D10" s="5">
        <v>-0.22234700000000007</v>
      </c>
      <c r="E10" s="5">
        <v>-0.30922033333333332</v>
      </c>
      <c r="F10" s="5">
        <v>-0.24521366666666669</v>
      </c>
      <c r="G10" s="5">
        <v>-0.22294033333333335</v>
      </c>
      <c r="H10" s="5">
        <v>-0.11109366666666667</v>
      </c>
      <c r="I10" s="5">
        <v>-0.11810033333333336</v>
      </c>
      <c r="J10" s="5">
        <v>-0.19336700000000004</v>
      </c>
      <c r="K10" s="5">
        <v>0.13927300000000001</v>
      </c>
      <c r="L10" s="5">
        <v>0.27137966666666669</v>
      </c>
      <c r="M10" s="5">
        <v>0.13968633333333338</v>
      </c>
      <c r="N10" s="5"/>
    </row>
    <row r="11" spans="1:14" s="9" customFormat="1" x14ac:dyDescent="0.2">
      <c r="A11" s="4" t="s">
        <v>2</v>
      </c>
      <c r="B11" s="4">
        <v>0</v>
      </c>
      <c r="C11" s="4">
        <v>-0.14132600000000023</v>
      </c>
      <c r="D11" s="4">
        <v>-0.13381266666666683</v>
      </c>
      <c r="E11" s="4">
        <v>-0.2036860000000002</v>
      </c>
      <c r="F11" s="4">
        <v>5.2107333333333151E-2</v>
      </c>
      <c r="G11" s="4">
        <v>8.5727333333333128E-2</v>
      </c>
      <c r="H11" s="4">
        <v>3.5753999999999765E-2</v>
      </c>
      <c r="I11" s="4">
        <v>0.12699399999999977</v>
      </c>
      <c r="J11" s="4">
        <v>1.6693999999999792E-2</v>
      </c>
      <c r="K11" s="4">
        <v>0.13438733333333316</v>
      </c>
      <c r="L11" s="4">
        <v>9.7760666666666468E-2</v>
      </c>
      <c r="M11" s="4">
        <v>-0.12335266666666689</v>
      </c>
      <c r="N11" s="4"/>
    </row>
    <row r="12" spans="1:14" s="9" customFormat="1" x14ac:dyDescent="0.2">
      <c r="A12" s="4" t="s">
        <v>2</v>
      </c>
      <c r="B12" s="1">
        <v>0</v>
      </c>
      <c r="C12" s="1">
        <v>0.16530883333333324</v>
      </c>
      <c r="D12" s="1">
        <v>0.18349255555555549</v>
      </c>
      <c r="E12" s="1">
        <v>9.0039999999999898E-2</v>
      </c>
      <c r="F12" s="1">
        <v>0.19048609999999991</v>
      </c>
      <c r="G12" s="1">
        <v>0.26130691666666672</v>
      </c>
      <c r="H12" s="1">
        <v>2.9770799999999913E-2</v>
      </c>
      <c r="I12" s="1">
        <v>-3.182166666666758E-3</v>
      </c>
      <c r="J12" s="1">
        <v>8.3890833333333276E-2</v>
      </c>
      <c r="K12" s="1">
        <v>9.2699433333333262E-2</v>
      </c>
      <c r="L12" s="1">
        <v>4.312133333333276E-3</v>
      </c>
      <c r="M12" s="1">
        <v>-0.10402883333333343</v>
      </c>
      <c r="N12" s="4"/>
    </row>
    <row r="13" spans="1:14" x14ac:dyDescent="0.2">
      <c r="A13" s="5" t="s">
        <v>19</v>
      </c>
      <c r="B13" s="5">
        <v>0</v>
      </c>
      <c r="C13" s="5">
        <v>0.49349306666666681</v>
      </c>
      <c r="D13" s="5">
        <v>0.13867306666666676</v>
      </c>
      <c r="E13" s="5">
        <v>0.1204330666666668</v>
      </c>
      <c r="F13" s="5">
        <v>6.9113066666666764E-2</v>
      </c>
      <c r="G13" s="5">
        <v>0.42291973333333355</v>
      </c>
      <c r="H13" s="5">
        <v>0.27371973333333344</v>
      </c>
      <c r="I13" s="5">
        <v>7.2093066666666802E-2</v>
      </c>
      <c r="J13" s="5">
        <v>0.12568640000000014</v>
      </c>
      <c r="K13" s="5">
        <v>0.11720640000000003</v>
      </c>
      <c r="L13" s="5">
        <v>5.3379733333333533E-2</v>
      </c>
      <c r="M13" s="5">
        <v>6.9159733333333584E-2</v>
      </c>
      <c r="N13" s="5"/>
    </row>
    <row r="14" spans="1:14" x14ac:dyDescent="0.2">
      <c r="A14" s="5" t="s">
        <v>19</v>
      </c>
      <c r="B14" s="5">
        <v>0</v>
      </c>
      <c r="C14" s="5">
        <v>-0.27192700000000003</v>
      </c>
      <c r="D14" s="5">
        <v>-0.36723999999999996</v>
      </c>
      <c r="E14" s="5">
        <v>-0.46562700000000001</v>
      </c>
      <c r="F14" s="5">
        <v>-0.37770700000000001</v>
      </c>
      <c r="G14" s="5">
        <v>-0.16464599999999996</v>
      </c>
      <c r="H14" s="5">
        <v>-0.27588000000000001</v>
      </c>
      <c r="I14" s="5">
        <v>-0.17639000000000005</v>
      </c>
      <c r="J14" s="5">
        <v>-0.24044999999999994</v>
      </c>
      <c r="K14" s="5">
        <v>-0.27482999999999996</v>
      </c>
      <c r="L14" s="5">
        <v>-0.42276999999999998</v>
      </c>
      <c r="M14" s="5">
        <v>-0.43654999999999999</v>
      </c>
      <c r="N14" s="5"/>
    </row>
    <row r="15" spans="1:14" x14ac:dyDescent="0.2">
      <c r="A15" s="5" t="s">
        <v>19</v>
      </c>
      <c r="B15" s="5">
        <v>0</v>
      </c>
      <c r="C15" s="5">
        <v>0.45301053333333358</v>
      </c>
      <c r="D15" s="5">
        <v>0.41282078974358999</v>
      </c>
      <c r="E15" s="5">
        <v>0.39304386666666669</v>
      </c>
      <c r="F15" s="5">
        <v>0.36966386666666684</v>
      </c>
      <c r="G15" s="5">
        <v>0.20337720000000004</v>
      </c>
      <c r="H15" s="5">
        <v>1.4817200000000086E-2</v>
      </c>
      <c r="I15" s="5">
        <v>4.0677200000000302E-2</v>
      </c>
      <c r="J15" s="5">
        <v>-5.3556133333333145E-2</v>
      </c>
      <c r="K15" s="5">
        <v>-3.3376133333333169E-2</v>
      </c>
      <c r="L15" s="5">
        <v>-3.7176133333333083E-2</v>
      </c>
      <c r="M15" s="5">
        <v>-7.7996133333333162E-2</v>
      </c>
      <c r="N15" s="5"/>
    </row>
    <row r="16" spans="1:14" x14ac:dyDescent="0.2">
      <c r="A16" s="5" t="s">
        <v>19</v>
      </c>
      <c r="B16" s="5">
        <v>0</v>
      </c>
      <c r="C16" s="5">
        <v>0.69530006666666688</v>
      </c>
      <c r="D16" s="5">
        <v>0.64661340000000023</v>
      </c>
      <c r="E16" s="5">
        <v>0.51400006666666687</v>
      </c>
      <c r="F16" s="5">
        <v>0.67109340000000028</v>
      </c>
      <c r="G16" s="5">
        <v>0.55675340000000018</v>
      </c>
      <c r="H16" s="5">
        <v>0.6946734</v>
      </c>
      <c r="I16" s="5">
        <v>1.1239200666666673</v>
      </c>
      <c r="J16" s="5">
        <v>0.78280673333333373</v>
      </c>
      <c r="K16" s="5">
        <v>0.40472006666666699</v>
      </c>
      <c r="L16" s="5">
        <v>1.5551933999999998</v>
      </c>
      <c r="M16" s="5">
        <v>1.5830400666666666</v>
      </c>
      <c r="N16" s="5"/>
    </row>
    <row r="17" spans="1:14" x14ac:dyDescent="0.2">
      <c r="A17" s="5" t="s">
        <v>19</v>
      </c>
      <c r="B17" s="5">
        <v>0</v>
      </c>
      <c r="C17" s="5">
        <v>8.6986666666666657E-2</v>
      </c>
      <c r="D17" s="5">
        <v>0.20931333333333338</v>
      </c>
      <c r="E17" s="5">
        <v>0.12264</v>
      </c>
      <c r="F17" s="5">
        <v>0.26946666666666663</v>
      </c>
      <c r="G17" s="5">
        <v>0.21393333333333331</v>
      </c>
      <c r="H17" s="5">
        <v>-0.29336000000000001</v>
      </c>
      <c r="I17" s="5">
        <v>-0.25549999999999984</v>
      </c>
      <c r="J17" s="5">
        <v>-0.2283</v>
      </c>
      <c r="K17" s="5">
        <v>-7.8333333333333366E-2</v>
      </c>
      <c r="L17" s="5">
        <v>3.7266666666666559E-3</v>
      </c>
      <c r="M17" s="5">
        <v>-9.0273333333333261E-2</v>
      </c>
      <c r="N17" s="5"/>
    </row>
    <row r="18" spans="1:14" x14ac:dyDescent="0.2">
      <c r="A18" s="5" t="s">
        <v>19</v>
      </c>
      <c r="B18" s="5">
        <v>0</v>
      </c>
      <c r="C18" s="5">
        <v>-0.24005933333333318</v>
      </c>
      <c r="D18" s="5">
        <v>-0.16331266666666666</v>
      </c>
      <c r="E18" s="5">
        <v>-4.3219333333333443E-2</v>
      </c>
      <c r="F18" s="5">
        <v>-0.22767266666666686</v>
      </c>
      <c r="G18" s="5">
        <v>-0.18413933333333321</v>
      </c>
      <c r="H18" s="5">
        <v>-0.41305933333333322</v>
      </c>
      <c r="I18" s="5">
        <v>-0.44098599999999982</v>
      </c>
      <c r="J18" s="5">
        <v>-0.40532600000000002</v>
      </c>
      <c r="K18" s="5">
        <v>-8.028600000000008E-2</v>
      </c>
      <c r="L18" s="5">
        <v>-6.8185999999999913E-2</v>
      </c>
      <c r="M18" s="5">
        <v>-2.5885999999999992E-2</v>
      </c>
      <c r="N18" s="5"/>
    </row>
    <row r="19" spans="1:14" x14ac:dyDescent="0.2">
      <c r="A19" s="5" t="s">
        <v>19</v>
      </c>
      <c r="B19" s="5">
        <v>0</v>
      </c>
      <c r="C19" s="5">
        <v>0.67695333333333363</v>
      </c>
      <c r="D19" s="5">
        <v>1.0491000000000001</v>
      </c>
      <c r="E19" s="5">
        <v>0.91764000000000034</v>
      </c>
      <c r="F19" s="5">
        <v>1.0498799999999997</v>
      </c>
      <c r="G19" s="5">
        <v>0.47622000000000009</v>
      </c>
      <c r="H19" s="5">
        <v>0.77167999999999992</v>
      </c>
      <c r="I19" s="5">
        <v>1.0228200000000003</v>
      </c>
      <c r="J19" s="5">
        <v>1.1457933333333334</v>
      </c>
      <c r="K19" s="5">
        <v>1.1828466666666666</v>
      </c>
      <c r="L19" s="5">
        <v>1.1343133333333333</v>
      </c>
      <c r="M19" s="5">
        <v>0.61208000000000007</v>
      </c>
      <c r="N19" s="5"/>
    </row>
    <row r="20" spans="1:14" x14ac:dyDescent="0.2">
      <c r="A20" s="5" t="s">
        <v>19</v>
      </c>
      <c r="B20" s="5">
        <v>0</v>
      </c>
      <c r="C20" s="5">
        <v>0.17982666666666697</v>
      </c>
      <c r="D20" s="5">
        <v>0.20170000000000021</v>
      </c>
      <c r="E20" s="5">
        <v>0.19438666666666693</v>
      </c>
      <c r="F20" s="5">
        <v>0.66324666666666698</v>
      </c>
      <c r="G20" s="5">
        <v>0.4502333333333336</v>
      </c>
      <c r="H20" s="5">
        <v>0.56885333333333377</v>
      </c>
      <c r="I20" s="5">
        <v>0.10392000000000035</v>
      </c>
      <c r="J20" s="5">
        <v>1.935333333333368E-2</v>
      </c>
      <c r="K20" s="5">
        <v>8.439333333333357E-2</v>
      </c>
      <c r="L20" s="5">
        <v>7.8840000000000299E-2</v>
      </c>
      <c r="M20" s="5">
        <v>0.13838666666666694</v>
      </c>
      <c r="N20" s="5"/>
    </row>
    <row r="21" spans="1:14" x14ac:dyDescent="0.2">
      <c r="A21" s="5" t="s">
        <v>19</v>
      </c>
      <c r="B21" s="5">
        <v>0</v>
      </c>
      <c r="C21" s="5">
        <v>-0.16997333333333348</v>
      </c>
      <c r="D21" s="5">
        <v>-0.2034466666666668</v>
      </c>
      <c r="E21" s="5">
        <v>0.24765333333333325</v>
      </c>
      <c r="F21" s="5">
        <v>0.20845999999999976</v>
      </c>
      <c r="G21" s="5">
        <v>0.24045999999999979</v>
      </c>
      <c r="H21" s="5">
        <v>0.34387999999999996</v>
      </c>
      <c r="I21" s="5">
        <v>0.40764666666666649</v>
      </c>
      <c r="J21" s="5">
        <v>0.32476666666666643</v>
      </c>
      <c r="K21" s="5">
        <v>0.33812666666666635</v>
      </c>
      <c r="L21" s="5">
        <v>0.32763999999999982</v>
      </c>
      <c r="M21" s="5">
        <v>0.3490533333333331</v>
      </c>
      <c r="N21" s="5"/>
    </row>
    <row r="22" spans="1:14" x14ac:dyDescent="0.2">
      <c r="A22" s="5" t="s">
        <v>19</v>
      </c>
      <c r="B22" s="5">
        <v>0</v>
      </c>
      <c r="C22" s="5">
        <v>-1.0357499999999999</v>
      </c>
      <c r="D22" s="5">
        <v>-1.0145500000000001</v>
      </c>
      <c r="E22" s="5">
        <v>-0.75263000000000002</v>
      </c>
      <c r="F22" s="5">
        <v>-0.79519000000000006</v>
      </c>
      <c r="G22" s="5">
        <v>-0.83043</v>
      </c>
      <c r="H22" s="17">
        <v>0.20540025555555558</v>
      </c>
      <c r="I22" s="5">
        <v>-0.76287000000000005</v>
      </c>
      <c r="J22" s="5">
        <v>-0.78360000000000007</v>
      </c>
      <c r="K22" s="5">
        <v>-0.60106000000000004</v>
      </c>
      <c r="L22" s="5">
        <v>-0.92615000000000003</v>
      </c>
      <c r="M22" s="5">
        <v>-0.77738000000000007</v>
      </c>
      <c r="N22" s="5"/>
    </row>
    <row r="23" spans="1:14" x14ac:dyDescent="0.2">
      <c r="A23" s="5" t="s">
        <v>19</v>
      </c>
      <c r="B23" s="5">
        <v>0</v>
      </c>
      <c r="C23" s="5">
        <v>-0.17052066666666685</v>
      </c>
      <c r="D23" s="5">
        <v>-0.23445400000000016</v>
      </c>
      <c r="E23" s="5">
        <v>-0.2212140000000001</v>
      </c>
      <c r="F23" s="5">
        <v>2.0599333333333303E-2</v>
      </c>
      <c r="G23" s="5">
        <v>0.60459933333333327</v>
      </c>
      <c r="H23" s="5">
        <v>0.36867822222222207</v>
      </c>
      <c r="I23" s="5">
        <v>1.1603259999999997</v>
      </c>
      <c r="J23" s="5">
        <v>1.3618526666666668</v>
      </c>
      <c r="K23" s="5">
        <v>1.2206193333333333</v>
      </c>
      <c r="L23" s="5">
        <v>1.2452859999999999</v>
      </c>
      <c r="M23" s="5">
        <v>1.0653726666666663</v>
      </c>
      <c r="N23" s="5"/>
    </row>
    <row r="24" spans="1:14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0070C0"/>
  </sheetPr>
  <dimension ref="A1:M29"/>
  <sheetViews>
    <sheetView zoomScale="80" zoomScaleNormal="80" workbookViewId="0">
      <selection activeCell="O23" sqref="O23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x14ac:dyDescent="0.2">
      <c r="A1" s="1" t="s">
        <v>22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</row>
    <row r="2" spans="1:13" x14ac:dyDescent="0.2">
      <c r="A2" s="4" t="s">
        <v>2</v>
      </c>
      <c r="B2" s="5">
        <v>0</v>
      </c>
      <c r="C2" s="5">
        <v>7.3367000000000002E-2</v>
      </c>
      <c r="D2" s="5">
        <v>1.7401E-2</v>
      </c>
      <c r="E2" s="5">
        <v>-8.6180000000000007E-2</v>
      </c>
      <c r="F2" s="5">
        <v>-7.2520000000000001E-2</v>
      </c>
      <c r="G2" s="5">
        <v>-8.1869999999999998E-2</v>
      </c>
      <c r="H2" s="5">
        <v>-2.0840000000000001E-2</v>
      </c>
      <c r="I2" s="5">
        <v>-3.099E-2</v>
      </c>
      <c r="J2" s="5">
        <v>-9.0939999999999993E-2</v>
      </c>
      <c r="K2" s="5">
        <v>-6.966E-2</v>
      </c>
      <c r="L2" s="5">
        <v>-2.6870000000000002E-2</v>
      </c>
      <c r="M2" s="5">
        <v>-2.078E-2</v>
      </c>
    </row>
    <row r="3" spans="1:13" x14ac:dyDescent="0.2">
      <c r="A3" s="4" t="s">
        <v>2</v>
      </c>
      <c r="B3" s="5">
        <v>0</v>
      </c>
      <c r="C3" s="5">
        <v>5.9220000000000002E-2</v>
      </c>
      <c r="D3" s="5">
        <v>9.8919999999999994E-2</v>
      </c>
      <c r="E3" s="5">
        <v>2.4433E-2</v>
      </c>
      <c r="F3" s="5">
        <v>6.2872999999999998E-2</v>
      </c>
      <c r="G3" s="5">
        <v>-5.5050000000000002E-2</v>
      </c>
      <c r="H3" s="5">
        <v>3.6139999999999999E-2</v>
      </c>
      <c r="I3" s="5">
        <v>1.2213E-2</v>
      </c>
      <c r="J3" s="5">
        <v>-9.1599999999999997E-3</v>
      </c>
      <c r="K3" s="5">
        <v>0.173013</v>
      </c>
      <c r="L3" s="5">
        <v>-3.0400000000000002E-3</v>
      </c>
      <c r="M3" s="5">
        <v>-5.357E-2</v>
      </c>
    </row>
    <row r="4" spans="1:13" x14ac:dyDescent="0.2">
      <c r="A4" s="4" t="s">
        <v>2</v>
      </c>
      <c r="B4" s="5">
        <v>0</v>
      </c>
      <c r="C4" s="5">
        <v>0.116733</v>
      </c>
      <c r="D4" s="5">
        <v>0.21396699999999999</v>
      </c>
      <c r="E4" s="5">
        <v>0.2268</v>
      </c>
      <c r="F4" s="5">
        <v>0.15012700000000001</v>
      </c>
      <c r="G4" s="5">
        <v>0.112607</v>
      </c>
      <c r="H4" s="5">
        <v>5.6446999999999997E-2</v>
      </c>
      <c r="I4" s="5">
        <v>7.9579999999999998E-2</v>
      </c>
      <c r="J4" s="5">
        <v>1.8693000000000001E-2</v>
      </c>
      <c r="K4" s="5">
        <v>-7.5900000000000004E-3</v>
      </c>
      <c r="L4" s="5">
        <v>2.9007000000000002E-2</v>
      </c>
      <c r="M4" s="5">
        <v>-7.8609999999999999E-2</v>
      </c>
    </row>
    <row r="5" spans="1:13" x14ac:dyDescent="0.2">
      <c r="A5" s="4" t="s">
        <v>2</v>
      </c>
      <c r="B5" s="5">
        <v>0</v>
      </c>
      <c r="C5" s="5">
        <v>-0.10353999999999999</v>
      </c>
      <c r="D5" s="5">
        <v>-0.19295000000000001</v>
      </c>
      <c r="E5" s="5">
        <v>-0.16577</v>
      </c>
      <c r="F5" s="5">
        <v>-0.16063</v>
      </c>
      <c r="G5" s="5">
        <v>-0.22552</v>
      </c>
      <c r="H5" s="5">
        <v>-0.11931</v>
      </c>
      <c r="I5" s="5">
        <v>-9.6909999999999996E-2</v>
      </c>
      <c r="J5" s="5">
        <v>-0.14283000000000001</v>
      </c>
      <c r="K5" s="5">
        <v>-7.5429999999999997E-2</v>
      </c>
      <c r="L5" s="5">
        <v>-1.728E-2</v>
      </c>
      <c r="M5" s="5">
        <v>-2.375E-2</v>
      </c>
    </row>
    <row r="6" spans="1:13" x14ac:dyDescent="0.2">
      <c r="A6" s="4" t="s">
        <v>2</v>
      </c>
      <c r="B6" s="5">
        <v>0</v>
      </c>
      <c r="C6" s="5">
        <v>-0.18742</v>
      </c>
      <c r="D6" s="5">
        <v>-5.6640000000000003E-2</v>
      </c>
      <c r="E6" s="5">
        <v>-0.11942</v>
      </c>
      <c r="F6" s="5">
        <v>-8.2110000000000002E-2</v>
      </c>
      <c r="G6" s="5">
        <v>-7.0900000000000005E-2</v>
      </c>
      <c r="H6" s="5">
        <v>-3.9640000000000002E-2</v>
      </c>
      <c r="I6" s="5">
        <v>-5.3060000000000003E-2</v>
      </c>
      <c r="J6" s="5">
        <v>-0.10264</v>
      </c>
      <c r="K6" s="5">
        <v>-0.14354</v>
      </c>
      <c r="L6" s="5">
        <v>-0.16088</v>
      </c>
      <c r="M6" s="5">
        <v>-0.10524</v>
      </c>
    </row>
    <row r="7" spans="1:13" x14ac:dyDescent="0.2">
      <c r="A7" s="4" t="s">
        <v>2</v>
      </c>
      <c r="B7" s="5">
        <v>0</v>
      </c>
      <c r="C7" s="5">
        <v>-2.0250000000000001E-2</v>
      </c>
      <c r="D7" s="5">
        <v>0.122213</v>
      </c>
      <c r="E7" s="5">
        <v>0.146067</v>
      </c>
      <c r="F7" s="5">
        <v>0.26432699999999998</v>
      </c>
      <c r="G7" s="5">
        <v>0.17689299999999999</v>
      </c>
      <c r="H7" s="5">
        <v>-8.2699999999999996E-3</v>
      </c>
      <c r="I7" s="5">
        <v>-8.4100000000000008E-3</v>
      </c>
      <c r="J7" s="5">
        <v>-2.563E-2</v>
      </c>
      <c r="K7" s="5">
        <v>-8.7389999999999995E-2</v>
      </c>
      <c r="L7" s="5">
        <v>1.7467E-2</v>
      </c>
      <c r="M7" s="5">
        <v>-1.7829999999999999E-2</v>
      </c>
    </row>
    <row r="8" spans="1:13" x14ac:dyDescent="0.2">
      <c r="A8" s="4" t="s">
        <v>2</v>
      </c>
      <c r="B8" s="5">
        <v>0</v>
      </c>
      <c r="C8" s="5">
        <v>-6.0793333333333345E-2</v>
      </c>
      <c r="D8" s="5">
        <v>-2.9053333333333344E-2</v>
      </c>
      <c r="E8" s="5">
        <v>-1.3346666666666692E-2</v>
      </c>
      <c r="F8" s="5">
        <v>-4.6753333333333334E-2</v>
      </c>
      <c r="G8" s="5">
        <v>-5.6693333333333353E-2</v>
      </c>
      <c r="H8" s="5">
        <v>-5.2206666666666686E-2</v>
      </c>
      <c r="I8" s="5">
        <v>-2.8446666666666686E-2</v>
      </c>
      <c r="J8" s="5">
        <v>-2.1486666666666692E-2</v>
      </c>
      <c r="K8" s="5">
        <v>-6.2840000000000035E-2</v>
      </c>
      <c r="L8" s="5">
        <v>-8.4542352941176499E-2</v>
      </c>
      <c r="M8" s="5">
        <v>-0.1044066666666667</v>
      </c>
    </row>
    <row r="9" spans="1:13" x14ac:dyDescent="0.2">
      <c r="A9" s="4" t="s">
        <v>2</v>
      </c>
      <c r="B9" s="5">
        <v>0</v>
      </c>
      <c r="C9" s="5">
        <v>3.8967000000000002E-2</v>
      </c>
      <c r="D9" s="5">
        <v>7.9759999999999998E-2</v>
      </c>
      <c r="E9" s="5">
        <v>0.13620699999999999</v>
      </c>
      <c r="F9" s="5">
        <v>0.168013</v>
      </c>
      <c r="G9" s="5">
        <v>5.3326999999999999E-2</v>
      </c>
      <c r="H9" s="5">
        <v>-3.7850000000000002E-2</v>
      </c>
      <c r="I9" s="5">
        <v>-7.3870000000000005E-2</v>
      </c>
      <c r="J9" s="5">
        <v>-6.4500000000000002E-2</v>
      </c>
      <c r="K9" s="5">
        <v>-5.475E-2</v>
      </c>
      <c r="L9" s="5">
        <v>-6.0949999999999997E-2</v>
      </c>
      <c r="M9" s="5">
        <v>-4.7070000000000001E-2</v>
      </c>
    </row>
    <row r="10" spans="1:13" x14ac:dyDescent="0.2">
      <c r="A10" s="4" t="s">
        <v>2</v>
      </c>
      <c r="B10" s="5">
        <v>0</v>
      </c>
      <c r="C10" s="5">
        <v>-4.1153333333333438E-2</v>
      </c>
      <c r="D10" s="5">
        <v>3.125999999999992E-2</v>
      </c>
      <c r="E10" s="5">
        <v>2.383999999999992E-2</v>
      </c>
      <c r="F10" s="5">
        <v>3.5319999999999914E-2</v>
      </c>
      <c r="G10" s="5">
        <v>-3.8133333333334241E-3</v>
      </c>
      <c r="H10" s="5">
        <v>0.10041999999999993</v>
      </c>
      <c r="I10" s="5">
        <v>6.9199999999998967E-3</v>
      </c>
      <c r="J10" s="5">
        <v>4.5399999999999364E-3</v>
      </c>
      <c r="K10" s="5">
        <v>6.3926666666666562E-2</v>
      </c>
      <c r="L10" s="5">
        <v>-0.18806000000000006</v>
      </c>
      <c r="M10" s="5">
        <v>-7.4706666666666754E-2</v>
      </c>
    </row>
    <row r="11" spans="1:13" x14ac:dyDescent="0.2">
      <c r="A11" s="4" t="s">
        <v>2</v>
      </c>
      <c r="B11" s="5">
        <v>0</v>
      </c>
      <c r="C11" s="5">
        <v>-3.1453666666666755E-2</v>
      </c>
      <c r="D11" s="5">
        <v>-1.3593666666666726E-2</v>
      </c>
      <c r="E11" s="5">
        <v>-7.4013666666666741E-2</v>
      </c>
      <c r="F11" s="5">
        <v>-0.12782033333333345</v>
      </c>
      <c r="G11" s="5">
        <v>-0.15612033333333344</v>
      </c>
      <c r="H11" s="5">
        <v>-0.18829366666666672</v>
      </c>
      <c r="I11" s="5">
        <v>-0.23187366666666673</v>
      </c>
      <c r="J11" s="5">
        <v>-0.20396700000000009</v>
      </c>
      <c r="K11" s="5">
        <v>-0.25870700000000013</v>
      </c>
      <c r="L11" s="5">
        <v>-0.26304700000000014</v>
      </c>
      <c r="M11" s="5">
        <v>-0.11256700000000007</v>
      </c>
    </row>
    <row r="12" spans="1:13" x14ac:dyDescent="0.2">
      <c r="A12" s="4" t="s">
        <v>1</v>
      </c>
      <c r="B12" s="5">
        <v>0</v>
      </c>
      <c r="C12" s="5">
        <v>0.11670633333333336</v>
      </c>
      <c r="D12" s="5">
        <v>6.1706333333333377E-2</v>
      </c>
      <c r="E12" s="5">
        <v>2.4196666666667014E-3</v>
      </c>
      <c r="F12" s="5">
        <v>1.1753000000000041E-2</v>
      </c>
      <c r="G12" s="5">
        <v>3.4219666666666711E-2</v>
      </c>
      <c r="H12" s="5">
        <v>0.164853</v>
      </c>
      <c r="I12" s="5">
        <v>0.14162633333333338</v>
      </c>
      <c r="J12" s="5">
        <v>0.11042633333333335</v>
      </c>
      <c r="K12" s="5">
        <v>8.6439666666666692E-2</v>
      </c>
      <c r="L12" s="5">
        <v>5.9253000000000049E-2</v>
      </c>
      <c r="M12" s="5">
        <v>-1.5046999999999958E-2</v>
      </c>
    </row>
    <row r="13" spans="1:13" x14ac:dyDescent="0.2">
      <c r="A13" s="4" t="s">
        <v>1</v>
      </c>
      <c r="B13" s="5">
        <v>0</v>
      </c>
      <c r="C13" s="5">
        <v>-9.3333333333334607E-3</v>
      </c>
      <c r="D13" s="5">
        <v>2.9326666666666574E-2</v>
      </c>
      <c r="E13" s="5">
        <v>3.571333333333325E-2</v>
      </c>
      <c r="F13" s="5">
        <v>7.1733333333332244E-3</v>
      </c>
      <c r="G13" s="5">
        <v>-1.5353333333333434E-2</v>
      </c>
      <c r="H13" s="5">
        <v>3.3553333333333234E-2</v>
      </c>
      <c r="I13" s="5">
        <v>-0.12199333333333343</v>
      </c>
      <c r="J13" s="5">
        <v>-0.10969333333333343</v>
      </c>
      <c r="K13" s="5">
        <v>-0.1237466666666668</v>
      </c>
      <c r="L13" s="5">
        <v>-0.1713933333333334</v>
      </c>
      <c r="M13" s="5">
        <v>-0.19485333333333343</v>
      </c>
    </row>
    <row r="14" spans="1:13" s="4" customFormat="1" x14ac:dyDescent="0.2">
      <c r="A14" s="4" t="s">
        <v>1</v>
      </c>
      <c r="B14" s="4">
        <v>0</v>
      </c>
      <c r="C14" s="4">
        <v>0.18723333333333342</v>
      </c>
      <c r="D14" s="4">
        <v>0.10161333333333342</v>
      </c>
      <c r="E14" s="4">
        <v>0.2381466666666667</v>
      </c>
      <c r="F14" s="4">
        <v>0.18963333333333346</v>
      </c>
      <c r="G14" s="4">
        <v>4.6653333333333435E-2</v>
      </c>
      <c r="H14" s="4">
        <v>0.15201333333333342</v>
      </c>
      <c r="I14" s="4">
        <v>4.024666666666675E-2</v>
      </c>
      <c r="J14" s="4">
        <v>0.15941333333333343</v>
      </c>
      <c r="K14" s="4">
        <v>0.20856666666666671</v>
      </c>
      <c r="L14" s="4">
        <v>0.18458000000000008</v>
      </c>
      <c r="M14" s="4">
        <v>0.25894666666666677</v>
      </c>
    </row>
    <row r="15" spans="1:13" s="4" customFormat="1" x14ac:dyDescent="0.2">
      <c r="A15" s="4" t="s">
        <v>1</v>
      </c>
      <c r="B15" s="1">
        <v>0</v>
      </c>
      <c r="C15" s="1">
        <v>1.0637153846153827E-2</v>
      </c>
      <c r="D15" s="1">
        <v>3.5686948717948704E-2</v>
      </c>
      <c r="E15" s="1">
        <v>2.8838179487179476E-2</v>
      </c>
      <c r="F15" s="1">
        <v>3.0721999999999985E-2</v>
      </c>
      <c r="G15" s="1">
        <v>-1.8586179487179499E-2</v>
      </c>
      <c r="H15" s="1">
        <v>5.924333333333324E-3</v>
      </c>
      <c r="I15" s="1">
        <v>-2.8074435897435909E-2</v>
      </c>
      <c r="J15" s="1">
        <v>-3.6751871794871813E-2</v>
      </c>
      <c r="K15" s="1">
        <v>-2.7054435897435922E-2</v>
      </c>
      <c r="L15" s="1">
        <v>-5.2750437405731536E-2</v>
      </c>
      <c r="M15" s="1">
        <v>-4.5344923076923088E-2</v>
      </c>
    </row>
    <row r="16" spans="1:13" x14ac:dyDescent="0.2">
      <c r="A16" s="5" t="s">
        <v>3</v>
      </c>
      <c r="B16" s="5">
        <v>0</v>
      </c>
      <c r="C16" s="5">
        <v>-6.2133333333333667E-3</v>
      </c>
      <c r="D16" s="5">
        <v>9.1039999999999982E-2</v>
      </c>
      <c r="E16" s="5">
        <v>9.1021818181818148E-2</v>
      </c>
      <c r="F16" s="5">
        <v>2.9386666666666641E-2</v>
      </c>
      <c r="G16" s="5">
        <v>4.8346666666666649E-2</v>
      </c>
      <c r="H16" s="5">
        <v>-1.4066666666667043E-3</v>
      </c>
      <c r="I16" s="5">
        <v>-0.14979333333333333</v>
      </c>
      <c r="J16" s="5">
        <v>-0.17583333333333337</v>
      </c>
      <c r="K16" s="5">
        <v>-0.22293666666666667</v>
      </c>
      <c r="L16" s="5">
        <v>-0.21136666666666676</v>
      </c>
      <c r="M16" s="5">
        <v>-0.20968000000000006</v>
      </c>
    </row>
    <row r="17" spans="1:13" x14ac:dyDescent="0.2">
      <c r="A17" s="5" t="s">
        <v>3</v>
      </c>
      <c r="B17" s="5">
        <v>0</v>
      </c>
      <c r="C17" s="5">
        <v>-2.7310000000000001E-2</v>
      </c>
      <c r="D17" s="5">
        <v>2.0192999999999999E-2</v>
      </c>
      <c r="E17" s="5">
        <v>7.2940000000000005E-2</v>
      </c>
      <c r="F17" s="5">
        <v>-3.7220000000000003E-2</v>
      </c>
      <c r="G17" s="5">
        <v>0.11948</v>
      </c>
      <c r="H17" s="5">
        <v>1.966E-2</v>
      </c>
      <c r="I17" s="5">
        <v>-8.8500000000000002E-3</v>
      </c>
      <c r="J17" s="5">
        <v>-0.19078000000000001</v>
      </c>
      <c r="K17" s="5">
        <v>-0.13697999999999999</v>
      </c>
      <c r="L17" s="5">
        <v>-0.15564</v>
      </c>
      <c r="M17" s="5">
        <v>-0.12069625000000002</v>
      </c>
    </row>
    <row r="18" spans="1:13" x14ac:dyDescent="0.2">
      <c r="A18" s="5" t="s">
        <v>3</v>
      </c>
      <c r="B18" s="5">
        <v>0</v>
      </c>
      <c r="C18" s="5">
        <v>0.17722859999999999</v>
      </c>
      <c r="D18" s="5">
        <v>0.26355526666666662</v>
      </c>
      <c r="E18" s="5">
        <v>0.14718859999999998</v>
      </c>
      <c r="F18" s="5">
        <v>0.22278859999999998</v>
      </c>
      <c r="G18" s="5">
        <v>1.7155266666666617E-2</v>
      </c>
      <c r="H18" s="5">
        <v>1.762859999999998E-2</v>
      </c>
      <c r="I18" s="5">
        <v>-7.3204733333333369E-2</v>
      </c>
      <c r="J18" s="5">
        <v>-2.2424733333333377E-2</v>
      </c>
      <c r="K18" s="5">
        <v>-9.5511400000000038E-2</v>
      </c>
      <c r="L18" s="5">
        <v>-9.4104733333333371E-2</v>
      </c>
      <c r="M18" s="5">
        <v>-0.14205139999999999</v>
      </c>
    </row>
    <row r="19" spans="1:13" x14ac:dyDescent="0.2">
      <c r="A19" s="5" t="s">
        <v>4</v>
      </c>
      <c r="B19" s="5">
        <v>0</v>
      </c>
      <c r="C19" s="5">
        <v>0.14486000000000007</v>
      </c>
      <c r="D19" s="5">
        <v>-3.0513333333333243E-2</v>
      </c>
      <c r="E19" s="5">
        <v>-1.4626666666666611E-2</v>
      </c>
      <c r="F19" s="5">
        <v>6.9000000000000988E-3</v>
      </c>
      <c r="G19" s="5">
        <v>-1.9593333333333234E-2</v>
      </c>
      <c r="H19" s="5">
        <v>-4.3526666666666582E-2</v>
      </c>
      <c r="I19" s="5">
        <v>-3.0353333333333246E-2</v>
      </c>
      <c r="J19" s="5">
        <v>-0.12371999999999991</v>
      </c>
      <c r="K19" s="5">
        <v>-0.24817999999999993</v>
      </c>
      <c r="L19" s="5">
        <v>-0.31199333333333329</v>
      </c>
      <c r="M19" s="5">
        <v>-0.29527999999999999</v>
      </c>
    </row>
    <row r="20" spans="1:13" x14ac:dyDescent="0.2">
      <c r="A20" s="5" t="s">
        <v>4</v>
      </c>
      <c r="B20" s="5">
        <v>0</v>
      </c>
      <c r="C20" s="5">
        <v>-7.8853333333333234E-2</v>
      </c>
      <c r="D20" s="5">
        <v>-4.0626666666666596E-2</v>
      </c>
      <c r="E20" s="5">
        <v>-2.0193333333333247E-2</v>
      </c>
      <c r="F20" s="5">
        <v>-7.7153333333333254E-2</v>
      </c>
      <c r="G20" s="5">
        <v>-1.289333333333326E-2</v>
      </c>
      <c r="H20" s="5">
        <v>-1.6973333333333247E-2</v>
      </c>
      <c r="I20" s="5">
        <v>-1.4999999999998348E-3</v>
      </c>
      <c r="J20" s="5">
        <v>1.1020000000000089E-2</v>
      </c>
      <c r="K20" s="5">
        <v>-0.10411333333333328</v>
      </c>
      <c r="L20" s="5">
        <v>-8.4826666666666578E-2</v>
      </c>
      <c r="M20" s="5">
        <v>-7.9486666666666567E-2</v>
      </c>
    </row>
    <row r="21" spans="1:13" x14ac:dyDescent="0.2">
      <c r="A21" s="5" t="s">
        <v>4</v>
      </c>
      <c r="B21" s="5">
        <v>0</v>
      </c>
      <c r="C21" s="5">
        <v>0.27374666666666669</v>
      </c>
      <c r="D21" s="5">
        <v>0.23572666666666672</v>
      </c>
      <c r="E21" s="5">
        <v>0.25528666666666672</v>
      </c>
      <c r="F21" s="5">
        <v>0.2282666666666667</v>
      </c>
      <c r="G21" s="5">
        <v>0.21326000000000003</v>
      </c>
      <c r="H21" s="5">
        <v>0.22596000000000008</v>
      </c>
      <c r="I21" s="5">
        <v>0.18728000000000003</v>
      </c>
      <c r="J21" s="5">
        <v>7.0720000000000047E-2</v>
      </c>
      <c r="K21" s="5">
        <v>0.11153333333333336</v>
      </c>
      <c r="L21" s="5">
        <v>9.6626666666666722E-2</v>
      </c>
      <c r="M21" s="5">
        <v>2.7400000000000388E-3</v>
      </c>
    </row>
    <row r="22" spans="1:13" x14ac:dyDescent="0.2">
      <c r="A22" s="5" t="s">
        <v>4</v>
      </c>
      <c r="B22" s="5">
        <v>0</v>
      </c>
      <c r="C22" s="5">
        <v>7.9853666666666684E-2</v>
      </c>
      <c r="D22" s="5">
        <v>6.705366666666665E-2</v>
      </c>
      <c r="E22" s="5">
        <v>0.15229366666666666</v>
      </c>
      <c r="F22" s="5">
        <v>9.8586999999999994E-2</v>
      </c>
      <c r="G22" s="5">
        <v>0.22026700000000002</v>
      </c>
      <c r="H22" s="5">
        <v>8.7820333333333347E-2</v>
      </c>
      <c r="I22" s="5">
        <v>3.9987000000000002E-2</v>
      </c>
      <c r="J22" s="5">
        <v>0.184387</v>
      </c>
      <c r="K22" s="5">
        <v>0.10081366666666668</v>
      </c>
      <c r="L22" s="5">
        <v>-3.2079666666666666E-2</v>
      </c>
      <c r="M22" s="5">
        <v>0.16346033333333335</v>
      </c>
    </row>
    <row r="23" spans="1:13" x14ac:dyDescent="0.2">
      <c r="A23" s="5" t="s">
        <v>4</v>
      </c>
      <c r="B23" s="5">
        <v>0</v>
      </c>
      <c r="C23" s="5">
        <v>6.132666666666662E-2</v>
      </c>
      <c r="D23" s="5">
        <v>9.2639999999999875E-2</v>
      </c>
      <c r="E23" s="5">
        <v>6.279333333333327E-2</v>
      </c>
      <c r="F23" s="5">
        <v>4.6266666666666588E-2</v>
      </c>
      <c r="G23" s="5">
        <v>7.4226666666666594E-2</v>
      </c>
      <c r="H23" s="5">
        <v>-7.8000000000000959E-3</v>
      </c>
      <c r="I23" s="5">
        <v>-4.6333333333334449E-3</v>
      </c>
      <c r="J23" s="5">
        <v>1.4541428571428499E-2</v>
      </c>
      <c r="K23" s="5">
        <v>5.0526666666666581E-2</v>
      </c>
      <c r="L23" s="5">
        <v>0.12837999999999991</v>
      </c>
      <c r="M23" s="5">
        <v>6.3199999999999402E-3</v>
      </c>
    </row>
    <row r="24" spans="1:13" x14ac:dyDescent="0.2">
      <c r="A24" s="5" t="s">
        <v>4</v>
      </c>
      <c r="B24" s="5">
        <v>0</v>
      </c>
      <c r="C24" s="5">
        <v>-6.9460000000000036E-2</v>
      </c>
      <c r="D24" s="5">
        <v>-5.9800000000000013E-2</v>
      </c>
      <c r="E24" s="5">
        <v>-6.7333333333333342E-2</v>
      </c>
      <c r="F24" s="5">
        <v>-6.3720000000000027E-2</v>
      </c>
      <c r="G24" s="5">
        <v>-2.1953333333333359E-2</v>
      </c>
      <c r="H24" s="5">
        <v>2.507333333333334E-2</v>
      </c>
      <c r="I24" s="5">
        <v>-9.2333333333333382E-3</v>
      </c>
      <c r="J24" s="5">
        <v>-3.2740000000000019E-2</v>
      </c>
      <c r="K24" s="5">
        <v>1.7946666666666659E-2</v>
      </c>
      <c r="L24" s="5">
        <v>-4.0293333333333334E-2</v>
      </c>
      <c r="M24" s="5">
        <v>-3.0840000000000024E-2</v>
      </c>
    </row>
    <row r="25" spans="1:13" x14ac:dyDescent="0.2">
      <c r="A25" s="5" t="s">
        <v>4</v>
      </c>
      <c r="B25" s="5">
        <v>0</v>
      </c>
      <c r="C25" s="5">
        <v>1.005999999999998E-2</v>
      </c>
      <c r="D25" s="5">
        <v>-2.7866666666666708E-3</v>
      </c>
      <c r="E25" s="5">
        <v>-2.2059999999999989E-2</v>
      </c>
      <c r="F25" s="5">
        <v>2.0793333333333337E-2</v>
      </c>
      <c r="G25" s="5">
        <v>-1.3260000000000013E-2</v>
      </c>
      <c r="H25" s="5">
        <v>1.1039999999999991E-2</v>
      </c>
      <c r="I25" s="5">
        <v>2.9566666666666689E-2</v>
      </c>
      <c r="J25" s="5">
        <v>8.9666666666666939E-3</v>
      </c>
      <c r="K25" s="5">
        <v>-5.6953333333333349E-2</v>
      </c>
      <c r="L25" s="5">
        <v>-6.3399999999999984E-2</v>
      </c>
      <c r="M25" s="5">
        <v>-0.15280000000000002</v>
      </c>
    </row>
    <row r="26" spans="1:13" x14ac:dyDescent="0.2">
      <c r="A26" s="5" t="s">
        <v>4</v>
      </c>
      <c r="B26" s="5">
        <v>0</v>
      </c>
      <c r="C26" s="5">
        <v>0.16746</v>
      </c>
      <c r="D26" s="5">
        <v>0.26445999999999997</v>
      </c>
      <c r="E26" s="5">
        <v>0.25481999999999999</v>
      </c>
      <c r="F26" s="5">
        <v>0.344613</v>
      </c>
      <c r="G26" s="5">
        <v>0.353433</v>
      </c>
      <c r="H26" s="5">
        <v>0.19665299999999999</v>
      </c>
      <c r="I26" s="5">
        <v>0.18872</v>
      </c>
      <c r="J26" s="5">
        <v>0.13148699999999999</v>
      </c>
      <c r="K26" s="5">
        <v>0.15629299999999999</v>
      </c>
      <c r="L26" s="5">
        <v>8.7792999999999996E-2</v>
      </c>
      <c r="M26" s="5">
        <v>0.162193</v>
      </c>
    </row>
    <row r="27" spans="1:13" x14ac:dyDescent="0.2">
      <c r="A27" s="5" t="s">
        <v>4</v>
      </c>
      <c r="B27" s="5">
        <v>0</v>
      </c>
      <c r="C27" s="5">
        <v>-3.9293000000000002E-2</v>
      </c>
      <c r="D27" s="5">
        <v>0.11140033333333334</v>
      </c>
      <c r="E27" s="5">
        <v>0.13008033333333333</v>
      </c>
      <c r="F27" s="5">
        <v>0.11436700000000002</v>
      </c>
      <c r="G27" s="5">
        <v>0.13392033333333331</v>
      </c>
      <c r="H27" s="5">
        <v>2.7179222222222202E-2</v>
      </c>
      <c r="I27" s="5">
        <v>-4.1863333333333362E-3</v>
      </c>
      <c r="J27" s="5">
        <v>-9.8346333333333369E-2</v>
      </c>
      <c r="K27" s="5">
        <v>-8.2799666666666674E-2</v>
      </c>
      <c r="L27" s="5">
        <v>-5.9299666666666646E-2</v>
      </c>
      <c r="M27" s="5">
        <v>-0.10768633333333333</v>
      </c>
    </row>
    <row r="28" spans="1:13" x14ac:dyDescent="0.2">
      <c r="A28" s="5" t="s">
        <v>4</v>
      </c>
      <c r="B28" s="5">
        <v>0</v>
      </c>
      <c r="C28" s="5">
        <v>-1.3806999999999903E-2</v>
      </c>
      <c r="D28" s="5">
        <v>9.1106333333333386E-2</v>
      </c>
      <c r="E28" s="5">
        <v>0.16691966666666669</v>
      </c>
      <c r="F28" s="5">
        <v>0.19628633333333337</v>
      </c>
      <c r="G28" s="5">
        <v>0.18191966666666676</v>
      </c>
      <c r="H28" s="5">
        <v>1.6119666666666695E-2</v>
      </c>
      <c r="I28" s="5">
        <v>1.279666666666716E-3</v>
      </c>
      <c r="J28" s="5">
        <v>-5.7453666666666639E-2</v>
      </c>
      <c r="K28" s="5">
        <v>-6.6999999999935628E-5</v>
      </c>
      <c r="L28" s="5">
        <v>-3.1733666666666667E-2</v>
      </c>
      <c r="M28" s="5">
        <v>-5.0833666666666638E-2</v>
      </c>
    </row>
    <row r="29" spans="1:13" x14ac:dyDescent="0.2">
      <c r="A29" s="5" t="s">
        <v>4</v>
      </c>
      <c r="B29" s="5">
        <v>0</v>
      </c>
      <c r="C29" s="5">
        <v>-9.1386999999999885E-2</v>
      </c>
      <c r="D29" s="5">
        <v>-7.9446999999999893E-2</v>
      </c>
      <c r="E29" s="5">
        <v>-0.13236699999999987</v>
      </c>
      <c r="F29" s="5">
        <v>0.12294633333333344</v>
      </c>
      <c r="G29" s="5">
        <v>6.133300000000011E-2</v>
      </c>
      <c r="H29" s="5">
        <v>-2.4280333333333223E-2</v>
      </c>
      <c r="I29" s="5">
        <v>1.1079666666666762E-2</v>
      </c>
      <c r="J29" s="5">
        <v>4.7519666666666759E-2</v>
      </c>
      <c r="K29" s="5">
        <v>3.7459666666666787E-2</v>
      </c>
      <c r="L29" s="5">
        <v>4.7233000000000122E-2</v>
      </c>
      <c r="M29" s="5">
        <v>9.1892500000001348E-3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0070C0"/>
  </sheetPr>
  <dimension ref="A1:M29"/>
  <sheetViews>
    <sheetView zoomScale="80" zoomScaleNormal="80" workbookViewId="0">
      <selection activeCell="N19" sqref="N19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x14ac:dyDescent="0.2">
      <c r="A1" s="1" t="s">
        <v>22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</row>
    <row r="2" spans="1:13" x14ac:dyDescent="0.2">
      <c r="A2" s="4" t="s">
        <v>2</v>
      </c>
      <c r="B2" s="5">
        <v>0</v>
      </c>
      <c r="C2" s="5">
        <v>-4.6170000000000003E-2</v>
      </c>
      <c r="D2" s="5">
        <v>-0.10903</v>
      </c>
      <c r="E2" s="5">
        <v>-0.25855</v>
      </c>
      <c r="F2" s="5">
        <v>-0.22921</v>
      </c>
      <c r="G2" s="5">
        <v>-0.21740000000000001</v>
      </c>
      <c r="H2" s="5">
        <v>-0.15570000000000001</v>
      </c>
      <c r="I2" s="5">
        <v>-0.14560999999999999</v>
      </c>
      <c r="J2" s="5">
        <v>-0.13039999999999999</v>
      </c>
      <c r="K2" s="5">
        <v>-0.10942</v>
      </c>
      <c r="L2" s="5">
        <v>-5.645E-2</v>
      </c>
      <c r="M2" s="5">
        <v>2.0379999999999999E-2</v>
      </c>
    </row>
    <row r="3" spans="1:13" x14ac:dyDescent="0.2">
      <c r="A3" s="4" t="s">
        <v>2</v>
      </c>
      <c r="B3" s="5">
        <v>0</v>
      </c>
      <c r="C3" s="5">
        <v>-0.19975000000000001</v>
      </c>
      <c r="D3" s="5">
        <v>-0.11044</v>
      </c>
      <c r="E3" s="5">
        <v>-0.19361999999999999</v>
      </c>
      <c r="F3" s="5">
        <v>-0.12307</v>
      </c>
      <c r="G3" s="5">
        <v>-0.26042999999999999</v>
      </c>
      <c r="H3" s="5">
        <v>-0.20374999999999999</v>
      </c>
      <c r="I3" s="5">
        <v>-6.8870000000000001E-2</v>
      </c>
      <c r="J3" s="5">
        <v>-5.3199999999999997E-2</v>
      </c>
      <c r="K3" s="5">
        <v>0.14286699999999999</v>
      </c>
      <c r="L3" s="5">
        <v>-6.9239999999999996E-2</v>
      </c>
      <c r="M3" s="5">
        <v>-5.3600000000000002E-2</v>
      </c>
    </row>
    <row r="4" spans="1:13" x14ac:dyDescent="0.2">
      <c r="A4" s="4" t="s">
        <v>2</v>
      </c>
      <c r="B4" s="5">
        <v>0</v>
      </c>
      <c r="C4" s="5">
        <v>-0.12151000000000001</v>
      </c>
      <c r="D4" s="5">
        <v>-4.8009999999999997E-2</v>
      </c>
      <c r="E4" s="5">
        <v>-2.1870000000000001E-2</v>
      </c>
      <c r="F4" s="5">
        <v>-4.0309999999999999E-2</v>
      </c>
      <c r="G4" s="5">
        <v>-5.5530000000000003E-2</v>
      </c>
      <c r="H4" s="5">
        <v>-0.11078</v>
      </c>
      <c r="I4" s="5">
        <v>6.9626999999999994E-2</v>
      </c>
      <c r="J4" s="5">
        <v>3.1E-2</v>
      </c>
      <c r="K4" s="5">
        <v>5.1187000000000003E-2</v>
      </c>
      <c r="L4" s="5">
        <v>0.14122000000000001</v>
      </c>
      <c r="M4" s="5">
        <v>5.4006999999999999E-2</v>
      </c>
    </row>
    <row r="5" spans="1:13" x14ac:dyDescent="0.2">
      <c r="A5" s="4" t="s">
        <v>2</v>
      </c>
      <c r="B5" s="5">
        <v>0</v>
      </c>
      <c r="C5" s="5">
        <v>-0.13319</v>
      </c>
      <c r="D5" s="5">
        <v>-0.24323</v>
      </c>
      <c r="E5" s="5">
        <v>-0.23014000000000001</v>
      </c>
      <c r="F5" s="5">
        <v>-0.21046000000000001</v>
      </c>
      <c r="G5" s="5">
        <v>-0.28622999999999998</v>
      </c>
      <c r="H5" s="5">
        <v>-0.22642000000000001</v>
      </c>
      <c r="I5" s="5">
        <v>-0.15714</v>
      </c>
      <c r="J5" s="5">
        <v>-0.17355000000000001</v>
      </c>
      <c r="K5" s="5">
        <v>-7.9890000000000003E-2</v>
      </c>
      <c r="L5" s="5">
        <v>-2.547E-2</v>
      </c>
      <c r="M5" s="5">
        <v>2.2173999999999999E-2</v>
      </c>
    </row>
    <row r="6" spans="1:13" x14ac:dyDescent="0.2">
      <c r="A6" s="4" t="s">
        <v>2</v>
      </c>
      <c r="B6" s="5">
        <v>0</v>
      </c>
      <c r="C6" s="5">
        <v>-0.34189000000000003</v>
      </c>
      <c r="D6" s="5">
        <v>-0.26512999999999998</v>
      </c>
      <c r="E6" s="5">
        <v>-0.30295</v>
      </c>
      <c r="F6" s="5">
        <v>-0.30852000000000002</v>
      </c>
      <c r="G6" s="5">
        <v>-0.26490999999999998</v>
      </c>
      <c r="H6" s="5">
        <v>-0.27342</v>
      </c>
      <c r="I6" s="5">
        <v>-0.21668999999999999</v>
      </c>
      <c r="J6" s="5">
        <v>-0.17630999999999999</v>
      </c>
      <c r="K6" s="5">
        <v>-0.17673</v>
      </c>
      <c r="L6" s="5">
        <v>-0.21478</v>
      </c>
      <c r="M6" s="5">
        <v>-0.15558</v>
      </c>
    </row>
    <row r="7" spans="1:13" x14ac:dyDescent="0.2">
      <c r="A7" s="4" t="s">
        <v>2</v>
      </c>
      <c r="B7" s="5">
        <v>0</v>
      </c>
      <c r="C7" s="5">
        <v>-0.17237</v>
      </c>
      <c r="D7" s="5">
        <v>-2.7640000000000001E-2</v>
      </c>
      <c r="E7" s="5">
        <v>-0.10267</v>
      </c>
      <c r="F7" s="5">
        <v>2.7607E-2</v>
      </c>
      <c r="G7" s="5">
        <v>4.1973000000000003E-2</v>
      </c>
      <c r="H7" s="5">
        <v>-8.4570000000000006E-2</v>
      </c>
      <c r="I7" s="5">
        <v>-5.2859999999999997E-2</v>
      </c>
      <c r="J7" s="5">
        <v>-2.3820000000000001E-2</v>
      </c>
      <c r="K7" s="5">
        <v>-4.879E-2</v>
      </c>
      <c r="L7" s="5">
        <v>8.5366999999999998E-2</v>
      </c>
      <c r="M7" s="5">
        <v>0.11210000000000001</v>
      </c>
    </row>
    <row r="8" spans="1:13" x14ac:dyDescent="0.2">
      <c r="A8" s="4" t="s">
        <v>2</v>
      </c>
      <c r="B8" s="5">
        <v>0</v>
      </c>
      <c r="C8" s="5">
        <v>-0.11222633333333326</v>
      </c>
      <c r="D8" s="5">
        <v>-0.1139796666666666</v>
      </c>
      <c r="E8" s="5">
        <v>-0.1406596666666666</v>
      </c>
      <c r="F8" s="5">
        <v>-0.12584633333333325</v>
      </c>
      <c r="G8" s="5">
        <v>-0.10917966666666661</v>
      </c>
      <c r="H8" s="5">
        <v>-4.9052999999999951E-2</v>
      </c>
      <c r="I8" s="5">
        <v>-3.4632999999999955E-2</v>
      </c>
      <c r="J8" s="5">
        <v>1.3453666666666704E-2</v>
      </c>
      <c r="K8" s="5">
        <v>1.3500333333333373E-2</v>
      </c>
      <c r="L8" s="5">
        <v>-2.1047647058823043E-3</v>
      </c>
      <c r="M8" s="5">
        <v>-5.9386333333333298E-2</v>
      </c>
    </row>
    <row r="9" spans="1:13" x14ac:dyDescent="0.2">
      <c r="A9" s="4" t="s">
        <v>2</v>
      </c>
      <c r="B9" s="5">
        <v>0</v>
      </c>
      <c r="C9" s="5">
        <v>-0.14546999999999999</v>
      </c>
      <c r="D9" s="5">
        <v>-9.3119999999999994E-2</v>
      </c>
      <c r="E9" s="5">
        <v>-5.4359999999999999E-2</v>
      </c>
      <c r="F9" s="5">
        <v>-8.2250000000000004E-2</v>
      </c>
      <c r="G9" s="5">
        <v>-9.3119999999999994E-2</v>
      </c>
      <c r="H9" s="5">
        <v>-0.12381</v>
      </c>
      <c r="I9" s="5">
        <v>-0.14232</v>
      </c>
      <c r="J9" s="5">
        <v>-7.6550000000000007E-2</v>
      </c>
      <c r="K9" s="5">
        <v>-4.2900000000000004E-3</v>
      </c>
      <c r="L9" s="5">
        <v>-2.2689999999999998E-2</v>
      </c>
      <c r="M9" s="5">
        <v>4.0673000000000001E-2</v>
      </c>
    </row>
    <row r="10" spans="1:13" x14ac:dyDescent="0.2">
      <c r="A10" s="4" t="s">
        <v>2</v>
      </c>
      <c r="B10" s="5">
        <v>0</v>
      </c>
      <c r="C10" s="5">
        <v>-0.15805333333333332</v>
      </c>
      <c r="D10" s="5">
        <v>-0.21677333333333335</v>
      </c>
      <c r="E10" s="5">
        <v>-0.18741333333333335</v>
      </c>
      <c r="F10" s="5">
        <v>-0.16706666666666667</v>
      </c>
      <c r="G10" s="5">
        <v>-0.16955333333333333</v>
      </c>
      <c r="H10" s="5">
        <v>-0.10742</v>
      </c>
      <c r="I10" s="5">
        <v>-8.7793333333333334E-2</v>
      </c>
      <c r="J10" s="5">
        <v>-4.0566666666666681E-2</v>
      </c>
      <c r="K10" s="5">
        <v>1.946666666666667E-2</v>
      </c>
      <c r="L10" s="5">
        <v>-0.19841333333333327</v>
      </c>
      <c r="M10" s="5">
        <v>-2.9853333333333353E-2</v>
      </c>
    </row>
    <row r="11" spans="1:13" x14ac:dyDescent="0.2">
      <c r="A11" s="4" t="s">
        <v>2</v>
      </c>
      <c r="B11" s="5">
        <v>0</v>
      </c>
      <c r="C11" s="5">
        <v>-0.36848699999999995</v>
      </c>
      <c r="D11" s="5">
        <v>-0.16236699999999996</v>
      </c>
      <c r="E11" s="5">
        <v>-0.15506033333333327</v>
      </c>
      <c r="F11" s="5">
        <v>-0.22568033333333321</v>
      </c>
      <c r="G11" s="5">
        <v>-8.8200333333333311E-2</v>
      </c>
      <c r="H11" s="5">
        <v>-0.15616699999999994</v>
      </c>
      <c r="I11" s="5">
        <v>1.0526333333333386E-2</v>
      </c>
      <c r="J11" s="5">
        <v>9.7313000000000038E-2</v>
      </c>
      <c r="K11" s="5">
        <v>6.1439666666666691E-2</v>
      </c>
      <c r="L11" s="5">
        <v>2.6126333333333356E-2</v>
      </c>
      <c r="M11" s="5">
        <v>0.25385300000000005</v>
      </c>
    </row>
    <row r="12" spans="1:13" x14ac:dyDescent="0.2">
      <c r="A12" s="4" t="s">
        <v>1</v>
      </c>
      <c r="B12" s="5">
        <v>0</v>
      </c>
      <c r="C12" s="5">
        <v>-8.5899666666666707E-2</v>
      </c>
      <c r="D12" s="5">
        <v>-9.4026333333333365E-2</v>
      </c>
      <c r="E12" s="5">
        <v>-0.18471300000000002</v>
      </c>
      <c r="F12" s="5">
        <v>-0.17563966666666669</v>
      </c>
      <c r="G12" s="5">
        <v>-9.2213000000000059E-2</v>
      </c>
      <c r="H12" s="5">
        <v>2.7166999999999955E-2</v>
      </c>
      <c r="I12" s="5">
        <v>5.796699999999997E-2</v>
      </c>
      <c r="J12" s="5">
        <v>3.5673666666666617E-2</v>
      </c>
      <c r="K12" s="5">
        <v>6.8946999999999967E-2</v>
      </c>
      <c r="L12" s="5">
        <v>3.6526999999999948E-2</v>
      </c>
      <c r="M12" s="5">
        <v>6.1773666666666623E-2</v>
      </c>
    </row>
    <row r="13" spans="1:13" x14ac:dyDescent="0.2">
      <c r="A13" s="4" t="s">
        <v>1</v>
      </c>
      <c r="B13" s="5">
        <v>0</v>
      </c>
      <c r="C13" s="5">
        <v>-0.11930666666666664</v>
      </c>
      <c r="D13" s="5">
        <v>-9.1973333333333324E-2</v>
      </c>
      <c r="E13" s="5">
        <v>-0.13248000000000001</v>
      </c>
      <c r="F13" s="5">
        <v>-0.18293333333333331</v>
      </c>
      <c r="G13" s="5">
        <v>-0.17859999999999995</v>
      </c>
      <c r="H13" s="5">
        <v>-6.4406666666666654E-2</v>
      </c>
      <c r="I13" s="5">
        <v>-0.23438666666666666</v>
      </c>
      <c r="J13" s="5">
        <v>-0.14802666666666664</v>
      </c>
      <c r="K13" s="5">
        <v>-0.10472666666666663</v>
      </c>
      <c r="L13" s="5">
        <v>-8.4926666666666623E-2</v>
      </c>
      <c r="M13" s="5">
        <v>-1.2086666666666654E-2</v>
      </c>
    </row>
    <row r="14" spans="1:13" s="4" customFormat="1" x14ac:dyDescent="0.2">
      <c r="A14" s="4" t="s">
        <v>1</v>
      </c>
      <c r="B14" s="4">
        <v>0</v>
      </c>
      <c r="C14" s="4">
        <v>-8.971300000000007E-2</v>
      </c>
      <c r="D14" s="4">
        <v>-0.13073966666666675</v>
      </c>
      <c r="E14" s="4">
        <v>-8.3933000000000063E-2</v>
      </c>
      <c r="F14" s="4">
        <v>-7.5446333333333365E-2</v>
      </c>
      <c r="G14" s="4">
        <v>-5.1066333333333394E-2</v>
      </c>
      <c r="H14" s="4">
        <v>6.2406999999999949E-2</v>
      </c>
      <c r="I14" s="4">
        <v>6.04033333333327E-3</v>
      </c>
      <c r="J14" s="4">
        <v>0.13046699999999994</v>
      </c>
      <c r="K14" s="4">
        <v>0.22344699999999998</v>
      </c>
      <c r="L14" s="4">
        <v>0.24476699999999996</v>
      </c>
      <c r="M14" s="4">
        <v>0.27678033333333324</v>
      </c>
    </row>
    <row r="15" spans="1:13" s="4" customFormat="1" x14ac:dyDescent="0.2">
      <c r="A15" s="4" t="s">
        <v>1</v>
      </c>
      <c r="B15" s="1">
        <v>0</v>
      </c>
      <c r="C15" s="1">
        <v>-0.16107969230769231</v>
      </c>
      <c r="D15" s="1">
        <v>-0.13126610256410254</v>
      </c>
      <c r="E15" s="1">
        <v>-0.15757071794871799</v>
      </c>
      <c r="F15" s="1">
        <v>-0.14760197435897432</v>
      </c>
      <c r="G15" s="1">
        <v>-0.14034305128205127</v>
      </c>
      <c r="H15" s="1">
        <v>-0.11276328205128207</v>
      </c>
      <c r="I15" s="1">
        <v>-7.6626333333333324E-2</v>
      </c>
      <c r="J15" s="1">
        <v>-3.9578153846153846E-2</v>
      </c>
      <c r="K15" s="1">
        <v>4.3852307692307715E-3</v>
      </c>
      <c r="L15" s="1">
        <v>-1.0774417797888373E-2</v>
      </c>
      <c r="M15" s="1">
        <v>4.0864205128205128E-2</v>
      </c>
    </row>
    <row r="16" spans="1:13" x14ac:dyDescent="0.2">
      <c r="A16" s="5" t="s">
        <v>3</v>
      </c>
      <c r="B16" s="5">
        <v>0</v>
      </c>
      <c r="C16" s="5">
        <v>-0.16115336666666652</v>
      </c>
      <c r="D16" s="5">
        <v>-3.3226699999999908E-2</v>
      </c>
      <c r="E16" s="5">
        <v>-6.1513063636363552E-2</v>
      </c>
      <c r="F16" s="5">
        <v>-2.6813366666666619E-2</v>
      </c>
      <c r="G16" s="5">
        <v>-2.4160033333333223E-2</v>
      </c>
      <c r="H16" s="5">
        <v>-1.5686699999999922E-2</v>
      </c>
      <c r="I16" s="5">
        <v>3.417330000000008E-2</v>
      </c>
      <c r="J16" s="5">
        <v>2.2499966666666774E-2</v>
      </c>
      <c r="K16" s="5">
        <v>1.056996666666677E-2</v>
      </c>
      <c r="L16" s="5">
        <v>-1.9480033333333237E-2</v>
      </c>
      <c r="M16" s="5">
        <v>-1.6333366666666606E-2</v>
      </c>
    </row>
    <row r="17" spans="1:13" x14ac:dyDescent="0.2">
      <c r="A17" s="5" t="s">
        <v>3</v>
      </c>
      <c r="B17" s="5">
        <v>0</v>
      </c>
      <c r="C17" s="5">
        <v>-0.15656</v>
      </c>
      <c r="D17" s="5">
        <v>-0.15121999999999999</v>
      </c>
      <c r="E17" s="5">
        <v>-3.9530000000000003E-2</v>
      </c>
      <c r="F17" s="5">
        <v>-0.24895</v>
      </c>
      <c r="G17" s="5">
        <v>-0.16464999999999999</v>
      </c>
      <c r="H17" s="5">
        <v>-0.23455999999999999</v>
      </c>
      <c r="I17" s="5">
        <v>-0.16256999999999999</v>
      </c>
      <c r="J17" s="5">
        <v>-0.24689</v>
      </c>
      <c r="K17" s="5">
        <v>-0.17191999999999999</v>
      </c>
      <c r="L17" s="5">
        <v>-0.21381</v>
      </c>
      <c r="M17" s="5">
        <v>-9.0077500000000005E-2</v>
      </c>
    </row>
    <row r="18" spans="1:13" x14ac:dyDescent="0.2">
      <c r="A18" s="5" t="s">
        <v>3</v>
      </c>
      <c r="B18" s="5">
        <v>0</v>
      </c>
      <c r="C18" s="5">
        <v>9.142666666666667E-2</v>
      </c>
      <c r="D18" s="5">
        <v>7.5566666666666643E-2</v>
      </c>
      <c r="E18" s="5">
        <v>-0.15354000000000001</v>
      </c>
      <c r="F18" s="5">
        <v>-8.2813333333333364E-2</v>
      </c>
      <c r="G18" s="5">
        <v>-0.20786000000000002</v>
      </c>
      <c r="H18" s="5">
        <v>-0.19201999999999997</v>
      </c>
      <c r="I18" s="5">
        <v>-0.20618</v>
      </c>
      <c r="J18" s="5">
        <v>-9.9380000000000024E-2</v>
      </c>
      <c r="K18" s="5">
        <v>-0.1602666666666667</v>
      </c>
      <c r="L18" s="5">
        <v>-0.10388000000000004</v>
      </c>
      <c r="M18" s="5">
        <v>-0.14330666666666669</v>
      </c>
    </row>
    <row r="19" spans="1:13" x14ac:dyDescent="0.2">
      <c r="A19" s="5" t="s">
        <v>4</v>
      </c>
      <c r="B19" s="5">
        <v>0</v>
      </c>
      <c r="C19" s="5">
        <v>1.6546633333333238E-2</v>
      </c>
      <c r="D19" s="5">
        <v>-0.24275336666666675</v>
      </c>
      <c r="E19" s="5">
        <v>-0.35535336666666678</v>
      </c>
      <c r="F19" s="5">
        <v>-0.31760003333333342</v>
      </c>
      <c r="G19" s="5">
        <v>-0.3384400333333335</v>
      </c>
      <c r="H19" s="5">
        <v>-0.39299336666666673</v>
      </c>
      <c r="I19" s="5">
        <v>-0.29730670000000015</v>
      </c>
      <c r="J19" s="5">
        <v>-0.26215336666666678</v>
      </c>
      <c r="K19" s="5">
        <v>-0.30068670000000008</v>
      </c>
      <c r="L19" s="5">
        <v>-0.2590133666666668</v>
      </c>
      <c r="M19" s="5">
        <v>-0.14961336666666672</v>
      </c>
    </row>
    <row r="20" spans="1:13" x14ac:dyDescent="0.2">
      <c r="A20" s="5" t="s">
        <v>4</v>
      </c>
      <c r="B20" s="5">
        <v>0</v>
      </c>
      <c r="C20" s="5">
        <v>-0.16542333333333339</v>
      </c>
      <c r="D20" s="5">
        <v>-0.16985666666666671</v>
      </c>
      <c r="E20" s="5">
        <v>-0.19668333333333338</v>
      </c>
      <c r="F20" s="5">
        <v>-0.2661433333333334</v>
      </c>
      <c r="G20" s="5">
        <v>-0.1944833333333334</v>
      </c>
      <c r="H20" s="5">
        <v>-0.19442333333333339</v>
      </c>
      <c r="I20" s="5">
        <v>-0.13245000000000007</v>
      </c>
      <c r="J20" s="5">
        <v>-5.3076666666666703E-2</v>
      </c>
      <c r="K20" s="5">
        <v>-0.14681000000000002</v>
      </c>
      <c r="L20" s="5">
        <v>-8.4703333333333367E-2</v>
      </c>
      <c r="M20" s="5">
        <v>-4.6423333333333379E-2</v>
      </c>
    </row>
    <row r="21" spans="1:13" x14ac:dyDescent="0.2">
      <c r="A21" s="5" t="s">
        <v>4</v>
      </c>
      <c r="B21" s="5">
        <v>0</v>
      </c>
      <c r="C21" s="5">
        <v>0.10950700000000003</v>
      </c>
      <c r="D21" s="5">
        <v>5.6887000000000021E-2</v>
      </c>
      <c r="E21" s="5">
        <v>3.0273666666666695E-2</v>
      </c>
      <c r="F21" s="5">
        <v>-7.9863333333333175E-3</v>
      </c>
      <c r="G21" s="5">
        <v>-3.0746333333333306E-2</v>
      </c>
      <c r="H21" s="5">
        <v>8.9353666666666692E-2</v>
      </c>
      <c r="I21" s="5">
        <v>6.8607000000000029E-2</v>
      </c>
      <c r="J21" s="5">
        <v>2.7470000000000255E-3</v>
      </c>
      <c r="K21" s="5">
        <v>9.8667000000000019E-2</v>
      </c>
      <c r="L21" s="5">
        <v>0.10437366666666668</v>
      </c>
      <c r="M21" s="5">
        <v>3.3987000000000017E-2</v>
      </c>
    </row>
    <row r="22" spans="1:13" x14ac:dyDescent="0.2">
      <c r="A22" s="5" t="s">
        <v>4</v>
      </c>
      <c r="B22" s="5">
        <v>0</v>
      </c>
      <c r="C22" s="5">
        <v>-7.8939999999999941E-2</v>
      </c>
      <c r="D22" s="5">
        <v>-0.11526666666666661</v>
      </c>
      <c r="E22" s="5">
        <v>-3.3239999999999943E-2</v>
      </c>
      <c r="F22" s="5">
        <v>-7.7086666666666609E-2</v>
      </c>
      <c r="G22" s="5">
        <v>3.5326666666666728E-2</v>
      </c>
      <c r="H22" s="5">
        <v>-3.3299999999999934E-2</v>
      </c>
      <c r="I22" s="5">
        <v>-6.1393333333333279E-2</v>
      </c>
      <c r="J22" s="5">
        <v>8.766666666666674E-2</v>
      </c>
      <c r="K22" s="5">
        <v>9.4980000000000037E-2</v>
      </c>
      <c r="L22" s="5">
        <v>1.5466666666667183E-3</v>
      </c>
      <c r="M22" s="5">
        <v>0.14160666666666674</v>
      </c>
    </row>
    <row r="23" spans="1:13" x14ac:dyDescent="0.2">
      <c r="A23" s="5" t="s">
        <v>4</v>
      </c>
      <c r="B23" s="5">
        <v>0</v>
      </c>
      <c r="C23" s="5">
        <v>-5.0966666666666702E-2</v>
      </c>
      <c r="D23" s="5">
        <v>-9.6060000000000048E-2</v>
      </c>
      <c r="E23" s="5">
        <v>-0.12364000000000006</v>
      </c>
      <c r="F23" s="5">
        <v>-0.1344533333333334</v>
      </c>
      <c r="G23" s="5">
        <v>-9.4240000000000032E-2</v>
      </c>
      <c r="H23" s="5">
        <v>-0.19508666666666674</v>
      </c>
      <c r="I23" s="5">
        <v>-0.13578000000000004</v>
      </c>
      <c r="J23" s="5">
        <v>-7.6213333333333383E-2</v>
      </c>
      <c r="K23" s="5">
        <v>-1.4346666666666707E-2</v>
      </c>
      <c r="L23" s="5">
        <v>3.6553333333333292E-2</v>
      </c>
      <c r="M23" s="5">
        <v>-2.9093333333333384E-2</v>
      </c>
    </row>
    <row r="24" spans="1:13" x14ac:dyDescent="0.2">
      <c r="A24" s="5" t="s">
        <v>4</v>
      </c>
      <c r="B24" s="5">
        <v>0</v>
      </c>
      <c r="C24" s="5">
        <v>-0.30454666666666663</v>
      </c>
      <c r="D24" s="5">
        <v>-0.24174666666666667</v>
      </c>
      <c r="E24" s="5">
        <v>-0.29083999999999999</v>
      </c>
      <c r="F24" s="5">
        <v>-0.29281333333333337</v>
      </c>
      <c r="G24" s="5">
        <v>-0.23679999999999998</v>
      </c>
      <c r="H24" s="5">
        <v>-0.18578666666666666</v>
      </c>
      <c r="I24" s="5">
        <v>-0.17063999999999996</v>
      </c>
      <c r="J24" s="5">
        <v>-7.8073333333333342E-2</v>
      </c>
      <c r="K24" s="5">
        <v>-5.0959999999999984E-2</v>
      </c>
      <c r="L24" s="5">
        <v>-8.3273333333333324E-2</v>
      </c>
      <c r="M24" s="5">
        <v>-5.7200000000000008E-2</v>
      </c>
    </row>
    <row r="25" spans="1:13" x14ac:dyDescent="0.2">
      <c r="A25" s="5" t="s">
        <v>4</v>
      </c>
      <c r="B25" s="5">
        <v>0</v>
      </c>
      <c r="C25" s="5">
        <v>-0.12412666666666669</v>
      </c>
      <c r="D25" s="5">
        <v>-0.20964666666666668</v>
      </c>
      <c r="E25" s="5">
        <v>-0.21633333333333341</v>
      </c>
      <c r="F25" s="5">
        <v>-0.19832666666666668</v>
      </c>
      <c r="G25" s="5">
        <v>-0.19892666666666667</v>
      </c>
      <c r="H25" s="5">
        <v>-0.26007333333333343</v>
      </c>
      <c r="I25" s="5">
        <v>-0.15035999999999999</v>
      </c>
      <c r="J25" s="5">
        <v>-0.13794666666666672</v>
      </c>
      <c r="K25" s="5">
        <v>-7.0780000000000037E-2</v>
      </c>
      <c r="L25" s="5">
        <v>-4.9846666666666664E-2</v>
      </c>
      <c r="M25" s="5">
        <v>-1.2746666666666684E-2</v>
      </c>
    </row>
    <row r="26" spans="1:13" x14ac:dyDescent="0.2">
      <c r="A26" s="5" t="s">
        <v>4</v>
      </c>
      <c r="B26" s="5">
        <v>0</v>
      </c>
      <c r="C26" s="5">
        <v>-7.1609999999999993E-2</v>
      </c>
      <c r="D26" s="5">
        <v>-0.17086999999999999</v>
      </c>
      <c r="E26" s="5">
        <v>-0.22577</v>
      </c>
      <c r="F26" s="5">
        <v>-0.16854</v>
      </c>
      <c r="G26" s="5">
        <v>-0.13027</v>
      </c>
      <c r="H26" s="5">
        <v>-0.27194000000000002</v>
      </c>
      <c r="I26" s="5">
        <v>-0.12945999999999999</v>
      </c>
      <c r="J26" s="5">
        <v>-0.16456999999999999</v>
      </c>
      <c r="K26" s="5">
        <v>-2.8830000000000001E-2</v>
      </c>
      <c r="L26" s="5">
        <v>-4.3770000000000003E-2</v>
      </c>
      <c r="M26" s="5">
        <v>7.6039999999999996E-2</v>
      </c>
    </row>
    <row r="27" spans="1:13" x14ac:dyDescent="0.2">
      <c r="A27" s="5" t="s">
        <v>4</v>
      </c>
      <c r="B27" s="5">
        <v>0</v>
      </c>
      <c r="C27" s="5">
        <v>-0.18023999999999998</v>
      </c>
      <c r="D27" s="5">
        <v>-0.14444000000000004</v>
      </c>
      <c r="E27" s="5">
        <v>-0.17854666666666669</v>
      </c>
      <c r="F27" s="5">
        <v>-0.17250000000000001</v>
      </c>
      <c r="G27" s="5">
        <v>-0.18995333333333336</v>
      </c>
      <c r="H27" s="5">
        <v>-0.22359444444444451</v>
      </c>
      <c r="I27" s="5">
        <v>-0.10850666666666668</v>
      </c>
      <c r="J27" s="5">
        <v>-8.9380000000000029E-2</v>
      </c>
      <c r="K27" s="5">
        <v>-1.3733333333333523E-3</v>
      </c>
      <c r="L27" s="5">
        <v>8.0813333333333334E-2</v>
      </c>
      <c r="M27" s="5">
        <v>8.9213333333333297E-2</v>
      </c>
    </row>
    <row r="28" spans="1:13" x14ac:dyDescent="0.2">
      <c r="A28" s="5" t="s">
        <v>4</v>
      </c>
      <c r="B28" s="5">
        <v>0</v>
      </c>
      <c r="C28" s="5">
        <v>-0.137687</v>
      </c>
      <c r="D28" s="5">
        <v>-7.7473666666666663E-2</v>
      </c>
      <c r="E28" s="5">
        <v>-0.11226700000000002</v>
      </c>
      <c r="F28" s="5">
        <v>-6.2713666666666654E-2</v>
      </c>
      <c r="G28" s="5">
        <v>-7.0253666666666673E-2</v>
      </c>
      <c r="H28" s="5">
        <v>-0.12342033333333334</v>
      </c>
      <c r="I28" s="5">
        <v>-0.11368033333333334</v>
      </c>
      <c r="J28" s="5">
        <v>-8.6473666666666643E-2</v>
      </c>
      <c r="K28" s="5">
        <v>-5.4699999999997904E-4</v>
      </c>
      <c r="L28" s="5">
        <v>9.480633333333334E-2</v>
      </c>
      <c r="M28" s="5">
        <v>8.1079666666666689E-2</v>
      </c>
    </row>
    <row r="29" spans="1:13" x14ac:dyDescent="0.2">
      <c r="A29" s="5" t="s">
        <v>4</v>
      </c>
      <c r="B29" s="5">
        <v>0</v>
      </c>
      <c r="C29" s="5">
        <v>-0.15356633333333336</v>
      </c>
      <c r="D29" s="5">
        <v>-0.17484633333333335</v>
      </c>
      <c r="E29" s="5">
        <v>-0.25301966666666664</v>
      </c>
      <c r="F29" s="5">
        <v>-0.11299300000000002</v>
      </c>
      <c r="G29" s="5">
        <v>-3.6159666666666659E-2</v>
      </c>
      <c r="H29" s="5">
        <v>-0.15039300000000003</v>
      </c>
      <c r="I29" s="5">
        <v>-9.8519666666666658E-2</v>
      </c>
      <c r="J29" s="5">
        <v>-7.157966666666668E-2</v>
      </c>
      <c r="K29" s="5">
        <v>-6.6453000000000012E-2</v>
      </c>
      <c r="L29" s="5">
        <v>-6.2839666666666669E-2</v>
      </c>
      <c r="M29" s="5">
        <v>3.826075000000001E-2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0070C0"/>
  </sheetPr>
  <dimension ref="A1:M29"/>
  <sheetViews>
    <sheetView zoomScale="80" zoomScaleNormal="80" workbookViewId="0">
      <selection activeCell="O21" sqref="O21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x14ac:dyDescent="0.2">
      <c r="A1" s="5" t="s">
        <v>23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</row>
    <row r="2" spans="1:13" x14ac:dyDescent="0.2">
      <c r="A2" s="5" t="s">
        <v>1</v>
      </c>
      <c r="B2" s="5">
        <v>0</v>
      </c>
      <c r="C2" s="5">
        <v>2.7213999999999999E-2</v>
      </c>
      <c r="D2" s="5">
        <v>-9.1590000000000005E-2</v>
      </c>
      <c r="E2" s="5">
        <v>-0.34462999999999999</v>
      </c>
      <c r="F2" s="5">
        <v>-0.30164999999999997</v>
      </c>
      <c r="G2" s="5">
        <v>-0.29892000000000002</v>
      </c>
      <c r="H2" s="5">
        <v>-0.17657</v>
      </c>
      <c r="I2" s="5">
        <v>-0.17652999999999999</v>
      </c>
      <c r="J2" s="5">
        <v>-0.22120000000000001</v>
      </c>
      <c r="K2" s="5">
        <v>-0.17912</v>
      </c>
      <c r="L2" s="5">
        <v>-8.3309999999999995E-2</v>
      </c>
      <c r="M2" s="5">
        <v>-4.2999999999999999E-4</v>
      </c>
    </row>
    <row r="3" spans="1:13" x14ac:dyDescent="0.2">
      <c r="A3" s="5" t="s">
        <v>1</v>
      </c>
      <c r="B3" s="5">
        <v>0</v>
      </c>
      <c r="C3" s="5">
        <v>-0.14052000000000001</v>
      </c>
      <c r="D3" s="5">
        <v>-1.154E-2</v>
      </c>
      <c r="E3" s="5">
        <v>-0.16922000000000001</v>
      </c>
      <c r="F3" s="5">
        <v>-6.0139999999999999E-2</v>
      </c>
      <c r="G3" s="5">
        <v>-0.31536999999999998</v>
      </c>
      <c r="H3" s="5">
        <v>-0.16763</v>
      </c>
      <c r="I3" s="5">
        <v>-5.6619999999999997E-2</v>
      </c>
      <c r="J3" s="5">
        <v>-6.2440000000000002E-2</v>
      </c>
      <c r="K3" s="5">
        <v>0.31548700000000002</v>
      </c>
      <c r="L3" s="5">
        <v>-7.2260000000000005E-2</v>
      </c>
      <c r="M3" s="5">
        <v>-0.10745</v>
      </c>
    </row>
    <row r="4" spans="1:13" x14ac:dyDescent="0.2">
      <c r="A4" s="5" t="s">
        <v>1</v>
      </c>
      <c r="B4" s="5">
        <v>0</v>
      </c>
      <c r="C4" s="5">
        <v>-4.8300000000000001E-3</v>
      </c>
      <c r="D4" s="5">
        <v>0.165793</v>
      </c>
      <c r="E4" s="5">
        <v>0.20463999999999999</v>
      </c>
      <c r="F4" s="5">
        <v>0.10954700000000001</v>
      </c>
      <c r="G4" s="5">
        <v>5.6873E-2</v>
      </c>
      <c r="H4" s="5">
        <v>-5.4429999999999999E-2</v>
      </c>
      <c r="I4" s="5">
        <v>0.148927</v>
      </c>
      <c r="J4" s="5">
        <v>4.9513000000000001E-2</v>
      </c>
      <c r="K4" s="5">
        <v>4.3472999999999998E-2</v>
      </c>
      <c r="L4" s="5">
        <v>0.169933</v>
      </c>
      <c r="M4" s="5">
        <v>-2.4750000000000001E-2</v>
      </c>
    </row>
    <row r="5" spans="1:13" x14ac:dyDescent="0.2">
      <c r="A5" s="5" t="s">
        <v>1</v>
      </c>
      <c r="B5" s="5">
        <v>0</v>
      </c>
      <c r="C5" s="5">
        <v>-0.23658000000000001</v>
      </c>
      <c r="D5" s="5">
        <v>-0.43580000000000002</v>
      </c>
      <c r="E5" s="5">
        <v>-0.39567000000000002</v>
      </c>
      <c r="F5" s="5">
        <v>-0.37074000000000001</v>
      </c>
      <c r="G5" s="5">
        <v>-0.51141999999999999</v>
      </c>
      <c r="H5" s="5">
        <v>-0.34555000000000002</v>
      </c>
      <c r="I5" s="5">
        <v>-0.25381999999999999</v>
      </c>
      <c r="J5" s="5">
        <v>-0.31613000000000002</v>
      </c>
      <c r="K5" s="5">
        <v>-0.15523999999999999</v>
      </c>
      <c r="L5" s="5">
        <v>-4.283E-2</v>
      </c>
      <c r="M5" s="5">
        <v>-1.5499999999999999E-3</v>
      </c>
    </row>
    <row r="6" spans="1:13" x14ac:dyDescent="0.2">
      <c r="A6" s="5" t="s">
        <v>1</v>
      </c>
      <c r="B6" s="5">
        <v>0</v>
      </c>
      <c r="C6" s="5">
        <v>-0.52888999999999997</v>
      </c>
      <c r="D6" s="5">
        <v>-0.32149</v>
      </c>
      <c r="E6" s="5">
        <v>-0.42201</v>
      </c>
      <c r="F6" s="5">
        <v>-0.39040999999999998</v>
      </c>
      <c r="G6" s="5">
        <v>-0.33556999999999998</v>
      </c>
      <c r="H6" s="5">
        <v>-0.31279000000000001</v>
      </c>
      <c r="I6" s="5">
        <v>-0.26956999999999998</v>
      </c>
      <c r="J6" s="5">
        <v>-0.27868999999999999</v>
      </c>
      <c r="K6" s="5">
        <v>-0.32018999999999997</v>
      </c>
      <c r="L6" s="5">
        <v>-0.37528</v>
      </c>
      <c r="M6" s="5">
        <v>-0.26063999999999998</v>
      </c>
    </row>
    <row r="7" spans="1:13" x14ac:dyDescent="0.2">
      <c r="A7" s="5" t="s">
        <v>1</v>
      </c>
      <c r="B7" s="5">
        <v>0</v>
      </c>
      <c r="C7" s="5">
        <v>-0.19259000000000001</v>
      </c>
      <c r="D7" s="5">
        <v>9.4140000000000001E-2</v>
      </c>
      <c r="E7" s="5">
        <v>4.2959999999999998E-2</v>
      </c>
      <c r="F7" s="5">
        <v>0.29147299999999998</v>
      </c>
      <c r="G7" s="5">
        <v>0.21831300000000001</v>
      </c>
      <c r="H7" s="5">
        <v>-9.3079999999999996E-2</v>
      </c>
      <c r="I7" s="5">
        <v>-6.1510000000000002E-2</v>
      </c>
      <c r="J7" s="5">
        <v>-4.9689999999999998E-2</v>
      </c>
      <c r="K7" s="5">
        <v>-0.13630999999999999</v>
      </c>
      <c r="L7" s="5">
        <v>0.10252</v>
      </c>
      <c r="M7" s="5">
        <v>9.3899999999999997E-2</v>
      </c>
    </row>
    <row r="8" spans="1:13" x14ac:dyDescent="0.2">
      <c r="A8" s="5" t="s">
        <v>1</v>
      </c>
      <c r="B8" s="5">
        <v>0</v>
      </c>
      <c r="C8" s="5">
        <v>-0.17291966666666661</v>
      </c>
      <c r="D8" s="5">
        <v>-0.1429063333333333</v>
      </c>
      <c r="E8" s="5">
        <v>-0.15380633333333329</v>
      </c>
      <c r="F8" s="5">
        <v>-0.17251966666666663</v>
      </c>
      <c r="G8" s="5">
        <v>-0.16575966666666661</v>
      </c>
      <c r="H8" s="5">
        <v>-0.10125299999999998</v>
      </c>
      <c r="I8" s="5">
        <v>-6.3046333333333288E-2</v>
      </c>
      <c r="J8" s="5">
        <v>-7.9929999999999325E-3</v>
      </c>
      <c r="K8" s="5">
        <v>-4.9212999999999965E-2</v>
      </c>
      <c r="L8" s="5">
        <v>-8.6644764705882338E-2</v>
      </c>
      <c r="M8" s="5">
        <v>-0.16360633333333327</v>
      </c>
    </row>
    <row r="9" spans="1:13" x14ac:dyDescent="0.2">
      <c r="A9" s="5" t="s">
        <v>1</v>
      </c>
      <c r="B9" s="5">
        <v>0</v>
      </c>
      <c r="C9" s="5">
        <v>-0.10646</v>
      </c>
      <c r="D9" s="5">
        <v>-1.3480000000000001E-2</v>
      </c>
      <c r="E9" s="5">
        <v>8.1576999999999997E-2</v>
      </c>
      <c r="F9" s="5">
        <v>8.5610000000000006E-2</v>
      </c>
      <c r="G9" s="5">
        <v>-3.9919999999999997E-2</v>
      </c>
      <c r="H9" s="5">
        <v>-0.16167999999999999</v>
      </c>
      <c r="I9" s="5">
        <v>-0.21612000000000001</v>
      </c>
      <c r="J9" s="5">
        <v>-0.1411</v>
      </c>
      <c r="K9" s="5">
        <v>-5.9139999999999998E-2</v>
      </c>
      <c r="L9" s="5">
        <v>-8.3610000000000004E-2</v>
      </c>
      <c r="M9" s="5">
        <v>-6.5399999999999998E-3</v>
      </c>
    </row>
    <row r="10" spans="1:13" x14ac:dyDescent="0.2">
      <c r="A10" s="5" t="s">
        <v>1</v>
      </c>
      <c r="B10" s="5">
        <v>0</v>
      </c>
      <c r="C10" s="5">
        <v>-0.19904033333333324</v>
      </c>
      <c r="D10" s="5">
        <v>-0.18551366666666649</v>
      </c>
      <c r="E10" s="5">
        <v>-0.16344699999999984</v>
      </c>
      <c r="F10" s="5">
        <v>-0.1316536666666665</v>
      </c>
      <c r="G10" s="5">
        <v>-0.17334699999999986</v>
      </c>
      <c r="H10" s="5">
        <v>-7.1669999999999087E-3</v>
      </c>
      <c r="I10" s="5">
        <v>-8.0786999999999873E-2</v>
      </c>
      <c r="J10" s="5">
        <v>-3.608033333333318E-2</v>
      </c>
      <c r="K10" s="5">
        <v>8.3159666666666743E-2</v>
      </c>
      <c r="L10" s="5">
        <v>-0.38614699999999996</v>
      </c>
      <c r="M10" s="5">
        <v>-0.10452699999999988</v>
      </c>
    </row>
    <row r="11" spans="1:13" x14ac:dyDescent="0.2">
      <c r="A11" s="5" t="s">
        <v>1</v>
      </c>
      <c r="B11" s="5">
        <v>0</v>
      </c>
      <c r="C11" s="5">
        <v>-0.39951366666666677</v>
      </c>
      <c r="D11" s="5">
        <v>-0.17589366666666675</v>
      </c>
      <c r="E11" s="5">
        <v>-0.22889366666666675</v>
      </c>
      <c r="F11" s="5">
        <v>-0.35326700000000005</v>
      </c>
      <c r="G11" s="5">
        <v>-0.24407366666666677</v>
      </c>
      <c r="H11" s="5">
        <v>-0.34410033333333345</v>
      </c>
      <c r="I11" s="5">
        <v>-0.22114700000000009</v>
      </c>
      <c r="J11" s="5">
        <v>-0.10654700000000013</v>
      </c>
      <c r="K11" s="5">
        <v>-0.19703366666666675</v>
      </c>
      <c r="L11" s="5">
        <v>-0.23650033333333345</v>
      </c>
      <c r="M11" s="5">
        <v>0.14122633333333326</v>
      </c>
    </row>
    <row r="12" spans="1:13" x14ac:dyDescent="0.2">
      <c r="A12" s="5" t="s">
        <v>1</v>
      </c>
      <c r="B12" s="5">
        <v>0</v>
      </c>
      <c r="C12" s="5">
        <v>3.0613000000000074E-2</v>
      </c>
      <c r="D12" s="5">
        <v>-3.2406999999999929E-2</v>
      </c>
      <c r="E12" s="5">
        <v>-0.18222699999999994</v>
      </c>
      <c r="F12" s="5">
        <v>-6.4160333333333264E-2</v>
      </c>
      <c r="G12" s="5">
        <v>-5.8113666666666591E-2</v>
      </c>
      <c r="H12" s="5">
        <v>0.19169966666666674</v>
      </c>
      <c r="I12" s="5">
        <v>0.19929300000000005</v>
      </c>
      <c r="J12" s="5">
        <v>0.14585966666666675</v>
      </c>
      <c r="K12" s="5">
        <v>0.15525966666666668</v>
      </c>
      <c r="L12" s="5">
        <v>9.5519666666666753E-2</v>
      </c>
      <c r="M12" s="5">
        <v>4.6626333333333408E-2</v>
      </c>
    </row>
    <row r="13" spans="1:13" x14ac:dyDescent="0.2">
      <c r="A13" s="5" t="s">
        <v>1</v>
      </c>
      <c r="B13" s="5">
        <v>0</v>
      </c>
      <c r="C13" s="5">
        <v>-0.12851333333333356</v>
      </c>
      <c r="D13" s="5">
        <v>-6.2526666666666869E-2</v>
      </c>
      <c r="E13" s="5">
        <v>-9.6660000000000232E-2</v>
      </c>
      <c r="F13" s="5">
        <v>-0.1756000000000002</v>
      </c>
      <c r="G13" s="5">
        <v>-0.19383333333333355</v>
      </c>
      <c r="H13" s="5">
        <v>-3.0786666666666889E-2</v>
      </c>
      <c r="I13" s="5">
        <v>-0.3559333333333336</v>
      </c>
      <c r="J13" s="5">
        <v>-0.25740000000000018</v>
      </c>
      <c r="K13" s="5">
        <v>-0.22834000000000026</v>
      </c>
      <c r="L13" s="5">
        <v>-0.2559666666666669</v>
      </c>
      <c r="M13" s="5">
        <v>-0.20678000000000019</v>
      </c>
    </row>
    <row r="14" spans="1:13" s="4" customFormat="1" x14ac:dyDescent="0.2">
      <c r="A14" s="4" t="s">
        <v>1</v>
      </c>
      <c r="B14" s="4">
        <v>0</v>
      </c>
      <c r="C14" s="4">
        <v>9.7323333333333262E-2</v>
      </c>
      <c r="D14" s="4">
        <v>-2.9276666666666767E-2</v>
      </c>
      <c r="E14" s="4">
        <v>0.15414333333333327</v>
      </c>
      <c r="F14" s="4">
        <v>0.1141566666666666</v>
      </c>
      <c r="G14" s="4">
        <v>-4.5166666666667096E-3</v>
      </c>
      <c r="H14" s="4">
        <v>0.21431666666666654</v>
      </c>
      <c r="I14" s="4">
        <v>4.6349999999999933E-2</v>
      </c>
      <c r="J14" s="4">
        <v>0.28962333333333329</v>
      </c>
      <c r="K14" s="4">
        <v>0.43159666666666663</v>
      </c>
      <c r="L14" s="4">
        <v>0.42898333333333327</v>
      </c>
      <c r="M14" s="4">
        <v>0.53530333333333324</v>
      </c>
    </row>
    <row r="15" spans="1:13" s="4" customFormat="1" x14ac:dyDescent="0.2">
      <c r="A15" s="4" t="s">
        <v>1</v>
      </c>
      <c r="B15" s="1">
        <v>0</v>
      </c>
      <c r="C15" s="1">
        <v>-0.15036205128205132</v>
      </c>
      <c r="D15" s="1">
        <v>-9.5576230769230788E-2</v>
      </c>
      <c r="E15" s="1">
        <v>-0.12871105128205129</v>
      </c>
      <c r="F15" s="1">
        <v>-0.10918107692307691</v>
      </c>
      <c r="G15" s="1">
        <v>-0.15889676923076923</v>
      </c>
      <c r="H15" s="1">
        <v>-0.10684774358974364</v>
      </c>
      <c r="I15" s="1">
        <v>-0.10465489743589745</v>
      </c>
      <c r="J15" s="1">
        <v>-7.6328794871794906E-2</v>
      </c>
      <c r="K15" s="1">
        <v>-2.2739282051282068E-2</v>
      </c>
      <c r="L15" s="1">
        <v>-6.3507135746606366E-2</v>
      </c>
      <c r="M15" s="1">
        <v>-4.5551794871794967E-3</v>
      </c>
    </row>
    <row r="16" spans="1:13" x14ac:dyDescent="0.2">
      <c r="A16" s="5" t="s">
        <v>3</v>
      </c>
      <c r="B16" s="5">
        <v>0</v>
      </c>
      <c r="C16" s="5">
        <v>-0.16728666666666653</v>
      </c>
      <c r="D16" s="5">
        <v>5.7689230769230923E-2</v>
      </c>
      <c r="E16" s="5">
        <v>2.9324545454545589E-2</v>
      </c>
      <c r="F16" s="5">
        <v>2.2866666666668295E-3</v>
      </c>
      <c r="G16" s="5">
        <v>2.3906666666666861E-2</v>
      </c>
      <c r="H16" s="5">
        <v>-1.7173333333333218E-2</v>
      </c>
      <c r="I16" s="5">
        <v>-0.11571333333333318</v>
      </c>
      <c r="J16" s="5">
        <v>-0.15336666666666646</v>
      </c>
      <c r="K16" s="5">
        <v>-0.21240666666666652</v>
      </c>
      <c r="L16" s="5">
        <v>-0.23077999999999976</v>
      </c>
      <c r="M16" s="5">
        <v>-0.22609333333333315</v>
      </c>
    </row>
    <row r="17" spans="1:13" x14ac:dyDescent="0.2">
      <c r="A17" s="5" t="s">
        <v>3</v>
      </c>
      <c r="B17" s="5">
        <v>0</v>
      </c>
      <c r="C17" s="5">
        <v>-0.18384</v>
      </c>
      <c r="D17" s="5">
        <v>-0.13095000000000001</v>
      </c>
      <c r="E17" s="5">
        <v>3.3347000000000002E-2</v>
      </c>
      <c r="F17" s="5">
        <v>-0.28610999999999998</v>
      </c>
      <c r="G17" s="5">
        <v>-4.5170000000000002E-2</v>
      </c>
      <c r="H17" s="5">
        <v>-0.21487999999999999</v>
      </c>
      <c r="I17" s="5">
        <v>-0.17144999999999999</v>
      </c>
      <c r="J17" s="5">
        <v>-0.43745000000000001</v>
      </c>
      <c r="K17" s="5">
        <v>-0.30876999999999999</v>
      </c>
      <c r="L17" s="5">
        <v>-0.36942000000000003</v>
      </c>
      <c r="M17" s="5">
        <v>-0.21060375000000009</v>
      </c>
    </row>
    <row r="18" spans="1:13" x14ac:dyDescent="0.2">
      <c r="A18" s="5" t="s">
        <v>3</v>
      </c>
      <c r="B18" s="5">
        <v>0</v>
      </c>
      <c r="C18" s="5">
        <v>0.26843903333333347</v>
      </c>
      <c r="D18" s="5">
        <v>0.33883236666666683</v>
      </c>
      <c r="E18" s="5">
        <v>-6.5209666666666017E-3</v>
      </c>
      <c r="F18" s="5">
        <v>0.13969236666666671</v>
      </c>
      <c r="G18" s="5">
        <v>-0.19072763333333329</v>
      </c>
      <c r="H18" s="5">
        <v>-0.17430096666666656</v>
      </c>
      <c r="I18" s="5">
        <v>-0.27934763333333323</v>
      </c>
      <c r="J18" s="5">
        <v>-0.12181429999999992</v>
      </c>
      <c r="K18" s="5">
        <v>-0.25563429999999993</v>
      </c>
      <c r="L18" s="5">
        <v>-0.19796763333333325</v>
      </c>
      <c r="M18" s="5">
        <v>-0.28520763333333321</v>
      </c>
    </row>
    <row r="19" spans="1:13" x14ac:dyDescent="0.2">
      <c r="A19" s="5" t="s">
        <v>3</v>
      </c>
      <c r="B19" s="5">
        <v>0</v>
      </c>
      <c r="C19" s="5">
        <v>0.16120666666666686</v>
      </c>
      <c r="D19" s="5">
        <v>-0.2731066666666665</v>
      </c>
      <c r="E19" s="5">
        <v>-0.3697399999999999</v>
      </c>
      <c r="F19" s="5">
        <v>-0.31049999999999983</v>
      </c>
      <c r="G19" s="5">
        <v>-0.35781999999999986</v>
      </c>
      <c r="H19" s="5">
        <v>-0.43611333333333319</v>
      </c>
      <c r="I19" s="5">
        <v>-0.32749333333333319</v>
      </c>
      <c r="J19" s="5">
        <v>-0.38554666666666648</v>
      </c>
      <c r="K19" s="5">
        <v>-0.54839999999999989</v>
      </c>
      <c r="L19" s="5">
        <v>-0.57055333333333313</v>
      </c>
      <c r="M19" s="5">
        <v>-0.44447333333333316</v>
      </c>
    </row>
    <row r="20" spans="1:13" x14ac:dyDescent="0.2">
      <c r="A20" s="5" t="s">
        <v>3</v>
      </c>
      <c r="B20" s="5">
        <v>0</v>
      </c>
      <c r="C20" s="5">
        <v>-0.24395333333333327</v>
      </c>
      <c r="D20" s="5">
        <v>-0.21039999999999995</v>
      </c>
      <c r="E20" s="5">
        <v>-0.21666000000000002</v>
      </c>
      <c r="F20" s="5">
        <v>-0.34288666666666667</v>
      </c>
      <c r="G20" s="5">
        <v>-0.20719333333333326</v>
      </c>
      <c r="H20" s="5">
        <v>-0.21123333333333322</v>
      </c>
      <c r="I20" s="5">
        <v>-0.13402000000000003</v>
      </c>
      <c r="J20" s="5">
        <v>-4.1939999999999956E-2</v>
      </c>
      <c r="K20" s="5">
        <v>-0.25068666666666656</v>
      </c>
      <c r="L20" s="5">
        <v>-0.16917333333333329</v>
      </c>
      <c r="M20" s="5">
        <v>-0.12567999999999993</v>
      </c>
    </row>
    <row r="21" spans="1:13" x14ac:dyDescent="0.2">
      <c r="A21" s="5" t="s">
        <v>3</v>
      </c>
      <c r="B21" s="5">
        <v>0</v>
      </c>
      <c r="C21" s="5">
        <v>0.38275966666666672</v>
      </c>
      <c r="D21" s="5">
        <v>0.29237966666666665</v>
      </c>
      <c r="E21" s="5">
        <v>0.28527966666666665</v>
      </c>
      <c r="F21" s="5">
        <v>0.219973</v>
      </c>
      <c r="G21" s="5">
        <v>0.18221299999999996</v>
      </c>
      <c r="H21" s="5">
        <v>0.31481300000000001</v>
      </c>
      <c r="I21" s="5">
        <v>0.2555196666666667</v>
      </c>
      <c r="J21" s="5">
        <v>7.3219666666666683E-2</v>
      </c>
      <c r="K21" s="5">
        <v>0.20993966666666672</v>
      </c>
      <c r="L21" s="5">
        <v>0.2005996666666667</v>
      </c>
      <c r="M21" s="5">
        <v>3.6653000000000033E-2</v>
      </c>
    </row>
    <row r="22" spans="1:13" x14ac:dyDescent="0.2">
      <c r="A22" s="5" t="s">
        <v>3</v>
      </c>
      <c r="B22" s="5">
        <v>0</v>
      </c>
      <c r="C22" s="5">
        <v>8.3966666666677916E-4</v>
      </c>
      <c r="D22" s="5">
        <v>-4.8173666666666531E-2</v>
      </c>
      <c r="E22" s="5">
        <v>0.11879966666666678</v>
      </c>
      <c r="F22" s="5">
        <v>2.1346333333333422E-2</v>
      </c>
      <c r="G22" s="5">
        <v>0.25525966666666677</v>
      </c>
      <c r="H22" s="5">
        <v>5.4453000000000099E-2</v>
      </c>
      <c r="I22" s="5">
        <v>-2.1273666666666531E-2</v>
      </c>
      <c r="J22" s="5">
        <v>0.27165300000000009</v>
      </c>
      <c r="K22" s="5">
        <v>0.19545966666666681</v>
      </c>
      <c r="L22" s="5">
        <v>-3.0706999999999891E-2</v>
      </c>
      <c r="M22" s="5">
        <v>0.30459300000000006</v>
      </c>
    </row>
    <row r="23" spans="1:13" x14ac:dyDescent="0.2">
      <c r="A23" s="5" t="s">
        <v>3</v>
      </c>
      <c r="B23" s="5">
        <v>0</v>
      </c>
      <c r="C23" s="5">
        <v>1.0179999999999974E-2</v>
      </c>
      <c r="D23" s="5">
        <v>-3.3666666666667105E-3</v>
      </c>
      <c r="E23" s="5">
        <v>-6.085333333333335E-2</v>
      </c>
      <c r="F23" s="5">
        <v>-8.8140000000000024E-2</v>
      </c>
      <c r="G23" s="5">
        <v>-2.0106666666666686E-2</v>
      </c>
      <c r="H23" s="5">
        <v>-0.20281333333333335</v>
      </c>
      <c r="I23" s="5">
        <v>-0.14042000000000007</v>
      </c>
      <c r="J23" s="5">
        <v>-6.2619999999999995E-2</v>
      </c>
      <c r="K23" s="5">
        <v>3.6193333333333327E-2</v>
      </c>
      <c r="L23" s="5">
        <v>0.16481333333333331</v>
      </c>
      <c r="M23" s="5">
        <v>-2.2793333333333353E-2</v>
      </c>
    </row>
    <row r="24" spans="1:13" x14ac:dyDescent="0.2">
      <c r="A24" s="5" t="s">
        <v>3</v>
      </c>
      <c r="B24" s="5">
        <v>0</v>
      </c>
      <c r="C24" s="5">
        <v>-0.37380666666666656</v>
      </c>
      <c r="D24" s="5">
        <v>-0.30152666666666655</v>
      </c>
      <c r="E24" s="5">
        <v>-0.35799333333333327</v>
      </c>
      <c r="F24" s="5">
        <v>-0.35657333333333319</v>
      </c>
      <c r="G24" s="5">
        <v>-0.25870666666666658</v>
      </c>
      <c r="H24" s="5">
        <v>-0.16089999999999988</v>
      </c>
      <c r="I24" s="5">
        <v>-0.1800733333333332</v>
      </c>
      <c r="J24" s="5">
        <v>-0.11105999999999991</v>
      </c>
      <c r="K24" s="5">
        <v>-3.323999999999986E-2</v>
      </c>
      <c r="L24" s="5">
        <v>-0.1237799999999999</v>
      </c>
      <c r="M24" s="5">
        <v>-8.82799999999999E-2</v>
      </c>
    </row>
    <row r="25" spans="1:13" x14ac:dyDescent="0.2">
      <c r="A25" s="5" t="s">
        <v>3</v>
      </c>
      <c r="B25" s="5">
        <v>0</v>
      </c>
      <c r="C25" s="5">
        <v>-0.11332000000000005</v>
      </c>
      <c r="D25" s="5">
        <v>-0.21154000000000003</v>
      </c>
      <c r="E25" s="5">
        <v>-0.23753999999999997</v>
      </c>
      <c r="F25" s="5">
        <v>-0.17679333333333341</v>
      </c>
      <c r="G25" s="5">
        <v>-0.21134666666666668</v>
      </c>
      <c r="H25" s="5">
        <v>-0.24810666666666667</v>
      </c>
      <c r="I25" s="5">
        <v>-0.11998000000000004</v>
      </c>
      <c r="J25" s="5">
        <v>-0.12839333333333339</v>
      </c>
      <c r="K25" s="5">
        <v>-0.12694666666666671</v>
      </c>
      <c r="L25" s="5">
        <v>-0.11241333333333341</v>
      </c>
      <c r="M25" s="5">
        <v>-0.16474666666666676</v>
      </c>
    </row>
    <row r="26" spans="1:13" x14ac:dyDescent="0.2">
      <c r="A26" s="5" t="s">
        <v>3</v>
      </c>
      <c r="B26" s="5">
        <v>0</v>
      </c>
      <c r="C26" s="5">
        <v>9.5640000000000003E-2</v>
      </c>
      <c r="D26" s="5">
        <v>9.3240000000000003E-2</v>
      </c>
      <c r="E26" s="5">
        <v>2.8853E-2</v>
      </c>
      <c r="F26" s="5">
        <v>0.17574699999999999</v>
      </c>
      <c r="G26" s="5">
        <v>0.22286</v>
      </c>
      <c r="H26" s="5">
        <v>-7.5289999999999996E-2</v>
      </c>
      <c r="I26" s="5">
        <v>5.9152999999999997E-2</v>
      </c>
      <c r="J26" s="5">
        <v>-3.3189999999999997E-2</v>
      </c>
      <c r="K26" s="5">
        <v>0.12720000000000001</v>
      </c>
      <c r="L26" s="5">
        <v>4.3947E-2</v>
      </c>
      <c r="M26" s="5">
        <v>0.23782700000000001</v>
      </c>
    </row>
    <row r="27" spans="1:13" x14ac:dyDescent="0.2">
      <c r="A27" s="5" t="s">
        <v>3</v>
      </c>
      <c r="B27" s="5">
        <v>0</v>
      </c>
      <c r="C27" s="5">
        <v>-0.21924633333333343</v>
      </c>
      <c r="D27" s="5">
        <v>-3.2853000000000125E-2</v>
      </c>
      <c r="E27" s="5">
        <v>-4.8293000000000127E-2</v>
      </c>
      <c r="F27" s="5">
        <v>-5.7979666666666776E-2</v>
      </c>
      <c r="G27" s="5">
        <v>-5.6033000000000076E-2</v>
      </c>
      <c r="H27" s="5">
        <v>-0.19609633333333346</v>
      </c>
      <c r="I27" s="5">
        <v>-0.11255966666666678</v>
      </c>
      <c r="J27" s="5">
        <v>-0.18753300000000009</v>
      </c>
      <c r="K27" s="5">
        <v>-8.3913000000000126E-2</v>
      </c>
      <c r="L27" s="5">
        <v>2.164033333333323E-2</v>
      </c>
      <c r="M27" s="5">
        <v>-1.835966666666676E-2</v>
      </c>
    </row>
    <row r="28" spans="1:13" x14ac:dyDescent="0.2">
      <c r="A28" s="5" t="s">
        <v>3</v>
      </c>
      <c r="B28" s="5">
        <v>0</v>
      </c>
      <c r="C28" s="5">
        <v>-0.15183999999999997</v>
      </c>
      <c r="D28" s="5">
        <v>1.358666666666662E-2</v>
      </c>
      <c r="E28" s="5">
        <v>5.4579999999999969E-2</v>
      </c>
      <c r="F28" s="5">
        <v>0.13336666666666669</v>
      </c>
      <c r="G28" s="5">
        <v>0.11139333333333329</v>
      </c>
      <c r="H28" s="5">
        <v>-0.10726000000000004</v>
      </c>
      <c r="I28" s="5">
        <v>-0.11236666666666666</v>
      </c>
      <c r="J28" s="5">
        <v>-0.14394666666666669</v>
      </c>
      <c r="K28" s="5">
        <v>-8.6666666666667487E-4</v>
      </c>
      <c r="L28" s="5">
        <v>6.3033333333333302E-2</v>
      </c>
      <c r="M28" s="5">
        <v>3.0139999999999965E-2</v>
      </c>
    </row>
    <row r="29" spans="1:13" x14ac:dyDescent="0.2">
      <c r="A29" s="5" t="s">
        <v>3</v>
      </c>
      <c r="B29" s="5">
        <v>0</v>
      </c>
      <c r="C29" s="5">
        <v>-0.24478666666666679</v>
      </c>
      <c r="D29" s="5">
        <v>-0.25415333333333345</v>
      </c>
      <c r="E29" s="5">
        <v>-0.38529333333333343</v>
      </c>
      <c r="F29" s="5">
        <v>9.793333333333246E-3</v>
      </c>
      <c r="G29" s="5">
        <v>2.5026666666666517E-2</v>
      </c>
      <c r="H29" s="5">
        <v>-0.17464666666666681</v>
      </c>
      <c r="I29" s="5">
        <v>-8.7473333333333486E-2</v>
      </c>
      <c r="J29" s="5">
        <v>-2.408666666666678E-2</v>
      </c>
      <c r="K29" s="5">
        <v>-2.9193333333333508E-2</v>
      </c>
      <c r="L29" s="5">
        <v>-1.5520000000000155E-2</v>
      </c>
      <c r="M29" s="5">
        <v>4.7127499999999822E-2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0070C0"/>
  </sheetPr>
  <dimension ref="A1:M27"/>
  <sheetViews>
    <sheetView zoomScale="80" zoomScaleNormal="80" workbookViewId="0">
      <selection activeCell="D10" sqref="D10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x14ac:dyDescent="0.2">
      <c r="A1" s="5" t="s">
        <v>23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</row>
    <row r="2" spans="1:13" x14ac:dyDescent="0.2">
      <c r="A2" s="5" t="s">
        <v>1</v>
      </c>
      <c r="B2" s="5">
        <v>0</v>
      </c>
      <c r="C2" s="5">
        <v>-2.6593999999999875E-2</v>
      </c>
      <c r="D2" s="5">
        <v>-0.20824066666666655</v>
      </c>
      <c r="E2" s="5">
        <v>-0.20652733333333326</v>
      </c>
      <c r="F2" s="5">
        <v>-8.6280666666666575E-2</v>
      </c>
      <c r="G2" s="5">
        <v>-0.14801399999999992</v>
      </c>
      <c r="H2" s="5">
        <v>-3.8760666666666568E-2</v>
      </c>
      <c r="I2" s="5">
        <v>-6.1207333333333197E-2</v>
      </c>
      <c r="J2" s="5">
        <v>5.9419333333333456E-2</v>
      </c>
      <c r="K2" s="5">
        <v>2.7046000000000105E-2</v>
      </c>
      <c r="L2" s="5">
        <v>2.5632666666666807E-2</v>
      </c>
      <c r="M2" s="5">
        <v>-0.29782066666666657</v>
      </c>
    </row>
    <row r="3" spans="1:13" x14ac:dyDescent="0.2">
      <c r="A3" s="5" t="s">
        <v>1</v>
      </c>
      <c r="B3" s="5">
        <v>0</v>
      </c>
      <c r="C3" s="5">
        <v>-6.6260666666666676E-2</v>
      </c>
      <c r="D3" s="5">
        <v>7.0659999999999057E-3</v>
      </c>
      <c r="E3" s="5">
        <v>-0.22634066666666666</v>
      </c>
      <c r="F3" s="5">
        <v>-0.18870066666666671</v>
      </c>
      <c r="G3" s="5">
        <v>-0.21398733333333336</v>
      </c>
      <c r="H3" s="5">
        <v>1.8299333333333327E-2</v>
      </c>
      <c r="I3" s="5">
        <v>-0.11369400000000005</v>
      </c>
      <c r="J3" s="5">
        <v>-0.14426733333333336</v>
      </c>
      <c r="K3" s="5">
        <v>-0.35374733333333341</v>
      </c>
      <c r="L3" s="5">
        <v>-0.22848066666666667</v>
      </c>
      <c r="M3" s="5">
        <v>-0.21736066666666665</v>
      </c>
    </row>
    <row r="4" spans="1:13" x14ac:dyDescent="0.2">
      <c r="A4" s="5" t="s">
        <v>1</v>
      </c>
      <c r="B4" s="5">
        <v>0</v>
      </c>
      <c r="C4" s="5">
        <v>1.9894033333333339E-2</v>
      </c>
      <c r="D4" s="5">
        <v>-5.2726333333333042E-3</v>
      </c>
      <c r="E4" s="5">
        <v>-5.8599299999999993E-2</v>
      </c>
      <c r="F4" s="5">
        <v>-3.3219300000000063E-2</v>
      </c>
      <c r="G4" s="5">
        <v>-5.7619299999999984E-2</v>
      </c>
      <c r="H4" s="5">
        <v>-0.12845929999999997</v>
      </c>
      <c r="I4" s="5">
        <v>-0.2049526333333333</v>
      </c>
      <c r="J4" s="5">
        <v>-0.19059929999999997</v>
      </c>
      <c r="K4" s="5">
        <v>-0.21670596666666661</v>
      </c>
      <c r="L4" s="5">
        <v>-0.18208596666666665</v>
      </c>
      <c r="M4" s="5">
        <v>-0.1660459666666666</v>
      </c>
    </row>
    <row r="5" spans="1:13" x14ac:dyDescent="0.2">
      <c r="A5" s="5" t="s">
        <v>1</v>
      </c>
      <c r="B5" s="5">
        <v>0</v>
      </c>
      <c r="C5" s="5">
        <v>8.9980000000000004E-2</v>
      </c>
      <c r="D5" s="5">
        <v>0.13156000000000001</v>
      </c>
      <c r="E5" s="5">
        <v>0.16004599999999999</v>
      </c>
      <c r="F5" s="5">
        <v>0.160496</v>
      </c>
      <c r="G5" s="5">
        <v>0.130634</v>
      </c>
      <c r="H5" s="5">
        <v>6.4334000000000002E-2</v>
      </c>
      <c r="I5" s="5">
        <v>-5.6599999999999984E-3</v>
      </c>
      <c r="J5" s="5">
        <v>-1.3680000000000012E-2</v>
      </c>
      <c r="K5" s="5">
        <v>-2.8799999999999992E-2</v>
      </c>
      <c r="L5" s="5">
        <v>-1.6020000000000006E-2</v>
      </c>
      <c r="M5" s="5">
        <v>-3.4780000000000005E-2</v>
      </c>
    </row>
    <row r="6" spans="1:13" x14ac:dyDescent="0.2">
      <c r="A6" s="5" t="s">
        <v>1</v>
      </c>
      <c r="B6" s="5">
        <v>0</v>
      </c>
      <c r="C6" s="5">
        <v>7.0000000000000617E-5</v>
      </c>
      <c r="D6" s="5">
        <v>-5.9346999999999997E-2</v>
      </c>
      <c r="E6" s="5">
        <v>-6.7587000000000008E-2</v>
      </c>
      <c r="F6" s="5">
        <v>-0.11634099999999997</v>
      </c>
      <c r="G6" s="5">
        <v>-0.174373</v>
      </c>
      <c r="H6" s="5">
        <v>-0.24168999999999999</v>
      </c>
      <c r="I6" s="5">
        <v>-0.25139</v>
      </c>
      <c r="J6" s="5">
        <v>-0.24825000000000003</v>
      </c>
      <c r="K6" s="5">
        <v>-0.26673000000000002</v>
      </c>
      <c r="L6" s="5">
        <v>-0.27104700000000004</v>
      </c>
      <c r="M6" s="5">
        <v>-0.27571000000000001</v>
      </c>
    </row>
    <row r="7" spans="1:13" x14ac:dyDescent="0.2">
      <c r="A7" s="5" t="s">
        <v>1</v>
      </c>
      <c r="B7" s="5">
        <v>0</v>
      </c>
      <c r="C7" s="5">
        <v>3.6406666666666629E-2</v>
      </c>
      <c r="D7" s="5">
        <v>5.1933333333333324E-2</v>
      </c>
      <c r="E7" s="5">
        <v>6.0879999999999976E-2</v>
      </c>
      <c r="F7" s="5">
        <v>3.944666666666663E-2</v>
      </c>
      <c r="G7" s="5">
        <v>2.486666666666662E-2</v>
      </c>
      <c r="H7" s="5">
        <v>1.4726666666666652E-2</v>
      </c>
      <c r="I7" s="5">
        <v>2.995333333333329E-2</v>
      </c>
      <c r="J7" s="5">
        <v>-4.62466666666667E-2</v>
      </c>
      <c r="K7" s="5">
        <v>-2.217333333333335E-2</v>
      </c>
      <c r="L7" s="5">
        <v>-4.7991764705882359E-2</v>
      </c>
      <c r="M7" s="5">
        <v>-5.5886666666666612E-2</v>
      </c>
    </row>
    <row r="8" spans="1:13" x14ac:dyDescent="0.2">
      <c r="A8" s="5" t="s">
        <v>1</v>
      </c>
      <c r="B8" s="5">
        <v>0</v>
      </c>
      <c r="C8" s="5">
        <v>-6.3066999999999998E-2</v>
      </c>
      <c r="D8" s="5">
        <v>-0.11634</v>
      </c>
      <c r="E8" s="5">
        <v>-5.7486999999999996E-2</v>
      </c>
      <c r="F8" s="5">
        <v>-4.0066999999999992E-2</v>
      </c>
      <c r="G8" s="5">
        <v>-3.0193000000000001E-2</v>
      </c>
      <c r="H8" s="5">
        <v>-0.19585</v>
      </c>
      <c r="I8" s="5">
        <v>-0.23516999999999999</v>
      </c>
      <c r="J8" s="5">
        <v>-0.21488000000000002</v>
      </c>
      <c r="K8" s="5">
        <v>-0.15071000000000001</v>
      </c>
      <c r="L8" s="5">
        <v>-0.11082999999999998</v>
      </c>
      <c r="M8" s="5">
        <v>-0.26151000000000002</v>
      </c>
    </row>
    <row r="9" spans="1:13" x14ac:dyDescent="0.2">
      <c r="A9" s="5" t="s">
        <v>1</v>
      </c>
      <c r="B9" s="5">
        <v>0</v>
      </c>
      <c r="C9" s="5">
        <v>-2.148666666666655E-2</v>
      </c>
      <c r="D9" s="5">
        <v>-1.6619999999999933E-2</v>
      </c>
      <c r="E9" s="5">
        <v>-2.6426666666666567E-2</v>
      </c>
      <c r="F9" s="5">
        <v>-4.6973333333333207E-2</v>
      </c>
      <c r="G9" s="5">
        <v>-5.9813333333333267E-2</v>
      </c>
      <c r="H9" s="5">
        <v>-3.9926666666666562E-2</v>
      </c>
      <c r="I9" s="5">
        <v>-0.10179999999999989</v>
      </c>
      <c r="J9" s="5">
        <v>-7.7139999999999931E-2</v>
      </c>
      <c r="K9" s="5">
        <v>-5.7806666666666555E-2</v>
      </c>
      <c r="L9" s="5">
        <v>-0.12827333333333324</v>
      </c>
      <c r="M9" s="5">
        <v>-0.12583999999999992</v>
      </c>
    </row>
    <row r="10" spans="1:13" x14ac:dyDescent="0.2">
      <c r="A10" s="5" t="s">
        <v>1</v>
      </c>
      <c r="B10" s="5">
        <v>0</v>
      </c>
      <c r="C10" s="5">
        <v>8.0640333333333591E-2</v>
      </c>
      <c r="D10" s="5">
        <v>-7.7579666666666505E-2</v>
      </c>
      <c r="E10" s="5">
        <v>-6.2026333333333142E-2</v>
      </c>
      <c r="F10" s="5">
        <v>-0.11732633333333309</v>
      </c>
      <c r="G10" s="5">
        <v>-0.20719966666666642</v>
      </c>
      <c r="H10" s="5">
        <v>-0.14818633333333317</v>
      </c>
      <c r="I10" s="5">
        <v>-0.28645966666666656</v>
      </c>
      <c r="J10" s="5">
        <v>-0.32928633333333313</v>
      </c>
      <c r="K10" s="5">
        <v>-0.30047966666666637</v>
      </c>
      <c r="L10" s="5">
        <v>-0.21896633333333299</v>
      </c>
      <c r="M10" s="5">
        <v>-0.24555299999999985</v>
      </c>
    </row>
    <row r="11" spans="1:13" x14ac:dyDescent="0.2">
      <c r="A11" s="5" t="s">
        <v>1</v>
      </c>
      <c r="B11" s="5">
        <v>0</v>
      </c>
      <c r="C11" s="5">
        <v>2.6787666666666626E-2</v>
      </c>
      <c r="D11" s="5">
        <v>3.0409999999999188E-3</v>
      </c>
      <c r="E11" s="5">
        <v>-3.5233333333338415E-4</v>
      </c>
      <c r="F11" s="5">
        <v>-9.8645666666666756E-2</v>
      </c>
      <c r="G11" s="5">
        <v>-1.5525666666666722E-2</v>
      </c>
      <c r="H11" s="5">
        <v>2.3067666666666736E-2</v>
      </c>
      <c r="I11" s="5">
        <v>-9.3590000000000617E-3</v>
      </c>
      <c r="J11" s="5">
        <v>-1.773233333333335E-2</v>
      </c>
      <c r="K11" s="5">
        <v>-3.2159000000000063E-2</v>
      </c>
      <c r="L11" s="5">
        <v>-3.7159000000000067E-2</v>
      </c>
      <c r="M11" s="5">
        <v>-5.4059000000000058E-2</v>
      </c>
    </row>
    <row r="12" spans="1:13" x14ac:dyDescent="0.2">
      <c r="A12" s="5" t="s">
        <v>1</v>
      </c>
      <c r="B12" s="5">
        <v>0</v>
      </c>
      <c r="C12" s="5">
        <v>0.11182666666666684</v>
      </c>
      <c r="D12" s="5">
        <v>0.11487333333333348</v>
      </c>
      <c r="E12" s="5">
        <v>0.12382000000000019</v>
      </c>
      <c r="F12" s="5">
        <v>0.12748000000000018</v>
      </c>
      <c r="G12" s="5">
        <v>0.10063333333333352</v>
      </c>
      <c r="H12" s="5">
        <v>1.4200000000001295E-3</v>
      </c>
      <c r="I12" s="5">
        <v>-7.7446666666666497E-2</v>
      </c>
      <c r="J12" s="5">
        <v>-9.3839999999999771E-2</v>
      </c>
      <c r="K12" s="5">
        <v>-0.13634666666666645</v>
      </c>
      <c r="L12" s="5">
        <v>-8.6139999999999772E-2</v>
      </c>
      <c r="M12" s="5">
        <v>-0.11583999999999978</v>
      </c>
    </row>
    <row r="13" spans="1:13" s="4" customFormat="1" x14ac:dyDescent="0.2">
      <c r="A13" s="4" t="s">
        <v>1</v>
      </c>
      <c r="B13" s="4">
        <v>0</v>
      </c>
      <c r="C13" s="4">
        <v>0.24275333333333343</v>
      </c>
      <c r="D13" s="4">
        <v>0.26365333333333341</v>
      </c>
      <c r="E13" s="4">
        <v>0.23864000000000016</v>
      </c>
      <c r="F13" s="4">
        <v>0.20888666666666675</v>
      </c>
      <c r="G13" s="4">
        <v>-9.6173333333333264E-2</v>
      </c>
      <c r="H13" s="4">
        <v>-0.3373866666666665</v>
      </c>
      <c r="I13" s="4">
        <v>-0.36051333333333335</v>
      </c>
      <c r="J13" s="4">
        <v>-0.2469599999999999</v>
      </c>
      <c r="K13" s="4">
        <v>-0.20889999999999981</v>
      </c>
      <c r="L13" s="4">
        <v>-0.22544666666666652</v>
      </c>
      <c r="M13" s="4">
        <v>-0.13758666666666658</v>
      </c>
    </row>
    <row r="14" spans="1:13" s="4" customFormat="1" x14ac:dyDescent="0.2">
      <c r="A14" s="4" t="s">
        <v>1</v>
      </c>
      <c r="B14" s="1">
        <v>0</v>
      </c>
      <c r="C14" s="1">
        <v>3.5912530555555613E-2</v>
      </c>
      <c r="D14" s="1">
        <v>7.39391944444448E-3</v>
      </c>
      <c r="E14" s="1">
        <v>-1.0163386111111054E-2</v>
      </c>
      <c r="F14" s="1">
        <v>-1.5937052777777731E-2</v>
      </c>
      <c r="G14" s="1">
        <v>-6.223038611111107E-2</v>
      </c>
      <c r="H14" s="1">
        <v>-8.4034330555555495E-2</v>
      </c>
      <c r="I14" s="1">
        <v>-0.13980827499999995</v>
      </c>
      <c r="J14" s="1">
        <v>-0.13028855277777771</v>
      </c>
      <c r="K14" s="1">
        <v>-0.14562605277777771</v>
      </c>
      <c r="L14" s="1">
        <v>-0.12723400539215679</v>
      </c>
      <c r="M14" s="1">
        <v>-0.16566605277777774</v>
      </c>
    </row>
    <row r="15" spans="1:13" x14ac:dyDescent="0.2">
      <c r="A15" s="5" t="s">
        <v>3</v>
      </c>
      <c r="B15" s="5">
        <v>0</v>
      </c>
      <c r="C15" s="5">
        <v>0.17665326666666664</v>
      </c>
      <c r="D15" s="5">
        <v>0.17392526666666666</v>
      </c>
      <c r="E15" s="5">
        <v>0.16497326666666667</v>
      </c>
      <c r="F15" s="5">
        <v>0.10459993333333333</v>
      </c>
      <c r="G15" s="5">
        <v>9.9773266666666652E-2</v>
      </c>
      <c r="H15" s="5">
        <v>-6.5734000000000252E-3</v>
      </c>
      <c r="I15" s="5">
        <v>2.3473266666666642E-2</v>
      </c>
      <c r="J15" s="5">
        <v>1.3393266666666648E-2</v>
      </c>
      <c r="K15" s="5">
        <v>1.0906599999999989E-2</v>
      </c>
      <c r="L15" s="5">
        <v>8.9132666666666607E-3</v>
      </c>
      <c r="M15" s="5">
        <v>-3.2067333333333668E-3</v>
      </c>
    </row>
    <row r="16" spans="1:13" x14ac:dyDescent="0.2">
      <c r="A16" s="5" t="s">
        <v>3</v>
      </c>
      <c r="B16" s="5">
        <v>0</v>
      </c>
      <c r="C16" s="5">
        <v>7.5535999999999992E-2</v>
      </c>
      <c r="D16" s="5">
        <v>3.9007E-2</v>
      </c>
      <c r="E16" s="5">
        <v>6.1060000000000003E-2</v>
      </c>
      <c r="F16" s="5">
        <v>8.0194000000000001E-2</v>
      </c>
      <c r="G16" s="5">
        <v>0.10489399999999999</v>
      </c>
      <c r="H16" s="5">
        <v>4.0006E-2</v>
      </c>
      <c r="I16" s="5">
        <v>-4.3450000000000003E-2</v>
      </c>
      <c r="J16" s="5">
        <v>-5.3279999999999994E-2</v>
      </c>
      <c r="K16" s="5">
        <v>-9.9260000000000015E-2</v>
      </c>
      <c r="L16" s="5">
        <v>-0.13982</v>
      </c>
      <c r="M16" s="5">
        <v>-0.16484374999999996</v>
      </c>
    </row>
    <row r="17" spans="1:13" x14ac:dyDescent="0.2">
      <c r="A17" s="5" t="s">
        <v>3</v>
      </c>
      <c r="B17" s="5">
        <v>0</v>
      </c>
      <c r="C17" s="5">
        <v>8.9047333333332479E-3</v>
      </c>
      <c r="D17" s="5">
        <v>-1.5315266666666716E-2</v>
      </c>
      <c r="E17" s="5">
        <v>2.7118066666666607E-2</v>
      </c>
      <c r="F17" s="5">
        <v>2.9024733333333302E-2</v>
      </c>
      <c r="G17" s="5">
        <v>-3.790193333333338E-2</v>
      </c>
      <c r="H17" s="5">
        <v>-3.0775266666666738E-2</v>
      </c>
      <c r="I17" s="5">
        <v>-3.9568600000000079E-2</v>
      </c>
      <c r="J17" s="5">
        <v>-4.5761933333333393E-2</v>
      </c>
      <c r="K17" s="5">
        <v>-2.6595266666666742E-2</v>
      </c>
      <c r="L17" s="5">
        <v>-9.9752666666667461E-3</v>
      </c>
      <c r="M17" s="5">
        <v>-4.9241933333333432E-2</v>
      </c>
    </row>
    <row r="18" spans="1:13" x14ac:dyDescent="0.2">
      <c r="A18" s="5" t="s">
        <v>3</v>
      </c>
      <c r="B18" s="5">
        <v>0</v>
      </c>
      <c r="C18" s="5">
        <v>-4.1900000000000159E-2</v>
      </c>
      <c r="D18" s="5">
        <v>-0.10744666666666687</v>
      </c>
      <c r="E18" s="5">
        <v>-7.2706666666666864E-2</v>
      </c>
      <c r="F18" s="5">
        <v>-7.7140000000000208E-2</v>
      </c>
      <c r="G18" s="5">
        <v>-0.11606000000000019</v>
      </c>
      <c r="H18" s="5">
        <v>-0.10092666666666686</v>
      </c>
      <c r="I18" s="5">
        <v>-0.1601666666666669</v>
      </c>
      <c r="J18" s="5">
        <v>-0.14490666666666688</v>
      </c>
      <c r="K18" s="5">
        <v>-0.13592666666666695</v>
      </c>
      <c r="L18" s="5">
        <v>-0.13274000000000014</v>
      </c>
      <c r="M18" s="5">
        <v>-0.12597333333333344</v>
      </c>
    </row>
    <row r="19" spans="1:13" x14ac:dyDescent="0.2">
      <c r="A19" s="5" t="s">
        <v>3</v>
      </c>
      <c r="B19" s="5">
        <v>0</v>
      </c>
      <c r="C19" s="5">
        <v>-9.2213333333333439E-2</v>
      </c>
      <c r="D19" s="5">
        <v>-9.4346666666666773E-2</v>
      </c>
      <c r="E19" s="5">
        <v>-6.4420000000000116E-2</v>
      </c>
      <c r="F19" s="5">
        <v>-9.6046666666666738E-2</v>
      </c>
      <c r="G19" s="5">
        <v>-6.9946666666666782E-2</v>
      </c>
      <c r="H19" s="5">
        <v>5.825333333333324E-2</v>
      </c>
      <c r="I19" s="5">
        <v>8.1739999999999702E-2</v>
      </c>
      <c r="J19" s="5">
        <v>9.9246666666666566E-2</v>
      </c>
      <c r="K19" s="5">
        <v>7.4193333333333278E-2</v>
      </c>
      <c r="L19" s="5">
        <v>7.5106666666666586E-2</v>
      </c>
      <c r="M19" s="5">
        <v>6.5859999999999863E-2</v>
      </c>
    </row>
    <row r="20" spans="1:13" x14ac:dyDescent="0.2">
      <c r="A20" s="5" t="s">
        <v>3</v>
      </c>
      <c r="B20" s="5">
        <v>0</v>
      </c>
      <c r="C20" s="5">
        <v>5.4160000000000041E-2</v>
      </c>
      <c r="D20" s="5">
        <v>1.8006666666666699E-2</v>
      </c>
      <c r="E20" s="5">
        <v>8.0999999999999961E-3</v>
      </c>
      <c r="F20" s="5">
        <v>5.4826666666666773E-2</v>
      </c>
      <c r="G20" s="5">
        <v>3.4859999999999974E-2</v>
      </c>
      <c r="H20" s="5">
        <v>7.755999999999999E-2</v>
      </c>
      <c r="I20" s="5">
        <v>6.247999999999998E-2</v>
      </c>
      <c r="J20" s="5">
        <v>2.0986666666666695E-2</v>
      </c>
      <c r="K20" s="5">
        <v>-5.9999999999996168E-4</v>
      </c>
      <c r="L20" s="5">
        <v>6.7066666666666941E-3</v>
      </c>
      <c r="M20" s="5">
        <v>-2.6779999999999967E-2</v>
      </c>
    </row>
    <row r="21" spans="1:13" x14ac:dyDescent="0.2">
      <c r="A21" s="5" t="s">
        <v>3</v>
      </c>
      <c r="B21" s="5">
        <v>0</v>
      </c>
      <c r="C21" s="5">
        <v>-2.8972999999999964E-2</v>
      </c>
      <c r="D21" s="5">
        <v>5.0347000000000058E-2</v>
      </c>
      <c r="E21" s="5">
        <v>5.7653666666666742E-2</v>
      </c>
      <c r="F21" s="5">
        <v>8.43203333333334E-2</v>
      </c>
      <c r="G21" s="5">
        <v>5.8693666666666616E-2</v>
      </c>
      <c r="H21" s="5">
        <v>8.4460333333333429E-2</v>
      </c>
      <c r="I21" s="5">
        <v>7.5387000000000093E-2</v>
      </c>
      <c r="J21" s="5">
        <v>7.5040333333333348E-2</v>
      </c>
      <c r="K21" s="5">
        <v>3.0067000000000052E-2</v>
      </c>
      <c r="L21" s="5">
        <v>4.8027000000000097E-2</v>
      </c>
      <c r="M21" s="5">
        <v>0.10292700000000002</v>
      </c>
    </row>
    <row r="22" spans="1:13" x14ac:dyDescent="0.2">
      <c r="A22" s="5" t="s">
        <v>3</v>
      </c>
      <c r="B22" s="5">
        <v>0</v>
      </c>
      <c r="C22" s="5">
        <v>-0.17864666666666673</v>
      </c>
      <c r="D22" s="5">
        <v>-0.13102666666666662</v>
      </c>
      <c r="E22" s="5">
        <v>-0.1498066666666667</v>
      </c>
      <c r="F22" s="5">
        <v>-0.19892000000000007</v>
      </c>
      <c r="G22" s="5">
        <v>-0.13274666666666668</v>
      </c>
      <c r="H22" s="5">
        <v>-3.6840000000000019E-2</v>
      </c>
      <c r="I22" s="5">
        <v>1.1340000000000024E-2</v>
      </c>
      <c r="J22" s="5">
        <v>2.3785714285713983E-3</v>
      </c>
      <c r="K22" s="5">
        <v>-5.3533333333333349E-3</v>
      </c>
      <c r="L22" s="5">
        <v>-8.4073333333333375E-2</v>
      </c>
      <c r="M22" s="5">
        <v>3.9239999999999955E-2</v>
      </c>
    </row>
    <row r="23" spans="1:13" x14ac:dyDescent="0.2">
      <c r="A23" s="5" t="s">
        <v>3</v>
      </c>
      <c r="B23" s="5">
        <v>0</v>
      </c>
      <c r="C23" s="5">
        <v>0.26611333333333337</v>
      </c>
      <c r="D23" s="5">
        <v>0.20210666666666663</v>
      </c>
      <c r="E23" s="5">
        <v>0.20206666666666662</v>
      </c>
      <c r="F23" s="5">
        <v>0.23329333333333332</v>
      </c>
      <c r="G23" s="5">
        <v>0.21696666666666659</v>
      </c>
      <c r="H23" s="5">
        <v>0.1839533333333333</v>
      </c>
      <c r="I23" s="5">
        <v>-8.5933333333333781E-3</v>
      </c>
      <c r="J23" s="5">
        <v>-1.7366666666666711E-2</v>
      </c>
      <c r="K23" s="5">
        <v>2.9333333333333302E-2</v>
      </c>
      <c r="L23" s="5">
        <v>1.6973333333333267E-2</v>
      </c>
      <c r="M23" s="5">
        <v>1.1946666666666626E-2</v>
      </c>
    </row>
    <row r="24" spans="1:13" x14ac:dyDescent="0.2">
      <c r="A24" s="5" t="s">
        <v>3</v>
      </c>
      <c r="B24" s="5">
        <v>0</v>
      </c>
      <c r="C24" s="5">
        <v>0.32727333333333342</v>
      </c>
      <c r="D24" s="5">
        <v>0.38374666666666674</v>
      </c>
      <c r="E24" s="5">
        <v>0.36879333333333336</v>
      </c>
      <c r="F24" s="5">
        <v>0.33951333333333333</v>
      </c>
      <c r="G24" s="5">
        <v>0.28624666666666676</v>
      </c>
      <c r="H24" s="5">
        <v>0.37173333333333336</v>
      </c>
      <c r="I24" s="5">
        <v>0.40443333333333331</v>
      </c>
      <c r="J24" s="5">
        <v>0.4563133333333334</v>
      </c>
      <c r="K24" s="5">
        <v>0.39827333333333337</v>
      </c>
      <c r="L24" s="5">
        <v>0.37070666666666663</v>
      </c>
      <c r="M24" s="5">
        <v>0.3964133333333334</v>
      </c>
    </row>
    <row r="25" spans="1:13" x14ac:dyDescent="0.2">
      <c r="A25" s="5" t="s">
        <v>3</v>
      </c>
      <c r="B25" s="5">
        <v>0</v>
      </c>
      <c r="C25" s="5">
        <v>-8.3486000000000005E-2</v>
      </c>
      <c r="D25" s="5">
        <v>-5.0419999999999965E-2</v>
      </c>
      <c r="E25" s="5">
        <v>-1.0300000000000004E-2</v>
      </c>
      <c r="F25" s="5">
        <v>-1.8270000000000231E-3</v>
      </c>
      <c r="G25" s="5">
        <v>-8.7269999999999848E-3</v>
      </c>
      <c r="H25" s="5">
        <v>4.1507000000000016E-2</v>
      </c>
      <c r="I25" s="5">
        <v>-9.9740000000000106E-3</v>
      </c>
      <c r="J25" s="5">
        <v>-2.4420999999999998E-2</v>
      </c>
      <c r="K25" s="5">
        <v>-0.10478699999999999</v>
      </c>
      <c r="L25" s="5">
        <v>-0.12021299999999999</v>
      </c>
      <c r="M25" s="5">
        <v>-0.13523299999999999</v>
      </c>
    </row>
    <row r="26" spans="1:13" x14ac:dyDescent="0.2">
      <c r="A26" s="5" t="s">
        <v>3</v>
      </c>
      <c r="B26" s="5">
        <v>0</v>
      </c>
      <c r="C26" s="5">
        <v>-0.46780100000000002</v>
      </c>
      <c r="D26" s="5">
        <v>-0.43024099999999993</v>
      </c>
      <c r="E26" s="5">
        <v>-0.46020099999999997</v>
      </c>
      <c r="F26" s="5">
        <v>-0.41347433333333339</v>
      </c>
      <c r="G26" s="5">
        <v>-9.6467666666666618E-2</v>
      </c>
      <c r="H26" s="5">
        <v>-0.45995322222222212</v>
      </c>
      <c r="I26" s="5">
        <v>-0.59546766666666662</v>
      </c>
      <c r="J26" s="5">
        <v>-0.61234766666666673</v>
      </c>
      <c r="K26" s="5">
        <v>-0.57529433333333335</v>
      </c>
      <c r="L26" s="5">
        <v>-0.64086100000000012</v>
      </c>
      <c r="M26" s="5">
        <v>-0.40112766666666655</v>
      </c>
    </row>
    <row r="27" spans="1:13" x14ac:dyDescent="0.2">
      <c r="A27" s="5" t="s">
        <v>3</v>
      </c>
      <c r="B27" s="5">
        <v>0</v>
      </c>
      <c r="C27" s="5">
        <v>-1.5596666666666675E-3</v>
      </c>
      <c r="D27" s="5">
        <v>-3.6779666666666613E-2</v>
      </c>
      <c r="E27" s="5">
        <v>-2.1592999999999918E-2</v>
      </c>
      <c r="F27" s="5">
        <v>-8.8972999999999913E-2</v>
      </c>
      <c r="G27" s="5">
        <v>-4.121299999999993E-2</v>
      </c>
      <c r="H27" s="5">
        <v>-0.13558633333333331</v>
      </c>
      <c r="I27" s="5">
        <v>-7.2412999999999936E-2</v>
      </c>
      <c r="J27" s="5">
        <v>-0.15774633333333324</v>
      </c>
      <c r="K27" s="5">
        <v>-5.909966666666662E-2</v>
      </c>
      <c r="L27" s="5">
        <v>-0.24163299999999999</v>
      </c>
      <c r="M27" s="5">
        <v>-0.22113424999999998</v>
      </c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0070C0"/>
  </sheetPr>
  <dimension ref="A1:M27"/>
  <sheetViews>
    <sheetView zoomScale="80" zoomScaleNormal="80" workbookViewId="0">
      <selection activeCell="P13" sqref="P13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x14ac:dyDescent="0.2">
      <c r="A1" s="5" t="s">
        <v>23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</row>
    <row r="2" spans="1:13" x14ac:dyDescent="0.2">
      <c r="A2" s="5" t="s">
        <v>1</v>
      </c>
      <c r="B2" s="5">
        <v>0</v>
      </c>
      <c r="C2" s="5">
        <v>-5.9953333333333247E-2</v>
      </c>
      <c r="D2" s="5">
        <v>-0.15201333333333322</v>
      </c>
      <c r="E2" s="5">
        <v>-0.15586666666666654</v>
      </c>
      <c r="F2" s="5">
        <v>-0.10115999999999994</v>
      </c>
      <c r="G2" s="5">
        <v>-0.13342666666666658</v>
      </c>
      <c r="H2" s="5">
        <v>-3.7019999999999914E-2</v>
      </c>
      <c r="I2" s="5">
        <v>-2.1719999999999851E-2</v>
      </c>
      <c r="J2" s="5">
        <v>7.9040000000000082E-2</v>
      </c>
      <c r="K2" s="5">
        <v>9.5406666666666751E-2</v>
      </c>
      <c r="L2" s="5">
        <v>0.1241733333333334</v>
      </c>
      <c r="M2" s="5">
        <v>-7.720666666666659E-2</v>
      </c>
    </row>
    <row r="3" spans="1:13" x14ac:dyDescent="0.2">
      <c r="A3" s="5" t="s">
        <v>1</v>
      </c>
      <c r="B3" s="5">
        <v>0</v>
      </c>
      <c r="C3" s="5">
        <v>7.3672666666666664E-2</v>
      </c>
      <c r="D3" s="5">
        <v>0.23422599999999971</v>
      </c>
      <c r="E3" s="5">
        <v>4.0419333333333335E-2</v>
      </c>
      <c r="F3" s="5">
        <v>4.4465999999999964E-2</v>
      </c>
      <c r="G3" s="5">
        <v>4.0492666666666649E-2</v>
      </c>
      <c r="H3" s="5">
        <v>-9.969400000000006E-2</v>
      </c>
      <c r="I3" s="5">
        <v>0.1788993333333333</v>
      </c>
      <c r="J3" s="5">
        <v>0.16177266666666662</v>
      </c>
      <c r="K3" s="5">
        <v>-6.0187333333333343E-2</v>
      </c>
      <c r="L3" s="5">
        <v>-4.4480666666666696E-2</v>
      </c>
      <c r="M3" s="5">
        <v>2.3265999999999978E-2</v>
      </c>
    </row>
    <row r="4" spans="1:13" x14ac:dyDescent="0.2">
      <c r="A4" s="5" t="s">
        <v>1</v>
      </c>
      <c r="B4" s="5">
        <v>0</v>
      </c>
      <c r="C4" s="5">
        <v>-8.5013366666666673E-2</v>
      </c>
      <c r="D4" s="5">
        <v>-5.6613366666666658E-2</v>
      </c>
      <c r="E4" s="5">
        <v>-2.4800333333332945E-3</v>
      </c>
      <c r="F4" s="5">
        <v>-2.1406699999999959E-2</v>
      </c>
      <c r="G4" s="5">
        <v>6.3646633333333327E-2</v>
      </c>
      <c r="H4" s="5">
        <v>-0.12847336666666676</v>
      </c>
      <c r="I4" s="5">
        <v>9.4426633333333274E-2</v>
      </c>
      <c r="J4" s="5">
        <v>6.0346633333333372E-2</v>
      </c>
      <c r="K4" s="5">
        <v>0.12570663333333337</v>
      </c>
      <c r="L4" s="5">
        <v>0.13312663333333338</v>
      </c>
      <c r="M4" s="5">
        <v>0.17481996666666669</v>
      </c>
    </row>
    <row r="5" spans="1:13" x14ac:dyDescent="0.2">
      <c r="A5" s="5" t="s">
        <v>1</v>
      </c>
      <c r="B5" s="5">
        <v>0</v>
      </c>
      <c r="C5" s="5">
        <v>2.8250000000000053E-2</v>
      </c>
      <c r="D5" s="5">
        <v>3.6899999999999711E-3</v>
      </c>
      <c r="E5" s="5">
        <v>7.3500000000000232E-3</v>
      </c>
      <c r="F5" s="5">
        <v>1.374000000000003E-2</v>
      </c>
      <c r="G5" s="5">
        <v>3.7409999999999971E-2</v>
      </c>
      <c r="H5" s="5">
        <v>-0.13878000000000001</v>
      </c>
      <c r="I5" s="5">
        <v>-2.9730000000000006E-2</v>
      </c>
      <c r="J5" s="5">
        <v>-2.5300000000000045E-3</v>
      </c>
      <c r="K5" s="5">
        <v>1.7850000000000005E-2</v>
      </c>
      <c r="L5" s="5">
        <v>4.1679999999999995E-2</v>
      </c>
      <c r="M5" s="5">
        <v>6.3919999999999991E-2</v>
      </c>
    </row>
    <row r="6" spans="1:13" x14ac:dyDescent="0.2">
      <c r="A6" s="5" t="s">
        <v>1</v>
      </c>
      <c r="B6" s="5">
        <v>0</v>
      </c>
      <c r="C6" s="5">
        <v>0.12556999999999999</v>
      </c>
      <c r="D6" s="5">
        <v>0.19131999999999999</v>
      </c>
      <c r="E6" s="5">
        <v>-1.0090000000000002E-2</v>
      </c>
      <c r="F6" s="5">
        <v>-5.3067000000000003E-2</v>
      </c>
      <c r="G6" s="5">
        <v>5.0666999999999997E-2</v>
      </c>
      <c r="H6" s="5">
        <v>-8.201E-2</v>
      </c>
      <c r="I6" s="5">
        <v>-5.1260000000000007E-2</v>
      </c>
      <c r="J6" s="5">
        <v>-3.6039999999999996E-2</v>
      </c>
      <c r="K6" s="5">
        <v>-3.6030000000000006E-2</v>
      </c>
      <c r="L6" s="5">
        <v>-4.5552999999999996E-2</v>
      </c>
      <c r="M6" s="5">
        <v>-2.7260000000000006E-2</v>
      </c>
    </row>
    <row r="7" spans="1:13" x14ac:dyDescent="0.2">
      <c r="A7" s="5" t="s">
        <v>1</v>
      </c>
      <c r="B7" s="5">
        <v>0</v>
      </c>
      <c r="C7" s="5">
        <v>-1.6639666666666664E-2</v>
      </c>
      <c r="D7" s="5">
        <v>-1.8996666666666606E-3</v>
      </c>
      <c r="E7" s="5">
        <v>8.3270000000000288E-3</v>
      </c>
      <c r="F7" s="5">
        <v>4.0887000000000007E-2</v>
      </c>
      <c r="G7" s="5">
        <v>-1.5619666666666657E-2</v>
      </c>
      <c r="H7" s="5">
        <v>7.0800333333333382E-2</v>
      </c>
      <c r="I7" s="5">
        <v>4.0736666666667219E-3</v>
      </c>
      <c r="J7" s="5">
        <v>4.476033333333336E-2</v>
      </c>
      <c r="K7" s="5">
        <v>7.4820333333333336E-2</v>
      </c>
      <c r="L7" s="5">
        <v>3.4674058823529461E-2</v>
      </c>
      <c r="M7" s="5">
        <v>2.538700000000009E-2</v>
      </c>
    </row>
    <row r="8" spans="1:13" x14ac:dyDescent="0.2">
      <c r="A8" s="5" t="s">
        <v>1</v>
      </c>
      <c r="B8" s="5">
        <v>0</v>
      </c>
      <c r="C8" s="5">
        <v>-0.13135000000000002</v>
      </c>
      <c r="D8" s="5">
        <v>-5.1379999999999995E-2</v>
      </c>
      <c r="E8" s="5">
        <v>-1.566E-2</v>
      </c>
      <c r="F8" s="5">
        <v>-4.8189999999999997E-2</v>
      </c>
      <c r="G8" s="5">
        <v>0.14117399999999999</v>
      </c>
      <c r="H8" s="5">
        <v>-0.15169000000000002</v>
      </c>
      <c r="I8" s="5">
        <v>-8.1979999999999997E-2</v>
      </c>
      <c r="J8" s="5">
        <v>-4.7269999999999993E-2</v>
      </c>
      <c r="K8" s="5">
        <v>1.2158E-2</v>
      </c>
      <c r="L8" s="5">
        <v>0.141678</v>
      </c>
      <c r="M8" s="5">
        <v>-1.7525000000000002E-2</v>
      </c>
    </row>
    <row r="9" spans="1:13" x14ac:dyDescent="0.2">
      <c r="A9" s="5" t="s">
        <v>1</v>
      </c>
      <c r="B9" s="5">
        <v>0</v>
      </c>
      <c r="C9" s="5">
        <v>-7.7107333333333444E-2</v>
      </c>
      <c r="D9" s="5">
        <v>-8.1467333333333419E-2</v>
      </c>
      <c r="E9" s="5">
        <v>-8.6027333333333372E-2</v>
      </c>
      <c r="F9" s="5">
        <v>-4.5094000000000106E-2</v>
      </c>
      <c r="G9" s="5">
        <v>-5.583400000000005E-2</v>
      </c>
      <c r="H9" s="5">
        <v>-0.14266066666666677</v>
      </c>
      <c r="I9" s="5">
        <v>-1.1540666666666727E-2</v>
      </c>
      <c r="J9" s="5">
        <v>1.1392666666666575E-2</v>
      </c>
      <c r="K9" s="5">
        <v>-5.5740000000000876E-3</v>
      </c>
      <c r="L9" s="5">
        <v>3.1452666666666546E-2</v>
      </c>
      <c r="M9" s="5">
        <v>5.5359333333333288E-2</v>
      </c>
    </row>
    <row r="10" spans="1:13" x14ac:dyDescent="0.2">
      <c r="A10" s="5" t="s">
        <v>1</v>
      </c>
      <c r="B10" s="5">
        <v>0</v>
      </c>
      <c r="C10" s="5">
        <v>0.13720633333333346</v>
      </c>
      <c r="D10" s="5">
        <v>0.30737966666666677</v>
      </c>
      <c r="E10" s="5">
        <v>0.29807300000000014</v>
      </c>
      <c r="F10" s="5">
        <v>0.38599966666666663</v>
      </c>
      <c r="G10" s="5">
        <v>0.53109300000000026</v>
      </c>
      <c r="H10" s="5">
        <v>0.50644633333333355</v>
      </c>
      <c r="I10" s="5">
        <v>0.7250863333333335</v>
      </c>
      <c r="J10" s="5">
        <v>0.84639300000000017</v>
      </c>
      <c r="K10" s="5">
        <v>0.79158633333333339</v>
      </c>
      <c r="L10" s="5">
        <v>0.71829966666666689</v>
      </c>
      <c r="M10" s="5">
        <v>0.72594633333333336</v>
      </c>
    </row>
    <row r="11" spans="1:13" x14ac:dyDescent="0.2">
      <c r="A11" s="5" t="s">
        <v>1</v>
      </c>
      <c r="B11" s="5">
        <v>0</v>
      </c>
      <c r="C11" s="5">
        <v>-6.7859666666666651E-2</v>
      </c>
      <c r="D11" s="5">
        <v>-8.6373000000000075E-2</v>
      </c>
      <c r="E11" s="5">
        <v>-8.5672999999999999E-2</v>
      </c>
      <c r="F11" s="5">
        <v>-0.18755966666666674</v>
      </c>
      <c r="G11" s="5">
        <v>-7.1026333333333316E-2</v>
      </c>
      <c r="H11" s="5">
        <v>-3.9796666666666695E-3</v>
      </c>
      <c r="I11" s="5">
        <v>2.7433666666666683E-2</v>
      </c>
      <c r="J11" s="5">
        <v>4.1886999999999994E-2</v>
      </c>
      <c r="K11" s="5">
        <v>6.2480333333333318E-2</v>
      </c>
      <c r="L11" s="5">
        <v>6.4607000000000026E-2</v>
      </c>
      <c r="M11" s="5">
        <v>8.1533666666666671E-2</v>
      </c>
    </row>
    <row r="12" spans="1:13" x14ac:dyDescent="0.2">
      <c r="A12" s="5" t="s">
        <v>1</v>
      </c>
      <c r="B12" s="5">
        <v>0</v>
      </c>
      <c r="C12" s="5">
        <v>2.7613333333333309E-2</v>
      </c>
      <c r="D12" s="5">
        <v>-6.2133333333333207E-3</v>
      </c>
      <c r="E12" s="5">
        <v>1.0426666666666681E-2</v>
      </c>
      <c r="F12" s="5">
        <v>9.6799999999999942E-3</v>
      </c>
      <c r="G12" s="5">
        <v>3.3906666666666641E-2</v>
      </c>
      <c r="H12" s="5">
        <v>-3.7886666666666693E-2</v>
      </c>
      <c r="I12" s="5">
        <v>3.3413333333333323E-2</v>
      </c>
      <c r="J12" s="5">
        <v>4.8333333333333325E-2</v>
      </c>
      <c r="K12" s="5">
        <v>-3.0600000000000349E-3</v>
      </c>
      <c r="L12" s="5">
        <v>0.10313999999999997</v>
      </c>
      <c r="M12" s="5">
        <v>0.13413999999999998</v>
      </c>
    </row>
    <row r="13" spans="1:13" s="4" customFormat="1" x14ac:dyDescent="0.2">
      <c r="A13" s="4" t="s">
        <v>1</v>
      </c>
      <c r="B13" s="4">
        <v>0</v>
      </c>
      <c r="C13" s="4">
        <v>0.2047130000000002</v>
      </c>
      <c r="D13" s="4">
        <v>0.1552063333333335</v>
      </c>
      <c r="E13" s="4">
        <v>-8.0013666666666539E-2</v>
      </c>
      <c r="F13" s="4">
        <v>7.9326333333333457E-2</v>
      </c>
      <c r="G13" s="4">
        <v>0.20434633333333352</v>
      </c>
      <c r="H13" s="4">
        <v>3.7966333333333491E-2</v>
      </c>
      <c r="I13" s="4">
        <v>9.7213000000000133E-2</v>
      </c>
      <c r="J13" s="4">
        <v>5.6799666666666804E-2</v>
      </c>
      <c r="K13" s="4">
        <v>0.16373966666666681</v>
      </c>
      <c r="L13" s="4">
        <v>0.21035300000000012</v>
      </c>
      <c r="M13" s="4">
        <v>0.24951300000000026</v>
      </c>
    </row>
    <row r="14" spans="1:13" s="4" customFormat="1" x14ac:dyDescent="0.2">
      <c r="A14" s="4" t="s">
        <v>1</v>
      </c>
      <c r="B14" s="1">
        <v>0</v>
      </c>
      <c r="C14" s="1">
        <v>1.3258497222222249E-2</v>
      </c>
      <c r="D14" s="1">
        <v>3.7988497222222209E-2</v>
      </c>
      <c r="E14" s="1">
        <v>-5.9345583333332945E-3</v>
      </c>
      <c r="F14" s="1">
        <v>9.8018027777777798E-3</v>
      </c>
      <c r="G14" s="1">
        <v>6.8902469444444489E-2</v>
      </c>
      <c r="H14" s="1">
        <v>-1.7248447222222209E-2</v>
      </c>
      <c r="I14" s="1">
        <v>8.035960833333336E-2</v>
      </c>
      <c r="J14" s="1">
        <v>0.10540710833333335</v>
      </c>
      <c r="K14" s="1">
        <v>0.10324138611111111</v>
      </c>
      <c r="L14" s="1">
        <v>0.12609589101307195</v>
      </c>
      <c r="M14" s="1">
        <v>0.11765780277777781</v>
      </c>
    </row>
    <row r="15" spans="1:13" x14ac:dyDescent="0.2">
      <c r="A15" s="5" t="s">
        <v>3</v>
      </c>
      <c r="B15" s="5">
        <v>0</v>
      </c>
      <c r="C15" s="5">
        <v>0.74100663333333316</v>
      </c>
      <c r="D15" s="5">
        <v>0.68123640666666641</v>
      </c>
      <c r="E15" s="5">
        <v>0.80351996666666659</v>
      </c>
      <c r="F15" s="5">
        <v>0.68653330000000001</v>
      </c>
      <c r="G15" s="5">
        <v>0.64433329999999989</v>
      </c>
      <c r="H15" s="5">
        <v>0.38598663333333327</v>
      </c>
      <c r="I15" s="5">
        <v>0.58150663333333319</v>
      </c>
      <c r="J15" s="5">
        <v>0.59979329999999986</v>
      </c>
      <c r="K15" s="5">
        <v>0.60730663333333312</v>
      </c>
      <c r="L15" s="5">
        <v>0.61395996666666641</v>
      </c>
      <c r="M15" s="5">
        <v>0.63455996666666648</v>
      </c>
    </row>
    <row r="16" spans="1:13" x14ac:dyDescent="0.2">
      <c r="A16" s="5" t="s">
        <v>3</v>
      </c>
      <c r="B16" s="5">
        <v>0</v>
      </c>
      <c r="C16" s="5">
        <v>0.17851400000000001</v>
      </c>
      <c r="D16" s="5">
        <v>0.24854599999999999</v>
      </c>
      <c r="E16" s="5">
        <v>0.21143000000000001</v>
      </c>
      <c r="F16" s="5">
        <v>0.22197</v>
      </c>
      <c r="G16" s="5">
        <v>0.21187</v>
      </c>
      <c r="H16" s="5">
        <v>-8.118000000000003E-2</v>
      </c>
      <c r="I16" s="5">
        <v>9.602999999999999E-2</v>
      </c>
      <c r="J16" s="5">
        <v>0.16370999999999999</v>
      </c>
      <c r="K16" s="5">
        <v>0.19503399999999999</v>
      </c>
      <c r="L16" s="5">
        <v>0.26397599999999999</v>
      </c>
      <c r="M16" s="5">
        <v>0.28349750000000007</v>
      </c>
    </row>
    <row r="17" spans="1:13" x14ac:dyDescent="0.2">
      <c r="A17" s="5" t="s">
        <v>3</v>
      </c>
      <c r="B17" s="5">
        <v>0</v>
      </c>
      <c r="C17" s="5">
        <v>-3.0602799999999972E-2</v>
      </c>
      <c r="D17" s="5">
        <v>-3.4796133333333278E-2</v>
      </c>
      <c r="E17" s="5">
        <v>-5.5129466666666627E-2</v>
      </c>
      <c r="F17" s="5">
        <v>-1.3909466666666634E-2</v>
      </c>
      <c r="G17" s="5">
        <v>-6.9369466666666574E-2</v>
      </c>
      <c r="H17" s="5">
        <v>-9.1694666666666258E-3</v>
      </c>
      <c r="I17" s="5">
        <v>1.8283866666666704E-2</v>
      </c>
      <c r="J17" s="5">
        <v>5.6577200000000057E-2</v>
      </c>
      <c r="K17" s="5">
        <v>7.9330533333333383E-2</v>
      </c>
      <c r="L17" s="5">
        <v>0.1441572000000001</v>
      </c>
      <c r="M17" s="5">
        <v>0.13647720000000005</v>
      </c>
    </row>
    <row r="18" spans="1:13" x14ac:dyDescent="0.2">
      <c r="A18" s="5" t="s">
        <v>3</v>
      </c>
      <c r="B18" s="5">
        <v>0</v>
      </c>
      <c r="C18" s="5">
        <v>-5.9626633333333318E-2</v>
      </c>
      <c r="D18" s="5">
        <v>-3.9433300000000004E-2</v>
      </c>
      <c r="E18" s="5">
        <v>-3.3246633333333164E-2</v>
      </c>
      <c r="F18" s="5">
        <v>3.088003333333339E-2</v>
      </c>
      <c r="G18" s="5">
        <v>5.8146700000000051E-2</v>
      </c>
      <c r="H18" s="5">
        <v>-0.15927329999999995</v>
      </c>
      <c r="I18" s="5">
        <v>-4.0746633333333337E-2</v>
      </c>
      <c r="J18" s="5">
        <v>-1.2859966666666667E-2</v>
      </c>
      <c r="K18" s="5">
        <v>-6.333000000000033E-4</v>
      </c>
      <c r="L18" s="5">
        <v>1.2946700000000144E-2</v>
      </c>
      <c r="M18" s="5">
        <v>4.2666999999999566E-3</v>
      </c>
    </row>
    <row r="19" spans="1:13" x14ac:dyDescent="0.2">
      <c r="A19" s="5" t="s">
        <v>3</v>
      </c>
      <c r="B19" s="5">
        <v>0</v>
      </c>
      <c r="C19" s="5">
        <v>-7.9203333333333265E-2</v>
      </c>
      <c r="D19" s="5">
        <v>-5.8689999999999937E-2</v>
      </c>
      <c r="E19" s="5">
        <v>-4.2623333333333235E-2</v>
      </c>
      <c r="F19" s="5">
        <v>-5.8309999999999917E-2</v>
      </c>
      <c r="G19" s="5">
        <v>-3.9783333333333282E-2</v>
      </c>
      <c r="H19" s="5">
        <v>1.3300000000000256E-3</v>
      </c>
      <c r="I19" s="5">
        <v>3.6010000000000097E-2</v>
      </c>
      <c r="J19" s="5">
        <v>6.574333333333339E-2</v>
      </c>
      <c r="K19" s="5">
        <v>7.6516666666666691E-2</v>
      </c>
      <c r="L19" s="5">
        <v>7.9210000000000058E-2</v>
      </c>
      <c r="M19" s="5">
        <v>0.10953000000000007</v>
      </c>
    </row>
    <row r="20" spans="1:13" x14ac:dyDescent="0.2">
      <c r="A20" s="5" t="s">
        <v>3</v>
      </c>
      <c r="B20" s="5">
        <v>0</v>
      </c>
      <c r="C20" s="5">
        <v>-0.17387966666666679</v>
      </c>
      <c r="D20" s="5">
        <v>-0.14215300000000008</v>
      </c>
      <c r="E20" s="5">
        <v>-0.15617966666666677</v>
      </c>
      <c r="F20" s="5">
        <v>-9.411966666666674E-2</v>
      </c>
      <c r="G20" s="5">
        <v>-0.13726633333333343</v>
      </c>
      <c r="H20" s="5">
        <v>-1.7819666666666761E-2</v>
      </c>
      <c r="I20" s="5">
        <v>9.5536666666665299E-3</v>
      </c>
      <c r="J20" s="5">
        <v>2.2146999999999917E-2</v>
      </c>
      <c r="K20" s="5">
        <v>0.12486699999999985</v>
      </c>
      <c r="L20" s="5">
        <v>9.7026999999999905E-2</v>
      </c>
      <c r="M20" s="5">
        <v>0.14658699999999994</v>
      </c>
    </row>
    <row r="21" spans="1:13" x14ac:dyDescent="0.2">
      <c r="A21" s="5" t="s">
        <v>3</v>
      </c>
      <c r="B21" s="5">
        <v>0</v>
      </c>
      <c r="C21" s="5">
        <v>-5.9540000000000134E-2</v>
      </c>
      <c r="D21" s="5">
        <v>0.1290133333333332</v>
      </c>
      <c r="E21" s="5">
        <v>0.13579999999999989</v>
      </c>
      <c r="F21" s="5">
        <v>0.16249999999999987</v>
      </c>
      <c r="G21" s="5">
        <v>8.5753333333333168E-2</v>
      </c>
      <c r="H21" s="5">
        <v>0.1772466666666665</v>
      </c>
      <c r="I21" s="5">
        <v>0.17440666666666652</v>
      </c>
      <c r="J21" s="5">
        <v>0.21181333333333324</v>
      </c>
      <c r="K21" s="5">
        <v>0.24895333333333322</v>
      </c>
      <c r="L21" s="5">
        <v>0.23967999999999984</v>
      </c>
      <c r="M21" s="5">
        <v>0.26093999999999984</v>
      </c>
    </row>
    <row r="22" spans="1:13" x14ac:dyDescent="0.2">
      <c r="A22" s="5" t="s">
        <v>3</v>
      </c>
      <c r="B22" s="5">
        <v>0</v>
      </c>
      <c r="C22" s="5">
        <v>-0.16633999999999993</v>
      </c>
      <c r="D22" s="5">
        <v>-0.16167333333333334</v>
      </c>
      <c r="E22" s="5">
        <v>-0.20652000000000001</v>
      </c>
      <c r="F22" s="5">
        <v>-0.20639999999999994</v>
      </c>
      <c r="G22" s="5">
        <v>-0.15741333333333329</v>
      </c>
      <c r="H22" s="5">
        <v>-0.20739333333333326</v>
      </c>
      <c r="I22" s="5">
        <v>-3.5086666666666627E-2</v>
      </c>
      <c r="J22" s="5">
        <v>-2.0466666666666591E-2</v>
      </c>
      <c r="K22" s="5">
        <v>1.6053333333333364E-2</v>
      </c>
      <c r="L22" s="5">
        <v>-0.1371</v>
      </c>
      <c r="M22" s="5">
        <v>3.9600000000000503E-3</v>
      </c>
    </row>
    <row r="23" spans="1:13" x14ac:dyDescent="0.2">
      <c r="A23" s="5" t="s">
        <v>3</v>
      </c>
      <c r="B23" s="5">
        <v>0</v>
      </c>
      <c r="C23" s="5">
        <v>-1.4400000000000135E-2</v>
      </c>
      <c r="D23" s="5">
        <v>6.8879999999999914E-2</v>
      </c>
      <c r="E23" s="5">
        <v>8.2399999999999946E-2</v>
      </c>
      <c r="F23" s="5">
        <v>0.11382666666666663</v>
      </c>
      <c r="G23" s="5">
        <v>0.10639999999999988</v>
      </c>
      <c r="H23" s="5">
        <v>4.1373333333333207E-2</v>
      </c>
      <c r="I23" s="5">
        <v>1.4866666666666528E-2</v>
      </c>
      <c r="J23" s="5">
        <v>3.3113333333333272E-2</v>
      </c>
      <c r="K23" s="5">
        <v>8.0693333333333242E-2</v>
      </c>
      <c r="L23" s="5">
        <v>-1.1953333333333427E-2</v>
      </c>
      <c r="M23" s="5">
        <v>9.4559999999999922E-2</v>
      </c>
    </row>
    <row r="24" spans="1:13" x14ac:dyDescent="0.2">
      <c r="A24" s="5" t="s">
        <v>3</v>
      </c>
      <c r="B24" s="5">
        <v>0</v>
      </c>
      <c r="C24" s="5">
        <v>0.34144666666666668</v>
      </c>
      <c r="D24" s="5">
        <v>0.40163333333333334</v>
      </c>
      <c r="E24" s="5">
        <v>0.37529333333333348</v>
      </c>
      <c r="F24" s="5">
        <v>0.35591333333333341</v>
      </c>
      <c r="G24" s="5">
        <v>0.31596666666666667</v>
      </c>
      <c r="H24" s="5">
        <v>0.42462000000000011</v>
      </c>
      <c r="I24" s="5">
        <v>0.48009333333333332</v>
      </c>
      <c r="J24" s="5">
        <v>0.59061333333333343</v>
      </c>
      <c r="K24" s="5">
        <v>0.5479400000000002</v>
      </c>
      <c r="L24" s="5">
        <v>0.5613933333333333</v>
      </c>
      <c r="M24" s="5">
        <v>0.58943999999999996</v>
      </c>
    </row>
    <row r="25" spans="1:13" x14ac:dyDescent="0.2">
      <c r="A25" s="5" t="s">
        <v>3</v>
      </c>
      <c r="B25" s="5">
        <v>0</v>
      </c>
      <c r="C25" s="5">
        <v>-2.8130000000000002E-2</v>
      </c>
      <c r="D25" s="5">
        <v>-2.0089999999999997E-2</v>
      </c>
      <c r="E25" s="5">
        <v>-0.11056999999999997</v>
      </c>
      <c r="F25" s="5">
        <v>-0.11240000000000003</v>
      </c>
      <c r="G25" s="5">
        <v>-0.10921</v>
      </c>
      <c r="H25" s="5">
        <v>-9.039999999999998E-2</v>
      </c>
      <c r="I25" s="5">
        <v>-6.1359999999999998E-2</v>
      </c>
      <c r="J25" s="5">
        <v>-2.4930000000000008E-2</v>
      </c>
      <c r="K25" s="5">
        <v>-1.8700000000000001E-3</v>
      </c>
      <c r="L25" s="5">
        <v>5.9690000000000007E-2</v>
      </c>
      <c r="M25" s="5">
        <v>9.7905999999999993E-2</v>
      </c>
    </row>
    <row r="26" spans="1:13" x14ac:dyDescent="0.2">
      <c r="A26" s="5" t="s">
        <v>3</v>
      </c>
      <c r="B26" s="5">
        <v>0</v>
      </c>
      <c r="C26" s="5">
        <v>-6.3612666666666706E-2</v>
      </c>
      <c r="D26" s="5">
        <v>1.7227333333333344E-2</v>
      </c>
      <c r="E26" s="5">
        <v>2.9293999999999959E-2</v>
      </c>
      <c r="F26" s="5">
        <v>0.20111399999999999</v>
      </c>
      <c r="G26" s="5">
        <v>0.49590066666666666</v>
      </c>
      <c r="H26" s="5">
        <v>-8.9124888888888892E-2</v>
      </c>
      <c r="I26" s="5">
        <v>4.460066666666665E-2</v>
      </c>
      <c r="J26" s="5">
        <v>9.0020666666666638E-2</v>
      </c>
      <c r="K26" s="5">
        <v>1.2000666666666659E-2</v>
      </c>
      <c r="L26" s="5">
        <v>3.1333999999999917E-2</v>
      </c>
      <c r="M26" s="5">
        <v>0.14404066666666676</v>
      </c>
    </row>
    <row r="27" spans="1:13" x14ac:dyDescent="0.2">
      <c r="A27" s="5" t="s">
        <v>3</v>
      </c>
      <c r="B27" s="5">
        <v>0</v>
      </c>
      <c r="C27" s="5">
        <v>-7.5900333333333542E-2</v>
      </c>
      <c r="D27" s="5">
        <v>-0.15554033333333347</v>
      </c>
      <c r="E27" s="5">
        <v>-0.11946033333333361</v>
      </c>
      <c r="F27" s="5">
        <v>-8.7940333333333551E-2</v>
      </c>
      <c r="G27" s="5">
        <v>-8.3893666666666866E-2</v>
      </c>
      <c r="H27" s="5">
        <v>-0.15974033333333351</v>
      </c>
      <c r="I27" s="5">
        <v>-2.802700000000026E-2</v>
      </c>
      <c r="J27" s="5">
        <v>-7.084700000000016E-2</v>
      </c>
      <c r="K27" s="5">
        <v>-2.7736666666668131E-3</v>
      </c>
      <c r="L27" s="5">
        <v>8.1026333333333145E-2</v>
      </c>
      <c r="M27" s="5">
        <v>7.4676749999999847E-2</v>
      </c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0070C0"/>
  </sheetPr>
  <dimension ref="A1:M27"/>
  <sheetViews>
    <sheetView zoomScale="80" zoomScaleNormal="80" workbookViewId="0">
      <selection activeCell="N22" sqref="N22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x14ac:dyDescent="0.2">
      <c r="A1" s="1" t="s">
        <v>23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x14ac:dyDescent="0.2">
      <c r="A2" s="5" t="s">
        <v>1</v>
      </c>
      <c r="B2" s="5">
        <v>0</v>
      </c>
      <c r="C2" s="5">
        <v>-8.616033333333338E-2</v>
      </c>
      <c r="D2" s="5">
        <v>-0.35978700000000008</v>
      </c>
      <c r="E2" s="5">
        <v>-0.36174699999999999</v>
      </c>
      <c r="F2" s="5">
        <v>-0.18722033333333332</v>
      </c>
      <c r="G2" s="5">
        <v>-0.2810803333333336</v>
      </c>
      <c r="H2" s="5">
        <v>-7.5646999999999992E-2</v>
      </c>
      <c r="I2" s="5">
        <v>-8.2593666666666704E-2</v>
      </c>
      <c r="J2" s="5">
        <v>0.13827966666666669</v>
      </c>
      <c r="K2" s="5">
        <v>0.12266633333333335</v>
      </c>
      <c r="L2" s="5">
        <v>0.14962633333333331</v>
      </c>
      <c r="M2" s="5">
        <v>-0.37478699999999993</v>
      </c>
    </row>
    <row r="3" spans="1:13" x14ac:dyDescent="0.2">
      <c r="A3" s="5" t="s">
        <v>1</v>
      </c>
      <c r="B3" s="5">
        <v>0</v>
      </c>
      <c r="C3" s="5">
        <v>7.6133333333334718E-3</v>
      </c>
      <c r="D3" s="5">
        <v>0.24074000000000018</v>
      </c>
      <c r="E3" s="5">
        <v>-0.18568666666666647</v>
      </c>
      <c r="F3" s="5">
        <v>-0.14441999999999988</v>
      </c>
      <c r="G3" s="5">
        <v>-0.17303333333333315</v>
      </c>
      <c r="H3" s="5">
        <v>-8.1159999999999899E-2</v>
      </c>
      <c r="I3" s="5">
        <v>6.5020000000000203E-2</v>
      </c>
      <c r="J3" s="5">
        <v>1.7453333333333439E-2</v>
      </c>
      <c r="K3" s="5">
        <v>-0.41349999999999992</v>
      </c>
      <c r="L3" s="5">
        <v>-0.27251333333333327</v>
      </c>
      <c r="M3" s="5">
        <v>-0.19341999999999987</v>
      </c>
    </row>
    <row r="4" spans="1:13" x14ac:dyDescent="0.2">
      <c r="A4" s="5" t="s">
        <v>1</v>
      </c>
      <c r="B4" s="5">
        <v>0</v>
      </c>
      <c r="C4" s="5">
        <v>-6.4920000000000047E-2</v>
      </c>
      <c r="D4" s="5">
        <v>-6.2046666666666681E-2</v>
      </c>
      <c r="E4" s="5">
        <v>-6.1066666666666658E-2</v>
      </c>
      <c r="F4" s="5">
        <v>-5.4639999999999904E-2</v>
      </c>
      <c r="G4" s="5">
        <v>6.2999999999999931E-3</v>
      </c>
      <c r="H4" s="5">
        <v>-0.25688666666666676</v>
      </c>
      <c r="I4" s="5">
        <v>-0.1102866666666667</v>
      </c>
      <c r="J4" s="5">
        <v>-0.13017999999999996</v>
      </c>
      <c r="K4" s="5">
        <v>-9.106000000000003E-2</v>
      </c>
      <c r="L4" s="5">
        <v>-4.9359999999999973E-2</v>
      </c>
      <c r="M4" s="5">
        <v>8.7733333333333587E-3</v>
      </c>
    </row>
    <row r="5" spans="1:13" x14ac:dyDescent="0.2">
      <c r="A5" s="5" t="s">
        <v>1</v>
      </c>
      <c r="B5" s="5">
        <v>0</v>
      </c>
      <c r="C5" s="5">
        <v>0.11832999999999999</v>
      </c>
      <c r="D5" s="5">
        <v>0.13486999999999999</v>
      </c>
      <c r="E5" s="5">
        <v>0.16732999999999998</v>
      </c>
      <c r="F5" s="5">
        <v>0.17432999999999998</v>
      </c>
      <c r="G5" s="5">
        <v>0.16774999999999998</v>
      </c>
      <c r="H5" s="5">
        <v>-7.4270000000000003E-2</v>
      </c>
      <c r="I5" s="5">
        <v>-3.5210000000000019E-2</v>
      </c>
      <c r="J5" s="5">
        <v>-1.6130000000000033E-2</v>
      </c>
      <c r="K5" s="5">
        <v>-1.0710000000000053E-2</v>
      </c>
      <c r="L5" s="5">
        <v>2.5519999999999987E-2</v>
      </c>
      <c r="M5" s="5">
        <v>2.9139999999999971E-2</v>
      </c>
    </row>
    <row r="6" spans="1:13" x14ac:dyDescent="0.2">
      <c r="A6" s="5" t="s">
        <v>1</v>
      </c>
      <c r="B6" s="5">
        <v>0</v>
      </c>
      <c r="C6" s="5">
        <v>0.12611</v>
      </c>
      <c r="D6" s="5">
        <v>0.13214000000000001</v>
      </c>
      <c r="E6" s="5">
        <v>-7.6940000000000008E-2</v>
      </c>
      <c r="F6" s="5">
        <v>-0.16899299999999998</v>
      </c>
      <c r="G6" s="5">
        <v>-0.12281900000000001</v>
      </c>
      <c r="H6" s="5">
        <v>-0.32290000000000002</v>
      </c>
      <c r="I6" s="5">
        <v>-0.30175000000000002</v>
      </c>
      <c r="J6" s="5">
        <v>-0.28365000000000001</v>
      </c>
      <c r="K6" s="5">
        <v>-0.30187000000000003</v>
      </c>
      <c r="L6" s="5">
        <v>-0.31598000000000004</v>
      </c>
      <c r="M6" s="5">
        <v>-0.30230000000000001</v>
      </c>
    </row>
    <row r="7" spans="1:13" x14ac:dyDescent="0.2">
      <c r="A7" s="5" t="s">
        <v>1</v>
      </c>
      <c r="B7" s="5">
        <v>0</v>
      </c>
      <c r="C7" s="5">
        <v>1.9547000000000148E-2</v>
      </c>
      <c r="D7" s="5">
        <v>4.9867000000000217E-2</v>
      </c>
      <c r="E7" s="5">
        <v>6.8900333333333508E-2</v>
      </c>
      <c r="F7" s="5">
        <v>8.0000333333333534E-2</v>
      </c>
      <c r="G7" s="5">
        <v>8.987000000000106E-3</v>
      </c>
      <c r="H7" s="5">
        <v>8.5627000000000134E-2</v>
      </c>
      <c r="I7" s="5">
        <v>3.404700000000016E-2</v>
      </c>
      <c r="J7" s="5">
        <v>-1.7663333333332101E-3</v>
      </c>
      <c r="K7" s="5">
        <v>5.2547000000000135E-2</v>
      </c>
      <c r="L7" s="5">
        <v>-1.3298882352941035E-2</v>
      </c>
      <c r="M7" s="5">
        <v>-3.0352999999999825E-2</v>
      </c>
    </row>
    <row r="8" spans="1:13" x14ac:dyDescent="0.2">
      <c r="A8" s="5" t="s">
        <v>1</v>
      </c>
      <c r="B8" s="5">
        <v>0</v>
      </c>
      <c r="C8" s="5">
        <v>-0.19428000000000001</v>
      </c>
      <c r="D8" s="5">
        <v>-0.16732</v>
      </c>
      <c r="E8" s="5">
        <v>-7.2477E-2</v>
      </c>
      <c r="F8" s="5">
        <v>-8.831E-2</v>
      </c>
      <c r="G8" s="5">
        <v>0.11104599999999999</v>
      </c>
      <c r="H8" s="5">
        <v>-0.34715999999999997</v>
      </c>
      <c r="I8" s="5">
        <v>-0.31696000000000002</v>
      </c>
      <c r="J8" s="5">
        <v>-0.26182</v>
      </c>
      <c r="K8" s="5">
        <v>-0.13819999999999999</v>
      </c>
      <c r="L8" s="5">
        <v>3.1050000000000001E-2</v>
      </c>
      <c r="M8" s="5">
        <v>-0.27850000000000003</v>
      </c>
    </row>
    <row r="9" spans="1:13" x14ac:dyDescent="0.2">
      <c r="A9" s="5" t="s">
        <v>1</v>
      </c>
      <c r="B9" s="5">
        <v>0</v>
      </c>
      <c r="C9" s="5">
        <v>-9.8480333333333253E-2</v>
      </c>
      <c r="D9" s="5">
        <v>-9.7686999999999996E-2</v>
      </c>
      <c r="E9" s="5">
        <v>-0.11240699999999992</v>
      </c>
      <c r="F9" s="5">
        <v>-9.1760333333333333E-2</v>
      </c>
      <c r="G9" s="5">
        <v>-0.11548033333333324</v>
      </c>
      <c r="H9" s="5">
        <v>-0.18239366666666651</v>
      </c>
      <c r="I9" s="5">
        <v>-0.11317366666666658</v>
      </c>
      <c r="J9" s="5">
        <v>-6.5706999999999932E-2</v>
      </c>
      <c r="K9" s="5">
        <v>-6.27469999999999E-2</v>
      </c>
      <c r="L9" s="5">
        <v>-9.6533666666666462E-2</v>
      </c>
      <c r="M9" s="5">
        <v>-7.0273666666666554E-2</v>
      </c>
    </row>
    <row r="10" spans="1:13" x14ac:dyDescent="0.2">
      <c r="A10" s="5" t="s">
        <v>1</v>
      </c>
      <c r="B10" s="5">
        <v>0</v>
      </c>
      <c r="C10" s="5">
        <v>0.21756699999999995</v>
      </c>
      <c r="D10" s="5">
        <v>0.22952033333333338</v>
      </c>
      <c r="E10" s="5">
        <v>0.23562700000000009</v>
      </c>
      <c r="F10" s="5">
        <v>0.268347</v>
      </c>
      <c r="G10" s="5">
        <v>0.32350033333333345</v>
      </c>
      <c r="H10" s="5">
        <v>0.35751366666666679</v>
      </c>
      <c r="I10" s="5">
        <v>0.43796033333333328</v>
      </c>
      <c r="J10" s="5">
        <v>0.51637366666666673</v>
      </c>
      <c r="K10" s="5">
        <v>0.49011366666666678</v>
      </c>
      <c r="L10" s="5">
        <v>0.49818033333333334</v>
      </c>
      <c r="M10" s="5">
        <v>0.4795736666666669</v>
      </c>
    </row>
    <row r="11" spans="1:13" x14ac:dyDescent="0.2">
      <c r="A11" s="5" t="s">
        <v>1</v>
      </c>
      <c r="B11" s="5">
        <v>0</v>
      </c>
      <c r="C11" s="5">
        <v>-4.0878999999999978E-2</v>
      </c>
      <c r="D11" s="5">
        <v>-8.2898999999999945E-2</v>
      </c>
      <c r="E11" s="5">
        <v>-8.5718999999999962E-2</v>
      </c>
      <c r="F11" s="5">
        <v>-0.1859723333333333</v>
      </c>
      <c r="G11" s="5">
        <v>-8.6258999999999947E-2</v>
      </c>
      <c r="H11" s="5">
        <v>1.91143333333334E-2</v>
      </c>
      <c r="I11" s="5">
        <v>1.8174333333333431E-2</v>
      </c>
      <c r="J11" s="5">
        <v>2.4154333333333389E-2</v>
      </c>
      <c r="K11" s="5">
        <v>3.0487666666666802E-2</v>
      </c>
      <c r="L11" s="5">
        <v>2.7387666666666699E-2</v>
      </c>
      <c r="M11" s="5">
        <v>2.7427666666666795E-2</v>
      </c>
    </row>
    <row r="12" spans="1:13" x14ac:dyDescent="0.2">
      <c r="A12" s="5" t="s">
        <v>1</v>
      </c>
      <c r="B12" s="5">
        <v>0</v>
      </c>
      <c r="C12" s="5">
        <v>0.13979266666666704</v>
      </c>
      <c r="D12" s="5">
        <v>0.10848600000000029</v>
      </c>
      <c r="E12" s="5">
        <v>0.13451266666666706</v>
      </c>
      <c r="F12" s="5">
        <v>0.13718600000000031</v>
      </c>
      <c r="G12" s="5">
        <v>0.13472600000000023</v>
      </c>
      <c r="H12" s="5">
        <v>-3.6227333333333042E-2</v>
      </c>
      <c r="I12" s="5">
        <v>-4.3947333333333005E-2</v>
      </c>
      <c r="J12" s="5">
        <v>-4.5293999999999723E-2</v>
      </c>
      <c r="K12" s="5">
        <v>-0.13863399999999959</v>
      </c>
      <c r="L12" s="5">
        <v>1.7046000000000339E-2</v>
      </c>
      <c r="M12" s="5">
        <v>1.8432666666666986E-2</v>
      </c>
    </row>
    <row r="13" spans="1:13" s="4" customFormat="1" x14ac:dyDescent="0.2">
      <c r="A13" s="4" t="s">
        <v>1</v>
      </c>
      <c r="B13" s="4">
        <v>0</v>
      </c>
      <c r="C13" s="4">
        <v>0.44506333333333342</v>
      </c>
      <c r="D13" s="4">
        <v>0.41677000000000014</v>
      </c>
      <c r="E13" s="4">
        <v>0.15629666666666667</v>
      </c>
      <c r="F13" s="4">
        <v>0.2860166666666667</v>
      </c>
      <c r="G13" s="4">
        <v>0.10619666666666665</v>
      </c>
      <c r="H13" s="4">
        <v>-0.30136999999999992</v>
      </c>
      <c r="I13" s="4">
        <v>-0.26534999999999992</v>
      </c>
      <c r="J13" s="4">
        <v>-0.19238333333333335</v>
      </c>
      <c r="K13" s="4">
        <v>-4.7236666666666649E-2</v>
      </c>
      <c r="L13" s="4">
        <v>-1.7196666666666693E-2</v>
      </c>
      <c r="M13" s="4">
        <v>0.10979000000000017</v>
      </c>
    </row>
    <row r="14" spans="1:13" s="4" customFormat="1" x14ac:dyDescent="0.2">
      <c r="A14" s="4" t="s">
        <v>1</v>
      </c>
      <c r="B14" s="1">
        <v>0</v>
      </c>
      <c r="C14" s="1">
        <v>4.9108638888888945E-2</v>
      </c>
      <c r="D14" s="1">
        <v>4.5221138888888956E-2</v>
      </c>
      <c r="E14" s="1">
        <v>-1.6114722222222145E-2</v>
      </c>
      <c r="F14" s="1">
        <v>2.0470000000000718E-3</v>
      </c>
      <c r="G14" s="1">
        <v>6.6528333333333639E-3</v>
      </c>
      <c r="H14" s="1">
        <v>-0.10131330555555547</v>
      </c>
      <c r="I14" s="1">
        <v>-5.9505805555555492E-2</v>
      </c>
      <c r="J14" s="1">
        <v>-2.5055805555555494E-2</v>
      </c>
      <c r="K14" s="1">
        <v>-4.2345249999999925E-2</v>
      </c>
      <c r="L14" s="1">
        <v>-1.3393513071894801E-3</v>
      </c>
      <c r="M14" s="1">
        <v>-4.8041361111111007E-2</v>
      </c>
    </row>
    <row r="15" spans="1:13" x14ac:dyDescent="0.2">
      <c r="A15" s="5" t="s">
        <v>3</v>
      </c>
      <c r="B15" s="5">
        <v>0</v>
      </c>
      <c r="C15" s="5">
        <v>0.91656673333333316</v>
      </c>
      <c r="D15" s="5">
        <v>0.85426939999999951</v>
      </c>
      <c r="E15" s="5">
        <v>0.9673867333333328</v>
      </c>
      <c r="F15" s="5">
        <v>0.79010006666666621</v>
      </c>
      <c r="G15" s="5">
        <v>0.74328006666666624</v>
      </c>
      <c r="H15" s="5">
        <v>0.37888006666666629</v>
      </c>
      <c r="I15" s="5">
        <v>0.60396673333333317</v>
      </c>
      <c r="J15" s="5">
        <v>0.61216673333333305</v>
      </c>
      <c r="K15" s="5">
        <v>0.61771339999999963</v>
      </c>
      <c r="L15" s="5">
        <v>0.62182006666666623</v>
      </c>
      <c r="M15" s="5">
        <v>0.63064006666666628</v>
      </c>
    </row>
    <row r="16" spans="1:13" x14ac:dyDescent="0.2">
      <c r="A16" s="5" t="s">
        <v>3</v>
      </c>
      <c r="B16" s="5">
        <v>0</v>
      </c>
      <c r="C16" s="5">
        <v>0.25389400000000001</v>
      </c>
      <c r="D16" s="5">
        <v>0.28747</v>
      </c>
      <c r="E16" s="5">
        <v>0.27238699999999999</v>
      </c>
      <c r="F16" s="5">
        <v>0.30196399999999995</v>
      </c>
      <c r="G16" s="5">
        <v>0.31639600000000001</v>
      </c>
      <c r="H16" s="5">
        <v>-4.090000000000002E-2</v>
      </c>
      <c r="I16" s="5">
        <v>5.2689999999999987E-2</v>
      </c>
      <c r="J16" s="5">
        <v>0.11060999999999999</v>
      </c>
      <c r="K16" s="5">
        <v>9.5849999999999991E-2</v>
      </c>
      <c r="L16" s="5">
        <v>0.12446000000000002</v>
      </c>
      <c r="M16" s="5">
        <v>0.11858125000000014</v>
      </c>
    </row>
    <row r="17" spans="1:13" x14ac:dyDescent="0.2">
      <c r="A17" s="5" t="s">
        <v>3</v>
      </c>
      <c r="B17" s="5">
        <v>0</v>
      </c>
      <c r="C17" s="5">
        <v>0.15835516666666666</v>
      </c>
      <c r="D17" s="5">
        <v>0.12982849999999985</v>
      </c>
      <c r="E17" s="5">
        <v>0.15195516666666681</v>
      </c>
      <c r="F17" s="5">
        <v>0.19482183333333344</v>
      </c>
      <c r="G17" s="5">
        <v>7.262850000000004E-2</v>
      </c>
      <c r="H17" s="5">
        <v>0.13982849999999997</v>
      </c>
      <c r="I17" s="5">
        <v>0.15891516666666672</v>
      </c>
      <c r="J17" s="5">
        <v>0.19048850000000003</v>
      </c>
      <c r="K17" s="5">
        <v>0.23204183333333342</v>
      </c>
      <c r="L17" s="5">
        <v>0.31374850000000004</v>
      </c>
      <c r="M17" s="5">
        <v>0.26668183333333334</v>
      </c>
    </row>
    <row r="18" spans="1:13" x14ac:dyDescent="0.2">
      <c r="A18" s="5" t="s">
        <v>3</v>
      </c>
      <c r="B18" s="5">
        <v>0</v>
      </c>
      <c r="C18" s="5">
        <v>-0.10129993333333376</v>
      </c>
      <c r="D18" s="5">
        <v>-0.14625326666666694</v>
      </c>
      <c r="E18" s="5">
        <v>-0.10547326666666701</v>
      </c>
      <c r="F18" s="5">
        <v>-4.5953266666666992E-2</v>
      </c>
      <c r="G18" s="5">
        <v>-5.7366600000000378E-2</v>
      </c>
      <c r="H18" s="5">
        <v>-0.259713266666667</v>
      </c>
      <c r="I18" s="5">
        <v>-0.20030660000000033</v>
      </c>
      <c r="J18" s="5">
        <v>-0.15734660000000056</v>
      </c>
      <c r="K18" s="5">
        <v>-0.13591993333333363</v>
      </c>
      <c r="L18" s="5">
        <v>-0.11904660000000045</v>
      </c>
      <c r="M18" s="5">
        <v>-0.12128660000000036</v>
      </c>
    </row>
    <row r="19" spans="1:13" x14ac:dyDescent="0.2">
      <c r="A19" s="5" t="s">
        <v>3</v>
      </c>
      <c r="B19" s="5">
        <v>0</v>
      </c>
      <c r="C19" s="5">
        <v>-0.1711673333333337</v>
      </c>
      <c r="D19" s="5">
        <v>-0.1528806666666668</v>
      </c>
      <c r="E19" s="5">
        <v>-0.10694066666666691</v>
      </c>
      <c r="F19" s="5">
        <v>-0.15394066666666678</v>
      </c>
      <c r="G19" s="5">
        <v>-0.10967400000000019</v>
      </c>
      <c r="H19" s="5">
        <v>5.9752666666666343E-2</v>
      </c>
      <c r="I19" s="5">
        <v>0.11704599999999976</v>
      </c>
      <c r="J19" s="5">
        <v>0.16489933333333312</v>
      </c>
      <c r="K19" s="5">
        <v>0.15076599999999971</v>
      </c>
      <c r="L19" s="5">
        <v>0.15423933333333306</v>
      </c>
      <c r="M19" s="5">
        <v>0.17534599999999972</v>
      </c>
    </row>
    <row r="20" spans="1:13" x14ac:dyDescent="0.2">
      <c r="A20" s="5" t="s">
        <v>3</v>
      </c>
      <c r="B20" s="5">
        <v>0</v>
      </c>
      <c r="C20" s="5">
        <v>-0.11924033333333312</v>
      </c>
      <c r="D20" s="5">
        <v>-0.1239403333333331</v>
      </c>
      <c r="E20" s="5">
        <v>-0.14761366666666645</v>
      </c>
      <c r="F20" s="5">
        <v>-3.8986999999999772E-2</v>
      </c>
      <c r="G20" s="5">
        <v>-0.10180033333333312</v>
      </c>
      <c r="H20" s="5">
        <v>6.0079666666666809E-2</v>
      </c>
      <c r="I20" s="5">
        <v>7.2239666666666869E-2</v>
      </c>
      <c r="J20" s="5">
        <v>4.3486333333333516E-2</v>
      </c>
      <c r="K20" s="5">
        <v>0.12452633333333354</v>
      </c>
      <c r="L20" s="5">
        <v>0.1041063333333335</v>
      </c>
      <c r="M20" s="5">
        <v>0.12006633333333351</v>
      </c>
    </row>
    <row r="21" spans="1:13" x14ac:dyDescent="0.2">
      <c r="A21" s="5" t="s">
        <v>3</v>
      </c>
      <c r="B21" s="5">
        <v>0</v>
      </c>
      <c r="C21" s="5">
        <v>-8.8360333333333402E-2</v>
      </c>
      <c r="D21" s="5">
        <v>0.17929299999999995</v>
      </c>
      <c r="E21" s="5">
        <v>0.19335966666666657</v>
      </c>
      <c r="F21" s="5">
        <v>0.2466396666666667</v>
      </c>
      <c r="G21" s="5">
        <v>0.14435300000000001</v>
      </c>
      <c r="H21" s="5">
        <v>0.26133299999999998</v>
      </c>
      <c r="I21" s="5">
        <v>0.24956633333333325</v>
      </c>
      <c r="J21" s="5">
        <v>0.28669299999999992</v>
      </c>
      <c r="K21" s="5">
        <v>0.27871299999999988</v>
      </c>
      <c r="L21" s="5">
        <v>0.28757299999999991</v>
      </c>
      <c r="M21" s="5">
        <v>0.36373966666666674</v>
      </c>
    </row>
    <row r="22" spans="1:13" x14ac:dyDescent="0.2">
      <c r="A22" s="5" t="s">
        <v>3</v>
      </c>
      <c r="B22" s="5">
        <v>0</v>
      </c>
      <c r="C22" s="5">
        <v>-0.34538000000000008</v>
      </c>
      <c r="D22" s="5">
        <v>-0.29350000000000004</v>
      </c>
      <c r="E22" s="5">
        <v>-0.35698666666666684</v>
      </c>
      <c r="F22" s="5">
        <v>-0.40576666666666672</v>
      </c>
      <c r="G22" s="5">
        <v>-0.29082666666666668</v>
      </c>
      <c r="H22" s="5">
        <v>-0.24458666666666673</v>
      </c>
      <c r="I22" s="5">
        <v>-2.4646666666666733E-2</v>
      </c>
      <c r="J22" s="5">
        <v>-1.8206666666666704E-2</v>
      </c>
      <c r="K22" s="5">
        <v>9.8999999999998464E-3</v>
      </c>
      <c r="L22" s="5">
        <v>-0.22216000000000008</v>
      </c>
      <c r="M22" s="5">
        <v>4.2219999999999897E-2</v>
      </c>
    </row>
    <row r="23" spans="1:13" x14ac:dyDescent="0.2">
      <c r="A23" s="5" t="s">
        <v>3</v>
      </c>
      <c r="B23" s="5">
        <v>0</v>
      </c>
      <c r="C23" s="5">
        <v>0.24965999999999994</v>
      </c>
      <c r="D23" s="5">
        <v>0.26881999999999995</v>
      </c>
      <c r="E23" s="5">
        <v>0.28215333333333331</v>
      </c>
      <c r="F23" s="5">
        <v>0.3451999999999999</v>
      </c>
      <c r="G23" s="5">
        <v>0.32129333333333332</v>
      </c>
      <c r="H23" s="5">
        <v>0.22328666666666672</v>
      </c>
      <c r="I23" s="5">
        <v>4.5133333333332304E-3</v>
      </c>
      <c r="J23" s="5">
        <v>1.3819999999999985E-2</v>
      </c>
      <c r="K23" s="5">
        <v>0.10791999999999996</v>
      </c>
      <c r="L23" s="5">
        <v>3.3266666666666583E-3</v>
      </c>
      <c r="M23" s="5">
        <v>0.10493333333333335</v>
      </c>
    </row>
    <row r="24" spans="1:13" x14ac:dyDescent="0.2">
      <c r="A24" s="5" t="s">
        <v>3</v>
      </c>
      <c r="B24" s="5">
        <v>0</v>
      </c>
      <c r="C24" s="5">
        <v>0.66758666666666677</v>
      </c>
      <c r="D24" s="5">
        <v>0.78408666666666671</v>
      </c>
      <c r="E24" s="5">
        <v>0.74289999999999989</v>
      </c>
      <c r="F24" s="5">
        <v>0.69444666666666688</v>
      </c>
      <c r="G24" s="5">
        <v>0.60073333333333334</v>
      </c>
      <c r="H24" s="5">
        <v>0.79485333333333341</v>
      </c>
      <c r="I24" s="5">
        <v>0.8829800000000001</v>
      </c>
      <c r="J24" s="5">
        <v>1.0452333333333332</v>
      </c>
      <c r="K24" s="5">
        <v>0.94467999999999996</v>
      </c>
      <c r="L24" s="5">
        <v>0.93048000000000008</v>
      </c>
      <c r="M24" s="5">
        <v>0.98425333333333342</v>
      </c>
    </row>
    <row r="25" spans="1:13" x14ac:dyDescent="0.2">
      <c r="A25" s="5" t="s">
        <v>3</v>
      </c>
      <c r="B25" s="5">
        <v>0</v>
      </c>
      <c r="C25" s="5">
        <v>-0.11136</v>
      </c>
      <c r="D25" s="5">
        <v>-7.0000000000000007E-2</v>
      </c>
      <c r="E25" s="5">
        <v>-0.120633</v>
      </c>
      <c r="F25" s="5">
        <v>-0.11414699999999998</v>
      </c>
      <c r="G25" s="5">
        <v>-0.11742</v>
      </c>
      <c r="H25" s="5">
        <v>-4.8770000000000008E-2</v>
      </c>
      <c r="I25" s="5">
        <v>-7.1032999999999999E-2</v>
      </c>
      <c r="J25" s="5">
        <v>-4.897E-2</v>
      </c>
      <c r="K25" s="5">
        <v>-0.10652</v>
      </c>
      <c r="L25" s="5">
        <v>-6.0166999999999998E-2</v>
      </c>
      <c r="M25" s="5">
        <v>-3.6893000000000009E-2</v>
      </c>
    </row>
    <row r="26" spans="1:13" x14ac:dyDescent="0.2">
      <c r="A26" s="5" t="s">
        <v>3</v>
      </c>
      <c r="B26" s="5">
        <v>0</v>
      </c>
      <c r="C26" s="5">
        <v>-0.53089966666666644</v>
      </c>
      <c r="D26" s="5">
        <v>-0.41242633333333323</v>
      </c>
      <c r="E26" s="5">
        <v>-0.43054633333333325</v>
      </c>
      <c r="F26" s="5">
        <v>-0.21215299999999998</v>
      </c>
      <c r="G26" s="5">
        <v>0.39916700000000005</v>
      </c>
      <c r="H26" s="5">
        <v>-0.54862966666666646</v>
      </c>
      <c r="I26" s="5">
        <v>-0.55031966666666654</v>
      </c>
      <c r="J26" s="5">
        <v>-0.52153299999999991</v>
      </c>
      <c r="K26" s="5">
        <v>-0.56252633333333335</v>
      </c>
      <c r="L26" s="5">
        <v>-0.60858633333333334</v>
      </c>
      <c r="M26" s="5">
        <v>-0.25675966666666655</v>
      </c>
    </row>
    <row r="27" spans="1:13" x14ac:dyDescent="0.2">
      <c r="A27" s="5" t="s">
        <v>3</v>
      </c>
      <c r="B27" s="5">
        <v>0</v>
      </c>
      <c r="C27" s="5">
        <v>-7.700066666666619E-2</v>
      </c>
      <c r="D27" s="5">
        <v>-0.19194066666666615</v>
      </c>
      <c r="E27" s="5">
        <v>-0.14046733333333278</v>
      </c>
      <c r="F27" s="5">
        <v>-0.17630066666666608</v>
      </c>
      <c r="G27" s="5">
        <v>-0.12489399999999937</v>
      </c>
      <c r="H27" s="5">
        <v>-0.29478066666666614</v>
      </c>
      <c r="I27" s="5">
        <v>-0.10012733333333268</v>
      </c>
      <c r="J27" s="5">
        <v>-0.22802066666666612</v>
      </c>
      <c r="K27" s="5">
        <v>-6.1527333333332677E-2</v>
      </c>
      <c r="L27" s="5">
        <v>-0.16052066666666603</v>
      </c>
      <c r="M27" s="5">
        <v>-0.14582149999999944</v>
      </c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0070C0"/>
  </sheetPr>
  <dimension ref="A1:M29"/>
  <sheetViews>
    <sheetView tabSelected="1" zoomScale="80" zoomScaleNormal="80" workbookViewId="0">
      <selection activeCell="C36" sqref="C36"/>
    </sheetView>
  </sheetViews>
  <sheetFormatPr defaultColWidth="9" defaultRowHeight="13.8" x14ac:dyDescent="0.2"/>
  <cols>
    <col min="1" max="16384" width="9" style="5"/>
  </cols>
  <sheetData>
    <row r="1" spans="1:13" s="1" customFormat="1" x14ac:dyDescent="0.2">
      <c r="A1" s="5" t="s">
        <v>23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x14ac:dyDescent="0.2">
      <c r="A2" s="5" t="s">
        <v>1</v>
      </c>
      <c r="B2" s="5">
        <v>47.62377</v>
      </c>
      <c r="C2" s="5">
        <v>46.204700000000003</v>
      </c>
      <c r="D2" s="5">
        <v>44.874670000000002</v>
      </c>
      <c r="E2" s="5">
        <v>45.35528</v>
      </c>
      <c r="F2" s="5">
        <v>46.648789999999998</v>
      </c>
      <c r="G2" s="5">
        <v>47.29354</v>
      </c>
      <c r="H2" s="5">
        <v>49.464730000000003</v>
      </c>
      <c r="I2" s="5">
        <v>47.35566</v>
      </c>
      <c r="J2" s="5">
        <v>44.998710000000003</v>
      </c>
      <c r="K2" s="5">
        <v>45.799169999999997</v>
      </c>
      <c r="L2" s="5">
        <v>45.196930000000002</v>
      </c>
      <c r="M2" s="5">
        <v>43.182310000000001</v>
      </c>
    </row>
    <row r="3" spans="1:13" x14ac:dyDescent="0.2">
      <c r="A3" s="5" t="s">
        <v>1</v>
      </c>
      <c r="B3" s="5">
        <v>44.357559999999999</v>
      </c>
      <c r="C3" s="5">
        <v>43.389699999999998</v>
      </c>
      <c r="D3" s="5">
        <v>45.683450000000001</v>
      </c>
      <c r="E3" s="5">
        <v>42.176130000000001</v>
      </c>
      <c r="F3" s="5">
        <v>41.998150000000003</v>
      </c>
      <c r="G3" s="5">
        <v>41.416260000000001</v>
      </c>
      <c r="H3" s="5">
        <v>52.25168</v>
      </c>
      <c r="I3" s="5">
        <v>47.188800000000001</v>
      </c>
      <c r="J3" s="5">
        <v>48.272489999999998</v>
      </c>
      <c r="K3" s="5">
        <v>45.18318</v>
      </c>
      <c r="L3" s="5">
        <v>43.30106</v>
      </c>
      <c r="M3" s="5">
        <v>41.129840000000002</v>
      </c>
    </row>
    <row r="4" spans="1:13" x14ac:dyDescent="0.2">
      <c r="A4" s="5" t="s">
        <v>1</v>
      </c>
      <c r="B4" s="5">
        <v>56.347920000000002</v>
      </c>
      <c r="C4" s="5">
        <v>55.689950000000003</v>
      </c>
      <c r="D4" s="5">
        <v>57.229430000000001</v>
      </c>
      <c r="E4" s="5">
        <v>57.043599999999998</v>
      </c>
      <c r="F4" s="5">
        <v>50.011000000000003</v>
      </c>
      <c r="G4" s="5">
        <v>50.549439999999997</v>
      </c>
      <c r="H4" s="5">
        <v>67.149299999999997</v>
      </c>
      <c r="I4" s="5">
        <v>59.245640000000002</v>
      </c>
      <c r="J4" s="5">
        <v>55.834510000000002</v>
      </c>
      <c r="K4" s="5">
        <v>50.494410000000002</v>
      </c>
      <c r="L4" s="5">
        <v>51.527749999999997</v>
      </c>
      <c r="M4" s="5">
        <v>50.19247</v>
      </c>
    </row>
    <row r="5" spans="1:13" x14ac:dyDescent="0.2">
      <c r="A5" s="5" t="s">
        <v>1</v>
      </c>
      <c r="B5" s="5">
        <v>55.418880000000001</v>
      </c>
      <c r="C5" s="5">
        <v>50.56888</v>
      </c>
      <c r="D5" s="5">
        <v>49.483379999999997</v>
      </c>
      <c r="E5" s="5">
        <v>48.811900000000001</v>
      </c>
      <c r="F5" s="5">
        <v>50.524799999999999</v>
      </c>
      <c r="G5" s="5">
        <v>47.699730000000002</v>
      </c>
      <c r="H5" s="5">
        <v>54.797220000000003</v>
      </c>
      <c r="I5" s="5">
        <v>52.875900000000001</v>
      </c>
      <c r="J5" s="5">
        <v>50.506889999999999</v>
      </c>
      <c r="K5" s="5">
        <v>48.611370000000001</v>
      </c>
      <c r="L5" s="5">
        <v>48.492510000000003</v>
      </c>
      <c r="M5" s="5">
        <v>48.057299999999998</v>
      </c>
    </row>
    <row r="6" spans="1:13" x14ac:dyDescent="0.2">
      <c r="A6" s="5" t="s">
        <v>1</v>
      </c>
      <c r="B6" s="5">
        <v>57.233699999999999</v>
      </c>
      <c r="C6" s="5">
        <v>61.90043</v>
      </c>
      <c r="D6" s="5">
        <v>61.60257</v>
      </c>
      <c r="E6" s="5">
        <v>63.093000000000004</v>
      </c>
      <c r="F6" s="5">
        <v>63.34552</v>
      </c>
      <c r="G6" s="5">
        <v>62.91977</v>
      </c>
      <c r="H6" s="5">
        <v>60.808480000000003</v>
      </c>
      <c r="I6" s="5">
        <v>60.936900000000001</v>
      </c>
      <c r="J6" s="5">
        <v>58.688760000000002</v>
      </c>
      <c r="K6" s="5">
        <v>57.64987</v>
      </c>
      <c r="L6" s="5">
        <v>56.423690000000001</v>
      </c>
      <c r="M6" s="5">
        <v>56.444569999999999</v>
      </c>
    </row>
    <row r="7" spans="1:13" x14ac:dyDescent="0.2">
      <c r="A7" s="5" t="s">
        <v>1</v>
      </c>
      <c r="B7" s="5">
        <v>58.441310000000001</v>
      </c>
      <c r="C7" s="5">
        <v>63.39808</v>
      </c>
      <c r="D7" s="5">
        <v>67.858699999999999</v>
      </c>
      <c r="E7" s="5">
        <v>67.587649999999996</v>
      </c>
      <c r="F7" s="5">
        <v>67.644189999999995</v>
      </c>
      <c r="G7" s="5">
        <v>67.752120000000005</v>
      </c>
      <c r="H7" s="5">
        <v>64.407579999999996</v>
      </c>
      <c r="I7" s="5">
        <v>61.968530000000001</v>
      </c>
      <c r="J7" s="5">
        <v>61.687930000000001</v>
      </c>
      <c r="K7" s="5">
        <v>62.2866</v>
      </c>
      <c r="L7" s="5">
        <v>62.075980000000001</v>
      </c>
      <c r="M7" s="5">
        <v>62.15157</v>
      </c>
    </row>
    <row r="8" spans="1:13" x14ac:dyDescent="0.2">
      <c r="A8" s="5" t="s">
        <v>1</v>
      </c>
      <c r="B8" s="5">
        <v>56.972650000000002</v>
      </c>
      <c r="C8" s="5">
        <v>63.049810000000001</v>
      </c>
      <c r="D8" s="5">
        <v>64.921580000000006</v>
      </c>
      <c r="E8" s="5">
        <v>68.279039999999995</v>
      </c>
      <c r="F8" s="5">
        <v>67.112660000000005</v>
      </c>
      <c r="G8" s="5">
        <v>64.312259999999995</v>
      </c>
      <c r="H8" s="5">
        <v>60.256900000000002</v>
      </c>
      <c r="I8" s="5">
        <v>59.489989999999999</v>
      </c>
      <c r="J8" s="5">
        <v>57.981749999999998</v>
      </c>
      <c r="K8" s="5">
        <v>55.646090000000001</v>
      </c>
      <c r="L8" s="5">
        <v>55.544780000000003</v>
      </c>
      <c r="M8" s="5">
        <v>55.225349999999999</v>
      </c>
    </row>
    <row r="9" spans="1:13" x14ac:dyDescent="0.2">
      <c r="A9" s="5" t="s">
        <v>1</v>
      </c>
      <c r="B9" s="5">
        <v>44.722679999999997</v>
      </c>
      <c r="C9" s="5">
        <v>45.973010000000002</v>
      </c>
      <c r="D9" s="5">
        <v>46.689770000000003</v>
      </c>
      <c r="E9" s="5">
        <v>48.806640000000002</v>
      </c>
      <c r="F9" s="5">
        <v>48.376690000000004</v>
      </c>
      <c r="G9" s="5">
        <v>46.712260000000001</v>
      </c>
      <c r="H9" s="5">
        <v>46.544539999999998</v>
      </c>
      <c r="I9" s="5">
        <v>43.369419999999998</v>
      </c>
      <c r="J9" s="5">
        <v>41.350920000000002</v>
      </c>
      <c r="K9" s="5">
        <v>41.538550000000001</v>
      </c>
      <c r="L9" s="5">
        <v>42.802520000000001</v>
      </c>
      <c r="M9" s="5">
        <v>40.242669999999997</v>
      </c>
    </row>
    <row r="10" spans="1:13" x14ac:dyDescent="0.2">
      <c r="A10" s="5" t="s">
        <v>1</v>
      </c>
      <c r="B10" s="5">
        <v>55.168498145887618</v>
      </c>
      <c r="C10" s="5">
        <v>58.859809773548292</v>
      </c>
      <c r="D10" s="5">
        <v>62.921501480874106</v>
      </c>
      <c r="E10" s="5">
        <v>63.139729661359574</v>
      </c>
      <c r="F10" s="5">
        <v>61.754318123664667</v>
      </c>
      <c r="G10" s="5">
        <v>61.377906714001433</v>
      </c>
      <c r="H10" s="5">
        <v>62.038099467794765</v>
      </c>
      <c r="I10" s="5">
        <v>60.611485048954854</v>
      </c>
      <c r="J10" s="5">
        <v>62.483621358461349</v>
      </c>
      <c r="K10" s="5">
        <v>60.522323550634674</v>
      </c>
      <c r="L10" s="5">
        <v>57.20940670182155</v>
      </c>
      <c r="M10" s="5">
        <v>58.668526816351999</v>
      </c>
    </row>
    <row r="11" spans="1:13" x14ac:dyDescent="0.2">
      <c r="A11" s="4" t="s">
        <v>1</v>
      </c>
      <c r="B11" s="5">
        <v>54.372864987261501</v>
      </c>
      <c r="C11" s="5">
        <v>56.288393074518162</v>
      </c>
      <c r="D11" s="5">
        <v>57.544883834880245</v>
      </c>
      <c r="E11" s="5">
        <v>57.789048950148072</v>
      </c>
      <c r="F11" s="5">
        <v>57.291553850969912</v>
      </c>
      <c r="G11" s="5">
        <v>56.48910880050925</v>
      </c>
      <c r="H11" s="5">
        <v>57.702928390411216</v>
      </c>
      <c r="I11" s="5">
        <v>54.898329599252939</v>
      </c>
      <c r="J11" s="5">
        <v>53.682880653758879</v>
      </c>
      <c r="K11" s="5">
        <v>52.33557459484885</v>
      </c>
      <c r="L11" s="5">
        <v>51.4975163431181</v>
      </c>
      <c r="M11" s="5">
        <v>50.588216077587163</v>
      </c>
    </row>
    <row r="12" spans="1:13" x14ac:dyDescent="0.2">
      <c r="A12" s="5" t="s">
        <v>1</v>
      </c>
      <c r="B12" s="5">
        <v>63.433822018466053</v>
      </c>
      <c r="C12" s="5">
        <v>64.884772512305105</v>
      </c>
      <c r="D12" s="5">
        <v>63.894386696929438</v>
      </c>
      <c r="E12" s="5">
        <v>65.267206502247305</v>
      </c>
      <c r="F12" s="5">
        <v>64.29654033802619</v>
      </c>
      <c r="G12" s="5">
        <v>62.723366912552187</v>
      </c>
      <c r="H12" s="5">
        <v>59.926276619156546</v>
      </c>
      <c r="I12" s="5">
        <v>56.684611905233126</v>
      </c>
      <c r="J12" s="5">
        <v>57.434514783864536</v>
      </c>
      <c r="K12" s="5">
        <v>58.143317324158176</v>
      </c>
      <c r="L12" s="5">
        <v>56.23919609560091</v>
      </c>
      <c r="M12" s="5">
        <v>55.022835543988045</v>
      </c>
    </row>
    <row r="13" spans="1:13" x14ac:dyDescent="0.2">
      <c r="A13" s="5" t="s">
        <v>1</v>
      </c>
      <c r="B13" s="5">
        <v>61.260137323091506</v>
      </c>
      <c r="C13" s="5">
        <v>62.992025944385475</v>
      </c>
      <c r="D13" s="5">
        <v>66.43785279486876</v>
      </c>
      <c r="E13" s="5">
        <v>65.802827445643132</v>
      </c>
      <c r="F13" s="5">
        <v>66.156150541968373</v>
      </c>
      <c r="G13" s="5">
        <v>66.975716152400224</v>
      </c>
      <c r="H13" s="5">
        <v>58.559413026506903</v>
      </c>
      <c r="I13" s="5">
        <v>56.23340017035018</v>
      </c>
      <c r="J13" s="5">
        <v>56.38677415329726</v>
      </c>
      <c r="K13" s="5">
        <v>54.118198057858926</v>
      </c>
      <c r="L13" s="5">
        <v>52.253793781271121</v>
      </c>
      <c r="M13" s="5">
        <v>51.350185526499764</v>
      </c>
    </row>
    <row r="14" spans="1:13" x14ac:dyDescent="0.2">
      <c r="A14" s="5" t="s">
        <v>1</v>
      </c>
      <c r="B14" s="5">
        <v>51.493452359692952</v>
      </c>
      <c r="C14" s="5">
        <v>58.549548663979223</v>
      </c>
      <c r="D14" s="5">
        <v>58.941315045890661</v>
      </c>
      <c r="E14" s="5">
        <v>58.105583792526787</v>
      </c>
      <c r="F14" s="5">
        <v>59.629837207979776</v>
      </c>
      <c r="G14" s="5">
        <v>58.136935827157082</v>
      </c>
      <c r="H14" s="5">
        <v>56.230921571476429</v>
      </c>
      <c r="I14" s="5">
        <v>52.819618066497156</v>
      </c>
      <c r="J14" s="5">
        <v>48.567697549483412</v>
      </c>
      <c r="K14" s="5">
        <v>48.033816205534478</v>
      </c>
      <c r="L14" s="5">
        <v>46.902579538723508</v>
      </c>
      <c r="M14" s="5">
        <v>45.390965044206219</v>
      </c>
    </row>
    <row r="15" spans="1:13" x14ac:dyDescent="0.2">
      <c r="A15" s="5" t="s">
        <v>1</v>
      </c>
      <c r="B15" s="1">
        <v>54.372864987261501</v>
      </c>
      <c r="C15" s="1">
        <v>56.288393074518162</v>
      </c>
      <c r="D15" s="1">
        <v>57.544883834880245</v>
      </c>
      <c r="E15" s="1">
        <v>57.789048950148072</v>
      </c>
      <c r="F15" s="1">
        <v>57.291553850969912</v>
      </c>
      <c r="G15" s="1">
        <v>56.48910880050925</v>
      </c>
      <c r="H15" s="1">
        <v>57.702928390411216</v>
      </c>
      <c r="I15" s="1">
        <v>54.898329599252939</v>
      </c>
      <c r="J15" s="1">
        <v>53.682880653758879</v>
      </c>
      <c r="K15" s="1">
        <v>52.33557459484885</v>
      </c>
      <c r="L15" s="1">
        <v>51.4975163431181</v>
      </c>
      <c r="M15" s="1">
        <v>50.588216077587163</v>
      </c>
    </row>
    <row r="16" spans="1:13" s="4" customFormat="1" x14ac:dyDescent="0.2">
      <c r="A16" s="5" t="s">
        <v>3</v>
      </c>
      <c r="B16" s="4">
        <v>57.294903144191466</v>
      </c>
      <c r="C16" s="4">
        <v>59.472642994023772</v>
      </c>
      <c r="D16" s="4">
        <v>61.104143841754698</v>
      </c>
      <c r="E16" s="4">
        <v>64.18777337659337</v>
      </c>
      <c r="F16" s="4">
        <v>64.278216994994779</v>
      </c>
      <c r="G16" s="4">
        <v>61.792554083109721</v>
      </c>
      <c r="H16" s="4">
        <v>60.224595518408329</v>
      </c>
      <c r="I16" s="4">
        <v>57.42369989450038</v>
      </c>
      <c r="J16" s="4">
        <v>57.368015321426107</v>
      </c>
      <c r="K16" s="4">
        <v>56.279104994965913</v>
      </c>
      <c r="L16" s="4">
        <v>54.900728545763812</v>
      </c>
      <c r="M16" s="4">
        <v>55.444855466749225</v>
      </c>
    </row>
    <row r="17" spans="1:13" x14ac:dyDescent="0.2">
      <c r="A17" s="5" t="s">
        <v>3</v>
      </c>
      <c r="B17" s="5">
        <v>45.363797201313901</v>
      </c>
      <c r="C17" s="5">
        <v>41.76313841286246</v>
      </c>
      <c r="D17" s="5">
        <v>44.578197501781894</v>
      </c>
      <c r="E17" s="5">
        <v>49.70358354134909</v>
      </c>
      <c r="F17" s="5">
        <v>46.077046883942302</v>
      </c>
      <c r="G17" s="5">
        <v>45.546171123885983</v>
      </c>
      <c r="H17" s="5">
        <v>45.124420774997937</v>
      </c>
      <c r="I17" s="5">
        <v>43.267307792694126</v>
      </c>
      <c r="J17" s="5">
        <v>42.44597408418651</v>
      </c>
      <c r="K17" s="5">
        <v>42.368404656224349</v>
      </c>
      <c r="L17" s="5">
        <v>42.27322941879914</v>
      </c>
      <c r="M17" s="5">
        <v>40.913310395106308</v>
      </c>
    </row>
    <row r="18" spans="1:13" x14ac:dyDescent="0.2">
      <c r="A18" s="5" t="s">
        <v>3</v>
      </c>
      <c r="B18" s="5">
        <v>49.491489999999999</v>
      </c>
      <c r="C18" s="5">
        <v>51.090339999999998</v>
      </c>
      <c r="D18" s="5">
        <v>49.505940000000002</v>
      </c>
      <c r="E18" s="5">
        <v>50.904209999999999</v>
      </c>
      <c r="F18" s="5">
        <v>51.164400000000001</v>
      </c>
      <c r="G18" s="5">
        <v>51.743229999999997</v>
      </c>
      <c r="H18" s="5">
        <v>54.853540000000002</v>
      </c>
      <c r="I18" s="5">
        <v>48.292740000000002</v>
      </c>
      <c r="J18" s="5">
        <v>49.065669999999997</v>
      </c>
      <c r="K18" s="5">
        <v>44.845660000000002</v>
      </c>
      <c r="L18" s="5">
        <v>41.998600000000003</v>
      </c>
      <c r="M18" s="5">
        <v>43.428370000000001</v>
      </c>
    </row>
    <row r="19" spans="1:13" x14ac:dyDescent="0.2">
      <c r="A19" s="5" t="s">
        <v>3</v>
      </c>
      <c r="B19" s="5">
        <v>53.81693297022597</v>
      </c>
      <c r="C19" s="5">
        <v>54.507113209410861</v>
      </c>
      <c r="D19" s="5">
        <v>58.517676942881877</v>
      </c>
      <c r="E19" s="5">
        <v>61.341878545681126</v>
      </c>
      <c r="F19" s="5">
        <v>59.839102977798149</v>
      </c>
      <c r="G19" s="5">
        <v>58.814341794719226</v>
      </c>
      <c r="H19" s="5">
        <v>55.984801235273046</v>
      </c>
      <c r="I19" s="5">
        <v>55.608335849384815</v>
      </c>
      <c r="J19" s="5">
        <v>53.832850430727653</v>
      </c>
      <c r="K19" s="5">
        <v>54.490698388535726</v>
      </c>
      <c r="L19" s="5">
        <v>52.400427134142639</v>
      </c>
      <c r="M19" s="5">
        <v>50.603649017893211</v>
      </c>
    </row>
    <row r="20" spans="1:13" x14ac:dyDescent="0.2">
      <c r="A20" s="5" t="s">
        <v>3</v>
      </c>
      <c r="B20" s="5">
        <v>62.386517407433082</v>
      </c>
      <c r="C20" s="5">
        <v>71.879561658204992</v>
      </c>
      <c r="D20" s="5">
        <v>72.619922350722419</v>
      </c>
      <c r="E20" s="5">
        <v>71.432273788110578</v>
      </c>
      <c r="F20" s="5">
        <v>66.372956877435612</v>
      </c>
      <c r="G20" s="5">
        <v>64.033575852973001</v>
      </c>
      <c r="H20" s="5">
        <v>65.698005144427739</v>
      </c>
      <c r="I20" s="5">
        <v>63.702471774585227</v>
      </c>
      <c r="J20" s="5">
        <v>63.152340301134522</v>
      </c>
      <c r="K20" s="5">
        <v>59.424165297769711</v>
      </c>
      <c r="L20" s="5">
        <v>59.765086927580342</v>
      </c>
      <c r="M20" s="5">
        <v>55.494850527599247</v>
      </c>
    </row>
    <row r="21" spans="1:13" x14ac:dyDescent="0.2">
      <c r="A21" s="5" t="s">
        <v>3</v>
      </c>
      <c r="B21" s="5">
        <v>54.686854474980201</v>
      </c>
      <c r="C21" s="5">
        <v>61.324680670699848</v>
      </c>
      <c r="D21" s="5">
        <v>66.076147547108931</v>
      </c>
      <c r="E21" s="5">
        <v>69.312774651805185</v>
      </c>
      <c r="F21" s="5">
        <v>68.854007834507243</v>
      </c>
      <c r="G21" s="5">
        <v>66.353787867078879</v>
      </c>
      <c r="H21" s="5">
        <v>66.806616797981107</v>
      </c>
      <c r="I21" s="5">
        <v>61.500646675512264</v>
      </c>
      <c r="J21" s="5">
        <v>60.134060155263811</v>
      </c>
      <c r="K21" s="5">
        <v>58.936959296605416</v>
      </c>
      <c r="L21" s="5">
        <v>56.261870525555437</v>
      </c>
      <c r="M21" s="5">
        <v>55.970304181870922</v>
      </c>
    </row>
    <row r="22" spans="1:13" x14ac:dyDescent="0.2">
      <c r="A22" s="5" t="s">
        <v>3</v>
      </c>
      <c r="B22" s="5">
        <v>58.8988004018561</v>
      </c>
      <c r="C22" s="5">
        <v>67.878871784026302</v>
      </c>
      <c r="D22" s="5">
        <v>68.698322964104236</v>
      </c>
      <c r="E22" s="5">
        <v>68.798537065343311</v>
      </c>
      <c r="F22" s="5">
        <v>68.171182498000775</v>
      </c>
      <c r="G22" s="5">
        <v>67.914339224389224</v>
      </c>
      <c r="H22" s="5">
        <v>65.73654049823341</v>
      </c>
      <c r="I22" s="5">
        <v>66.124637914898187</v>
      </c>
      <c r="J22" s="5">
        <v>60.978389914573349</v>
      </c>
      <c r="K22" s="5">
        <v>58.440903423150523</v>
      </c>
      <c r="L22" s="5">
        <v>58.091269999322847</v>
      </c>
      <c r="M22" s="5">
        <v>56.2822635968406</v>
      </c>
    </row>
    <row r="23" spans="1:13" x14ac:dyDescent="0.2">
      <c r="A23" s="5" t="s">
        <v>3</v>
      </c>
      <c r="B23" s="5">
        <v>58.919031467807208</v>
      </c>
      <c r="C23" s="5">
        <v>61.667424294379849</v>
      </c>
      <c r="D23" s="5">
        <v>60.80280790849212</v>
      </c>
      <c r="E23" s="5">
        <v>63.051000090466601</v>
      </c>
      <c r="F23" s="5">
        <v>62.88576649101411</v>
      </c>
      <c r="G23" s="5">
        <v>63.344594031590262</v>
      </c>
      <c r="H23" s="5">
        <v>63.296756072528538</v>
      </c>
      <c r="I23" s="5">
        <v>61.584400352652686</v>
      </c>
      <c r="J23" s="5">
        <v>59.344734637022583</v>
      </c>
      <c r="K23" s="5">
        <v>57.275126027408177</v>
      </c>
      <c r="L23" s="5">
        <v>56.094191807202002</v>
      </c>
      <c r="M23" s="5">
        <v>55.484860427198619</v>
      </c>
    </row>
    <row r="24" spans="1:13" x14ac:dyDescent="0.2">
      <c r="A24" s="5" t="s">
        <v>3</v>
      </c>
      <c r="B24" s="5">
        <v>60.34920057434352</v>
      </c>
      <c r="C24" s="5">
        <v>67.787035072155135</v>
      </c>
      <c r="D24" s="5">
        <v>70.735104791077575</v>
      </c>
      <c r="E24" s="5">
        <v>70.880788917619995</v>
      </c>
      <c r="F24" s="5">
        <v>70.894814546333635</v>
      </c>
      <c r="G24" s="5">
        <v>68.930485981766481</v>
      </c>
      <c r="H24" s="5">
        <v>69.343643521574407</v>
      </c>
      <c r="I24" s="5">
        <v>64.144029348173433</v>
      </c>
      <c r="J24" s="5">
        <v>63.805071360719346</v>
      </c>
      <c r="K24" s="5">
        <v>61.491442186434583</v>
      </c>
      <c r="L24" s="5">
        <v>61.274395779331407</v>
      </c>
      <c r="M24" s="5">
        <v>60.99275572443613</v>
      </c>
    </row>
    <row r="25" spans="1:13" x14ac:dyDescent="0.2">
      <c r="A25" s="5" t="s">
        <v>3</v>
      </c>
      <c r="B25" s="5">
        <v>48.933288156221082</v>
      </c>
      <c r="C25" s="5">
        <v>55.135935313219534</v>
      </c>
      <c r="D25" s="5">
        <v>58.261087053721106</v>
      </c>
      <c r="E25" s="5">
        <v>58.737291263815415</v>
      </c>
      <c r="F25" s="5">
        <v>57.522263632430644</v>
      </c>
      <c r="G25" s="5">
        <v>56.62777998834077</v>
      </c>
      <c r="H25" s="5">
        <v>57.278389658280965</v>
      </c>
      <c r="I25" s="5">
        <v>55.686026013422016</v>
      </c>
      <c r="J25" s="5">
        <v>56.442596112344546</v>
      </c>
      <c r="K25" s="5">
        <v>54.327096886861582</v>
      </c>
      <c r="L25" s="5">
        <v>54.969126014178194</v>
      </c>
      <c r="M25" s="5">
        <v>55.486554796679016</v>
      </c>
    </row>
    <row r="26" spans="1:13" x14ac:dyDescent="0.2">
      <c r="A26" s="5" t="s">
        <v>3</v>
      </c>
      <c r="B26" s="5">
        <v>67.558006866804689</v>
      </c>
      <c r="C26" s="5">
        <v>69.522310000000004</v>
      </c>
      <c r="D26" s="5">
        <v>73.195250000000001</v>
      </c>
      <c r="E26" s="5">
        <v>76.455799999999996</v>
      </c>
      <c r="F26" s="5">
        <v>75.363919999999993</v>
      </c>
      <c r="G26" s="5">
        <v>74.506960000000007</v>
      </c>
      <c r="H26" s="17">
        <v>59.929038302399185</v>
      </c>
      <c r="I26" s="5">
        <v>72.104290000000006</v>
      </c>
      <c r="J26" s="5">
        <v>69.42783</v>
      </c>
      <c r="K26" s="5">
        <v>70.721059999999994</v>
      </c>
      <c r="L26" s="5">
        <v>67.947890000000001</v>
      </c>
      <c r="M26" s="5">
        <v>66.574650000000005</v>
      </c>
    </row>
    <row r="27" spans="1:13" x14ac:dyDescent="0.2">
      <c r="A27" s="5" t="s">
        <v>3</v>
      </c>
      <c r="B27" s="5">
        <v>44.668535573235545</v>
      </c>
      <c r="C27" s="5">
        <v>49.477403088677598</v>
      </c>
      <c r="D27" s="5">
        <v>50.668550263665118</v>
      </c>
      <c r="E27" s="5">
        <v>53.172578883292466</v>
      </c>
      <c r="F27" s="5">
        <v>52.547377407245229</v>
      </c>
      <c r="G27" s="5">
        <v>55.285495458017273</v>
      </c>
      <c r="H27" s="5">
        <v>52.844499744220215</v>
      </c>
      <c r="I27" s="5">
        <v>49.174043304658539</v>
      </c>
      <c r="J27" s="5">
        <v>45.399464490449979</v>
      </c>
      <c r="K27" s="5">
        <v>44.582124127417877</v>
      </c>
      <c r="L27" s="5">
        <v>44.008570647148801</v>
      </c>
      <c r="M27" s="5">
        <v>42.952693847382861</v>
      </c>
    </row>
    <row r="28" spans="1:13" x14ac:dyDescent="0.2">
      <c r="A28" s="5" t="s">
        <v>3</v>
      </c>
      <c r="B28" s="5">
        <v>48.455582245630353</v>
      </c>
      <c r="C28" s="5">
        <v>56.360335545261051</v>
      </c>
      <c r="D28" s="5">
        <v>54.630742650429873</v>
      </c>
      <c r="E28" s="5">
        <v>55.165392042798516</v>
      </c>
      <c r="F28" s="5">
        <v>55.019705106333753</v>
      </c>
      <c r="G28" s="5">
        <v>56.414241458897429</v>
      </c>
      <c r="H28" s="5">
        <v>58.87471137379088</v>
      </c>
      <c r="I28" s="5">
        <v>52.934658683176949</v>
      </c>
      <c r="J28" s="5">
        <v>50.859024566256373</v>
      </c>
      <c r="K28" s="5">
        <v>49.680778648081052</v>
      </c>
      <c r="L28" s="5">
        <v>47.276870825754798</v>
      </c>
      <c r="M28" s="5">
        <v>46.625685299692499</v>
      </c>
    </row>
    <row r="29" spans="1:13" x14ac:dyDescent="0.2">
      <c r="A29" s="5" t="s">
        <v>3</v>
      </c>
      <c r="B29" s="5">
        <v>55.149954019098097</v>
      </c>
      <c r="C29" s="5">
        <v>59.993336580475514</v>
      </c>
      <c r="D29" s="5">
        <v>62.064260075530584</v>
      </c>
      <c r="E29" s="5">
        <v>63.494716490023833</v>
      </c>
      <c r="F29" s="5">
        <v>63.861647231462662</v>
      </c>
      <c r="G29" s="5">
        <v>63.979065682949781</v>
      </c>
      <c r="H29" s="5">
        <v>63.306534807481917</v>
      </c>
      <c r="I29" s="5">
        <v>64.282041500088127</v>
      </c>
      <c r="J29" s="5">
        <v>60.912226085489806</v>
      </c>
      <c r="K29" s="5">
        <v>58.658372900026706</v>
      </c>
      <c r="L29" s="5">
        <v>57.714622961954369</v>
      </c>
      <c r="M29" s="5">
        <v>54.016153677058504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</sheetPr>
  <dimension ref="A1:M49"/>
  <sheetViews>
    <sheetView zoomScale="80" zoomScaleNormal="80" workbookViewId="0">
      <selection activeCell="D14" sqref="D14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1" x14ac:dyDescent="0.2">
      <c r="A1" s="1" t="s">
        <v>22</v>
      </c>
      <c r="B1" s="2">
        <v>0</v>
      </c>
      <c r="C1" s="2">
        <v>5</v>
      </c>
      <c r="D1" s="2">
        <v>10</v>
      </c>
      <c r="E1" s="2">
        <v>15</v>
      </c>
      <c r="F1" s="2">
        <v>20</v>
      </c>
      <c r="G1" s="2">
        <v>25</v>
      </c>
      <c r="H1" s="2">
        <v>30</v>
      </c>
      <c r="I1" s="2">
        <v>35</v>
      </c>
      <c r="J1" s="2">
        <v>40</v>
      </c>
      <c r="K1" s="3" t="s">
        <v>0</v>
      </c>
    </row>
    <row r="2" spans="1:11" x14ac:dyDescent="0.2">
      <c r="A2" s="5" t="s">
        <v>5</v>
      </c>
      <c r="B2" s="5">
        <v>71</v>
      </c>
      <c r="C2" s="5">
        <v>74</v>
      </c>
      <c r="D2" s="5">
        <v>71</v>
      </c>
      <c r="E2" s="5">
        <v>66</v>
      </c>
      <c r="F2" s="5">
        <v>74</v>
      </c>
      <c r="G2" s="5">
        <v>69</v>
      </c>
      <c r="H2" s="5">
        <v>71</v>
      </c>
      <c r="I2" s="5">
        <v>71</v>
      </c>
      <c r="J2" s="5">
        <v>72</v>
      </c>
      <c r="K2" s="5">
        <v>68</v>
      </c>
    </row>
    <row r="3" spans="1:11" x14ac:dyDescent="0.2">
      <c r="A3" s="5" t="s">
        <v>5</v>
      </c>
      <c r="B3" s="5">
        <v>96</v>
      </c>
      <c r="C3" s="5">
        <v>87</v>
      </c>
      <c r="D3" s="5">
        <v>92</v>
      </c>
      <c r="E3" s="5">
        <v>88</v>
      </c>
      <c r="F3" s="5">
        <v>85</v>
      </c>
      <c r="G3" s="5">
        <v>86</v>
      </c>
      <c r="H3" s="5">
        <v>86</v>
      </c>
      <c r="I3" s="5">
        <v>89</v>
      </c>
      <c r="J3" s="5">
        <v>83</v>
      </c>
      <c r="K3" s="5">
        <v>88</v>
      </c>
    </row>
    <row r="4" spans="1:11" x14ac:dyDescent="0.2">
      <c r="A4" s="5" t="s">
        <v>5</v>
      </c>
      <c r="B4" s="5">
        <v>74</v>
      </c>
      <c r="C4" s="5">
        <v>79</v>
      </c>
      <c r="D4" s="5">
        <v>67</v>
      </c>
      <c r="E4" s="5">
        <v>77</v>
      </c>
      <c r="F4" s="5">
        <v>68</v>
      </c>
      <c r="G4" s="5">
        <v>75</v>
      </c>
      <c r="H4" s="5">
        <v>73</v>
      </c>
      <c r="I4" s="5">
        <v>79</v>
      </c>
      <c r="J4" s="5">
        <v>75</v>
      </c>
      <c r="K4" s="5">
        <v>68</v>
      </c>
    </row>
    <row r="5" spans="1:11" x14ac:dyDescent="0.2">
      <c r="A5" s="5" t="s">
        <v>5</v>
      </c>
      <c r="B5" s="5">
        <v>75</v>
      </c>
      <c r="C5" s="5">
        <v>66</v>
      </c>
      <c r="D5" s="5">
        <v>76</v>
      </c>
      <c r="E5" s="5">
        <v>66</v>
      </c>
      <c r="F5" s="5">
        <v>65</v>
      </c>
      <c r="G5" s="5">
        <v>66</v>
      </c>
      <c r="H5" s="5">
        <v>68</v>
      </c>
      <c r="I5" s="5">
        <v>70</v>
      </c>
      <c r="J5" s="5">
        <v>67</v>
      </c>
      <c r="K5" s="5">
        <v>72</v>
      </c>
    </row>
    <row r="6" spans="1:11" x14ac:dyDescent="0.2">
      <c r="A6" s="5" t="s">
        <v>5</v>
      </c>
      <c r="B6" s="5">
        <v>101</v>
      </c>
      <c r="C6" s="5">
        <v>80</v>
      </c>
      <c r="D6" s="5">
        <v>86</v>
      </c>
      <c r="E6" s="5">
        <v>103</v>
      </c>
      <c r="F6" s="5">
        <v>92</v>
      </c>
      <c r="G6" s="5">
        <v>97</v>
      </c>
      <c r="H6" s="5">
        <v>97</v>
      </c>
      <c r="I6" s="5">
        <v>90</v>
      </c>
      <c r="J6" s="5">
        <v>94</v>
      </c>
      <c r="K6" s="5">
        <v>92</v>
      </c>
    </row>
    <row r="7" spans="1:11" x14ac:dyDescent="0.2">
      <c r="A7" s="5" t="s">
        <v>5</v>
      </c>
      <c r="B7" s="5">
        <v>78</v>
      </c>
      <c r="C7" s="5">
        <v>77</v>
      </c>
      <c r="D7" s="5">
        <v>59</v>
      </c>
      <c r="E7" s="5">
        <v>73</v>
      </c>
      <c r="F7" s="5">
        <v>54</v>
      </c>
      <c r="G7" s="5">
        <v>57</v>
      </c>
      <c r="H7" s="5">
        <v>63</v>
      </c>
      <c r="I7" s="5">
        <v>72</v>
      </c>
      <c r="J7" s="5">
        <v>61</v>
      </c>
      <c r="K7" s="5">
        <v>64</v>
      </c>
    </row>
    <row r="8" spans="1:11" x14ac:dyDescent="0.2">
      <c r="A8" s="5" t="s">
        <v>5</v>
      </c>
      <c r="B8" s="5">
        <v>87</v>
      </c>
      <c r="C8" s="5">
        <v>89</v>
      </c>
      <c r="D8" s="5">
        <v>92</v>
      </c>
      <c r="E8" s="5">
        <v>81</v>
      </c>
      <c r="F8" s="5">
        <v>85</v>
      </c>
      <c r="G8" s="5">
        <v>94</v>
      </c>
      <c r="H8" s="5">
        <v>79</v>
      </c>
      <c r="I8" s="5">
        <v>87</v>
      </c>
      <c r="J8" s="5">
        <v>85</v>
      </c>
      <c r="K8" s="5">
        <v>83</v>
      </c>
    </row>
    <row r="9" spans="1:11" x14ac:dyDescent="0.2">
      <c r="A9" s="5" t="s">
        <v>5</v>
      </c>
      <c r="B9" s="5">
        <v>77</v>
      </c>
      <c r="C9" s="5">
        <v>65</v>
      </c>
      <c r="D9" s="5">
        <v>67</v>
      </c>
      <c r="E9" s="5">
        <v>68</v>
      </c>
      <c r="F9" s="5">
        <v>71</v>
      </c>
      <c r="G9" s="5">
        <v>72</v>
      </c>
      <c r="H9" s="5">
        <v>78</v>
      </c>
      <c r="I9" s="5">
        <v>83</v>
      </c>
      <c r="J9" s="5">
        <v>78</v>
      </c>
      <c r="K9" s="5">
        <v>87</v>
      </c>
    </row>
    <row r="10" spans="1:11" x14ac:dyDescent="0.2">
      <c r="A10" s="5" t="s">
        <v>5</v>
      </c>
      <c r="B10" s="5">
        <v>85</v>
      </c>
      <c r="C10" s="5">
        <v>80</v>
      </c>
      <c r="D10" s="5">
        <v>75</v>
      </c>
      <c r="E10" s="5">
        <v>75</v>
      </c>
      <c r="F10" s="5">
        <v>79</v>
      </c>
      <c r="G10" s="5">
        <v>75</v>
      </c>
      <c r="H10" s="5">
        <v>89</v>
      </c>
      <c r="I10" s="5">
        <v>85</v>
      </c>
      <c r="J10" s="5">
        <v>79</v>
      </c>
      <c r="K10" s="5">
        <v>96</v>
      </c>
    </row>
    <row r="11" spans="1:11" x14ac:dyDescent="0.2">
      <c r="A11" s="5" t="s">
        <v>5</v>
      </c>
      <c r="B11" s="5">
        <v>64</v>
      </c>
      <c r="C11" s="5">
        <v>58</v>
      </c>
      <c r="D11" s="5">
        <v>71</v>
      </c>
      <c r="E11" s="5">
        <v>67</v>
      </c>
      <c r="F11" s="5">
        <v>57</v>
      </c>
      <c r="G11" s="5">
        <v>65</v>
      </c>
      <c r="H11" s="5">
        <v>75</v>
      </c>
      <c r="I11" s="5">
        <v>69</v>
      </c>
      <c r="J11" s="5">
        <v>71</v>
      </c>
      <c r="K11" s="5">
        <v>67</v>
      </c>
    </row>
    <row r="12" spans="1:11" x14ac:dyDescent="0.2">
      <c r="A12" s="5" t="s">
        <v>5</v>
      </c>
      <c r="B12" s="5">
        <v>48</v>
      </c>
      <c r="C12" s="5">
        <v>55</v>
      </c>
      <c r="D12" s="5">
        <v>51</v>
      </c>
      <c r="E12" s="5">
        <v>72</v>
      </c>
      <c r="F12" s="5">
        <v>55</v>
      </c>
      <c r="G12" s="5">
        <v>53</v>
      </c>
      <c r="H12" s="5">
        <v>51</v>
      </c>
      <c r="I12" s="5">
        <v>52</v>
      </c>
      <c r="J12" s="5">
        <v>53</v>
      </c>
      <c r="K12" s="5">
        <v>53</v>
      </c>
    </row>
    <row r="13" spans="1:11" x14ac:dyDescent="0.2">
      <c r="A13" s="5" t="s">
        <v>5</v>
      </c>
      <c r="B13" s="5">
        <v>84</v>
      </c>
      <c r="C13" s="5">
        <v>95</v>
      </c>
      <c r="D13" s="5">
        <v>89</v>
      </c>
      <c r="E13" s="5">
        <v>88</v>
      </c>
      <c r="F13" s="5">
        <v>81</v>
      </c>
      <c r="G13" s="5">
        <v>81</v>
      </c>
      <c r="H13" s="5">
        <v>85</v>
      </c>
      <c r="I13" s="5">
        <v>77</v>
      </c>
      <c r="J13" s="5">
        <v>96</v>
      </c>
      <c r="K13" s="5">
        <v>83</v>
      </c>
    </row>
    <row r="14" spans="1:11" x14ac:dyDescent="0.2">
      <c r="A14" s="5" t="s">
        <v>5</v>
      </c>
      <c r="B14" s="5">
        <v>73</v>
      </c>
      <c r="C14" s="5">
        <v>85</v>
      </c>
      <c r="D14" s="5">
        <v>87</v>
      </c>
      <c r="E14" s="5">
        <v>87</v>
      </c>
      <c r="F14" s="5">
        <v>87</v>
      </c>
      <c r="G14" s="5">
        <v>85</v>
      </c>
      <c r="H14" s="5">
        <v>81</v>
      </c>
      <c r="I14" s="5">
        <v>84</v>
      </c>
      <c r="J14" s="5">
        <v>77</v>
      </c>
      <c r="K14" s="5">
        <v>88</v>
      </c>
    </row>
    <row r="15" spans="1:11" x14ac:dyDescent="0.2">
      <c r="A15" s="5" t="s">
        <v>5</v>
      </c>
      <c r="B15" s="5">
        <v>89</v>
      </c>
      <c r="C15" s="5">
        <v>92</v>
      </c>
      <c r="D15" s="5">
        <v>78</v>
      </c>
      <c r="E15" s="5">
        <v>78</v>
      </c>
      <c r="F15" s="5">
        <v>75</v>
      </c>
      <c r="G15" s="5">
        <v>80</v>
      </c>
      <c r="H15" s="5">
        <v>80</v>
      </c>
      <c r="I15" s="5">
        <v>83</v>
      </c>
      <c r="J15" s="5">
        <v>70</v>
      </c>
      <c r="K15" s="5">
        <v>80</v>
      </c>
    </row>
    <row r="16" spans="1:11" s="4" customFormat="1" x14ac:dyDescent="0.2">
      <c r="A16" s="4" t="s">
        <v>5</v>
      </c>
      <c r="B16" s="1">
        <v>74</v>
      </c>
      <c r="C16" s="1">
        <v>76</v>
      </c>
      <c r="D16" s="1">
        <v>75</v>
      </c>
      <c r="E16" s="1">
        <v>72</v>
      </c>
      <c r="F16" s="1">
        <v>82</v>
      </c>
      <c r="G16" s="1">
        <v>74</v>
      </c>
      <c r="H16" s="1">
        <v>75</v>
      </c>
      <c r="I16" s="1">
        <v>75</v>
      </c>
      <c r="J16" s="1">
        <v>80</v>
      </c>
      <c r="K16" s="1">
        <v>69</v>
      </c>
    </row>
    <row r="17" spans="1:11" x14ac:dyDescent="0.2">
      <c r="A17" s="5" t="s">
        <v>6</v>
      </c>
      <c r="B17" s="5">
        <v>85</v>
      </c>
      <c r="C17" s="5">
        <v>81</v>
      </c>
      <c r="D17" s="5">
        <v>71</v>
      </c>
      <c r="E17" s="5">
        <v>83</v>
      </c>
      <c r="F17" s="5">
        <v>81</v>
      </c>
      <c r="G17" s="5">
        <v>75</v>
      </c>
      <c r="H17" s="5">
        <v>76</v>
      </c>
      <c r="I17" s="5">
        <v>78</v>
      </c>
      <c r="J17" s="5">
        <v>76</v>
      </c>
      <c r="K17" s="5">
        <v>72</v>
      </c>
    </row>
    <row r="18" spans="1:11" x14ac:dyDescent="0.2">
      <c r="A18" s="5" t="s">
        <v>4</v>
      </c>
      <c r="B18" s="5">
        <v>78</v>
      </c>
      <c r="C18" s="5">
        <v>85</v>
      </c>
      <c r="D18" s="5">
        <v>82</v>
      </c>
      <c r="E18" s="5">
        <v>75</v>
      </c>
      <c r="F18" s="5">
        <v>83</v>
      </c>
      <c r="G18" s="5">
        <v>74</v>
      </c>
      <c r="H18" s="5">
        <v>84</v>
      </c>
      <c r="I18" s="5">
        <v>76</v>
      </c>
      <c r="J18" s="5">
        <v>78</v>
      </c>
      <c r="K18" s="5">
        <v>76</v>
      </c>
    </row>
    <row r="19" spans="1:11" x14ac:dyDescent="0.2">
      <c r="A19" s="5" t="s">
        <v>4</v>
      </c>
      <c r="B19" s="5">
        <v>76</v>
      </c>
      <c r="C19" s="5">
        <v>76</v>
      </c>
      <c r="D19" s="5">
        <v>72</v>
      </c>
      <c r="E19" s="5">
        <v>71</v>
      </c>
      <c r="F19" s="5">
        <v>72</v>
      </c>
      <c r="G19" s="5">
        <v>77</v>
      </c>
      <c r="H19" s="5">
        <v>76</v>
      </c>
      <c r="I19" s="5">
        <v>70</v>
      </c>
      <c r="J19" s="5">
        <v>81</v>
      </c>
      <c r="K19" s="5">
        <v>73</v>
      </c>
    </row>
    <row r="20" spans="1:11" x14ac:dyDescent="0.2">
      <c r="A20" s="5" t="s">
        <v>4</v>
      </c>
      <c r="B20" s="5">
        <v>65</v>
      </c>
      <c r="C20" s="5">
        <v>69</v>
      </c>
      <c r="D20" s="5">
        <v>66</v>
      </c>
      <c r="E20" s="5">
        <v>65</v>
      </c>
      <c r="F20" s="5">
        <v>71</v>
      </c>
      <c r="G20" s="5">
        <v>67</v>
      </c>
      <c r="H20" s="5">
        <v>66</v>
      </c>
      <c r="I20" s="5">
        <v>71</v>
      </c>
      <c r="J20" s="5">
        <v>60</v>
      </c>
      <c r="K20" s="5">
        <v>67</v>
      </c>
    </row>
    <row r="21" spans="1:11" x14ac:dyDescent="0.2">
      <c r="A21" s="5" t="s">
        <v>4</v>
      </c>
      <c r="B21" s="5">
        <v>81</v>
      </c>
      <c r="C21" s="5">
        <v>76</v>
      </c>
      <c r="D21" s="5">
        <v>81</v>
      </c>
      <c r="E21" s="5">
        <v>81</v>
      </c>
      <c r="F21" s="5">
        <v>82</v>
      </c>
      <c r="G21" s="5">
        <v>87</v>
      </c>
      <c r="H21" s="5">
        <v>78</v>
      </c>
      <c r="I21" s="5">
        <v>80</v>
      </c>
      <c r="J21" s="5">
        <v>81</v>
      </c>
      <c r="K21" s="5">
        <v>84</v>
      </c>
    </row>
    <row r="22" spans="1:11" x14ac:dyDescent="0.2">
      <c r="A22" s="5" t="s">
        <v>4</v>
      </c>
      <c r="B22" s="5">
        <v>55</v>
      </c>
      <c r="C22" s="5">
        <v>67</v>
      </c>
      <c r="D22" s="5">
        <v>70</v>
      </c>
      <c r="E22" s="5">
        <v>63</v>
      </c>
      <c r="F22" s="5">
        <v>66</v>
      </c>
      <c r="G22" s="5">
        <v>67</v>
      </c>
      <c r="H22" s="5">
        <v>59</v>
      </c>
      <c r="I22" s="5">
        <v>58</v>
      </c>
      <c r="J22" s="5">
        <v>59</v>
      </c>
      <c r="K22" s="5">
        <v>62</v>
      </c>
    </row>
    <row r="23" spans="1:11" x14ac:dyDescent="0.2">
      <c r="A23" s="5" t="s">
        <v>4</v>
      </c>
      <c r="B23" s="5">
        <v>88</v>
      </c>
      <c r="C23" s="5">
        <v>89</v>
      </c>
      <c r="D23" s="5">
        <v>89</v>
      </c>
      <c r="E23" s="5">
        <v>81</v>
      </c>
      <c r="F23" s="5">
        <v>88</v>
      </c>
      <c r="G23" s="5">
        <v>85</v>
      </c>
      <c r="H23" s="5">
        <v>95</v>
      </c>
      <c r="I23" s="5">
        <v>92</v>
      </c>
      <c r="J23" s="5">
        <v>96</v>
      </c>
      <c r="K23" s="5">
        <v>92</v>
      </c>
    </row>
    <row r="24" spans="1:11" x14ac:dyDescent="0.2">
      <c r="A24" s="5" t="s">
        <v>4</v>
      </c>
      <c r="B24" s="5">
        <v>75</v>
      </c>
      <c r="C24" s="5">
        <v>78</v>
      </c>
      <c r="D24" s="5">
        <v>68</v>
      </c>
      <c r="E24" s="5">
        <v>67</v>
      </c>
      <c r="F24" s="5">
        <v>72</v>
      </c>
      <c r="G24" s="5">
        <v>73</v>
      </c>
      <c r="H24" s="5">
        <v>72</v>
      </c>
      <c r="I24" s="5">
        <v>74</v>
      </c>
      <c r="J24" s="5">
        <v>78</v>
      </c>
      <c r="K24" s="5">
        <v>75</v>
      </c>
    </row>
    <row r="25" spans="1:11" x14ac:dyDescent="0.2">
      <c r="A25" s="5" t="s">
        <v>4</v>
      </c>
      <c r="B25" s="5">
        <v>70</v>
      </c>
      <c r="C25" s="5">
        <v>93</v>
      </c>
      <c r="D25" s="5">
        <v>76</v>
      </c>
      <c r="E25" s="5">
        <v>73</v>
      </c>
      <c r="F25" s="5">
        <v>71</v>
      </c>
      <c r="G25" s="5">
        <v>71</v>
      </c>
      <c r="H25" s="5">
        <v>70</v>
      </c>
      <c r="I25" s="5">
        <v>92</v>
      </c>
      <c r="J25" s="5">
        <v>79</v>
      </c>
      <c r="K25" s="5">
        <v>74</v>
      </c>
    </row>
    <row r="26" spans="1:11" x14ac:dyDescent="0.2">
      <c r="A26" s="5" t="s">
        <v>4</v>
      </c>
      <c r="B26" s="5">
        <v>75</v>
      </c>
      <c r="C26" s="5">
        <v>82</v>
      </c>
      <c r="D26" s="5">
        <v>69</v>
      </c>
      <c r="E26" s="5">
        <v>78</v>
      </c>
      <c r="F26" s="5">
        <v>66</v>
      </c>
      <c r="G26" s="5">
        <v>64</v>
      </c>
      <c r="H26" s="5">
        <v>74</v>
      </c>
      <c r="I26" s="5">
        <v>65</v>
      </c>
      <c r="J26" s="5">
        <v>76</v>
      </c>
      <c r="K26" s="5">
        <v>77</v>
      </c>
    </row>
    <row r="27" spans="1:11" x14ac:dyDescent="0.2">
      <c r="A27" s="5" t="s">
        <v>4</v>
      </c>
      <c r="B27" s="5">
        <v>66</v>
      </c>
      <c r="C27" s="5">
        <v>58</v>
      </c>
      <c r="D27" s="5">
        <v>65</v>
      </c>
      <c r="E27" s="5">
        <v>66</v>
      </c>
      <c r="F27" s="5">
        <v>63</v>
      </c>
      <c r="G27" s="5">
        <v>61</v>
      </c>
      <c r="H27" s="5">
        <v>55</v>
      </c>
      <c r="I27" s="5">
        <v>62</v>
      </c>
      <c r="J27" s="5">
        <v>53</v>
      </c>
      <c r="K27" s="5">
        <v>56</v>
      </c>
    </row>
    <row r="28" spans="1:11" x14ac:dyDescent="0.2">
      <c r="A28" s="5" t="s">
        <v>4</v>
      </c>
      <c r="B28" s="5">
        <v>81</v>
      </c>
      <c r="C28" s="5">
        <v>71</v>
      </c>
      <c r="D28" s="5">
        <v>90</v>
      </c>
      <c r="E28" s="5">
        <v>77</v>
      </c>
      <c r="F28" s="5">
        <v>84</v>
      </c>
      <c r="G28" s="5">
        <v>90</v>
      </c>
      <c r="H28" s="5">
        <v>78</v>
      </c>
      <c r="I28" s="5">
        <v>85</v>
      </c>
      <c r="J28" s="5">
        <v>81</v>
      </c>
      <c r="K28" s="5">
        <v>79</v>
      </c>
    </row>
    <row r="29" spans="1:11" x14ac:dyDescent="0.2">
      <c r="A29" s="5" t="s">
        <v>4</v>
      </c>
      <c r="B29" s="5">
        <v>71</v>
      </c>
      <c r="C29" s="5">
        <v>62</v>
      </c>
      <c r="D29" s="5">
        <v>76</v>
      </c>
      <c r="E29" s="5">
        <v>64</v>
      </c>
      <c r="F29" s="5">
        <v>81</v>
      </c>
      <c r="G29" s="5">
        <v>82</v>
      </c>
      <c r="H29" s="5">
        <v>72</v>
      </c>
      <c r="I29" s="5">
        <v>79</v>
      </c>
      <c r="J29" s="5">
        <v>69</v>
      </c>
      <c r="K29" s="5">
        <v>64</v>
      </c>
    </row>
    <row r="30" spans="1:11" x14ac:dyDescent="0.2">
      <c r="A30" s="5" t="s">
        <v>4</v>
      </c>
      <c r="B30" s="5">
        <v>65</v>
      </c>
      <c r="C30" s="5">
        <v>71</v>
      </c>
      <c r="D30" s="5">
        <v>63</v>
      </c>
      <c r="E30" s="5">
        <v>66</v>
      </c>
      <c r="F30" s="5">
        <v>66</v>
      </c>
      <c r="G30" s="5">
        <v>69</v>
      </c>
      <c r="H30" s="5">
        <v>65</v>
      </c>
      <c r="I30" s="5">
        <v>63</v>
      </c>
      <c r="J30" s="5">
        <v>65</v>
      </c>
      <c r="K30" s="5">
        <v>72</v>
      </c>
    </row>
    <row r="31" spans="1:11" x14ac:dyDescent="0.2">
      <c r="A31" s="5" t="s">
        <v>4</v>
      </c>
      <c r="B31" s="5">
        <v>72</v>
      </c>
      <c r="C31" s="5">
        <v>68</v>
      </c>
      <c r="D31" s="5">
        <v>69</v>
      </c>
      <c r="E31" s="5">
        <v>70</v>
      </c>
      <c r="F31" s="5">
        <v>72</v>
      </c>
      <c r="G31" s="5">
        <v>75</v>
      </c>
      <c r="H31" s="5">
        <v>75</v>
      </c>
      <c r="I31" s="5">
        <v>71</v>
      </c>
      <c r="J31" s="5">
        <v>79</v>
      </c>
      <c r="K31" s="5">
        <v>71</v>
      </c>
    </row>
    <row r="49" spans="13:13" x14ac:dyDescent="0.2">
      <c r="M49" s="5" t="s">
        <v>20</v>
      </c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0070C0"/>
  </sheetPr>
  <dimension ref="A1:M23"/>
  <sheetViews>
    <sheetView zoomScale="80" zoomScaleNormal="80" workbookViewId="0">
      <selection activeCell="D10" sqref="D10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s="1" customFormat="1" x14ac:dyDescent="0.2">
      <c r="A1" s="5" t="s">
        <v>23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x14ac:dyDescent="0.2">
      <c r="A2" s="5" t="s">
        <v>1</v>
      </c>
      <c r="B2" s="5">
        <v>45.273339999999997</v>
      </c>
      <c r="C2" s="5">
        <v>41.569589999999998</v>
      </c>
      <c r="D2" s="5">
        <v>36.588419999999999</v>
      </c>
      <c r="E2" s="5">
        <v>37.973460000000003</v>
      </c>
      <c r="F2" s="5">
        <v>40.192810000000001</v>
      </c>
      <c r="G2" s="5">
        <v>40.898719999999997</v>
      </c>
      <c r="H2" s="5">
        <v>44.587719999999997</v>
      </c>
      <c r="I2" s="5">
        <v>42.244329999999998</v>
      </c>
      <c r="J2" s="5">
        <v>40.732550000000003</v>
      </c>
      <c r="K2" s="5">
        <v>42.166040000000002</v>
      </c>
      <c r="L2" s="5">
        <v>41.752360000000003</v>
      </c>
      <c r="M2" s="5">
        <v>39.040909999999997</v>
      </c>
    </row>
    <row r="3" spans="1:13" x14ac:dyDescent="0.2">
      <c r="A3" s="5" t="s">
        <v>1</v>
      </c>
      <c r="B3" s="5">
        <v>46.237310000000001</v>
      </c>
      <c r="C3" s="5">
        <v>41.351320000000001</v>
      </c>
      <c r="D3" s="5">
        <v>46.087029999999999</v>
      </c>
      <c r="E3" s="5">
        <v>41.985819999999997</v>
      </c>
      <c r="F3" s="5">
        <v>41.536160000000002</v>
      </c>
      <c r="G3" s="5">
        <v>40.818660000000001</v>
      </c>
      <c r="H3" s="5">
        <v>51.929580000000001</v>
      </c>
      <c r="I3" s="5">
        <v>48.192019999999999</v>
      </c>
      <c r="J3" s="5">
        <v>47.650329999999997</v>
      </c>
      <c r="K3" s="5">
        <v>44.941650000000003</v>
      </c>
      <c r="L3" s="5">
        <v>47.086770000000001</v>
      </c>
      <c r="M3" s="5">
        <v>46.95796</v>
      </c>
    </row>
    <row r="4" spans="1:13" x14ac:dyDescent="0.2">
      <c r="A4" s="5" t="s">
        <v>1</v>
      </c>
      <c r="B4" s="5">
        <v>62.400550000000003</v>
      </c>
      <c r="C4" s="5">
        <v>57.51249</v>
      </c>
      <c r="D4" s="5">
        <v>60.764060000000001</v>
      </c>
      <c r="E4" s="5">
        <v>59.239710000000002</v>
      </c>
      <c r="F4" s="5">
        <v>56.181719999999999</v>
      </c>
      <c r="G4" s="5">
        <v>59.1873</v>
      </c>
      <c r="H4" s="5">
        <v>68.298419999999993</v>
      </c>
      <c r="I4" s="5">
        <v>61.271940000000001</v>
      </c>
      <c r="J4" s="5">
        <v>61.324770000000001</v>
      </c>
      <c r="K4" s="5">
        <v>56.962719999999997</v>
      </c>
      <c r="L4" s="5">
        <v>59.491129999999998</v>
      </c>
      <c r="M4" s="5">
        <v>58.801490000000001</v>
      </c>
    </row>
    <row r="5" spans="1:13" x14ac:dyDescent="0.2">
      <c r="A5" s="5" t="s">
        <v>1</v>
      </c>
      <c r="B5" s="5">
        <v>56.977780000000003</v>
      </c>
      <c r="C5" s="5">
        <v>47.562690000000003</v>
      </c>
      <c r="D5" s="5">
        <v>49.028149999999997</v>
      </c>
      <c r="E5" s="5">
        <v>48.444090000000003</v>
      </c>
      <c r="F5" s="5">
        <v>47.341000000000001</v>
      </c>
      <c r="G5" s="5">
        <v>45.528030000000001</v>
      </c>
      <c r="H5" s="5">
        <v>52.902160000000002</v>
      </c>
      <c r="I5" s="5">
        <v>50.955010000000001</v>
      </c>
      <c r="J5" s="5">
        <v>48.370460000000001</v>
      </c>
      <c r="K5" s="5">
        <v>46.82002</v>
      </c>
      <c r="L5" s="5">
        <v>47.18826</v>
      </c>
      <c r="M5" s="5">
        <v>50.077019999999997</v>
      </c>
    </row>
    <row r="6" spans="1:13" x14ac:dyDescent="0.2">
      <c r="A6" s="5" t="s">
        <v>1</v>
      </c>
      <c r="B6" s="5">
        <v>45.40587</v>
      </c>
      <c r="C6" s="5">
        <v>43.778170000000003</v>
      </c>
      <c r="D6" s="5">
        <v>45.138280000000002</v>
      </c>
      <c r="E6" s="5">
        <v>47.627360000000003</v>
      </c>
      <c r="F6" s="5">
        <v>47.619309999999999</v>
      </c>
      <c r="G6" s="5">
        <v>45.251550000000002</v>
      </c>
      <c r="H6" s="5">
        <v>48.44791</v>
      </c>
      <c r="I6" s="5">
        <v>45.045119999999997</v>
      </c>
      <c r="J6" s="5">
        <v>42.826369999999997</v>
      </c>
      <c r="K6" s="5">
        <v>40.782209999999999</v>
      </c>
      <c r="L6" s="5">
        <v>42.735219999999998</v>
      </c>
      <c r="M6" s="5">
        <v>42.788609999999998</v>
      </c>
    </row>
    <row r="7" spans="1:13" x14ac:dyDescent="0.2">
      <c r="A7" s="5" t="s">
        <v>1</v>
      </c>
      <c r="B7" s="5">
        <v>43.469782350114251</v>
      </c>
      <c r="C7" s="5">
        <v>42.65452708295679</v>
      </c>
      <c r="D7" s="5">
        <v>43.955483012941912</v>
      </c>
      <c r="E7" s="5">
        <v>44.154156175623399</v>
      </c>
      <c r="F7" s="5">
        <v>42.813952568059953</v>
      </c>
      <c r="G7" s="5">
        <v>43.616345996956817</v>
      </c>
      <c r="H7" s="5">
        <v>50.722414808387541</v>
      </c>
      <c r="I7" s="5">
        <v>47.368810336961701</v>
      </c>
      <c r="J7" s="5">
        <v>48.480892434661925</v>
      </c>
      <c r="K7" s="5">
        <v>47.753679235495561</v>
      </c>
      <c r="L7" s="5">
        <v>42.477789008243441</v>
      </c>
      <c r="M7" s="5">
        <v>43.547472905042014</v>
      </c>
    </row>
    <row r="8" spans="1:13" x14ac:dyDescent="0.2">
      <c r="A8" s="5" t="s">
        <v>1</v>
      </c>
      <c r="B8" s="5">
        <v>50.509221471996959</v>
      </c>
      <c r="C8" s="5">
        <v>56.924749550263833</v>
      </c>
      <c r="D8" s="5">
        <v>55.265234626987763</v>
      </c>
      <c r="E8" s="5">
        <v>58.031723584525757</v>
      </c>
      <c r="F8" s="5">
        <v>56.761525751482004</v>
      </c>
      <c r="G8" s="5">
        <v>53.48581463932986</v>
      </c>
      <c r="H8" s="5">
        <v>51.046473892738504</v>
      </c>
      <c r="I8" s="5">
        <v>45.458400972560874</v>
      </c>
      <c r="J8" s="5">
        <v>44.729487447109072</v>
      </c>
      <c r="K8" s="5">
        <v>45.573335833255641</v>
      </c>
      <c r="L8" s="5">
        <v>45.345091303441478</v>
      </c>
      <c r="M8" s="5">
        <v>44.401101256361436</v>
      </c>
    </row>
    <row r="9" spans="1:13" x14ac:dyDescent="0.2">
      <c r="A9" s="5" t="s">
        <v>1</v>
      </c>
      <c r="B9" s="5">
        <v>59.357457683256889</v>
      </c>
      <c r="C9" s="5">
        <v>59.27096184829243</v>
      </c>
      <c r="D9" s="5">
        <v>59.217917831271507</v>
      </c>
      <c r="E9" s="5">
        <v>58.58330829805017</v>
      </c>
      <c r="F9" s="5">
        <v>58.024481447736349</v>
      </c>
      <c r="G9" s="5">
        <v>57.797887302241271</v>
      </c>
      <c r="H9" s="5">
        <v>52.507232899921725</v>
      </c>
      <c r="I9" s="5">
        <v>50.377618608873533</v>
      </c>
      <c r="J9" s="5">
        <v>49.054091486093327</v>
      </c>
      <c r="K9" s="5">
        <v>47.06683236911077</v>
      </c>
      <c r="L9" s="5">
        <v>45.247121177234661</v>
      </c>
      <c r="M9" s="5">
        <v>42.984860034212389</v>
      </c>
    </row>
    <row r="10" spans="1:13" x14ac:dyDescent="0.2">
      <c r="A10" s="5" t="s">
        <v>1</v>
      </c>
      <c r="B10" s="5">
        <v>46.58852279477977</v>
      </c>
      <c r="C10" s="5">
        <v>49.570953185051685</v>
      </c>
      <c r="D10" s="5">
        <v>50.652014451678319</v>
      </c>
      <c r="E10" s="5">
        <v>51.418184451453712</v>
      </c>
      <c r="F10" s="5">
        <v>51.822241507398942</v>
      </c>
      <c r="G10" s="5">
        <v>49.622426002714334</v>
      </c>
      <c r="H10" s="5">
        <v>47.098409346326257</v>
      </c>
      <c r="I10" s="5">
        <v>45.98690290456652</v>
      </c>
      <c r="J10" s="5">
        <v>43.691168216300099</v>
      </c>
      <c r="K10" s="5">
        <v>44.924222372067256</v>
      </c>
      <c r="L10" s="5">
        <v>43.05459323854322</v>
      </c>
      <c r="M10" s="5">
        <v>41.854722597297538</v>
      </c>
    </row>
    <row r="11" spans="1:13" s="4" customFormat="1" x14ac:dyDescent="0.2">
      <c r="A11" s="4" t="s">
        <v>1</v>
      </c>
      <c r="B11" s="4">
        <v>48.591776306636419</v>
      </c>
      <c r="C11" s="4">
        <v>52.300439526708587</v>
      </c>
      <c r="D11" s="4">
        <v>53.927690016852139</v>
      </c>
      <c r="E11" s="4">
        <v>57.036413745119717</v>
      </c>
      <c r="F11" s="4">
        <v>56.930154352611012</v>
      </c>
      <c r="G11" s="4">
        <v>53.474679272308308</v>
      </c>
      <c r="H11" s="4">
        <v>53.173658875757049</v>
      </c>
      <c r="I11" s="4">
        <v>49.93446200408777</v>
      </c>
      <c r="J11" s="4">
        <v>51.347135527702697</v>
      </c>
      <c r="K11" s="4">
        <v>48.567396187572022</v>
      </c>
      <c r="L11" s="4">
        <v>47.941610091078147</v>
      </c>
      <c r="M11" s="4">
        <v>49.686927225267958</v>
      </c>
    </row>
    <row r="12" spans="1:13" s="4" customFormat="1" x14ac:dyDescent="0.2">
      <c r="A12" s="4" t="s">
        <v>1</v>
      </c>
      <c r="B12" s="1">
        <v>50.481161060678424</v>
      </c>
      <c r="C12" s="1">
        <v>49.249589119327332</v>
      </c>
      <c r="D12" s="1">
        <v>50.062427993973159</v>
      </c>
      <c r="E12" s="1">
        <v>50.449422625477276</v>
      </c>
      <c r="F12" s="1">
        <v>49.922335562728819</v>
      </c>
      <c r="G12" s="1">
        <v>48.968141321355063</v>
      </c>
      <c r="H12" s="1">
        <v>52.071397982313115</v>
      </c>
      <c r="I12" s="1">
        <v>48.683461482705042</v>
      </c>
      <c r="J12" s="1">
        <v>47.820725511186708</v>
      </c>
      <c r="K12" s="1">
        <v>46.555810599750124</v>
      </c>
      <c r="L12" s="1">
        <v>46.231994481854088</v>
      </c>
      <c r="M12" s="1">
        <v>46.01410740181813</v>
      </c>
    </row>
    <row r="13" spans="1:13" x14ac:dyDescent="0.2">
      <c r="A13" s="5" t="s">
        <v>3</v>
      </c>
      <c r="B13" s="5">
        <v>47.356787403352243</v>
      </c>
      <c r="C13" s="5">
        <v>43.860969386241329</v>
      </c>
      <c r="D13" s="5">
        <v>45.739924497206822</v>
      </c>
      <c r="E13" s="5">
        <v>49.134594021028555</v>
      </c>
      <c r="F13" s="5">
        <v>46.861910396793654</v>
      </c>
      <c r="G13" s="5">
        <v>47.249785648056125</v>
      </c>
      <c r="H13" s="5">
        <v>43.188758917245806</v>
      </c>
      <c r="I13" s="5">
        <v>41.425519332736442</v>
      </c>
      <c r="J13" s="5">
        <v>41.084207396925798</v>
      </c>
      <c r="K13" s="5">
        <v>41.110869125934713</v>
      </c>
      <c r="L13" s="5">
        <v>41.025315521037371</v>
      </c>
      <c r="M13" s="5">
        <v>39.310492246215937</v>
      </c>
    </row>
    <row r="14" spans="1:13" x14ac:dyDescent="0.2">
      <c r="A14" s="5" t="s">
        <v>3</v>
      </c>
      <c r="B14" s="5">
        <v>43.060169999999999</v>
      </c>
      <c r="C14" s="5">
        <v>49.717979999999997</v>
      </c>
      <c r="D14" s="5">
        <v>47.60707</v>
      </c>
      <c r="E14" s="5">
        <v>48.037309999999998</v>
      </c>
      <c r="F14" s="5">
        <v>47.48189</v>
      </c>
      <c r="G14" s="5">
        <v>48.90889</v>
      </c>
      <c r="H14" s="5">
        <v>52.926110000000001</v>
      </c>
      <c r="I14" s="5">
        <v>45.248869999999997</v>
      </c>
      <c r="J14" s="5">
        <v>46.917769999999997</v>
      </c>
      <c r="K14" s="5">
        <v>42.69023</v>
      </c>
      <c r="L14" s="5">
        <v>39.581890000000001</v>
      </c>
      <c r="M14" s="5">
        <v>40.566670000000002</v>
      </c>
    </row>
    <row r="15" spans="1:13" x14ac:dyDescent="0.2">
      <c r="A15" s="5" t="s">
        <v>3</v>
      </c>
      <c r="B15" s="5">
        <v>48.330664321268003</v>
      </c>
      <c r="C15" s="5">
        <v>48.473155864853858</v>
      </c>
      <c r="D15" s="5">
        <v>50.694940332568407</v>
      </c>
      <c r="E15" s="5">
        <v>56.206422711496636</v>
      </c>
      <c r="F15" s="5">
        <v>53.831112047946931</v>
      </c>
      <c r="G15" s="5">
        <v>51.810175667498484</v>
      </c>
      <c r="H15" s="5">
        <v>50.168414720496109</v>
      </c>
      <c r="I15" s="5">
        <v>49.759817699276184</v>
      </c>
      <c r="J15" s="5">
        <v>48.46314805674367</v>
      </c>
      <c r="K15" s="5">
        <v>49.229461243492132</v>
      </c>
      <c r="L15" s="5">
        <v>46.908431543870883</v>
      </c>
      <c r="M15" s="5">
        <v>44.377810471022251</v>
      </c>
    </row>
    <row r="16" spans="1:13" x14ac:dyDescent="0.2">
      <c r="A16" s="5" t="s">
        <v>3</v>
      </c>
      <c r="B16" s="5">
        <v>54.951914765071749</v>
      </c>
      <c r="C16" s="5">
        <v>65.59004507917696</v>
      </c>
      <c r="D16" s="5">
        <v>64.721137792553534</v>
      </c>
      <c r="E16" s="5">
        <v>64.573229198400128</v>
      </c>
      <c r="F16" s="21">
        <v>58.888958419026942</v>
      </c>
      <c r="G16" s="5">
        <v>55.637872900811452</v>
      </c>
      <c r="H16" s="5">
        <v>56.877993560460773</v>
      </c>
      <c r="I16" s="5">
        <v>53.630866800841233</v>
      </c>
      <c r="J16" s="5">
        <v>54.584428101916565</v>
      </c>
      <c r="K16" s="5">
        <v>45.563367295387771</v>
      </c>
      <c r="L16" s="5">
        <v>47.549811711692286</v>
      </c>
      <c r="M16" s="5">
        <v>43.459632878038427</v>
      </c>
    </row>
    <row r="17" spans="1:13" x14ac:dyDescent="0.2">
      <c r="A17" s="5" t="s">
        <v>3</v>
      </c>
      <c r="B17" s="5">
        <v>48.018456869487473</v>
      </c>
      <c r="C17" s="5">
        <v>51.347680637174477</v>
      </c>
      <c r="D17" s="5">
        <v>54.379953603132421</v>
      </c>
      <c r="E17" s="5">
        <v>55.942850190877124</v>
      </c>
      <c r="F17" s="21">
        <v>53.985701260595157</v>
      </c>
      <c r="G17" s="5">
        <v>54.302554336795723</v>
      </c>
      <c r="H17" s="5">
        <v>47.966352766867651</v>
      </c>
      <c r="I17" s="5">
        <v>46.451909388444783</v>
      </c>
      <c r="J17" s="5">
        <v>44.055412870330088</v>
      </c>
      <c r="K17" s="5">
        <v>44.025728362727968</v>
      </c>
      <c r="L17" s="5">
        <v>43.720871621837709</v>
      </c>
      <c r="M17" s="5">
        <v>43.110265364165926</v>
      </c>
    </row>
    <row r="18" spans="1:13" x14ac:dyDescent="0.2">
      <c r="A18" s="5" t="s">
        <v>3</v>
      </c>
      <c r="B18" s="5">
        <v>50.846047507091271</v>
      </c>
      <c r="C18" s="5">
        <v>60.450766447564988</v>
      </c>
      <c r="D18" s="5">
        <v>58.516658290959839</v>
      </c>
      <c r="E18" s="5">
        <v>57.976802842757962</v>
      </c>
      <c r="F18" s="5">
        <v>57.502270494283714</v>
      </c>
      <c r="G18" s="5">
        <v>57.77980569861235</v>
      </c>
      <c r="H18" s="5">
        <v>57.104949194416399</v>
      </c>
      <c r="I18" s="5">
        <v>57.584973690688003</v>
      </c>
      <c r="J18" s="5">
        <v>54.069424778288202</v>
      </c>
      <c r="K18" s="5">
        <v>49.757027108522415</v>
      </c>
      <c r="L18" s="5">
        <v>50.112208980956076</v>
      </c>
      <c r="M18" s="5">
        <v>47.931593754319834</v>
      </c>
    </row>
    <row r="19" spans="1:13" x14ac:dyDescent="0.2">
      <c r="A19" s="5" t="s">
        <v>3</v>
      </c>
      <c r="B19" s="5">
        <v>41.918416272521739</v>
      </c>
      <c r="C19" s="5">
        <v>53.986417437147118</v>
      </c>
      <c r="D19" s="5">
        <v>51.599264929976485</v>
      </c>
      <c r="E19" s="5">
        <v>51.562688310666069</v>
      </c>
      <c r="F19" s="5">
        <v>53.84828736209716</v>
      </c>
      <c r="G19" s="5">
        <v>56.031824513778169</v>
      </c>
      <c r="H19" s="5">
        <v>53.122445241763934</v>
      </c>
      <c r="I19" s="5">
        <v>52.512681097025023</v>
      </c>
      <c r="J19" s="5">
        <v>48.486764676923748</v>
      </c>
      <c r="K19" s="5">
        <v>47.030823969632578</v>
      </c>
      <c r="L19" s="5">
        <v>46.792115322472419</v>
      </c>
      <c r="M19" s="5">
        <v>47.579567049577435</v>
      </c>
    </row>
    <row r="20" spans="1:13" x14ac:dyDescent="0.2">
      <c r="A20" s="5" t="s">
        <v>3</v>
      </c>
      <c r="B20" s="5">
        <v>56.143944732134159</v>
      </c>
      <c r="C20" s="5">
        <v>55.262111690889427</v>
      </c>
      <c r="D20" s="5">
        <v>57.980198088510285</v>
      </c>
      <c r="E20" s="5">
        <v>58.778295820730513</v>
      </c>
      <c r="F20" s="5">
        <v>58.861953917990704</v>
      </c>
      <c r="G20" s="5">
        <v>60.455801050944693</v>
      </c>
      <c r="H20" s="5">
        <v>62.401248964541018</v>
      </c>
      <c r="I20" s="5">
        <v>57.533045424197113</v>
      </c>
      <c r="J20" s="5">
        <v>56.452705577888679</v>
      </c>
      <c r="K20" s="5">
        <v>53.286810513045637</v>
      </c>
      <c r="L20" s="5">
        <v>53.103800060673983</v>
      </c>
      <c r="M20" s="5">
        <v>54.685728879674599</v>
      </c>
    </row>
    <row r="21" spans="1:13" x14ac:dyDescent="0.2">
      <c r="A21" s="5" t="s">
        <v>3</v>
      </c>
      <c r="B21" s="17">
        <v>48.59627437052395</v>
      </c>
      <c r="C21" s="5">
        <v>42.897392975969517</v>
      </c>
      <c r="D21" s="5">
        <v>46.371543680617641</v>
      </c>
      <c r="E21" s="5">
        <v>43.646045596593652</v>
      </c>
      <c r="F21" s="5">
        <v>43.905145814246239</v>
      </c>
      <c r="G21" s="5">
        <v>41.446562382285187</v>
      </c>
      <c r="H21" s="5">
        <v>45.702762496842766</v>
      </c>
      <c r="I21" s="5">
        <v>47.089345207000093</v>
      </c>
      <c r="J21" s="5">
        <v>48.093352949405165</v>
      </c>
      <c r="K21" s="5">
        <v>45.219084250481352</v>
      </c>
      <c r="L21" s="5">
        <v>45.97369725398169</v>
      </c>
      <c r="M21" s="5">
        <v>44.719085571974382</v>
      </c>
    </row>
    <row r="22" spans="1:13" x14ac:dyDescent="0.2">
      <c r="A22" s="5" t="s">
        <v>3</v>
      </c>
      <c r="B22" s="5">
        <v>46.740067463838074</v>
      </c>
      <c r="C22" s="5">
        <v>55.16469</v>
      </c>
      <c r="D22" s="5">
        <v>56.422989999999999</v>
      </c>
      <c r="E22" s="5">
        <v>57.988019999999999</v>
      </c>
      <c r="F22" s="5">
        <v>56.196109999999997</v>
      </c>
      <c r="G22" s="5">
        <v>56.258809999999997</v>
      </c>
      <c r="H22" s="5">
        <v>55.710070000000002</v>
      </c>
      <c r="I22" s="5">
        <v>54.719819999999999</v>
      </c>
      <c r="J22" s="5">
        <v>52.254890000000003</v>
      </c>
      <c r="K22" s="5">
        <v>50.785629999999998</v>
      </c>
      <c r="L22" s="5">
        <v>48.301380000000002</v>
      </c>
      <c r="M22" s="5">
        <v>48.596800000000002</v>
      </c>
    </row>
    <row r="23" spans="1:13" x14ac:dyDescent="0.2">
      <c r="A23" s="5" t="s">
        <v>3</v>
      </c>
      <c r="B23" s="17">
        <v>48.59627437052395</v>
      </c>
      <c r="C23" s="5">
        <v>37.546061217947269</v>
      </c>
      <c r="D23" s="5">
        <v>40.135197963250526</v>
      </c>
      <c r="E23" s="5">
        <v>41.848919073551741</v>
      </c>
      <c r="F23" s="21">
        <v>40.988691847977698</v>
      </c>
      <c r="G23" s="5">
        <v>48.439483356905093</v>
      </c>
      <c r="H23" s="5">
        <v>48.757437050073854</v>
      </c>
      <c r="I23" s="5">
        <v>44.475371901707817</v>
      </c>
      <c r="J23" s="5">
        <v>41.673138224657151</v>
      </c>
      <c r="K23" s="5">
        <v>41.248143576508959</v>
      </c>
      <c r="L23" s="5">
        <v>39.668598739035041</v>
      </c>
      <c r="M23" s="5">
        <v>40.366281942205589</v>
      </c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rgb="FF0070C0"/>
  </sheetPr>
  <dimension ref="A1:M29"/>
  <sheetViews>
    <sheetView zoomScale="80" zoomScaleNormal="80" workbookViewId="0">
      <selection activeCell="R16" sqref="R16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s="1" customFormat="1" x14ac:dyDescent="0.2">
      <c r="A1" s="5" t="s">
        <v>23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x14ac:dyDescent="0.2">
      <c r="A2" s="5" t="s">
        <v>1</v>
      </c>
      <c r="B2" s="5">
        <v>56.083260000000003</v>
      </c>
      <c r="C2" s="5">
        <v>59.79721</v>
      </c>
      <c r="D2" s="5">
        <v>60.852040000000002</v>
      </c>
      <c r="E2" s="5">
        <v>65.094290000000001</v>
      </c>
      <c r="F2" s="5">
        <v>63.850940000000001</v>
      </c>
      <c r="G2" s="5">
        <v>62.983530000000002</v>
      </c>
      <c r="H2" s="5">
        <v>61.851619999999997</v>
      </c>
      <c r="I2" s="5">
        <v>61.057130000000001</v>
      </c>
      <c r="J2" s="5">
        <v>58.708390000000001</v>
      </c>
      <c r="K2" s="5">
        <v>55.13158</v>
      </c>
      <c r="L2" s="5">
        <v>57.055570000000003</v>
      </c>
      <c r="M2" s="5">
        <v>54.731560000000002</v>
      </c>
    </row>
    <row r="3" spans="1:13" x14ac:dyDescent="0.2">
      <c r="A3" s="5" t="s">
        <v>1</v>
      </c>
      <c r="B3" s="5">
        <v>45.609879999999997</v>
      </c>
      <c r="C3" s="5">
        <v>52.367319999999999</v>
      </c>
      <c r="D3" s="5">
        <v>50.881360000000001</v>
      </c>
      <c r="E3" s="5">
        <v>51.266869999999997</v>
      </c>
      <c r="F3" s="5">
        <v>50.346469999999997</v>
      </c>
      <c r="G3" s="5">
        <v>50.980089999999997</v>
      </c>
      <c r="H3" s="5">
        <v>51.870930000000001</v>
      </c>
      <c r="I3" s="5">
        <v>47.608539999999998</v>
      </c>
      <c r="J3" s="5">
        <v>46.61683</v>
      </c>
      <c r="K3" s="5">
        <v>46.880400000000002</v>
      </c>
      <c r="L3" s="5">
        <v>47.196559999999998</v>
      </c>
      <c r="M3" s="5">
        <v>45.353580000000001</v>
      </c>
    </row>
    <row r="4" spans="1:13" x14ac:dyDescent="0.2">
      <c r="A4" s="5" t="s">
        <v>1</v>
      </c>
      <c r="B4" s="5">
        <v>44.095480000000002</v>
      </c>
      <c r="C4" s="5">
        <v>50.752400000000002</v>
      </c>
      <c r="D4" s="5">
        <v>51.280949999999997</v>
      </c>
      <c r="E4" s="5">
        <v>50.91733</v>
      </c>
      <c r="F4" s="5">
        <v>49.848840000000003</v>
      </c>
      <c r="G4" s="5">
        <v>48.819159999999997</v>
      </c>
      <c r="H4" s="5">
        <v>48.710709999999999</v>
      </c>
      <c r="I4" s="5">
        <v>44.748950000000001</v>
      </c>
      <c r="J4" s="5">
        <v>43.92174</v>
      </c>
      <c r="K4" s="5">
        <v>42.64602</v>
      </c>
      <c r="L4" s="5">
        <v>41.755600000000001</v>
      </c>
      <c r="M4" s="5">
        <v>39.80312</v>
      </c>
    </row>
    <row r="5" spans="1:13" x14ac:dyDescent="0.2">
      <c r="A5" s="5" t="s">
        <v>1</v>
      </c>
      <c r="B5" s="5">
        <v>62.923639999999999</v>
      </c>
      <c r="C5" s="5">
        <v>66.033140000000003</v>
      </c>
      <c r="D5" s="5">
        <v>69.271940000000001</v>
      </c>
      <c r="E5" s="5">
        <v>66.690349999999995</v>
      </c>
      <c r="F5" s="5">
        <v>68.34487</v>
      </c>
      <c r="G5" s="5">
        <v>70.981120000000004</v>
      </c>
      <c r="H5" s="5">
        <v>70.087140000000005</v>
      </c>
      <c r="I5" s="5">
        <v>67.393330000000006</v>
      </c>
      <c r="J5" s="5">
        <v>66.937740000000005</v>
      </c>
      <c r="K5" s="5">
        <v>64.441199999999995</v>
      </c>
      <c r="L5" s="5">
        <v>63.514159999999997</v>
      </c>
      <c r="M5" s="5">
        <v>61.688180000000003</v>
      </c>
    </row>
    <row r="6" spans="1:13" x14ac:dyDescent="0.2">
      <c r="A6" s="5" t="s">
        <v>1</v>
      </c>
      <c r="B6" s="5">
        <v>50.720779999999998</v>
      </c>
      <c r="C6" s="5">
        <v>56.040640000000003</v>
      </c>
      <c r="D6" s="5">
        <v>56.883769999999998</v>
      </c>
      <c r="E6" s="5">
        <v>56.579050000000002</v>
      </c>
      <c r="F6" s="5">
        <v>57.74147</v>
      </c>
      <c r="G6" s="5">
        <v>56.522399999999998</v>
      </c>
      <c r="H6" s="5">
        <v>57.578409999999998</v>
      </c>
      <c r="I6" s="5">
        <v>55.426499999999997</v>
      </c>
      <c r="J6" s="5">
        <v>52.910060000000001</v>
      </c>
      <c r="K6" s="5">
        <v>51.877690000000001</v>
      </c>
      <c r="L6" s="5">
        <v>52.761949999999999</v>
      </c>
      <c r="M6" s="5">
        <v>51.955329999999996</v>
      </c>
    </row>
    <row r="7" spans="1:13" x14ac:dyDescent="0.2">
      <c r="A7" s="5" t="s">
        <v>1</v>
      </c>
      <c r="B7" s="5">
        <v>53.200429999999997</v>
      </c>
      <c r="C7" s="5">
        <v>58.251849999999997</v>
      </c>
      <c r="D7" s="5">
        <v>56.952370000000002</v>
      </c>
      <c r="E7" s="5">
        <v>59.846899999999998</v>
      </c>
      <c r="F7" s="5">
        <v>58.3752</v>
      </c>
      <c r="G7" s="5">
        <v>56.20917</v>
      </c>
      <c r="H7" s="5">
        <v>55.580530000000003</v>
      </c>
      <c r="I7" s="5">
        <v>54.585149999999999</v>
      </c>
      <c r="J7" s="5">
        <v>53.239269999999998</v>
      </c>
      <c r="K7" s="5">
        <v>52.352220000000003</v>
      </c>
      <c r="L7" s="5">
        <v>51.290489999999998</v>
      </c>
      <c r="M7" s="5">
        <v>49.687170000000002</v>
      </c>
    </row>
    <row r="8" spans="1:13" x14ac:dyDescent="0.2">
      <c r="A8" s="5" t="s">
        <v>1</v>
      </c>
      <c r="B8" s="5">
        <v>50.222637906131304</v>
      </c>
      <c r="C8" s="5">
        <v>52.13604524967149</v>
      </c>
      <c r="D8" s="5">
        <v>53.264878719269085</v>
      </c>
      <c r="E8" s="5">
        <v>53.819883279475306</v>
      </c>
      <c r="F8" s="5">
        <v>53.149567500655955</v>
      </c>
      <c r="G8" s="5">
        <v>52.146763585233394</v>
      </c>
      <c r="H8" s="5">
        <v>50.119516657628729</v>
      </c>
      <c r="I8" s="5">
        <v>49.328154337709819</v>
      </c>
      <c r="J8" s="5">
        <v>49.089990808492722</v>
      </c>
      <c r="K8" s="5">
        <v>47.686186763509617</v>
      </c>
      <c r="L8" s="5">
        <v>47.513816913287691</v>
      </c>
      <c r="M8" s="5">
        <v>48.627455701494334</v>
      </c>
    </row>
    <row r="9" spans="1:13" x14ac:dyDescent="0.2">
      <c r="A9" s="5" t="s">
        <v>1</v>
      </c>
      <c r="B9" s="5">
        <v>43.45534</v>
      </c>
      <c r="C9" s="5">
        <v>48.213479999999997</v>
      </c>
      <c r="D9" s="5">
        <v>48.03537</v>
      </c>
      <c r="E9" s="5">
        <v>48.549419999999998</v>
      </c>
      <c r="F9" s="5">
        <v>50.055570000000003</v>
      </c>
      <c r="G9" s="5">
        <v>47.271479999999997</v>
      </c>
      <c r="H9" s="5">
        <v>45.321930000000002</v>
      </c>
      <c r="I9" s="5">
        <v>44.658140000000003</v>
      </c>
      <c r="J9" s="5">
        <v>43.293759999999999</v>
      </c>
      <c r="K9" s="5">
        <v>41.886830000000003</v>
      </c>
      <c r="L9" s="5">
        <v>42.119860000000003</v>
      </c>
      <c r="M9" s="5">
        <v>41.125770000000003</v>
      </c>
    </row>
    <row r="10" spans="1:13" x14ac:dyDescent="0.2">
      <c r="A10" s="5" t="s">
        <v>1</v>
      </c>
      <c r="B10" s="5">
        <v>52.110312691219043</v>
      </c>
      <c r="C10" s="5">
        <v>55.570035003658163</v>
      </c>
      <c r="D10" s="5">
        <v>59.104637951045092</v>
      </c>
      <c r="E10" s="5">
        <v>57.996125452908032</v>
      </c>
      <c r="F10" s="5">
        <v>57.624745680650648</v>
      </c>
      <c r="G10" s="5">
        <v>56.809866938051996</v>
      </c>
      <c r="H10" s="5">
        <v>57.297727545185225</v>
      </c>
      <c r="I10" s="5">
        <v>54.665936807186085</v>
      </c>
      <c r="J10" s="5">
        <v>53.28683066196416</v>
      </c>
      <c r="K10" s="5">
        <v>53.060511952532515</v>
      </c>
      <c r="L10" s="5">
        <v>52.904301172545743</v>
      </c>
      <c r="M10" s="5">
        <v>51.042546635004101</v>
      </c>
    </row>
    <row r="11" spans="1:13" x14ac:dyDescent="0.2">
      <c r="A11" s="5" t="s">
        <v>1</v>
      </c>
      <c r="B11" s="5">
        <v>45.533975933209994</v>
      </c>
      <c r="C11" s="5">
        <v>52.580964228131442</v>
      </c>
      <c r="D11" s="5">
        <v>48.349860467102793</v>
      </c>
      <c r="E11" s="5">
        <v>46.840381942990582</v>
      </c>
      <c r="F11" s="5">
        <v>47.049221220496335</v>
      </c>
      <c r="G11" s="5">
        <v>43.560638090158925</v>
      </c>
      <c r="H11" s="5">
        <v>44.090019746713324</v>
      </c>
      <c r="I11" s="5">
        <v>39.860929131246863</v>
      </c>
      <c r="J11" s="5">
        <v>39.130764455431098</v>
      </c>
      <c r="K11" s="5">
        <v>38.258523415819923</v>
      </c>
      <c r="L11" s="5">
        <v>38.778333715657169</v>
      </c>
      <c r="M11" s="5">
        <v>38.925475661343981</v>
      </c>
    </row>
    <row r="12" spans="1:13" x14ac:dyDescent="0.2">
      <c r="A12" s="5" t="s">
        <v>1</v>
      </c>
      <c r="B12" s="5">
        <v>58.402750144238261</v>
      </c>
      <c r="C12" s="5">
        <v>60.862139041198702</v>
      </c>
      <c r="D12" s="5">
        <v>62.306856939263227</v>
      </c>
      <c r="E12" s="5">
        <v>63.145518058504301</v>
      </c>
      <c r="F12" s="5">
        <v>63.955639575798578</v>
      </c>
      <c r="G12" s="5">
        <v>63.624542285553908</v>
      </c>
      <c r="H12" s="5">
        <v>61.800259732276203</v>
      </c>
      <c r="I12" s="5">
        <v>60.001055939633758</v>
      </c>
      <c r="J12" s="5">
        <v>60.122235407566912</v>
      </c>
      <c r="K12" s="5">
        <v>61.617132571981266</v>
      </c>
      <c r="L12" s="5">
        <v>58.620669884071624</v>
      </c>
      <c r="M12" s="5">
        <v>55.38100842889623</v>
      </c>
    </row>
    <row r="13" spans="1:13" x14ac:dyDescent="0.2">
      <c r="A13" s="5" t="s">
        <v>1</v>
      </c>
      <c r="B13" s="5">
        <v>56.86133980514294</v>
      </c>
      <c r="C13" s="5">
        <v>59.809513935256653</v>
      </c>
      <c r="D13" s="5">
        <v>59.781309417493979</v>
      </c>
      <c r="E13" s="5">
        <v>60.992717852794833</v>
      </c>
      <c r="F13" s="5">
        <v>62.021854411491475</v>
      </c>
      <c r="G13" s="5">
        <v>61.381551608616618</v>
      </c>
      <c r="H13" s="5">
        <v>59.128770528978265</v>
      </c>
      <c r="I13" s="5">
        <v>59.584766108005141</v>
      </c>
      <c r="J13" s="5">
        <v>58.678102235362068</v>
      </c>
      <c r="K13" s="5">
        <v>57.175321871041128</v>
      </c>
      <c r="L13" s="5">
        <v>55.594038881030748</v>
      </c>
      <c r="M13" s="5">
        <v>53.184107881134572</v>
      </c>
    </row>
    <row r="14" spans="1:13" s="4" customFormat="1" x14ac:dyDescent="0.2">
      <c r="A14" s="4" t="s">
        <v>1</v>
      </c>
      <c r="B14" s="4">
        <v>60.468665244917602</v>
      </c>
      <c r="C14" s="4">
        <v>64.66112531078484</v>
      </c>
      <c r="D14" s="4">
        <v>66.43126560991567</v>
      </c>
      <c r="E14" s="4">
        <v>64.771447149954014</v>
      </c>
      <c r="F14" s="4">
        <v>66.959580283617413</v>
      </c>
      <c r="G14" s="4">
        <v>63.304121398528459</v>
      </c>
      <c r="H14" s="4">
        <v>61.62126222322722</v>
      </c>
      <c r="I14" s="4">
        <v>61.172128854112415</v>
      </c>
      <c r="J14" s="4">
        <v>59.696549635677115</v>
      </c>
      <c r="K14" s="4">
        <v>58.071820427024406</v>
      </c>
      <c r="L14" s="4">
        <v>57.05480637940034</v>
      </c>
      <c r="M14" s="4">
        <v>57.648301650958359</v>
      </c>
    </row>
    <row r="15" spans="1:13" s="4" customFormat="1" x14ac:dyDescent="0.2">
      <c r="A15" s="4" t="s">
        <v>1</v>
      </c>
      <c r="B15" s="1">
        <v>52.28373013268147</v>
      </c>
      <c r="C15" s="1">
        <v>56.698143289900102</v>
      </c>
      <c r="D15" s="1">
        <v>57.184354546468441</v>
      </c>
      <c r="E15" s="1">
        <v>57.42386797974055</v>
      </c>
      <c r="F15" s="1">
        <v>57.640305282516188</v>
      </c>
      <c r="G15" s="1">
        <v>56.507264146626397</v>
      </c>
      <c r="H15" s="1">
        <v>55.773755879539152</v>
      </c>
      <c r="I15" s="1">
        <v>53.85313162906877</v>
      </c>
      <c r="J15" s="1">
        <v>52.740943323422627</v>
      </c>
      <c r="K15" s="1">
        <v>51.621956692454518</v>
      </c>
      <c r="L15" s="1">
        <v>51.243088995845639</v>
      </c>
      <c r="M15" s="1">
        <v>49.934892766063967</v>
      </c>
    </row>
    <row r="16" spans="1:13" x14ac:dyDescent="0.2">
      <c r="A16" s="5" t="s">
        <v>3</v>
      </c>
      <c r="B16" s="5">
        <v>41.621110605334025</v>
      </c>
      <c r="C16" s="5">
        <v>44.999228200051029</v>
      </c>
      <c r="D16" s="5">
        <v>44.947900487414273</v>
      </c>
      <c r="E16" s="5">
        <v>45.414577309926337</v>
      </c>
      <c r="F16" s="5">
        <v>42.997751181558961</v>
      </c>
      <c r="G16" s="5">
        <v>43.552766666557552</v>
      </c>
      <c r="H16" s="5">
        <v>41.883331457181967</v>
      </c>
      <c r="I16" s="5">
        <v>36.354254930699014</v>
      </c>
      <c r="J16" s="5">
        <v>36.277583296276006</v>
      </c>
      <c r="K16" s="5">
        <v>34.446559413178939</v>
      </c>
      <c r="L16" s="5">
        <v>35.243297385852792</v>
      </c>
      <c r="M16" s="5">
        <v>35.950334205600051</v>
      </c>
    </row>
    <row r="17" spans="1:13" x14ac:dyDescent="0.2">
      <c r="A17" s="5" t="s">
        <v>3</v>
      </c>
      <c r="B17" s="5">
        <v>43.315170000000002</v>
      </c>
      <c r="C17" s="5">
        <v>45.376019999999997</v>
      </c>
      <c r="D17" s="5">
        <v>48.394500000000001</v>
      </c>
      <c r="E17" s="5">
        <v>49.336089999999999</v>
      </c>
      <c r="F17" s="5">
        <v>49.707990000000002</v>
      </c>
      <c r="G17" s="5">
        <v>51.990009999999998</v>
      </c>
      <c r="H17" s="5">
        <v>51.219029999999997</v>
      </c>
      <c r="I17" s="5">
        <v>47.772739999999999</v>
      </c>
      <c r="J17" s="5">
        <v>43.211010000000002</v>
      </c>
      <c r="K17" s="5">
        <v>43.898110000000003</v>
      </c>
      <c r="L17" s="5">
        <v>43.65981</v>
      </c>
      <c r="M17" s="5">
        <v>41.551490000000001</v>
      </c>
    </row>
    <row r="18" spans="1:13" x14ac:dyDescent="0.2">
      <c r="A18" s="5" t="s">
        <v>3</v>
      </c>
      <c r="B18" s="5">
        <v>53.132722313756133</v>
      </c>
      <c r="C18" s="5">
        <v>54.82669586364657</v>
      </c>
      <c r="D18" s="5">
        <v>58.436435215960323</v>
      </c>
      <c r="E18" s="5">
        <v>61.681738221568388</v>
      </c>
      <c r="F18" s="5">
        <v>60.865293875558436</v>
      </c>
      <c r="G18" s="5">
        <v>60.241691398507442</v>
      </c>
      <c r="H18" s="5">
        <v>60.031249808639885</v>
      </c>
      <c r="I18" s="5">
        <v>58.459519977292693</v>
      </c>
      <c r="J18" s="5">
        <v>55.684356205044246</v>
      </c>
      <c r="K18" s="5">
        <v>56.940819985440477</v>
      </c>
      <c r="L18" s="5">
        <v>53.822978217523094</v>
      </c>
      <c r="M18" s="5">
        <v>53.758162300361761</v>
      </c>
    </row>
    <row r="19" spans="1:13" x14ac:dyDescent="0.2">
      <c r="A19" s="5" t="s">
        <v>3</v>
      </c>
      <c r="B19" s="5">
        <v>49.094605119059693</v>
      </c>
      <c r="C19" s="5">
        <v>51.471979082045941</v>
      </c>
      <c r="D19" s="5">
        <v>54.991486364309203</v>
      </c>
      <c r="E19" s="5">
        <v>57.509257500089447</v>
      </c>
      <c r="F19" s="5">
        <v>55.983285431884902</v>
      </c>
      <c r="G19" s="5">
        <v>55.985180811760337</v>
      </c>
      <c r="H19" s="5">
        <v>56.899688312690991</v>
      </c>
      <c r="I19" s="5">
        <v>54.794811911617913</v>
      </c>
      <c r="J19" s="5">
        <v>52.564204340254342</v>
      </c>
      <c r="K19" s="5">
        <v>50.110822887109244</v>
      </c>
      <c r="L19" s="5">
        <v>47.541385434718919</v>
      </c>
      <c r="M19" s="5">
        <v>45.560276941360762</v>
      </c>
    </row>
    <row r="20" spans="1:13" x14ac:dyDescent="0.2">
      <c r="A20" s="5" t="s">
        <v>3</v>
      </c>
      <c r="B20" s="5">
        <v>60.129551114073472</v>
      </c>
      <c r="C20" s="5">
        <v>64.95028134035536</v>
      </c>
      <c r="D20" s="5">
        <v>66.068236354049262</v>
      </c>
      <c r="E20" s="5">
        <v>67.715032173619008</v>
      </c>
      <c r="F20" s="5">
        <v>69.848778768420303</v>
      </c>
      <c r="G20" s="5">
        <v>67.782268491742542</v>
      </c>
      <c r="H20" s="5">
        <v>67.672567369049716</v>
      </c>
      <c r="I20" s="5">
        <v>64.610654375249453</v>
      </c>
      <c r="J20" s="5">
        <v>62.376488705332953</v>
      </c>
      <c r="K20" s="5">
        <v>63.43352752133579</v>
      </c>
      <c r="L20" s="5">
        <v>61.259533935364018</v>
      </c>
      <c r="M20" s="5">
        <v>59.907665927633552</v>
      </c>
    </row>
    <row r="21" spans="1:13" x14ac:dyDescent="0.2">
      <c r="A21" s="5" t="s">
        <v>3</v>
      </c>
      <c r="B21" s="5">
        <v>55.212872305470462</v>
      </c>
      <c r="C21" s="5">
        <v>58.850192251124597</v>
      </c>
      <c r="D21" s="5">
        <v>59.767244998867014</v>
      </c>
      <c r="E21" s="5">
        <v>61.229565343907964</v>
      </c>
      <c r="F21" s="5">
        <v>62.069656085559018</v>
      </c>
      <c r="G21" s="5">
        <v>62.619407649851851</v>
      </c>
      <c r="H21" s="5">
        <v>58.363452000817119</v>
      </c>
      <c r="I21" s="5">
        <v>58.103335579759047</v>
      </c>
      <c r="J21" s="5">
        <v>57.365917515664847</v>
      </c>
      <c r="K21" s="5">
        <v>54.91927671257816</v>
      </c>
      <c r="L21" s="5">
        <v>54.292359378375487</v>
      </c>
      <c r="M21" s="5">
        <v>53.938249675583279</v>
      </c>
    </row>
    <row r="22" spans="1:13" x14ac:dyDescent="0.2">
      <c r="A22" s="5" t="s">
        <v>3</v>
      </c>
      <c r="B22" s="5">
        <v>56.29458992856803</v>
      </c>
      <c r="C22" s="5">
        <v>61.330477452359126</v>
      </c>
      <c r="D22" s="5">
        <v>62.458552246476529</v>
      </c>
      <c r="E22" s="5">
        <v>61.412560980904047</v>
      </c>
      <c r="F22" s="5">
        <v>61.720145215466943</v>
      </c>
      <c r="G22" s="5">
        <v>60.489994569738649</v>
      </c>
      <c r="H22" s="5">
        <v>59.793238592053221</v>
      </c>
      <c r="I22" s="5">
        <v>59.626788239927244</v>
      </c>
      <c r="J22" s="5">
        <v>57.989066050865326</v>
      </c>
      <c r="K22" s="5">
        <v>55.768732749391276</v>
      </c>
      <c r="L22" s="5">
        <v>55.333674644505166</v>
      </c>
      <c r="M22" s="5">
        <v>55.861686273989697</v>
      </c>
    </row>
    <row r="23" spans="1:13" x14ac:dyDescent="0.2">
      <c r="A23" s="5" t="s">
        <v>3</v>
      </c>
      <c r="B23" s="5">
        <v>60.54622484843739</v>
      </c>
      <c r="C23" s="5">
        <v>63.609684348777797</v>
      </c>
      <c r="D23" s="5">
        <v>65.857339381119161</v>
      </c>
      <c r="E23" s="5">
        <v>66.3209074318803</v>
      </c>
      <c r="F23" s="5">
        <v>66.419448938580445</v>
      </c>
      <c r="G23" s="5">
        <v>65.601654520582741</v>
      </c>
      <c r="H23" s="5">
        <v>67.873455240180476</v>
      </c>
      <c r="I23" s="5">
        <v>65.418794878698762</v>
      </c>
      <c r="J23" s="5">
        <v>63.52519495117604</v>
      </c>
      <c r="K23" s="5">
        <v>62.116906167803521</v>
      </c>
      <c r="L23" s="5">
        <v>61.99272872172665</v>
      </c>
      <c r="M23" s="5">
        <v>61.670736631453565</v>
      </c>
    </row>
    <row r="24" spans="1:13" x14ac:dyDescent="0.2">
      <c r="A24" s="5" t="s">
        <v>3</v>
      </c>
      <c r="B24" s="5">
        <v>53.476309787460565</v>
      </c>
      <c r="C24" s="5">
        <v>60.945369686967503</v>
      </c>
      <c r="D24" s="5">
        <v>59.051701010941287</v>
      </c>
      <c r="E24" s="5">
        <v>60.500733241102481</v>
      </c>
      <c r="F24" s="5">
        <v>60.65882594387822</v>
      </c>
      <c r="G24" s="5">
        <v>59.73327023176909</v>
      </c>
      <c r="H24" s="5">
        <v>59.17078253480603</v>
      </c>
      <c r="I24" s="5">
        <v>57.969645920947094</v>
      </c>
      <c r="J24" s="5">
        <v>54.810540507922489</v>
      </c>
      <c r="K24" s="5">
        <v>55.203949381245778</v>
      </c>
      <c r="L24" s="5">
        <v>54.801268470028347</v>
      </c>
      <c r="M24" s="5">
        <v>54.315128812364279</v>
      </c>
    </row>
    <row r="25" spans="1:13" x14ac:dyDescent="0.2">
      <c r="A25" s="5" t="s">
        <v>3</v>
      </c>
      <c r="B25" s="5">
        <v>55.179017948908964</v>
      </c>
      <c r="C25" s="5">
        <v>59.499819169144779</v>
      </c>
      <c r="D25" s="5">
        <v>63.429678622179473</v>
      </c>
      <c r="E25" s="5">
        <v>65.27711204712763</v>
      </c>
      <c r="F25" s="5">
        <v>64.884892386479294</v>
      </c>
      <c r="G25" s="5">
        <v>61.749260936819276</v>
      </c>
      <c r="H25" s="5">
        <v>64.75263372451505</v>
      </c>
      <c r="I25" s="5">
        <v>60.921294845946562</v>
      </c>
      <c r="J25" s="5">
        <v>59.974979163940851</v>
      </c>
      <c r="K25" s="5">
        <v>55.330100253547144</v>
      </c>
      <c r="L25" s="5">
        <v>55.265072934391583</v>
      </c>
      <c r="M25" s="5">
        <v>51.411460325353076</v>
      </c>
    </row>
    <row r="26" spans="1:13" x14ac:dyDescent="0.2">
      <c r="A26" s="5" t="s">
        <v>3</v>
      </c>
      <c r="B26" s="5">
        <v>47.864611214039414</v>
      </c>
      <c r="C26" s="5">
        <v>55.810510000000001</v>
      </c>
      <c r="D26" s="5">
        <v>62.30283</v>
      </c>
      <c r="E26" s="5">
        <v>64.334500000000006</v>
      </c>
      <c r="F26" s="5">
        <v>64.162679999999995</v>
      </c>
      <c r="G26" s="5">
        <v>62.81223</v>
      </c>
      <c r="H26" s="5">
        <v>64.987610000000004</v>
      </c>
      <c r="I26" s="5">
        <v>67.375</v>
      </c>
      <c r="J26" s="5">
        <v>58.393900000000002</v>
      </c>
      <c r="K26" s="5">
        <v>53.954790000000003</v>
      </c>
      <c r="L26" s="5">
        <v>52.355930000000001</v>
      </c>
      <c r="M26" s="5">
        <v>50.694609999999997</v>
      </c>
    </row>
    <row r="27" spans="1:13" x14ac:dyDescent="0.2">
      <c r="A27" s="5" t="s">
        <v>3</v>
      </c>
      <c r="B27" s="5">
        <v>40.623098210145898</v>
      </c>
      <c r="C27" s="5">
        <v>44.251239306457293</v>
      </c>
      <c r="D27" s="5">
        <v>48.707854070676511</v>
      </c>
      <c r="E27" s="5">
        <v>50.443481601193618</v>
      </c>
      <c r="F27" s="5">
        <v>49.698475979957443</v>
      </c>
      <c r="G27" s="5">
        <v>50.931367551943829</v>
      </c>
      <c r="H27" s="5">
        <v>48.336188893584328</v>
      </c>
      <c r="I27" s="5">
        <v>43.461359189526647</v>
      </c>
      <c r="J27" s="5">
        <v>39.018820071739917</v>
      </c>
      <c r="K27" s="5">
        <v>37.346943090005915</v>
      </c>
      <c r="L27" s="5">
        <v>36.333693397957326</v>
      </c>
      <c r="M27" s="5">
        <v>34.173041157221192</v>
      </c>
    </row>
    <row r="28" spans="1:13" x14ac:dyDescent="0.2">
      <c r="A28" s="5" t="s">
        <v>3</v>
      </c>
      <c r="B28" s="5">
        <v>55.197381342024265</v>
      </c>
      <c r="C28" s="5">
        <v>59.070796460176986</v>
      </c>
      <c r="D28" s="5">
        <v>59.833768580247501</v>
      </c>
      <c r="E28" s="5">
        <v>62.025067296505931</v>
      </c>
      <c r="F28" s="5">
        <v>61.120093193949472</v>
      </c>
      <c r="G28" s="5">
        <v>61.042001300589831</v>
      </c>
      <c r="H28" s="5">
        <v>59.268597055270192</v>
      </c>
      <c r="I28" s="5">
        <v>60.695218672755622</v>
      </c>
      <c r="J28" s="5">
        <v>56.435313345394768</v>
      </c>
      <c r="K28" s="5">
        <v>55.221082869198014</v>
      </c>
      <c r="L28" s="5">
        <v>51.923808343490556</v>
      </c>
      <c r="M28" s="5">
        <v>51.810699999999997</v>
      </c>
    </row>
    <row r="29" spans="1:13" x14ac:dyDescent="0.2">
      <c r="A29" s="5" t="s">
        <v>3</v>
      </c>
      <c r="B29" s="5">
        <v>54.362647611780908</v>
      </c>
      <c r="C29" s="5">
        <v>56.427581225850112</v>
      </c>
      <c r="D29" s="5">
        <v>57.280295263084021</v>
      </c>
      <c r="E29" s="5">
        <v>58.454298694315163</v>
      </c>
      <c r="F29" s="5">
        <v>59.508731301168133</v>
      </c>
      <c r="G29" s="5">
        <v>59.398331759736706</v>
      </c>
      <c r="H29" s="5">
        <v>61.662933529423889</v>
      </c>
      <c r="I29" s="5">
        <v>58.591169708081324</v>
      </c>
      <c r="J29" s="5">
        <v>57.060133723386507</v>
      </c>
      <c r="K29" s="5">
        <v>56.75712704228178</v>
      </c>
      <c r="L29" s="5">
        <v>56.845787306381631</v>
      </c>
      <c r="M29" s="5">
        <v>53.6572132264046</v>
      </c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tabColor rgb="FF0070C0"/>
  </sheetPr>
  <dimension ref="A1:M27"/>
  <sheetViews>
    <sheetView zoomScale="80" zoomScaleNormal="80" workbookViewId="0">
      <selection activeCell="Q33" sqref="Q33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s="1" customFormat="1" x14ac:dyDescent="0.2">
      <c r="A1" s="1" t="s">
        <v>21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x14ac:dyDescent="0.2">
      <c r="A2" s="5" t="s">
        <v>1</v>
      </c>
      <c r="B2" s="5">
        <v>56.446730000000002</v>
      </c>
      <c r="C2" s="5">
        <v>59.221290000000003</v>
      </c>
      <c r="D2" s="5">
        <v>59.015320000000003</v>
      </c>
      <c r="E2" s="5">
        <v>61.179740000000002</v>
      </c>
      <c r="F2" s="5">
        <v>61.20149</v>
      </c>
      <c r="G2" s="5">
        <v>60.565260000000002</v>
      </c>
      <c r="H2" s="5">
        <v>59.525849999999998</v>
      </c>
      <c r="I2" s="5">
        <v>58.438079999999999</v>
      </c>
      <c r="J2" s="5">
        <v>56.975929999999998</v>
      </c>
      <c r="K2" s="5">
        <v>54.743070000000003</v>
      </c>
      <c r="L2" s="5">
        <v>53.502929999999999</v>
      </c>
      <c r="M2" s="5">
        <v>52.290909999999997</v>
      </c>
    </row>
    <row r="3" spans="1:13" x14ac:dyDescent="0.2">
      <c r="A3" s="5" t="s">
        <v>1</v>
      </c>
      <c r="B3" s="5">
        <v>44.185079999999999</v>
      </c>
      <c r="C3" s="5">
        <v>45.701590000000003</v>
      </c>
      <c r="D3" s="5">
        <v>44.426900000000003</v>
      </c>
      <c r="E3" s="5">
        <v>42.766979999999997</v>
      </c>
      <c r="F3" s="5">
        <v>43.121960000000001</v>
      </c>
      <c r="G3" s="5">
        <v>42.445749999999997</v>
      </c>
      <c r="H3" s="5">
        <v>49.174700000000001</v>
      </c>
      <c r="I3" s="5">
        <v>41.224130000000002</v>
      </c>
      <c r="J3" s="5">
        <v>40.369439999999997</v>
      </c>
      <c r="K3" s="5">
        <v>40.19238</v>
      </c>
      <c r="L3" s="5">
        <v>41.693809999999999</v>
      </c>
      <c r="M3" s="5">
        <v>39.93141</v>
      </c>
    </row>
    <row r="4" spans="1:13" x14ac:dyDescent="0.2">
      <c r="A4" s="5" t="s">
        <v>1</v>
      </c>
      <c r="B4" s="5">
        <v>40.579659999999997</v>
      </c>
      <c r="C4" s="5">
        <v>44.968940000000003</v>
      </c>
      <c r="D4" s="5">
        <v>44.82291</v>
      </c>
      <c r="E4" s="5">
        <v>43.352269999999997</v>
      </c>
      <c r="F4" s="5">
        <v>42.833779999999997</v>
      </c>
      <c r="G4" s="5">
        <v>41.32985</v>
      </c>
      <c r="H4" s="5">
        <v>42.123269999999998</v>
      </c>
      <c r="I4" s="5">
        <v>36.910260000000001</v>
      </c>
      <c r="J4" s="5">
        <v>36.855649999999997</v>
      </c>
      <c r="K4" s="5">
        <v>35.151969999999999</v>
      </c>
      <c r="L4" s="5">
        <v>35.45147</v>
      </c>
      <c r="M4" s="5">
        <v>34.295479999999998</v>
      </c>
    </row>
    <row r="5" spans="1:13" x14ac:dyDescent="0.2">
      <c r="A5" s="5" t="s">
        <v>1</v>
      </c>
      <c r="B5" s="5">
        <v>59.531640000000003</v>
      </c>
      <c r="C5" s="5">
        <v>62.1143</v>
      </c>
      <c r="D5" s="5">
        <v>63.347430000000003</v>
      </c>
      <c r="E5" s="5">
        <v>62.081580000000002</v>
      </c>
      <c r="F5" s="5">
        <v>62.41639</v>
      </c>
      <c r="G5" s="5">
        <v>63.462829999999997</v>
      </c>
      <c r="H5" s="5">
        <v>63.946019999999997</v>
      </c>
      <c r="I5" s="5">
        <v>61.58699</v>
      </c>
      <c r="J5" s="5">
        <v>60.619280000000003</v>
      </c>
      <c r="K5" s="5">
        <v>59.273350000000001</v>
      </c>
      <c r="L5" s="5">
        <v>58.77543</v>
      </c>
      <c r="M5" s="5">
        <v>57.25421</v>
      </c>
    </row>
    <row r="6" spans="1:13" x14ac:dyDescent="0.2">
      <c r="A6" s="5" t="s">
        <v>1</v>
      </c>
      <c r="B6" s="5">
        <v>47.166200000000003</v>
      </c>
      <c r="C6" s="5">
        <v>49.903790000000001</v>
      </c>
      <c r="D6" s="5">
        <v>51.525620000000004</v>
      </c>
      <c r="E6" s="5">
        <v>51.552810000000001</v>
      </c>
      <c r="F6" s="5">
        <v>52.032359999999997</v>
      </c>
      <c r="G6" s="5">
        <v>50.864220000000003</v>
      </c>
      <c r="H6" s="5">
        <v>53.02655</v>
      </c>
      <c r="I6" s="5">
        <v>49.515520000000002</v>
      </c>
      <c r="J6" s="5">
        <v>47.792400000000001</v>
      </c>
      <c r="K6" s="5">
        <v>46.59769</v>
      </c>
      <c r="L6" s="5">
        <v>46.691040000000001</v>
      </c>
      <c r="M6" s="5">
        <v>46.51708</v>
      </c>
    </row>
    <row r="7" spans="1:13" x14ac:dyDescent="0.2">
      <c r="A7" s="5" t="s">
        <v>1</v>
      </c>
      <c r="B7" s="5">
        <v>50.024749999999997</v>
      </c>
      <c r="C7" s="5">
        <v>50.343690000000002</v>
      </c>
      <c r="D7" s="5">
        <v>48.914070000000002</v>
      </c>
      <c r="E7" s="5">
        <v>52.279139999999998</v>
      </c>
      <c r="F7" s="5">
        <v>51.997709999999998</v>
      </c>
      <c r="G7" s="5">
        <v>48.993969999999997</v>
      </c>
      <c r="H7" s="5">
        <v>48.947659999999999</v>
      </c>
      <c r="I7" s="5">
        <v>48.03922</v>
      </c>
      <c r="J7" s="5">
        <v>47.315750000000001</v>
      </c>
      <c r="K7" s="5">
        <v>46.553089999999997</v>
      </c>
      <c r="L7" s="5">
        <v>46.426340000000003</v>
      </c>
      <c r="M7" s="5">
        <v>45.389510000000001</v>
      </c>
    </row>
    <row r="8" spans="1:13" x14ac:dyDescent="0.2">
      <c r="A8" s="5" t="s">
        <v>1</v>
      </c>
      <c r="B8" s="5">
        <v>47.394253659015902</v>
      </c>
      <c r="C8" s="5">
        <v>49.245828129357875</v>
      </c>
      <c r="D8" s="5">
        <v>49.907406909368703</v>
      </c>
      <c r="E8" s="5">
        <v>50.295772116595565</v>
      </c>
      <c r="F8" s="5">
        <v>48.76828551283463</v>
      </c>
      <c r="G8" s="5">
        <v>49.027537372661456</v>
      </c>
      <c r="H8" s="5">
        <v>46.286678161343204</v>
      </c>
      <c r="I8" s="5">
        <v>46.59001632315973</v>
      </c>
      <c r="J8" s="5">
        <v>45.091795093605363</v>
      </c>
      <c r="K8" s="5">
        <v>44.253280878732852</v>
      </c>
      <c r="L8" s="5">
        <v>44.229175953444575</v>
      </c>
      <c r="M8" s="5">
        <v>44.719055749720042</v>
      </c>
    </row>
    <row r="9" spans="1:13" x14ac:dyDescent="0.2">
      <c r="A9" s="5" t="s">
        <v>1</v>
      </c>
      <c r="B9" s="5">
        <v>39.796689999999998</v>
      </c>
      <c r="C9" s="5">
        <v>42.223869999999998</v>
      </c>
      <c r="D9" s="5">
        <v>40.66131</v>
      </c>
      <c r="E9" s="5">
        <v>41.568939999999998</v>
      </c>
      <c r="F9" s="5">
        <v>42.849789999999999</v>
      </c>
      <c r="G9" s="5">
        <v>39.686860000000003</v>
      </c>
      <c r="H9" s="5">
        <v>38.952489999999997</v>
      </c>
      <c r="I9" s="5">
        <v>37.177799999999998</v>
      </c>
      <c r="J9" s="5">
        <v>36.681139999999999</v>
      </c>
      <c r="K9" s="5">
        <v>36.651449999999997</v>
      </c>
      <c r="L9" s="5">
        <v>36.18844</v>
      </c>
      <c r="M9" s="5">
        <v>34.849049999999998</v>
      </c>
    </row>
    <row r="10" spans="1:13" x14ac:dyDescent="0.2">
      <c r="A10" s="5" t="s">
        <v>1</v>
      </c>
      <c r="B10" s="5">
        <v>45.948709852922015</v>
      </c>
      <c r="C10" s="5">
        <v>48.069387662546688</v>
      </c>
      <c r="D10" s="5">
        <v>50.075145140505214</v>
      </c>
      <c r="E10" s="5">
        <v>49.475491018587391</v>
      </c>
      <c r="F10" s="5">
        <v>48.498340912991793</v>
      </c>
      <c r="G10" s="5">
        <v>47.921527188825038</v>
      </c>
      <c r="H10" s="5">
        <v>50.043363840891352</v>
      </c>
      <c r="I10" s="5">
        <v>45.785454195718494</v>
      </c>
      <c r="J10" s="5">
        <v>45.247045877282815</v>
      </c>
      <c r="K10" s="5">
        <v>45.839130719876287</v>
      </c>
      <c r="L10" s="5">
        <v>43.091095524896467</v>
      </c>
      <c r="M10" s="5">
        <v>42.627090036570614</v>
      </c>
    </row>
    <row r="11" spans="1:13" x14ac:dyDescent="0.2">
      <c r="A11" s="5" t="s">
        <v>1</v>
      </c>
      <c r="B11" s="5">
        <v>47.137135697065887</v>
      </c>
      <c r="C11" s="5">
        <v>50.363589274258324</v>
      </c>
      <c r="D11" s="5">
        <v>44.501146904000308</v>
      </c>
      <c r="E11" s="5">
        <v>43.947822807166361</v>
      </c>
      <c r="F11" s="5">
        <v>42.344732725945214</v>
      </c>
      <c r="G11" s="5">
        <v>38.119599565617229</v>
      </c>
      <c r="H11" s="5">
        <v>39.306316366459093</v>
      </c>
      <c r="I11" s="5">
        <v>33.597605871413975</v>
      </c>
      <c r="J11" s="5">
        <v>31.928957370489737</v>
      </c>
      <c r="K11" s="5">
        <v>32.148914499217078</v>
      </c>
      <c r="L11" s="5">
        <v>34.058080813714405</v>
      </c>
      <c r="M11" s="5">
        <v>34.089038670971341</v>
      </c>
    </row>
    <row r="12" spans="1:13" x14ac:dyDescent="0.2">
      <c r="A12" s="5" t="s">
        <v>1</v>
      </c>
      <c r="B12" s="5">
        <v>60.105762682398186</v>
      </c>
      <c r="C12" s="5">
        <v>63.024565485880878</v>
      </c>
      <c r="D12" s="5">
        <v>63.320673292066438</v>
      </c>
      <c r="E12" s="5">
        <v>64.003453203171347</v>
      </c>
      <c r="F12" s="5">
        <v>64.318671986048955</v>
      </c>
      <c r="G12" s="5">
        <v>63.757357899802329</v>
      </c>
      <c r="H12" s="5">
        <v>61.992418863501825</v>
      </c>
      <c r="I12" s="5">
        <v>60.150317306530624</v>
      </c>
      <c r="J12" s="5">
        <v>59.818931254206831</v>
      </c>
      <c r="K12" s="5">
        <v>59.93864393972197</v>
      </c>
      <c r="L12" s="5">
        <v>58.460411158512635</v>
      </c>
      <c r="M12" s="5">
        <v>56.444774299042557</v>
      </c>
    </row>
    <row r="13" spans="1:13" x14ac:dyDescent="0.2">
      <c r="A13" s="5" t="s">
        <v>1</v>
      </c>
      <c r="B13" s="5">
        <v>56.26266804692203</v>
      </c>
      <c r="C13" s="5">
        <v>58.51460601901163</v>
      </c>
      <c r="D13" s="5">
        <v>59.016128127478432</v>
      </c>
      <c r="E13" s="5">
        <v>59.442972565996158</v>
      </c>
      <c r="F13" s="5">
        <v>59.988429276395067</v>
      </c>
      <c r="G13" s="5">
        <v>59.088053588499953</v>
      </c>
      <c r="H13" s="5">
        <v>57.998606072235347</v>
      </c>
      <c r="I13" s="5">
        <v>57.090648006368042</v>
      </c>
      <c r="J13" s="5">
        <v>55.42039906898917</v>
      </c>
      <c r="K13" s="5">
        <v>54.8817366440123</v>
      </c>
      <c r="L13" s="5">
        <v>53.191407185454167</v>
      </c>
      <c r="M13" s="5">
        <v>51.227488702777364</v>
      </c>
    </row>
    <row r="14" spans="1:13" s="4" customFormat="1" x14ac:dyDescent="0.2">
      <c r="A14" s="22" t="s">
        <v>1</v>
      </c>
      <c r="B14" s="1">
        <v>57.672796862693012</v>
      </c>
      <c r="C14" s="1">
        <v>60.538164124488191</v>
      </c>
      <c r="D14" s="1">
        <v>61.268438308804988</v>
      </c>
      <c r="E14" s="1">
        <v>63.515353274185756</v>
      </c>
      <c r="F14" s="1">
        <v>61.880289089830107</v>
      </c>
      <c r="G14" s="1">
        <v>54.645102751577369</v>
      </c>
      <c r="H14" s="1">
        <v>53.710567827555707</v>
      </c>
      <c r="I14" s="1">
        <v>51.780990658594433</v>
      </c>
      <c r="J14" s="1">
        <v>53.675392084993298</v>
      </c>
      <c r="K14" s="1">
        <v>51.969870123625583</v>
      </c>
      <c r="L14" s="1">
        <v>50.586812638002968</v>
      </c>
      <c r="M14" s="1">
        <v>51.632607284173801</v>
      </c>
    </row>
    <row r="15" spans="1:13" x14ac:dyDescent="0.2">
      <c r="A15" s="5" t="s">
        <v>3</v>
      </c>
      <c r="B15" s="5">
        <v>40.128443729851483</v>
      </c>
      <c r="C15" s="5">
        <v>36.696805754767141</v>
      </c>
      <c r="D15" s="5">
        <v>37.336391235190071</v>
      </c>
      <c r="E15" s="5">
        <v>36.432223701947244</v>
      </c>
      <c r="F15" s="5">
        <v>35.306033173872812</v>
      </c>
      <c r="G15" s="5">
        <v>36.156347479754828</v>
      </c>
      <c r="H15" s="5">
        <v>35.249500923206618</v>
      </c>
      <c r="I15" s="5">
        <v>31.007531257147772</v>
      </c>
      <c r="J15" s="5">
        <v>30.847056233554042</v>
      </c>
      <c r="K15" s="5">
        <v>29.434650457137383</v>
      </c>
      <c r="L15" s="5">
        <v>29.663786670547061</v>
      </c>
      <c r="M15" s="5">
        <v>29.802788053575625</v>
      </c>
    </row>
    <row r="16" spans="1:13" x14ac:dyDescent="0.2">
      <c r="A16" s="5" t="s">
        <v>3</v>
      </c>
      <c r="B16" s="5">
        <v>40.684240000000003</v>
      </c>
      <c r="C16" s="5">
        <v>44.24</v>
      </c>
      <c r="D16" s="5">
        <v>44.385559999999998</v>
      </c>
      <c r="E16" s="5">
        <v>45.519410000000001</v>
      </c>
      <c r="F16" s="5">
        <v>45.705869999999997</v>
      </c>
      <c r="G16" s="5">
        <v>47.420969999999997</v>
      </c>
      <c r="H16" s="5">
        <v>50.06606</v>
      </c>
      <c r="I16" s="5">
        <v>44.706940000000003</v>
      </c>
      <c r="J16" s="5">
        <v>41.577620000000003</v>
      </c>
      <c r="K16" s="5">
        <v>40.42286</v>
      </c>
      <c r="L16" s="5">
        <v>38.939860000000003</v>
      </c>
      <c r="M16" s="5">
        <v>37.938740000000003</v>
      </c>
    </row>
    <row r="17" spans="1:13" x14ac:dyDescent="0.2">
      <c r="A17" s="5" t="s">
        <v>3</v>
      </c>
      <c r="B17" s="5">
        <v>51.844808618482695</v>
      </c>
      <c r="C17" s="5">
        <v>54.82669586364657</v>
      </c>
      <c r="D17" s="5">
        <v>55.16314957609908</v>
      </c>
      <c r="E17" s="5">
        <v>57.269633802173182</v>
      </c>
      <c r="F17" s="5">
        <v>56.437889838953303</v>
      </c>
      <c r="G17" s="5">
        <v>55.442234766499425</v>
      </c>
      <c r="H17" s="5">
        <v>54.76104570913288</v>
      </c>
      <c r="I17" s="5">
        <v>52.894044540077537</v>
      </c>
      <c r="J17" s="5">
        <v>51.545058110470521</v>
      </c>
      <c r="K17" s="5">
        <v>51.530197323155114</v>
      </c>
      <c r="L17" s="5">
        <v>49.833345641622586</v>
      </c>
      <c r="M17" s="5">
        <v>49.235361965225593</v>
      </c>
    </row>
    <row r="18" spans="1:13" x14ac:dyDescent="0.2">
      <c r="A18" s="5" t="s">
        <v>3</v>
      </c>
      <c r="B18" s="5">
        <v>44.273339342887233</v>
      </c>
      <c r="C18" s="5">
        <v>45.888993999900229</v>
      </c>
      <c r="D18" s="5">
        <v>46.043382082499669</v>
      </c>
      <c r="E18" s="5">
        <v>48.021028260777044</v>
      </c>
      <c r="F18" s="5">
        <v>46.294234631642638</v>
      </c>
      <c r="G18" s="5">
        <v>45.395807772396168</v>
      </c>
      <c r="H18" s="5">
        <v>48.373462781349353</v>
      </c>
      <c r="I18" s="5">
        <v>45.311705752630544</v>
      </c>
      <c r="J18" s="5">
        <v>43.594886590250958</v>
      </c>
      <c r="K18" s="5">
        <v>42.246105461178068</v>
      </c>
      <c r="L18" s="5">
        <v>40.785359469037743</v>
      </c>
      <c r="M18" s="5">
        <v>40.13064179071786</v>
      </c>
    </row>
    <row r="19" spans="1:13" x14ac:dyDescent="0.2">
      <c r="A19" s="5" t="s">
        <v>3</v>
      </c>
      <c r="B19" s="5">
        <v>61.716396651224287</v>
      </c>
      <c r="C19" s="5">
        <v>65.915193506535616</v>
      </c>
      <c r="D19" s="5">
        <v>65.990849331754049</v>
      </c>
      <c r="E19" s="5">
        <v>67.100250876830785</v>
      </c>
      <c r="F19" s="5">
        <v>68.496370437915871</v>
      </c>
      <c r="G19" s="5">
        <v>66.969097470845739</v>
      </c>
      <c r="H19" s="5">
        <v>67.543054497468077</v>
      </c>
      <c r="I19" s="5">
        <v>65.084680261166213</v>
      </c>
      <c r="J19" s="5">
        <v>63.053661007446223</v>
      </c>
      <c r="K19" s="5">
        <v>63.067142066916809</v>
      </c>
      <c r="L19" s="5">
        <v>61.698603125155202</v>
      </c>
      <c r="M19" s="5">
        <v>59.969588182757775</v>
      </c>
    </row>
    <row r="20" spans="1:13" x14ac:dyDescent="0.2">
      <c r="A20" s="5" t="s">
        <v>3</v>
      </c>
      <c r="B20" s="5">
        <v>45.676470722106437</v>
      </c>
      <c r="C20" s="5">
        <v>52.261985845383506</v>
      </c>
      <c r="D20" s="5">
        <v>51.454474909506274</v>
      </c>
      <c r="E20" s="5">
        <v>52.298311470495371</v>
      </c>
      <c r="F20" s="5">
        <v>52.201414182888961</v>
      </c>
      <c r="G20" s="5">
        <v>52.790540337123048</v>
      </c>
      <c r="H20" s="5">
        <v>49.728370496140172</v>
      </c>
      <c r="I20" s="5">
        <v>48.78455232800944</v>
      </c>
      <c r="J20" s="5">
        <v>46.952770532421589</v>
      </c>
      <c r="K20" s="5">
        <v>44.376630987939144</v>
      </c>
      <c r="L20" s="5">
        <v>44.546811698198958</v>
      </c>
      <c r="M20" s="5">
        <v>42.535274289292921</v>
      </c>
    </row>
    <row r="21" spans="1:13" x14ac:dyDescent="0.2">
      <c r="A21" s="5" t="s">
        <v>3</v>
      </c>
      <c r="B21" s="5">
        <v>53.239390982246746</v>
      </c>
      <c r="C21" s="5">
        <v>56.740988096700271</v>
      </c>
      <c r="D21" s="5">
        <v>54.824909791270322</v>
      </c>
      <c r="E21" s="5">
        <v>54.641718348058433</v>
      </c>
      <c r="F21" s="5">
        <v>54.523773411975</v>
      </c>
      <c r="G21" s="5">
        <v>55.268514225466554</v>
      </c>
      <c r="H21" s="5">
        <v>53.368728721599304</v>
      </c>
      <c r="I21" s="5">
        <v>53.037687474536718</v>
      </c>
      <c r="J21" s="5">
        <v>52.134208736831482</v>
      </c>
      <c r="K21" s="5">
        <v>49.600829441344452</v>
      </c>
      <c r="L21" s="5">
        <v>49.374798796829928</v>
      </c>
      <c r="M21" s="5">
        <v>50.709446099799329</v>
      </c>
    </row>
    <row r="22" spans="1:13" x14ac:dyDescent="0.2">
      <c r="A22" s="5" t="s">
        <v>3</v>
      </c>
      <c r="B22" s="5">
        <v>55.405618834363821</v>
      </c>
      <c r="C22" s="5">
        <v>57.630656712003621</v>
      </c>
      <c r="D22" s="5">
        <v>59.475531495370994</v>
      </c>
      <c r="E22" s="5">
        <v>60.264801308226744</v>
      </c>
      <c r="F22" s="5">
        <v>59.987115893507216</v>
      </c>
      <c r="G22" s="5">
        <v>59.140500368406819</v>
      </c>
      <c r="H22" s="5">
        <v>62.336035598912574</v>
      </c>
      <c r="I22" s="5">
        <v>58.433142456170884</v>
      </c>
      <c r="J22" s="5">
        <v>57.251185189308288</v>
      </c>
      <c r="K22" s="5">
        <v>55.950453670654561</v>
      </c>
      <c r="L22" s="5">
        <v>57.672133882010151</v>
      </c>
      <c r="M22" s="5">
        <v>56.401271290728893</v>
      </c>
    </row>
    <row r="23" spans="1:13" x14ac:dyDescent="0.2">
      <c r="A23" s="5" t="s">
        <v>3</v>
      </c>
      <c r="B23" s="5">
        <v>49.688828185210397</v>
      </c>
      <c r="C23" s="5">
        <v>58.158348825874647</v>
      </c>
      <c r="D23" s="5">
        <v>54.72066778078127</v>
      </c>
      <c r="E23" s="5">
        <v>55.237259202038601</v>
      </c>
      <c r="F23" s="5">
        <v>55.212717762885617</v>
      </c>
      <c r="G23" s="5">
        <v>54.740608098085566</v>
      </c>
      <c r="H23" s="5">
        <v>55.186937990929216</v>
      </c>
      <c r="I23" s="5">
        <v>51.971767933831948</v>
      </c>
      <c r="J23" s="5">
        <v>49.59470225201941</v>
      </c>
      <c r="K23" s="5">
        <v>49.970789487714804</v>
      </c>
      <c r="L23" s="5">
        <v>50.858057687550421</v>
      </c>
      <c r="M23" s="5">
        <v>48.800698128878665</v>
      </c>
    </row>
    <row r="24" spans="1:13" x14ac:dyDescent="0.2">
      <c r="A24" s="5" t="s">
        <v>3</v>
      </c>
      <c r="B24" s="5">
        <v>53.486563167635197</v>
      </c>
      <c r="C24" s="5">
        <v>55.262961426867328</v>
      </c>
      <c r="D24" s="5">
        <v>57.444204834141054</v>
      </c>
      <c r="E24" s="5">
        <v>58.148934505883282</v>
      </c>
      <c r="F24" s="5">
        <v>58.575403523319906</v>
      </c>
      <c r="G24" s="5">
        <v>56.554634181159138</v>
      </c>
      <c r="H24" s="5">
        <v>57.438566367631097</v>
      </c>
      <c r="I24" s="5">
        <v>54.520276161355859</v>
      </c>
      <c r="J24" s="5">
        <v>52.540820188865844</v>
      </c>
      <c r="K24" s="5">
        <v>49.653405321083099</v>
      </c>
      <c r="L24" s="5">
        <v>48.44065077468354</v>
      </c>
      <c r="M24" s="5">
        <v>45.876957922094924</v>
      </c>
    </row>
    <row r="25" spans="1:13" x14ac:dyDescent="0.2">
      <c r="A25" s="5" t="s">
        <v>3</v>
      </c>
      <c r="B25" s="5">
        <v>54.358839538621915</v>
      </c>
      <c r="C25" s="5">
        <v>57.173540000000003</v>
      </c>
      <c r="D25" s="5">
        <v>60.427819999999997</v>
      </c>
      <c r="E25" s="5">
        <v>63.527999999999999</v>
      </c>
      <c r="F25" s="5">
        <v>63.581789999999998</v>
      </c>
      <c r="G25" s="5">
        <v>62.805770000000003</v>
      </c>
      <c r="H25" s="5">
        <v>63.972859999999997</v>
      </c>
      <c r="I25" s="5">
        <v>63.335039999999999</v>
      </c>
      <c r="J25" s="5">
        <v>59.07394</v>
      </c>
      <c r="K25" s="5">
        <v>55.570450000000001</v>
      </c>
      <c r="L25" s="5">
        <v>53.639890000000001</v>
      </c>
      <c r="M25" s="5">
        <v>52.007480000000001</v>
      </c>
    </row>
    <row r="26" spans="1:13" x14ac:dyDescent="0.2">
      <c r="A26" s="5" t="s">
        <v>3</v>
      </c>
      <c r="B26" s="5">
        <v>44.769175853818602</v>
      </c>
      <c r="C26" s="5">
        <v>38.256826653412183</v>
      </c>
      <c r="D26" s="5">
        <v>40.731663216102127</v>
      </c>
      <c r="E26" s="5">
        <v>40.811677795412429</v>
      </c>
      <c r="F26" s="5">
        <v>39.08775333239555</v>
      </c>
      <c r="G26" s="5">
        <v>41.668661279948111</v>
      </c>
      <c r="H26" s="5">
        <v>41.040759913960244</v>
      </c>
      <c r="I26" s="5">
        <v>33.729630250417429</v>
      </c>
      <c r="J26" s="5">
        <v>30.192209536300439</v>
      </c>
      <c r="K26" s="5">
        <v>31.412843738673065</v>
      </c>
      <c r="L26" s="5">
        <v>29.246810159758116</v>
      </c>
      <c r="M26" s="5">
        <v>32.401032923126827</v>
      </c>
    </row>
    <row r="27" spans="1:13" x14ac:dyDescent="0.2">
      <c r="A27" s="5" t="s">
        <v>3</v>
      </c>
      <c r="B27" s="5">
        <v>49.639167104103336</v>
      </c>
      <c r="C27" s="5">
        <v>51.234813153426678</v>
      </c>
      <c r="D27" s="5">
        <v>52.244993354981283</v>
      </c>
      <c r="E27" s="5">
        <v>52.342029128022332</v>
      </c>
      <c r="F27" s="5">
        <v>52.327160415620739</v>
      </c>
      <c r="G27" s="5">
        <v>51.617786427251907</v>
      </c>
      <c r="H27" s="5">
        <v>54.198035831180711</v>
      </c>
      <c r="I27" s="5">
        <v>51.108590864729962</v>
      </c>
      <c r="J27" s="5">
        <v>49.97570564952921</v>
      </c>
      <c r="K27" s="5">
        <v>50.160223678675081</v>
      </c>
      <c r="L27" s="5">
        <v>47.125957194825439</v>
      </c>
      <c r="M27" s="5">
        <v>45.890817113254414</v>
      </c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tabColor rgb="FF0070C0"/>
  </sheetPr>
  <dimension ref="A1:AA29"/>
  <sheetViews>
    <sheetView zoomScale="80" zoomScaleNormal="80" workbookViewId="0">
      <selection activeCell="H37" sqref="H37"/>
    </sheetView>
  </sheetViews>
  <sheetFormatPr defaultColWidth="9" defaultRowHeight="13.8" x14ac:dyDescent="0.2"/>
  <cols>
    <col min="1" max="15" width="9" style="5"/>
    <col min="16" max="16" width="10.21875" style="5" customWidth="1"/>
    <col min="17" max="16384" width="9" style="5"/>
  </cols>
  <sheetData>
    <row r="1" spans="1:27" x14ac:dyDescent="0.2">
      <c r="A1" s="1" t="s">
        <v>21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O1" s="1" t="s">
        <v>21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16</v>
      </c>
      <c r="Z1" s="1" t="s">
        <v>17</v>
      </c>
      <c r="AA1" s="1" t="s">
        <v>18</v>
      </c>
    </row>
    <row r="2" spans="1:27" x14ac:dyDescent="0.2">
      <c r="A2" s="5" t="s">
        <v>1</v>
      </c>
      <c r="B2" s="5">
        <v>47.62377</v>
      </c>
      <c r="C2" s="5">
        <v>46.204700000000003</v>
      </c>
      <c r="D2" s="5">
        <v>44.874670000000002</v>
      </c>
      <c r="E2" s="5">
        <v>45.35528</v>
      </c>
      <c r="F2" s="5">
        <v>46.648789999999998</v>
      </c>
      <c r="G2" s="5">
        <v>47.29354</v>
      </c>
      <c r="H2" s="5">
        <v>49.464730000000003</v>
      </c>
      <c r="I2" s="5">
        <v>47.35566</v>
      </c>
      <c r="J2" s="5">
        <v>44.998710000000003</v>
      </c>
      <c r="K2" s="5">
        <v>45.799169999999997</v>
      </c>
      <c r="L2" s="5">
        <v>45.196930000000002</v>
      </c>
      <c r="M2" s="5">
        <v>43.182310000000001</v>
      </c>
      <c r="O2" s="5" t="s">
        <v>1</v>
      </c>
      <c r="P2" s="5">
        <f>B2-47.62377</f>
        <v>0</v>
      </c>
      <c r="Q2" s="5">
        <f t="shared" ref="Q2:AA2" si="0">C2-47.62377</f>
        <v>-1.4190699999999978</v>
      </c>
      <c r="R2" s="5">
        <f t="shared" si="0"/>
        <v>-2.7490999999999985</v>
      </c>
      <c r="S2" s="5">
        <f t="shared" si="0"/>
        <v>-2.2684899999999999</v>
      </c>
      <c r="T2" s="5">
        <f t="shared" si="0"/>
        <v>-0.97498000000000218</v>
      </c>
      <c r="U2" s="5">
        <f t="shared" si="0"/>
        <v>-0.33023000000000025</v>
      </c>
      <c r="V2" s="5">
        <f t="shared" si="0"/>
        <v>1.8409600000000026</v>
      </c>
      <c r="W2" s="5">
        <f t="shared" si="0"/>
        <v>-0.26811000000000007</v>
      </c>
      <c r="X2" s="5">
        <f t="shared" si="0"/>
        <v>-2.6250599999999977</v>
      </c>
      <c r="Y2" s="5">
        <f t="shared" si="0"/>
        <v>-1.8246000000000038</v>
      </c>
      <c r="Z2" s="5">
        <f t="shared" si="0"/>
        <v>-2.4268399999999986</v>
      </c>
      <c r="AA2" s="5">
        <f t="shared" si="0"/>
        <v>-4.4414599999999993</v>
      </c>
    </row>
    <row r="3" spans="1:27" x14ac:dyDescent="0.2">
      <c r="A3" s="5" t="s">
        <v>1</v>
      </c>
      <c r="B3" s="5">
        <v>44.357559999999999</v>
      </c>
      <c r="C3" s="5">
        <v>43.389699999999998</v>
      </c>
      <c r="D3" s="5">
        <v>45.683450000000001</v>
      </c>
      <c r="E3" s="5">
        <v>42.176130000000001</v>
      </c>
      <c r="F3" s="5">
        <v>41.998150000000003</v>
      </c>
      <c r="G3" s="5">
        <v>41.416260000000001</v>
      </c>
      <c r="H3" s="5">
        <v>52.25168</v>
      </c>
      <c r="I3" s="5">
        <v>47.188800000000001</v>
      </c>
      <c r="J3" s="5">
        <v>48.272489999999998</v>
      </c>
      <c r="K3" s="5">
        <v>45.18318</v>
      </c>
      <c r="L3" s="5">
        <v>43.30106</v>
      </c>
      <c r="M3" s="5">
        <v>41.129840000000002</v>
      </c>
      <c r="O3" s="5" t="s">
        <v>1</v>
      </c>
      <c r="P3" s="5">
        <f>B3-44.35756</f>
        <v>0</v>
      </c>
      <c r="Q3" s="5">
        <f t="shared" ref="Q3:AA3" si="1">C3-44.35756</f>
        <v>-0.96786000000000172</v>
      </c>
      <c r="R3" s="5">
        <f t="shared" si="1"/>
        <v>1.3258900000000011</v>
      </c>
      <c r="S3" s="5">
        <f t="shared" si="1"/>
        <v>-2.1814299999999989</v>
      </c>
      <c r="T3" s="5">
        <f t="shared" si="1"/>
        <v>-2.3594099999999969</v>
      </c>
      <c r="U3" s="5">
        <f t="shared" si="1"/>
        <v>-2.9412999999999982</v>
      </c>
      <c r="V3" s="5">
        <f t="shared" si="1"/>
        <v>7.8941200000000009</v>
      </c>
      <c r="W3" s="5">
        <f t="shared" si="1"/>
        <v>2.8312400000000011</v>
      </c>
      <c r="X3" s="5">
        <f t="shared" si="1"/>
        <v>3.9149299999999982</v>
      </c>
      <c r="Y3" s="5">
        <f t="shared" si="1"/>
        <v>0.82562000000000069</v>
      </c>
      <c r="Z3" s="5">
        <f t="shared" si="1"/>
        <v>-1.0564999999999998</v>
      </c>
      <c r="AA3" s="5">
        <f t="shared" si="1"/>
        <v>-3.2277199999999979</v>
      </c>
    </row>
    <row r="4" spans="1:27" x14ac:dyDescent="0.2">
      <c r="A4" s="5" t="s">
        <v>1</v>
      </c>
      <c r="B4" s="5">
        <v>56.347920000000002</v>
      </c>
      <c r="C4" s="5">
        <v>55.689950000000003</v>
      </c>
      <c r="D4" s="5">
        <v>57.229430000000001</v>
      </c>
      <c r="E4" s="5">
        <v>57.043599999999998</v>
      </c>
      <c r="F4" s="5">
        <v>50.011000000000003</v>
      </c>
      <c r="G4" s="5">
        <v>50.549439999999997</v>
      </c>
      <c r="H4" s="5">
        <v>67.149299999999997</v>
      </c>
      <c r="I4" s="5">
        <v>59.245640000000002</v>
      </c>
      <c r="J4" s="5">
        <v>55.834510000000002</v>
      </c>
      <c r="K4" s="5">
        <v>50.494410000000002</v>
      </c>
      <c r="L4" s="5">
        <v>51.527749999999997</v>
      </c>
      <c r="M4" s="5">
        <v>50.19247</v>
      </c>
      <c r="O4" s="5" t="s">
        <v>1</v>
      </c>
      <c r="P4" s="5">
        <f t="shared" ref="P4:AA4" si="2">B4-56.34792</f>
        <v>0</v>
      </c>
      <c r="Q4" s="5">
        <f t="shared" si="2"/>
        <v>-0.65796999999999883</v>
      </c>
      <c r="R4" s="5">
        <f t="shared" si="2"/>
        <v>0.88150999999999868</v>
      </c>
      <c r="S4" s="5">
        <f t="shared" si="2"/>
        <v>0.69567999999999586</v>
      </c>
      <c r="T4" s="5">
        <f t="shared" si="2"/>
        <v>-6.3369199999999992</v>
      </c>
      <c r="U4" s="5">
        <f t="shared" si="2"/>
        <v>-5.798480000000005</v>
      </c>
      <c r="V4" s="5">
        <f t="shared" si="2"/>
        <v>10.801379999999995</v>
      </c>
      <c r="W4" s="5">
        <f t="shared" si="2"/>
        <v>2.8977199999999996</v>
      </c>
      <c r="X4" s="5">
        <f t="shared" si="2"/>
        <v>-0.51341000000000037</v>
      </c>
      <c r="Y4" s="5">
        <f t="shared" si="2"/>
        <v>-5.85351</v>
      </c>
      <c r="Z4" s="5">
        <f t="shared" si="2"/>
        <v>-4.8201700000000045</v>
      </c>
      <c r="AA4" s="5">
        <f t="shared" si="2"/>
        <v>-6.1554500000000019</v>
      </c>
    </row>
    <row r="5" spans="1:27" x14ac:dyDescent="0.2">
      <c r="A5" s="5" t="s">
        <v>1</v>
      </c>
      <c r="B5" s="5">
        <v>55.418880000000001</v>
      </c>
      <c r="C5" s="5">
        <v>50.56888</v>
      </c>
      <c r="D5" s="5">
        <v>49.483379999999997</v>
      </c>
      <c r="E5" s="5">
        <v>48.811900000000001</v>
      </c>
      <c r="F5" s="5">
        <v>50.524799999999999</v>
      </c>
      <c r="G5" s="5">
        <v>47.699730000000002</v>
      </c>
      <c r="H5" s="5">
        <v>54.797220000000003</v>
      </c>
      <c r="I5" s="5">
        <v>52.875900000000001</v>
      </c>
      <c r="J5" s="5">
        <v>50.506889999999999</v>
      </c>
      <c r="K5" s="5">
        <v>48.611370000000001</v>
      </c>
      <c r="L5" s="5">
        <v>48.492510000000003</v>
      </c>
      <c r="M5" s="5">
        <v>48.057299999999998</v>
      </c>
      <c r="O5" s="5" t="s">
        <v>1</v>
      </c>
      <c r="P5" s="5">
        <f>B5-55.41888</f>
        <v>0</v>
      </c>
      <c r="Q5" s="5">
        <f t="shared" ref="Q5:AA5" si="3">C5-55.41888</f>
        <v>-4.8500000000000014</v>
      </c>
      <c r="R5" s="5">
        <f t="shared" si="3"/>
        <v>-5.9355000000000047</v>
      </c>
      <c r="S5" s="5">
        <f t="shared" si="3"/>
        <v>-6.6069800000000001</v>
      </c>
      <c r="T5" s="5">
        <f t="shared" si="3"/>
        <v>-4.8940800000000024</v>
      </c>
      <c r="U5" s="5">
        <f t="shared" si="3"/>
        <v>-7.7191499999999991</v>
      </c>
      <c r="V5" s="5">
        <f t="shared" si="3"/>
        <v>-0.62165999999999855</v>
      </c>
      <c r="W5" s="5">
        <f t="shared" si="3"/>
        <v>-2.54298</v>
      </c>
      <c r="X5" s="5">
        <f t="shared" si="3"/>
        <v>-4.911990000000003</v>
      </c>
      <c r="Y5" s="5">
        <f t="shared" si="3"/>
        <v>-6.8075100000000006</v>
      </c>
      <c r="Z5" s="5">
        <f t="shared" si="3"/>
        <v>-6.9263699999999986</v>
      </c>
      <c r="AA5" s="5">
        <f t="shared" si="3"/>
        <v>-7.3615800000000036</v>
      </c>
    </row>
    <row r="6" spans="1:27" x14ac:dyDescent="0.2">
      <c r="A6" s="5" t="s">
        <v>1</v>
      </c>
      <c r="B6" s="5">
        <v>57.233699999999999</v>
      </c>
      <c r="C6" s="5">
        <v>61.90043</v>
      </c>
      <c r="D6" s="5">
        <v>61.60257</v>
      </c>
      <c r="E6" s="5">
        <v>63.093000000000004</v>
      </c>
      <c r="F6" s="5">
        <v>63.34552</v>
      </c>
      <c r="G6" s="5">
        <v>62.91977</v>
      </c>
      <c r="H6" s="5">
        <v>60.808480000000003</v>
      </c>
      <c r="I6" s="5">
        <v>60.936900000000001</v>
      </c>
      <c r="J6" s="5">
        <v>58.688760000000002</v>
      </c>
      <c r="K6" s="5">
        <v>57.64987</v>
      </c>
      <c r="L6" s="5">
        <v>56.423690000000001</v>
      </c>
      <c r="M6" s="5">
        <v>56.444569999999999</v>
      </c>
      <c r="O6" s="5" t="s">
        <v>1</v>
      </c>
      <c r="P6" s="5">
        <f>B6-57.2337</f>
        <v>0</v>
      </c>
      <c r="Q6" s="5">
        <f t="shared" ref="Q6:AA6" si="4">C6-57.2337</f>
        <v>4.6667300000000012</v>
      </c>
      <c r="R6" s="5">
        <f t="shared" si="4"/>
        <v>4.3688700000000011</v>
      </c>
      <c r="S6" s="5">
        <f t="shared" si="4"/>
        <v>5.8593000000000046</v>
      </c>
      <c r="T6" s="5">
        <f t="shared" si="4"/>
        <v>6.1118200000000016</v>
      </c>
      <c r="U6" s="5">
        <f t="shared" si="4"/>
        <v>5.6860700000000008</v>
      </c>
      <c r="V6" s="5">
        <f t="shared" si="4"/>
        <v>3.5747800000000041</v>
      </c>
      <c r="W6" s="5">
        <f t="shared" si="4"/>
        <v>3.7032000000000025</v>
      </c>
      <c r="X6" s="5">
        <f t="shared" si="4"/>
        <v>1.4550600000000031</v>
      </c>
      <c r="Y6" s="5">
        <f t="shared" si="4"/>
        <v>0.41617000000000104</v>
      </c>
      <c r="Z6" s="5">
        <f t="shared" si="4"/>
        <v>-0.81000999999999834</v>
      </c>
      <c r="AA6" s="5">
        <f t="shared" si="4"/>
        <v>-0.78913000000000011</v>
      </c>
    </row>
    <row r="7" spans="1:27" x14ac:dyDescent="0.2">
      <c r="A7" s="5" t="s">
        <v>1</v>
      </c>
      <c r="B7" s="5">
        <v>58.441310000000001</v>
      </c>
      <c r="C7" s="5">
        <v>63.39808</v>
      </c>
      <c r="D7" s="5">
        <v>67.858699999999999</v>
      </c>
      <c r="E7" s="5">
        <v>67.587649999999996</v>
      </c>
      <c r="F7" s="5">
        <v>67.644189999999995</v>
      </c>
      <c r="G7" s="5">
        <v>67.752120000000005</v>
      </c>
      <c r="H7" s="5">
        <v>64.407579999999996</v>
      </c>
      <c r="I7" s="5">
        <v>61.968530000000001</v>
      </c>
      <c r="J7" s="5">
        <v>61.687930000000001</v>
      </c>
      <c r="K7" s="5">
        <v>62.2866</v>
      </c>
      <c r="L7" s="5">
        <v>62.075980000000001</v>
      </c>
      <c r="M7" s="5">
        <v>62.15157</v>
      </c>
      <c r="O7" s="5" t="s">
        <v>1</v>
      </c>
      <c r="P7" s="5">
        <f>B7-58.44131</f>
        <v>0</v>
      </c>
      <c r="Q7" s="5">
        <f t="shared" ref="Q7:AA7" si="5">C7-58.44131</f>
        <v>4.9567699999999988</v>
      </c>
      <c r="R7" s="5">
        <f t="shared" si="5"/>
        <v>9.4173899999999975</v>
      </c>
      <c r="S7" s="5">
        <f t="shared" si="5"/>
        <v>9.146339999999995</v>
      </c>
      <c r="T7" s="5">
        <f t="shared" si="5"/>
        <v>9.2028799999999933</v>
      </c>
      <c r="U7" s="5">
        <f t="shared" si="5"/>
        <v>9.3108100000000036</v>
      </c>
      <c r="V7" s="5">
        <f t="shared" si="5"/>
        <v>5.9662699999999944</v>
      </c>
      <c r="W7" s="5">
        <f t="shared" si="5"/>
        <v>3.5272199999999998</v>
      </c>
      <c r="X7" s="5">
        <f t="shared" si="5"/>
        <v>3.2466200000000001</v>
      </c>
      <c r="Y7" s="5">
        <f t="shared" si="5"/>
        <v>3.8452899999999985</v>
      </c>
      <c r="Z7" s="5">
        <f t="shared" si="5"/>
        <v>3.6346699999999998</v>
      </c>
      <c r="AA7" s="5">
        <f t="shared" si="5"/>
        <v>3.7102599999999981</v>
      </c>
    </row>
    <row r="8" spans="1:27" x14ac:dyDescent="0.2">
      <c r="A8" s="5" t="s">
        <v>1</v>
      </c>
      <c r="B8" s="5">
        <v>56.972650000000002</v>
      </c>
      <c r="C8" s="5">
        <v>63.049810000000001</v>
      </c>
      <c r="D8" s="5">
        <v>64.921580000000006</v>
      </c>
      <c r="E8" s="5">
        <v>68.279039999999995</v>
      </c>
      <c r="F8" s="5">
        <v>67.112660000000005</v>
      </c>
      <c r="G8" s="5">
        <v>64.312259999999995</v>
      </c>
      <c r="H8" s="5">
        <v>60.256900000000002</v>
      </c>
      <c r="I8" s="5">
        <v>59.489989999999999</v>
      </c>
      <c r="J8" s="5">
        <v>57.981749999999998</v>
      </c>
      <c r="K8" s="5">
        <v>55.646090000000001</v>
      </c>
      <c r="L8" s="5">
        <v>55.544780000000003</v>
      </c>
      <c r="M8" s="5">
        <v>55.225349999999999</v>
      </c>
      <c r="O8" s="5" t="s">
        <v>1</v>
      </c>
      <c r="P8" s="5">
        <f>B8-56.97265</f>
        <v>0</v>
      </c>
      <c r="Q8" s="5">
        <f t="shared" ref="Q8:AA8" si="6">C8-56.97265</f>
        <v>6.0771599999999992</v>
      </c>
      <c r="R8" s="5">
        <f t="shared" si="6"/>
        <v>7.9489300000000043</v>
      </c>
      <c r="S8" s="5">
        <f t="shared" si="6"/>
        <v>11.306389999999993</v>
      </c>
      <c r="T8" s="5">
        <f t="shared" si="6"/>
        <v>10.140010000000004</v>
      </c>
      <c r="U8" s="5">
        <f t="shared" si="6"/>
        <v>7.3396099999999933</v>
      </c>
      <c r="V8" s="5">
        <f t="shared" si="6"/>
        <v>3.2842500000000001</v>
      </c>
      <c r="W8" s="5">
        <f t="shared" si="6"/>
        <v>2.5173399999999972</v>
      </c>
      <c r="X8" s="5">
        <f t="shared" si="6"/>
        <v>1.0090999999999966</v>
      </c>
      <c r="Y8" s="5">
        <f t="shared" si="6"/>
        <v>-1.3265600000000006</v>
      </c>
      <c r="Z8" s="5">
        <f t="shared" si="6"/>
        <v>-1.4278699999999986</v>
      </c>
      <c r="AA8" s="5">
        <f t="shared" si="6"/>
        <v>-1.7473000000000027</v>
      </c>
    </row>
    <row r="9" spans="1:27" x14ac:dyDescent="0.2">
      <c r="A9" s="5" t="s">
        <v>1</v>
      </c>
      <c r="B9" s="5">
        <v>44.722679999999997</v>
      </c>
      <c r="C9" s="5">
        <v>45.973010000000002</v>
      </c>
      <c r="D9" s="5">
        <v>46.689770000000003</v>
      </c>
      <c r="E9" s="5">
        <v>48.806640000000002</v>
      </c>
      <c r="F9" s="5">
        <v>48.376690000000004</v>
      </c>
      <c r="G9" s="5">
        <v>46.712260000000001</v>
      </c>
      <c r="H9" s="5">
        <v>46.544539999999998</v>
      </c>
      <c r="I9" s="5">
        <v>43.369419999999998</v>
      </c>
      <c r="J9" s="5">
        <v>41.350920000000002</v>
      </c>
      <c r="K9" s="5">
        <v>41.538550000000001</v>
      </c>
      <c r="L9" s="5">
        <v>42.802520000000001</v>
      </c>
      <c r="M9" s="5">
        <v>40.242669999999997</v>
      </c>
      <c r="O9" s="5" t="s">
        <v>1</v>
      </c>
      <c r="P9" s="5">
        <f>B9-44.72268</f>
        <v>0</v>
      </c>
      <c r="Q9" s="5">
        <f t="shared" ref="Q9:AA9" si="7">C9-44.72268</f>
        <v>1.2503300000000053</v>
      </c>
      <c r="R9" s="5">
        <f t="shared" si="7"/>
        <v>1.967090000000006</v>
      </c>
      <c r="S9" s="5">
        <f t="shared" si="7"/>
        <v>4.0839600000000047</v>
      </c>
      <c r="T9" s="5">
        <f t="shared" si="7"/>
        <v>3.6540100000000066</v>
      </c>
      <c r="U9" s="5">
        <f t="shared" si="7"/>
        <v>1.9895800000000037</v>
      </c>
      <c r="V9" s="5">
        <f t="shared" si="7"/>
        <v>1.8218600000000009</v>
      </c>
      <c r="W9" s="5">
        <f t="shared" si="7"/>
        <v>-1.3532599999999988</v>
      </c>
      <c r="X9" s="5">
        <f t="shared" si="7"/>
        <v>-3.3717599999999948</v>
      </c>
      <c r="Y9" s="5">
        <f t="shared" si="7"/>
        <v>-3.1841299999999961</v>
      </c>
      <c r="Z9" s="5">
        <f t="shared" si="7"/>
        <v>-1.9201599999999956</v>
      </c>
      <c r="AA9" s="5">
        <f t="shared" si="7"/>
        <v>-4.48001</v>
      </c>
    </row>
    <row r="10" spans="1:27" x14ac:dyDescent="0.2">
      <c r="A10" s="5" t="s">
        <v>1</v>
      </c>
      <c r="B10" s="5">
        <v>55.168498145887618</v>
      </c>
      <c r="C10" s="5">
        <v>58.859809773548292</v>
      </c>
      <c r="D10" s="5">
        <v>62.921501480874106</v>
      </c>
      <c r="E10" s="5">
        <v>63.139729661359574</v>
      </c>
      <c r="F10" s="5">
        <v>61.754318123664667</v>
      </c>
      <c r="G10" s="5">
        <v>61.377906714001433</v>
      </c>
      <c r="H10" s="5">
        <v>62.038099467794765</v>
      </c>
      <c r="I10" s="5">
        <v>60.611485048954854</v>
      </c>
      <c r="J10" s="5">
        <v>62.483621358461349</v>
      </c>
      <c r="K10" s="5">
        <v>60.522323550634674</v>
      </c>
      <c r="L10" s="5">
        <v>57.20940670182155</v>
      </c>
      <c r="M10" s="5">
        <v>58.668526816351999</v>
      </c>
      <c r="O10" s="5" t="s">
        <v>1</v>
      </c>
      <c r="P10" s="5">
        <v>0</v>
      </c>
      <c r="Q10" s="5">
        <f t="shared" ref="Q10:AA10" si="8">C10-55.1685</f>
        <v>3.6913097735482907</v>
      </c>
      <c r="R10" s="5">
        <f t="shared" si="8"/>
        <v>7.7530014808741043</v>
      </c>
      <c r="S10" s="5">
        <f t="shared" si="8"/>
        <v>7.9712296613595726</v>
      </c>
      <c r="T10" s="5">
        <f t="shared" si="8"/>
        <v>6.5858181236646658</v>
      </c>
      <c r="U10" s="5">
        <f t="shared" si="8"/>
        <v>6.2094067140014317</v>
      </c>
      <c r="V10" s="5">
        <f t="shared" si="8"/>
        <v>6.8695994677947638</v>
      </c>
      <c r="W10" s="5">
        <f t="shared" si="8"/>
        <v>5.4429850489548528</v>
      </c>
      <c r="X10" s="5">
        <f t="shared" si="8"/>
        <v>7.3151213584613473</v>
      </c>
      <c r="Y10" s="5">
        <f t="shared" si="8"/>
        <v>5.3538235506346723</v>
      </c>
      <c r="Z10" s="5">
        <f t="shared" si="8"/>
        <v>2.0409067018215481</v>
      </c>
      <c r="AA10" s="5">
        <f t="shared" si="8"/>
        <v>3.5000268163519976</v>
      </c>
    </row>
    <row r="11" spans="1:27" x14ac:dyDescent="0.2">
      <c r="A11" s="5" t="s">
        <v>1</v>
      </c>
      <c r="B11" s="5">
        <v>54.372864987261501</v>
      </c>
      <c r="C11" s="5">
        <v>56.288393074518162</v>
      </c>
      <c r="D11" s="5">
        <v>57.544883834880245</v>
      </c>
      <c r="E11" s="5">
        <v>57.789048950148072</v>
      </c>
      <c r="F11" s="5">
        <v>57.291553850969912</v>
      </c>
      <c r="G11" s="5">
        <v>56.48910880050925</v>
      </c>
      <c r="H11" s="5">
        <v>57.702928390411216</v>
      </c>
      <c r="I11" s="5">
        <v>54.898329599252939</v>
      </c>
      <c r="J11" s="5">
        <v>53.682880653758879</v>
      </c>
      <c r="K11" s="5">
        <v>52.33557459484885</v>
      </c>
      <c r="L11" s="5">
        <v>51.4975163431181</v>
      </c>
      <c r="M11" s="5">
        <v>50.588216077587163</v>
      </c>
      <c r="O11" s="5" t="s">
        <v>1</v>
      </c>
      <c r="P11" s="5">
        <v>0</v>
      </c>
      <c r="Q11" s="5">
        <f t="shared" ref="Q11:AA11" si="9">C11-54.3729</f>
        <v>1.9154930745181602</v>
      </c>
      <c r="R11" s="5">
        <f t="shared" si="9"/>
        <v>3.171983834880244</v>
      </c>
      <c r="S11" s="5">
        <f t="shared" si="9"/>
        <v>3.4161489501480702</v>
      </c>
      <c r="T11" s="5">
        <f t="shared" si="9"/>
        <v>2.9186538509699105</v>
      </c>
      <c r="U11" s="5">
        <f t="shared" si="9"/>
        <v>2.1162088005092485</v>
      </c>
      <c r="V11" s="5">
        <f t="shared" si="9"/>
        <v>3.3300283904112149</v>
      </c>
      <c r="W11" s="5">
        <f t="shared" si="9"/>
        <v>0.52542959925293786</v>
      </c>
      <c r="X11" s="5">
        <f t="shared" si="9"/>
        <v>-0.69001934624112238</v>
      </c>
      <c r="Y11" s="5">
        <f t="shared" si="9"/>
        <v>-2.0373254051511509</v>
      </c>
      <c r="Z11" s="5">
        <f t="shared" si="9"/>
        <v>-2.8753836568819011</v>
      </c>
      <c r="AA11" s="5">
        <f t="shared" si="9"/>
        <v>-3.7846839224128388</v>
      </c>
    </row>
    <row r="12" spans="1:27" x14ac:dyDescent="0.2">
      <c r="A12" s="5" t="s">
        <v>1</v>
      </c>
      <c r="B12" s="5">
        <v>63.433822018466053</v>
      </c>
      <c r="C12" s="5">
        <v>64.884772512305105</v>
      </c>
      <c r="D12" s="5">
        <v>63.894386696929438</v>
      </c>
      <c r="E12" s="5">
        <v>65.267206502247305</v>
      </c>
      <c r="F12" s="5">
        <v>64.29654033802619</v>
      </c>
      <c r="G12" s="5">
        <v>62.723366912552187</v>
      </c>
      <c r="H12" s="5">
        <v>59.926276619156546</v>
      </c>
      <c r="I12" s="5">
        <v>56.684611905233126</v>
      </c>
      <c r="J12" s="5">
        <v>57.434514783864536</v>
      </c>
      <c r="K12" s="5">
        <v>58.143317324158176</v>
      </c>
      <c r="L12" s="5">
        <v>56.23919609560091</v>
      </c>
      <c r="M12" s="5">
        <v>55.022835543988045</v>
      </c>
      <c r="O12" s="5" t="s">
        <v>1</v>
      </c>
      <c r="P12" s="5">
        <v>0</v>
      </c>
      <c r="Q12" s="5">
        <f t="shared" ref="Q12:AA12" si="10">C12-63.43382</f>
        <v>1.4509525123051077</v>
      </c>
      <c r="R12" s="5">
        <f t="shared" si="10"/>
        <v>0.46056669692944041</v>
      </c>
      <c r="S12" s="5">
        <f t="shared" si="10"/>
        <v>1.8333865022473077</v>
      </c>
      <c r="T12" s="5">
        <f t="shared" si="10"/>
        <v>0.86272033802619319</v>
      </c>
      <c r="U12" s="5">
        <f t="shared" si="10"/>
        <v>-0.71045308744781011</v>
      </c>
      <c r="V12" s="5">
        <f t="shared" si="10"/>
        <v>-3.5075433808434511</v>
      </c>
      <c r="W12" s="5">
        <f t="shared" si="10"/>
        <v>-6.7492080947668711</v>
      </c>
      <c r="X12" s="5">
        <f t="shared" si="10"/>
        <v>-5.9993052161354612</v>
      </c>
      <c r="Y12" s="5">
        <f t="shared" si="10"/>
        <v>-5.2905026758418217</v>
      </c>
      <c r="Z12" s="5">
        <f t="shared" si="10"/>
        <v>-7.1946239043990872</v>
      </c>
      <c r="AA12" s="5">
        <f t="shared" si="10"/>
        <v>-8.4109844560119527</v>
      </c>
    </row>
    <row r="13" spans="1:27" x14ac:dyDescent="0.2">
      <c r="A13" s="5" t="s">
        <v>1</v>
      </c>
      <c r="B13" s="5">
        <v>61.260137323091506</v>
      </c>
      <c r="C13" s="5">
        <v>62.992025944385475</v>
      </c>
      <c r="D13" s="5">
        <v>66.43785279486876</v>
      </c>
      <c r="E13" s="5">
        <v>65.802827445643132</v>
      </c>
      <c r="F13" s="5">
        <v>66.156150541968373</v>
      </c>
      <c r="G13" s="5">
        <v>66.975716152400224</v>
      </c>
      <c r="H13" s="5">
        <v>58.559413026506903</v>
      </c>
      <c r="I13" s="5">
        <v>56.23340017035018</v>
      </c>
      <c r="J13" s="5">
        <v>56.38677415329726</v>
      </c>
      <c r="K13" s="5">
        <v>54.118198057858926</v>
      </c>
      <c r="L13" s="5">
        <v>52.253793781271121</v>
      </c>
      <c r="M13" s="5">
        <v>51.350185526499764</v>
      </c>
      <c r="O13" s="5" t="s">
        <v>1</v>
      </c>
      <c r="P13" s="5">
        <v>0</v>
      </c>
      <c r="Q13" s="5">
        <f t="shared" ref="Q13:AA13" si="11">C13-61.26014</f>
        <v>1.7318859443854748</v>
      </c>
      <c r="R13" s="5">
        <f t="shared" si="11"/>
        <v>5.1777127948687607</v>
      </c>
      <c r="S13" s="5">
        <f t="shared" si="11"/>
        <v>4.5426874456431321</v>
      </c>
      <c r="T13" s="5">
        <f t="shared" si="11"/>
        <v>4.8960105419683728</v>
      </c>
      <c r="U13" s="5">
        <f t="shared" si="11"/>
        <v>5.7155761524002244</v>
      </c>
      <c r="V13" s="5">
        <f t="shared" si="11"/>
        <v>-2.7007269734930972</v>
      </c>
      <c r="W13" s="5">
        <f t="shared" si="11"/>
        <v>-5.02673982964982</v>
      </c>
      <c r="X13" s="5">
        <f t="shared" si="11"/>
        <v>-4.8733658467027396</v>
      </c>
      <c r="Y13" s="5">
        <f t="shared" si="11"/>
        <v>-7.1419419421410737</v>
      </c>
      <c r="Z13" s="5">
        <f t="shared" si="11"/>
        <v>-9.0063462187288792</v>
      </c>
      <c r="AA13" s="5">
        <f t="shared" si="11"/>
        <v>-9.9099544735002354</v>
      </c>
    </row>
    <row r="14" spans="1:27" x14ac:dyDescent="0.2">
      <c r="A14" s="5" t="s">
        <v>1</v>
      </c>
      <c r="B14" s="5">
        <v>51.493452359692952</v>
      </c>
      <c r="C14" s="5">
        <v>58.549548663979223</v>
      </c>
      <c r="D14" s="5">
        <v>58.941315045890661</v>
      </c>
      <c r="E14" s="5">
        <v>58.105583792526787</v>
      </c>
      <c r="F14" s="5">
        <v>59.629837207979776</v>
      </c>
      <c r="G14" s="5">
        <v>58.136935827157082</v>
      </c>
      <c r="H14" s="5">
        <v>56.230921571476429</v>
      </c>
      <c r="I14" s="5">
        <v>52.819618066497156</v>
      </c>
      <c r="J14" s="5">
        <v>48.567697549483412</v>
      </c>
      <c r="K14" s="5">
        <v>48.033816205534478</v>
      </c>
      <c r="L14" s="5">
        <v>46.902579538723508</v>
      </c>
      <c r="M14" s="5">
        <v>45.390965044206219</v>
      </c>
      <c r="O14" s="5" t="s">
        <v>1</v>
      </c>
      <c r="P14" s="5">
        <v>0</v>
      </c>
      <c r="Q14" s="5">
        <f t="shared" ref="Q14:AA14" si="12">C14-51.49345</f>
        <v>7.0560986639792205</v>
      </c>
      <c r="R14" s="5">
        <f t="shared" si="12"/>
        <v>7.4478650458906586</v>
      </c>
      <c r="S14" s="5">
        <f t="shared" si="12"/>
        <v>6.6121337925267838</v>
      </c>
      <c r="T14" s="5">
        <f t="shared" si="12"/>
        <v>8.136387207979773</v>
      </c>
      <c r="U14" s="5">
        <f t="shared" si="12"/>
        <v>6.6434858271570789</v>
      </c>
      <c r="V14" s="5">
        <f t="shared" si="12"/>
        <v>4.7374715714764264</v>
      </c>
      <c r="W14" s="5">
        <f t="shared" si="12"/>
        <v>1.3261680664971536</v>
      </c>
      <c r="X14" s="5">
        <f t="shared" si="12"/>
        <v>-2.9257524505165904</v>
      </c>
      <c r="Y14" s="5">
        <f t="shared" si="12"/>
        <v>-3.4596337944655247</v>
      </c>
      <c r="Z14" s="5">
        <f t="shared" si="12"/>
        <v>-4.590870461276495</v>
      </c>
      <c r="AA14" s="5">
        <f t="shared" si="12"/>
        <v>-6.1024849557937841</v>
      </c>
    </row>
    <row r="15" spans="1:27" x14ac:dyDescent="0.2">
      <c r="A15" s="5" t="s">
        <v>1</v>
      </c>
      <c r="B15" s="1">
        <v>54.372864987261501</v>
      </c>
      <c r="C15" s="1">
        <v>56.288393074518162</v>
      </c>
      <c r="D15" s="1">
        <v>57.544883834880245</v>
      </c>
      <c r="E15" s="1">
        <v>57.789048950148072</v>
      </c>
      <c r="F15" s="1">
        <v>57.291553850969912</v>
      </c>
      <c r="G15" s="1">
        <v>56.48910880050925</v>
      </c>
      <c r="H15" s="1">
        <v>57.702928390411216</v>
      </c>
      <c r="I15" s="1">
        <v>54.898329599252939</v>
      </c>
      <c r="J15" s="1">
        <v>53.682880653758879</v>
      </c>
      <c r="K15" s="1">
        <v>52.33557459484885</v>
      </c>
      <c r="L15" s="1">
        <v>51.4975163431181</v>
      </c>
      <c r="M15" s="1">
        <v>50.588216077587163</v>
      </c>
      <c r="O15" s="5" t="s">
        <v>1</v>
      </c>
      <c r="P15" s="5">
        <v>0</v>
      </c>
      <c r="Q15" s="5">
        <f>C15-54.3729</f>
        <v>1.9154930745181602</v>
      </c>
      <c r="R15" s="5">
        <f t="shared" ref="R15:AA15" si="13">D15-54.3729</f>
        <v>3.171983834880244</v>
      </c>
      <c r="S15" s="5">
        <f t="shared" si="13"/>
        <v>3.4161489501480702</v>
      </c>
      <c r="T15" s="5">
        <f t="shared" si="13"/>
        <v>2.9186538509699105</v>
      </c>
      <c r="U15" s="5">
        <f t="shared" si="13"/>
        <v>2.1162088005092485</v>
      </c>
      <c r="V15" s="5">
        <f t="shared" si="13"/>
        <v>3.3300283904112149</v>
      </c>
      <c r="W15" s="5">
        <f t="shared" si="13"/>
        <v>0.52542959925293786</v>
      </c>
      <c r="X15" s="5">
        <f t="shared" si="13"/>
        <v>-0.69001934624112238</v>
      </c>
      <c r="Y15" s="5">
        <f t="shared" si="13"/>
        <v>-2.0373254051511509</v>
      </c>
      <c r="Z15" s="5">
        <f t="shared" si="13"/>
        <v>-2.8753836568819011</v>
      </c>
      <c r="AA15" s="5">
        <f t="shared" si="13"/>
        <v>-3.7846839224128388</v>
      </c>
    </row>
    <row r="16" spans="1:27" s="4" customFormat="1" x14ac:dyDescent="0.2">
      <c r="A16" s="5" t="s">
        <v>3</v>
      </c>
      <c r="B16" s="4">
        <v>57.294903144191466</v>
      </c>
      <c r="C16" s="4">
        <v>59.472642994023772</v>
      </c>
      <c r="D16" s="4">
        <v>61.104143841754698</v>
      </c>
      <c r="E16" s="4">
        <v>64.18777337659337</v>
      </c>
      <c r="F16" s="4">
        <v>64.278216994994779</v>
      </c>
      <c r="G16" s="4">
        <v>61.792554083109721</v>
      </c>
      <c r="H16" s="4">
        <v>60.224595518408329</v>
      </c>
      <c r="I16" s="4">
        <v>57.42369989450038</v>
      </c>
      <c r="J16" s="4">
        <v>57.368015321426107</v>
      </c>
      <c r="K16" s="4">
        <v>56.279104994965913</v>
      </c>
      <c r="L16" s="4">
        <v>54.900728545763812</v>
      </c>
      <c r="M16" s="4">
        <v>55.444855466749225</v>
      </c>
      <c r="O16" s="4" t="s">
        <v>3</v>
      </c>
      <c r="P16" s="4">
        <v>0</v>
      </c>
      <c r="Q16" s="4">
        <f t="shared" ref="Q16:AA16" si="14">C16-57.2949</f>
        <v>2.1777429940237738</v>
      </c>
      <c r="R16" s="4">
        <f t="shared" si="14"/>
        <v>3.8092438417547001</v>
      </c>
      <c r="S16" s="4">
        <f t="shared" si="14"/>
        <v>6.8928733765933714</v>
      </c>
      <c r="T16" s="4">
        <f t="shared" si="14"/>
        <v>6.9833169949947802</v>
      </c>
      <c r="U16" s="4">
        <f t="shared" si="14"/>
        <v>4.4976540831097225</v>
      </c>
      <c r="V16" s="4">
        <f t="shared" si="14"/>
        <v>2.9296955184083302</v>
      </c>
      <c r="W16" s="4">
        <f t="shared" si="14"/>
        <v>0.12879989450038209</v>
      </c>
      <c r="X16" s="4">
        <f t="shared" si="14"/>
        <v>7.3115321426108437E-2</v>
      </c>
      <c r="Y16" s="4">
        <f t="shared" si="14"/>
        <v>-1.0157950050340858</v>
      </c>
      <c r="Z16" s="4">
        <f t="shared" si="14"/>
        <v>-2.3941714542361865</v>
      </c>
      <c r="AA16" s="4">
        <f t="shared" si="14"/>
        <v>-1.8500445332507738</v>
      </c>
    </row>
    <row r="17" spans="1:27" x14ac:dyDescent="0.2">
      <c r="A17" s="5" t="s">
        <v>3</v>
      </c>
      <c r="B17" s="5">
        <v>45.363797201313901</v>
      </c>
      <c r="C17" s="5">
        <v>41.76313841286246</v>
      </c>
      <c r="D17" s="5">
        <v>44.578197501781894</v>
      </c>
      <c r="E17" s="5">
        <v>49.70358354134909</v>
      </c>
      <c r="F17" s="5">
        <v>46.077046883942302</v>
      </c>
      <c r="G17" s="5">
        <v>45.546171123885983</v>
      </c>
      <c r="H17" s="5">
        <v>45.124420774997937</v>
      </c>
      <c r="I17" s="5">
        <v>43.267307792694126</v>
      </c>
      <c r="J17" s="5">
        <v>42.44597408418651</v>
      </c>
      <c r="K17" s="5">
        <v>42.368404656224349</v>
      </c>
      <c r="L17" s="5">
        <v>42.27322941879914</v>
      </c>
      <c r="M17" s="5">
        <v>40.913310395106308</v>
      </c>
      <c r="O17" s="5" t="s">
        <v>3</v>
      </c>
      <c r="P17" s="5">
        <v>0</v>
      </c>
      <c r="Q17" s="5">
        <f t="shared" ref="Q17:AA17" si="15">C17-45.3638</f>
        <v>-3.6006615871375374</v>
      </c>
      <c r="R17" s="5">
        <f t="shared" si="15"/>
        <v>-0.78560249821810402</v>
      </c>
      <c r="S17" s="5">
        <f t="shared" si="15"/>
        <v>4.3397835413490924</v>
      </c>
      <c r="T17" s="5">
        <f t="shared" si="15"/>
        <v>0.71324688394230407</v>
      </c>
      <c r="U17" s="5">
        <f t="shared" si="15"/>
        <v>0.18237112388598575</v>
      </c>
      <c r="V17" s="5">
        <f t="shared" si="15"/>
        <v>-0.23937922500206099</v>
      </c>
      <c r="W17" s="5">
        <f t="shared" si="15"/>
        <v>-2.0964922073058716</v>
      </c>
      <c r="X17" s="5">
        <f t="shared" si="15"/>
        <v>-2.9178259158134878</v>
      </c>
      <c r="Y17" s="5">
        <f t="shared" si="15"/>
        <v>-2.9953953437756482</v>
      </c>
      <c r="Z17" s="5">
        <f t="shared" si="15"/>
        <v>-3.0905705812008577</v>
      </c>
      <c r="AA17" s="5">
        <f t="shared" si="15"/>
        <v>-4.4504896048936899</v>
      </c>
    </row>
    <row r="18" spans="1:27" x14ac:dyDescent="0.2">
      <c r="A18" s="5" t="s">
        <v>3</v>
      </c>
      <c r="B18" s="5">
        <v>49.491489999999999</v>
      </c>
      <c r="C18" s="5">
        <v>51.090339999999998</v>
      </c>
      <c r="D18" s="5">
        <v>49.505940000000002</v>
      </c>
      <c r="E18" s="5">
        <v>50.904209999999999</v>
      </c>
      <c r="F18" s="5">
        <v>51.164400000000001</v>
      </c>
      <c r="G18" s="5">
        <v>51.743229999999997</v>
      </c>
      <c r="H18" s="5">
        <v>54.853540000000002</v>
      </c>
      <c r="I18" s="5">
        <v>48.292740000000002</v>
      </c>
      <c r="J18" s="5">
        <v>49.065669999999997</v>
      </c>
      <c r="K18" s="5">
        <v>44.845660000000002</v>
      </c>
      <c r="L18" s="5">
        <v>41.998600000000003</v>
      </c>
      <c r="M18" s="5">
        <v>43.428370000000001</v>
      </c>
      <c r="O18" s="5" t="s">
        <v>3</v>
      </c>
      <c r="P18" s="5">
        <v>0</v>
      </c>
      <c r="Q18" s="5">
        <f t="shared" ref="Q18:AA18" si="16">C18-49.49149</f>
        <v>1.5988499999999988</v>
      </c>
      <c r="R18" s="5">
        <f t="shared" si="16"/>
        <v>1.4450000000003627E-2</v>
      </c>
      <c r="S18" s="5">
        <f t="shared" si="16"/>
        <v>1.4127200000000002</v>
      </c>
      <c r="T18" s="5">
        <f t="shared" si="16"/>
        <v>1.6729100000000017</v>
      </c>
      <c r="U18" s="5">
        <f t="shared" si="16"/>
        <v>2.2517399999999981</v>
      </c>
      <c r="V18" s="5">
        <f t="shared" si="16"/>
        <v>5.3620500000000035</v>
      </c>
      <c r="W18" s="5">
        <f t="shared" si="16"/>
        <v>-1.1987499999999969</v>
      </c>
      <c r="X18" s="5">
        <f t="shared" si="16"/>
        <v>-0.42582000000000164</v>
      </c>
      <c r="Y18" s="5">
        <f t="shared" si="16"/>
        <v>-4.6458299999999966</v>
      </c>
      <c r="Z18" s="5">
        <f t="shared" si="16"/>
        <v>-7.4928899999999956</v>
      </c>
      <c r="AA18" s="5">
        <f t="shared" si="16"/>
        <v>-6.0631199999999978</v>
      </c>
    </row>
    <row r="19" spans="1:27" x14ac:dyDescent="0.2">
      <c r="A19" s="5" t="s">
        <v>3</v>
      </c>
      <c r="B19" s="5">
        <v>53.81693297022597</v>
      </c>
      <c r="C19" s="5">
        <v>54.507113209410861</v>
      </c>
      <c r="D19" s="5">
        <v>58.517676942881877</v>
      </c>
      <c r="E19" s="5">
        <v>61.341878545681126</v>
      </c>
      <c r="F19" s="5">
        <v>59.839102977798149</v>
      </c>
      <c r="G19" s="5">
        <v>58.814341794719226</v>
      </c>
      <c r="H19" s="5">
        <v>55.984801235273046</v>
      </c>
      <c r="I19" s="5">
        <v>55.608335849384815</v>
      </c>
      <c r="J19" s="5">
        <v>53.832850430727653</v>
      </c>
      <c r="K19" s="5">
        <v>54.490698388535726</v>
      </c>
      <c r="L19" s="5">
        <v>52.400427134142639</v>
      </c>
      <c r="M19" s="5">
        <v>50.603649017893211</v>
      </c>
      <c r="O19" s="5" t="s">
        <v>3</v>
      </c>
      <c r="P19" s="5">
        <v>0</v>
      </c>
      <c r="Q19" s="5">
        <f t="shared" ref="Q19:AA19" si="17">C19-53.81693</f>
        <v>0.69018320941086131</v>
      </c>
      <c r="R19" s="5">
        <f t="shared" si="17"/>
        <v>4.700746942881878</v>
      </c>
      <c r="S19" s="5">
        <f t="shared" si="17"/>
        <v>7.5249485456811271</v>
      </c>
      <c r="T19" s="5">
        <f t="shared" si="17"/>
        <v>6.0221729777981494</v>
      </c>
      <c r="U19" s="5">
        <f t="shared" si="17"/>
        <v>4.9974117947192269</v>
      </c>
      <c r="V19" s="5">
        <f t="shared" si="17"/>
        <v>2.1678712352730471</v>
      </c>
      <c r="W19" s="5">
        <f t="shared" si="17"/>
        <v>1.791405849384816</v>
      </c>
      <c r="X19" s="5">
        <f t="shared" si="17"/>
        <v>1.5920430727653923E-2</v>
      </c>
      <c r="Y19" s="5">
        <f t="shared" si="17"/>
        <v>0.67376838853572707</v>
      </c>
      <c r="Z19" s="5">
        <f t="shared" si="17"/>
        <v>-1.4165028658573604</v>
      </c>
      <c r="AA19" s="5">
        <f t="shared" si="17"/>
        <v>-3.213280982106788</v>
      </c>
    </row>
    <row r="20" spans="1:27" x14ac:dyDescent="0.2">
      <c r="A20" s="5" t="s">
        <v>3</v>
      </c>
      <c r="B20" s="5">
        <v>62.386517407433082</v>
      </c>
      <c r="C20" s="5">
        <v>71.879561658204992</v>
      </c>
      <c r="D20" s="5">
        <v>72.619922350722419</v>
      </c>
      <c r="E20" s="5">
        <v>71.432273788110578</v>
      </c>
      <c r="F20" s="5">
        <v>66.372956877435612</v>
      </c>
      <c r="G20" s="5">
        <v>64.033575852973001</v>
      </c>
      <c r="H20" s="5">
        <v>65.698005144427739</v>
      </c>
      <c r="I20" s="5">
        <v>63.702471774585227</v>
      </c>
      <c r="J20" s="5">
        <v>63.152340301134522</v>
      </c>
      <c r="K20" s="5">
        <v>59.424165297769711</v>
      </c>
      <c r="L20" s="5">
        <v>59.765086927580342</v>
      </c>
      <c r="M20" s="5">
        <v>55.494850527599247</v>
      </c>
      <c r="O20" s="5" t="s">
        <v>3</v>
      </c>
      <c r="P20" s="5">
        <v>0</v>
      </c>
      <c r="Q20" s="5">
        <f t="shared" ref="Q20:AA20" si="18">C20-62.38652</f>
        <v>9.4930416582049943</v>
      </c>
      <c r="R20" s="5">
        <f t="shared" si="18"/>
        <v>10.233402350722422</v>
      </c>
      <c r="S20" s="5">
        <f t="shared" si="18"/>
        <v>9.0457537881105807</v>
      </c>
      <c r="T20" s="5">
        <f t="shared" si="18"/>
        <v>3.9864368774356151</v>
      </c>
      <c r="U20" s="5">
        <f t="shared" si="18"/>
        <v>1.6470558529730042</v>
      </c>
      <c r="V20" s="5">
        <f t="shared" si="18"/>
        <v>3.311485144427742</v>
      </c>
      <c r="W20" s="5">
        <f t="shared" si="18"/>
        <v>1.3159517745852298</v>
      </c>
      <c r="X20" s="5">
        <f t="shared" si="18"/>
        <v>0.76582030113452504</v>
      </c>
      <c r="Y20" s="5">
        <f t="shared" si="18"/>
        <v>-2.9623547022302859</v>
      </c>
      <c r="Z20" s="5">
        <f t="shared" si="18"/>
        <v>-2.6214330724196557</v>
      </c>
      <c r="AA20" s="5">
        <f t="shared" si="18"/>
        <v>-6.8916694724007499</v>
      </c>
    </row>
    <row r="21" spans="1:27" x14ac:dyDescent="0.2">
      <c r="A21" s="5" t="s">
        <v>3</v>
      </c>
      <c r="B21" s="5">
        <v>54.686854474980201</v>
      </c>
      <c r="C21" s="5">
        <v>61.324680670699848</v>
      </c>
      <c r="D21" s="5">
        <v>66.076147547108931</v>
      </c>
      <c r="E21" s="5">
        <v>69.312774651805185</v>
      </c>
      <c r="F21" s="5">
        <v>68.854007834507243</v>
      </c>
      <c r="G21" s="5">
        <v>66.353787867078879</v>
      </c>
      <c r="H21" s="5">
        <v>66.806616797981107</v>
      </c>
      <c r="I21" s="5">
        <v>61.500646675512264</v>
      </c>
      <c r="J21" s="5">
        <v>60.134060155263811</v>
      </c>
      <c r="K21" s="5">
        <v>58.936959296605416</v>
      </c>
      <c r="L21" s="5">
        <v>56.261870525555437</v>
      </c>
      <c r="M21" s="5">
        <v>55.970304181870922</v>
      </c>
      <c r="O21" s="5" t="s">
        <v>3</v>
      </c>
      <c r="P21" s="5">
        <v>0</v>
      </c>
      <c r="Q21" s="5">
        <f t="shared" ref="Q21:AA21" si="19">C21-54.68685</f>
        <v>6.6378306706998487</v>
      </c>
      <c r="R21" s="5">
        <f t="shared" si="19"/>
        <v>11.389297547108931</v>
      </c>
      <c r="S21" s="5">
        <f t="shared" si="19"/>
        <v>14.625924651805185</v>
      </c>
      <c r="T21" s="5">
        <f t="shared" si="19"/>
        <v>14.167157834507243</v>
      </c>
      <c r="U21" s="5">
        <f t="shared" si="19"/>
        <v>11.666937867078879</v>
      </c>
      <c r="V21" s="5">
        <f t="shared" si="19"/>
        <v>12.119766797981107</v>
      </c>
      <c r="W21" s="5">
        <f t="shared" si="19"/>
        <v>6.8137966755122648</v>
      </c>
      <c r="X21" s="5">
        <f t="shared" si="19"/>
        <v>5.4472101552638108</v>
      </c>
      <c r="Y21" s="5">
        <f t="shared" si="19"/>
        <v>4.2501092966054159</v>
      </c>
      <c r="Z21" s="5">
        <f t="shared" si="19"/>
        <v>1.5750205255554377</v>
      </c>
      <c r="AA21" s="5">
        <f t="shared" si="19"/>
        <v>1.2834541818709226</v>
      </c>
    </row>
    <row r="22" spans="1:27" x14ac:dyDescent="0.2">
      <c r="A22" s="5" t="s">
        <v>3</v>
      </c>
      <c r="B22" s="5">
        <v>58.8988004018561</v>
      </c>
      <c r="C22" s="5">
        <v>67.878871784026302</v>
      </c>
      <c r="D22" s="5">
        <v>68.698322964104236</v>
      </c>
      <c r="E22" s="5">
        <v>68.798537065343311</v>
      </c>
      <c r="F22" s="5">
        <v>68.171182498000775</v>
      </c>
      <c r="G22" s="5">
        <v>67.914339224389224</v>
      </c>
      <c r="H22" s="5">
        <v>65.73654049823341</v>
      </c>
      <c r="I22" s="5">
        <v>66.124637914898187</v>
      </c>
      <c r="J22" s="5">
        <v>60.978389914573349</v>
      </c>
      <c r="K22" s="5">
        <v>58.440903423150523</v>
      </c>
      <c r="L22" s="5">
        <v>58.091269999322847</v>
      </c>
      <c r="M22" s="5">
        <v>56.2822635968406</v>
      </c>
      <c r="O22" s="5" t="s">
        <v>3</v>
      </c>
      <c r="P22" s="5">
        <v>0</v>
      </c>
      <c r="Q22" s="5">
        <f t="shared" ref="Q22:AA22" si="20">C22-58.8988</f>
        <v>8.9800717840263005</v>
      </c>
      <c r="R22" s="5">
        <f t="shared" si="20"/>
        <v>9.7995229641042343</v>
      </c>
      <c r="S22" s="5">
        <f t="shared" si="20"/>
        <v>9.8997370653433094</v>
      </c>
      <c r="T22" s="5">
        <f t="shared" si="20"/>
        <v>9.2723824980007734</v>
      </c>
      <c r="U22" s="5">
        <f t="shared" si="20"/>
        <v>9.0155392243892223</v>
      </c>
      <c r="V22" s="5">
        <f t="shared" si="20"/>
        <v>6.8377404982334085</v>
      </c>
      <c r="W22" s="5">
        <f t="shared" si="20"/>
        <v>7.2258379148981859</v>
      </c>
      <c r="X22" s="5">
        <f t="shared" si="20"/>
        <v>2.0795899145733472</v>
      </c>
      <c r="Y22" s="5">
        <f t="shared" si="20"/>
        <v>-0.45789657684947827</v>
      </c>
      <c r="Z22" s="5">
        <f t="shared" si="20"/>
        <v>-0.80753000067715419</v>
      </c>
      <c r="AA22" s="5">
        <f t="shared" si="20"/>
        <v>-2.6165364031594009</v>
      </c>
    </row>
    <row r="23" spans="1:27" x14ac:dyDescent="0.2">
      <c r="A23" s="5" t="s">
        <v>3</v>
      </c>
      <c r="B23" s="5">
        <v>58.919031467807208</v>
      </c>
      <c r="C23" s="5">
        <v>61.667424294379849</v>
      </c>
      <c r="D23" s="5">
        <v>60.80280790849212</v>
      </c>
      <c r="E23" s="5">
        <v>63.051000090466601</v>
      </c>
      <c r="F23" s="5">
        <v>62.88576649101411</v>
      </c>
      <c r="G23" s="5">
        <v>63.344594031590262</v>
      </c>
      <c r="H23" s="5">
        <v>63.296756072528538</v>
      </c>
      <c r="I23" s="5">
        <v>61.584400352652686</v>
      </c>
      <c r="J23" s="5">
        <v>59.344734637022583</v>
      </c>
      <c r="K23" s="5">
        <v>57.275126027408177</v>
      </c>
      <c r="L23" s="5">
        <v>56.094191807202002</v>
      </c>
      <c r="M23" s="5">
        <v>55.484860427198619</v>
      </c>
      <c r="O23" s="5" t="s">
        <v>3</v>
      </c>
      <c r="P23" s="5">
        <v>0</v>
      </c>
      <c r="Q23" s="5">
        <f t="shared" ref="Q23:AA23" si="21">C23-58.91903</f>
        <v>2.7483942943798496</v>
      </c>
      <c r="R23" s="5">
        <f t="shared" si="21"/>
        <v>1.8837779084921209</v>
      </c>
      <c r="S23" s="5">
        <f t="shared" si="21"/>
        <v>4.1319700904666021</v>
      </c>
      <c r="T23" s="5">
        <f t="shared" si="21"/>
        <v>3.9667364910141103</v>
      </c>
      <c r="U23" s="5">
        <f t="shared" si="21"/>
        <v>4.4255640315902625</v>
      </c>
      <c r="V23" s="5">
        <f t="shared" si="21"/>
        <v>4.3777260725285387</v>
      </c>
      <c r="W23" s="5">
        <f t="shared" si="21"/>
        <v>2.6653703526526868</v>
      </c>
      <c r="X23" s="5">
        <f t="shared" si="21"/>
        <v>0.42570463702258365</v>
      </c>
      <c r="Y23" s="5">
        <f t="shared" si="21"/>
        <v>-1.6439039725918221</v>
      </c>
      <c r="Z23" s="5">
        <f t="shared" si="21"/>
        <v>-2.8248381927979977</v>
      </c>
      <c r="AA23" s="5">
        <f t="shared" si="21"/>
        <v>-3.4341695728013804</v>
      </c>
    </row>
    <row r="24" spans="1:27" x14ac:dyDescent="0.2">
      <c r="A24" s="5" t="s">
        <v>3</v>
      </c>
      <c r="B24" s="5">
        <v>60.34920057434352</v>
      </c>
      <c r="C24" s="5">
        <v>67.787035072155135</v>
      </c>
      <c r="D24" s="5">
        <v>70.735104791077575</v>
      </c>
      <c r="E24" s="5">
        <v>70.880788917619995</v>
      </c>
      <c r="F24" s="5">
        <v>70.894814546333635</v>
      </c>
      <c r="G24" s="5">
        <v>68.930485981766481</v>
      </c>
      <c r="H24" s="5">
        <v>69.343643521574407</v>
      </c>
      <c r="I24" s="5">
        <v>64.144029348173433</v>
      </c>
      <c r="J24" s="5">
        <v>63.805071360719346</v>
      </c>
      <c r="K24" s="5">
        <v>61.491442186434583</v>
      </c>
      <c r="L24" s="5">
        <v>61.274395779331407</v>
      </c>
      <c r="M24" s="5">
        <v>60.99275572443613</v>
      </c>
      <c r="O24" s="5" t="s">
        <v>3</v>
      </c>
      <c r="P24" s="5">
        <v>0</v>
      </c>
      <c r="Q24" s="5">
        <f t="shared" ref="Q24:AA24" si="22">C24-60.3492</f>
        <v>7.4378350721551314</v>
      </c>
      <c r="R24" s="5">
        <f t="shared" si="22"/>
        <v>10.385904791077571</v>
      </c>
      <c r="S24" s="5">
        <f t="shared" si="22"/>
        <v>10.531588917619992</v>
      </c>
      <c r="T24" s="5">
        <f t="shared" si="22"/>
        <v>10.545614546333631</v>
      </c>
      <c r="U24" s="5">
        <f t="shared" si="22"/>
        <v>8.5812859817664773</v>
      </c>
      <c r="V24" s="5">
        <f t="shared" si="22"/>
        <v>8.9944435215744036</v>
      </c>
      <c r="W24" s="5">
        <f t="shared" si="22"/>
        <v>3.7948293481734297</v>
      </c>
      <c r="X24" s="5">
        <f t="shared" si="22"/>
        <v>3.4558713607193425</v>
      </c>
      <c r="Y24" s="5">
        <f t="shared" si="22"/>
        <v>1.1422421864345793</v>
      </c>
      <c r="Z24" s="5">
        <f t="shared" si="22"/>
        <v>0.9251957793314034</v>
      </c>
      <c r="AA24" s="5">
        <f t="shared" si="22"/>
        <v>0.6435557244361263</v>
      </c>
    </row>
    <row r="25" spans="1:27" x14ac:dyDescent="0.2">
      <c r="A25" s="5" t="s">
        <v>3</v>
      </c>
      <c r="B25" s="5">
        <v>48.933288156221082</v>
      </c>
      <c r="C25" s="5">
        <v>55.135935313219534</v>
      </c>
      <c r="D25" s="5">
        <v>58.261087053721106</v>
      </c>
      <c r="E25" s="5">
        <v>58.737291263815415</v>
      </c>
      <c r="F25" s="5">
        <v>57.522263632430644</v>
      </c>
      <c r="G25" s="5">
        <v>56.62777998834077</v>
      </c>
      <c r="H25" s="5">
        <v>57.278389658280965</v>
      </c>
      <c r="I25" s="5">
        <v>55.686026013422016</v>
      </c>
      <c r="J25" s="5">
        <v>56.442596112344546</v>
      </c>
      <c r="K25" s="5">
        <v>54.327096886861582</v>
      </c>
      <c r="L25" s="5">
        <v>54.969126014178194</v>
      </c>
      <c r="M25" s="5">
        <v>55.486554796679016</v>
      </c>
      <c r="O25" s="5" t="s">
        <v>3</v>
      </c>
      <c r="P25" s="5">
        <v>0</v>
      </c>
      <c r="Q25" s="5">
        <f t="shared" ref="Q25:AA25" si="23">C25-48.93329</f>
        <v>6.2026453132195343</v>
      </c>
      <c r="R25" s="5">
        <f t="shared" si="23"/>
        <v>9.3277970537211061</v>
      </c>
      <c r="S25" s="5">
        <f t="shared" si="23"/>
        <v>9.8040012638154153</v>
      </c>
      <c r="T25" s="5">
        <f t="shared" si="23"/>
        <v>8.588973632430644</v>
      </c>
      <c r="U25" s="5">
        <f t="shared" si="23"/>
        <v>7.69448998834077</v>
      </c>
      <c r="V25" s="5">
        <f t="shared" si="23"/>
        <v>8.3450996582809651</v>
      </c>
      <c r="W25" s="5">
        <f t="shared" si="23"/>
        <v>6.752736013422016</v>
      </c>
      <c r="X25" s="5">
        <f t="shared" si="23"/>
        <v>7.5093061123445466</v>
      </c>
      <c r="Y25" s="5">
        <f t="shared" si="23"/>
        <v>5.3938068868615829</v>
      </c>
      <c r="Z25" s="5">
        <f t="shared" si="23"/>
        <v>6.0358360141781944</v>
      </c>
      <c r="AA25" s="5">
        <f t="shared" si="23"/>
        <v>6.5532647966790165</v>
      </c>
    </row>
    <row r="26" spans="1:27" x14ac:dyDescent="0.2">
      <c r="A26" s="5" t="s">
        <v>3</v>
      </c>
      <c r="B26" s="5">
        <v>67.558006866804689</v>
      </c>
      <c r="C26" s="5">
        <v>69.522310000000004</v>
      </c>
      <c r="D26" s="5">
        <v>73.195250000000001</v>
      </c>
      <c r="E26" s="5">
        <v>76.455799999999996</v>
      </c>
      <c r="F26" s="5">
        <v>75.363919999999993</v>
      </c>
      <c r="G26" s="5">
        <v>74.506960000000007</v>
      </c>
      <c r="H26" s="17">
        <v>6.5023733023991808</v>
      </c>
      <c r="I26" s="5">
        <v>72.104290000000006</v>
      </c>
      <c r="J26" s="5">
        <v>69.42783</v>
      </c>
      <c r="K26" s="5">
        <v>70.721059999999994</v>
      </c>
      <c r="L26" s="5">
        <v>67.947890000000001</v>
      </c>
      <c r="M26" s="5">
        <v>66.574650000000005</v>
      </c>
      <c r="O26" s="5" t="s">
        <v>3</v>
      </c>
      <c r="P26" s="5">
        <v>0</v>
      </c>
      <c r="Q26" s="5">
        <f t="shared" ref="Q26:AA26" si="24">C26-67.55801</f>
        <v>1.9643000000000086</v>
      </c>
      <c r="R26" s="5">
        <f t="shared" si="24"/>
        <v>5.6372400000000056</v>
      </c>
      <c r="S26" s="5">
        <f t="shared" si="24"/>
        <v>8.8977900000000005</v>
      </c>
      <c r="T26" s="5">
        <f t="shared" si="24"/>
        <v>7.8059099999999972</v>
      </c>
      <c r="U26" s="5">
        <f t="shared" si="24"/>
        <v>6.9489500000000106</v>
      </c>
      <c r="V26" s="5">
        <f t="shared" si="24"/>
        <v>-61.055636697600818</v>
      </c>
      <c r="W26" s="5">
        <f t="shared" si="24"/>
        <v>4.5462800000000101</v>
      </c>
      <c r="X26" s="5">
        <f t="shared" si="24"/>
        <v>1.8698200000000043</v>
      </c>
      <c r="Y26" s="5">
        <f t="shared" si="24"/>
        <v>3.1630499999999984</v>
      </c>
      <c r="Z26" s="5">
        <f t="shared" si="24"/>
        <v>0.38988000000000511</v>
      </c>
      <c r="AA26" s="5">
        <f t="shared" si="24"/>
        <v>-0.98335999999999046</v>
      </c>
    </row>
    <row r="27" spans="1:27" x14ac:dyDescent="0.2">
      <c r="A27" s="5" t="s">
        <v>3</v>
      </c>
      <c r="B27" s="5">
        <v>44.668535573235545</v>
      </c>
      <c r="C27" s="5">
        <v>49.477403088677598</v>
      </c>
      <c r="D27" s="5">
        <v>50.668550263665118</v>
      </c>
      <c r="E27" s="5">
        <v>53.172578883292466</v>
      </c>
      <c r="F27" s="5">
        <v>52.547377407245229</v>
      </c>
      <c r="G27" s="5">
        <v>55.285495458017273</v>
      </c>
      <c r="H27" s="5">
        <v>52.844499744220215</v>
      </c>
      <c r="I27" s="5">
        <v>49.174043304658539</v>
      </c>
      <c r="J27" s="5">
        <v>45.399464490449979</v>
      </c>
      <c r="K27" s="5">
        <v>44.582124127417877</v>
      </c>
      <c r="L27" s="5">
        <v>44.008570647148801</v>
      </c>
      <c r="M27" s="5">
        <v>42.952693847382861</v>
      </c>
      <c r="O27" s="5" t="s">
        <v>3</v>
      </c>
      <c r="P27" s="5">
        <v>0</v>
      </c>
      <c r="Q27" s="5">
        <f t="shared" ref="Q27:AA27" si="25">+C27-44.66854</f>
        <v>4.8088630886775974</v>
      </c>
      <c r="R27" s="5">
        <f t="shared" si="25"/>
        <v>6.0000102636651178</v>
      </c>
      <c r="S27" s="5">
        <f t="shared" si="25"/>
        <v>8.5040388832924663</v>
      </c>
      <c r="T27" s="5">
        <f t="shared" si="25"/>
        <v>7.8788374072452285</v>
      </c>
      <c r="U27" s="5">
        <f t="shared" si="25"/>
        <v>10.616955458017273</v>
      </c>
      <c r="V27" s="5">
        <f t="shared" si="25"/>
        <v>8.175959744220215</v>
      </c>
      <c r="W27" s="5">
        <f t="shared" si="25"/>
        <v>4.5055033046585393</v>
      </c>
      <c r="X27" s="5">
        <f t="shared" si="25"/>
        <v>0.7309244904499792</v>
      </c>
      <c r="Y27" s="5">
        <f t="shared" si="25"/>
        <v>-8.6415872582122688E-2</v>
      </c>
      <c r="Z27" s="5">
        <f t="shared" si="25"/>
        <v>-0.65996935285119918</v>
      </c>
      <c r="AA27" s="5">
        <f t="shared" si="25"/>
        <v>-1.7158461526171394</v>
      </c>
    </row>
    <row r="28" spans="1:27" x14ac:dyDescent="0.2">
      <c r="A28" s="5" t="s">
        <v>3</v>
      </c>
      <c r="B28" s="5">
        <v>48.455582245630353</v>
      </c>
      <c r="C28" s="5">
        <v>56.360335545261051</v>
      </c>
      <c r="D28" s="5">
        <v>54.630742650429873</v>
      </c>
      <c r="E28" s="5">
        <v>55.165392042798516</v>
      </c>
      <c r="F28" s="5">
        <v>55.019705106333753</v>
      </c>
      <c r="G28" s="5">
        <v>56.414241458897429</v>
      </c>
      <c r="H28" s="5">
        <v>58.87471137379088</v>
      </c>
      <c r="I28" s="5">
        <v>52.934658683176949</v>
      </c>
      <c r="J28" s="5">
        <v>50.859024566256373</v>
      </c>
      <c r="K28" s="5">
        <v>49.680778648081052</v>
      </c>
      <c r="L28" s="5">
        <v>47.276870825754798</v>
      </c>
      <c r="M28" s="5">
        <v>46.625685299692499</v>
      </c>
      <c r="O28" s="5" t="s">
        <v>3</v>
      </c>
      <c r="P28" s="5">
        <v>0</v>
      </c>
      <c r="Q28" s="5">
        <f t="shared" ref="Q28:AA28" si="26">+C28-48.45558</f>
        <v>7.9047555452610538</v>
      </c>
      <c r="R28" s="5">
        <f t="shared" si="26"/>
        <v>6.1751626504298756</v>
      </c>
      <c r="S28" s="5">
        <f t="shared" si="26"/>
        <v>6.709812042798518</v>
      </c>
      <c r="T28" s="5">
        <f t="shared" si="26"/>
        <v>6.5641251063337549</v>
      </c>
      <c r="U28" s="5">
        <f t="shared" si="26"/>
        <v>7.9586614588974314</v>
      </c>
      <c r="V28" s="5">
        <f t="shared" si="26"/>
        <v>10.419131373790883</v>
      </c>
      <c r="W28" s="5">
        <f t="shared" si="26"/>
        <v>4.4790786831769509</v>
      </c>
      <c r="X28" s="5">
        <f t="shared" si="26"/>
        <v>2.4034445662563755</v>
      </c>
      <c r="Y28" s="5">
        <f t="shared" si="26"/>
        <v>1.2251986480810544</v>
      </c>
      <c r="Z28" s="5">
        <f t="shared" si="26"/>
        <v>-1.1787091742451992</v>
      </c>
      <c r="AA28" s="5">
        <f t="shared" si="26"/>
        <v>-1.8298947003074986</v>
      </c>
    </row>
    <row r="29" spans="1:27" x14ac:dyDescent="0.2">
      <c r="A29" s="5" t="s">
        <v>3</v>
      </c>
      <c r="B29" s="5">
        <v>55.149954019098097</v>
      </c>
      <c r="C29" s="5">
        <v>59.993336580475514</v>
      </c>
      <c r="D29" s="5">
        <v>62.064260075530584</v>
      </c>
      <c r="E29" s="5">
        <v>63.494716490023833</v>
      </c>
      <c r="F29" s="5">
        <v>63.861647231462662</v>
      </c>
      <c r="G29" s="5">
        <v>63.979065682949781</v>
      </c>
      <c r="H29" s="5">
        <v>63.306534807481917</v>
      </c>
      <c r="I29" s="5">
        <v>64.282041500088127</v>
      </c>
      <c r="J29" s="5">
        <v>60.912226085489806</v>
      </c>
      <c r="K29" s="5">
        <v>58.658372900026706</v>
      </c>
      <c r="L29" s="5">
        <v>57.714622961954369</v>
      </c>
      <c r="M29" s="5">
        <v>54.016153677058504</v>
      </c>
      <c r="O29" s="5" t="s">
        <v>3</v>
      </c>
      <c r="P29" s="5">
        <v>0</v>
      </c>
      <c r="Q29" s="5">
        <f t="shared" ref="Q29:AA29" si="27">+C29-55.14995</f>
        <v>4.8433865804755172</v>
      </c>
      <c r="R29" s="5">
        <f t="shared" si="27"/>
        <v>6.9143100755305866</v>
      </c>
      <c r="S29" s="5">
        <f t="shared" si="27"/>
        <v>8.3447664900238365</v>
      </c>
      <c r="T29" s="5">
        <f t="shared" si="27"/>
        <v>8.7116972314626651</v>
      </c>
      <c r="U29" s="5">
        <f t="shared" si="27"/>
        <v>8.8291156829497837</v>
      </c>
      <c r="V29" s="5">
        <f t="shared" si="27"/>
        <v>8.1565848074819201</v>
      </c>
      <c r="W29" s="5">
        <f t="shared" si="27"/>
        <v>9.13209150008813</v>
      </c>
      <c r="X29" s="5">
        <f t="shared" si="27"/>
        <v>5.762276085489809</v>
      </c>
      <c r="Y29" s="5">
        <f t="shared" si="27"/>
        <v>3.5084229000267086</v>
      </c>
      <c r="Z29" s="5">
        <f t="shared" si="27"/>
        <v>2.564672961954372</v>
      </c>
      <c r="AA29" s="5">
        <f t="shared" si="27"/>
        <v>-1.1337963229414925</v>
      </c>
    </row>
  </sheetData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tabColor rgb="FF0070C0"/>
  </sheetPr>
  <dimension ref="A1:AA23"/>
  <sheetViews>
    <sheetView zoomScale="80" zoomScaleNormal="80" workbookViewId="0">
      <selection activeCell="L37" sqref="L37"/>
    </sheetView>
  </sheetViews>
  <sheetFormatPr defaultColWidth="9" defaultRowHeight="13.8" x14ac:dyDescent="0.2"/>
  <cols>
    <col min="1" max="1" width="8.77734375" style="5" customWidth="1"/>
    <col min="2" max="15" width="9" style="5"/>
    <col min="16" max="16" width="8.109375" style="5" customWidth="1"/>
    <col min="17" max="16384" width="9" style="5"/>
  </cols>
  <sheetData>
    <row r="1" spans="1:27" x14ac:dyDescent="0.2">
      <c r="A1" s="1"/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O1" s="1" t="s">
        <v>21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16</v>
      </c>
      <c r="Z1" s="1" t="s">
        <v>17</v>
      </c>
      <c r="AA1" s="1" t="s">
        <v>18</v>
      </c>
    </row>
    <row r="2" spans="1:27" x14ac:dyDescent="0.2">
      <c r="A2" s="5" t="s">
        <v>1</v>
      </c>
      <c r="B2" s="5">
        <v>45.273339999999997</v>
      </c>
      <c r="C2" s="5">
        <v>41.569589999999998</v>
      </c>
      <c r="D2" s="5">
        <v>36.588419999999999</v>
      </c>
      <c r="E2" s="5">
        <v>37.973460000000003</v>
      </c>
      <c r="F2" s="5">
        <v>40.192810000000001</v>
      </c>
      <c r="G2" s="5">
        <v>40.898719999999997</v>
      </c>
      <c r="H2" s="5">
        <v>44.587719999999997</v>
      </c>
      <c r="I2" s="5">
        <v>42.244329999999998</v>
      </c>
      <c r="J2" s="5">
        <v>40.732550000000003</v>
      </c>
      <c r="K2" s="5">
        <v>42.166040000000002</v>
      </c>
      <c r="L2" s="5">
        <v>41.752360000000003</v>
      </c>
      <c r="M2" s="5">
        <v>39.040909999999997</v>
      </c>
      <c r="O2" s="5" t="s">
        <v>1</v>
      </c>
      <c r="P2" s="5">
        <f>B2-45.27334</f>
        <v>0</v>
      </c>
      <c r="Q2" s="5">
        <f t="shared" ref="Q2:AA2" si="0">C2-45.27334</f>
        <v>-3.7037499999999994</v>
      </c>
      <c r="R2" s="5">
        <f t="shared" si="0"/>
        <v>-8.6849199999999982</v>
      </c>
      <c r="S2" s="5">
        <f t="shared" si="0"/>
        <v>-7.2998799999999946</v>
      </c>
      <c r="T2" s="5">
        <f t="shared" si="0"/>
        <v>-5.080529999999996</v>
      </c>
      <c r="U2" s="5">
        <f t="shared" si="0"/>
        <v>-4.3746200000000002</v>
      </c>
      <c r="V2" s="5">
        <f t="shared" si="0"/>
        <v>-0.68562000000000012</v>
      </c>
      <c r="W2" s="5">
        <f t="shared" si="0"/>
        <v>-3.0290099999999995</v>
      </c>
      <c r="X2" s="5">
        <f t="shared" si="0"/>
        <v>-4.5407899999999941</v>
      </c>
      <c r="Y2" s="5">
        <f t="shared" si="0"/>
        <v>-3.1072999999999951</v>
      </c>
      <c r="Z2" s="5">
        <f t="shared" si="0"/>
        <v>-3.5209799999999944</v>
      </c>
      <c r="AA2" s="5">
        <f t="shared" si="0"/>
        <v>-6.2324300000000008</v>
      </c>
    </row>
    <row r="3" spans="1:27" x14ac:dyDescent="0.2">
      <c r="B3" s="5">
        <v>46.237310000000001</v>
      </c>
      <c r="C3" s="5">
        <v>41.351320000000001</v>
      </c>
      <c r="D3" s="5">
        <v>46.087029999999999</v>
      </c>
      <c r="E3" s="5">
        <v>41.985819999999997</v>
      </c>
      <c r="F3" s="5">
        <v>41.536160000000002</v>
      </c>
      <c r="G3" s="5">
        <v>40.818660000000001</v>
      </c>
      <c r="H3" s="5">
        <v>51.929580000000001</v>
      </c>
      <c r="I3" s="5">
        <v>48.192019999999999</v>
      </c>
      <c r="J3" s="5">
        <v>47.650329999999997</v>
      </c>
      <c r="K3" s="5">
        <v>44.941650000000003</v>
      </c>
      <c r="L3" s="5">
        <v>47.086770000000001</v>
      </c>
      <c r="M3" s="5">
        <v>46.95796</v>
      </c>
      <c r="O3" s="5" t="s">
        <v>1</v>
      </c>
      <c r="P3" s="5">
        <f>+B3-46.23731</f>
        <v>0</v>
      </c>
      <c r="Q3" s="5">
        <f t="shared" ref="Q3:AA3" si="1">+C3-46.23731</f>
        <v>-4.8859899999999996</v>
      </c>
      <c r="R3" s="5">
        <f t="shared" si="1"/>
        <v>-0.15028000000000219</v>
      </c>
      <c r="S3" s="5">
        <f t="shared" si="1"/>
        <v>-4.251490000000004</v>
      </c>
      <c r="T3" s="5">
        <f t="shared" si="1"/>
        <v>-4.7011499999999984</v>
      </c>
      <c r="U3" s="5">
        <f t="shared" si="1"/>
        <v>-5.4186499999999995</v>
      </c>
      <c r="V3" s="5">
        <f t="shared" si="1"/>
        <v>5.6922700000000006</v>
      </c>
      <c r="W3" s="5">
        <f t="shared" si="1"/>
        <v>1.9547099999999986</v>
      </c>
      <c r="X3" s="5">
        <f t="shared" si="1"/>
        <v>1.4130199999999959</v>
      </c>
      <c r="Y3" s="5">
        <f t="shared" si="1"/>
        <v>-1.295659999999998</v>
      </c>
      <c r="Z3" s="5">
        <f t="shared" si="1"/>
        <v>0.84946000000000055</v>
      </c>
      <c r="AA3" s="5">
        <f t="shared" si="1"/>
        <v>0.72064999999999912</v>
      </c>
    </row>
    <row r="4" spans="1:27" x14ac:dyDescent="0.2">
      <c r="B4" s="5">
        <v>62.400550000000003</v>
      </c>
      <c r="C4" s="5">
        <v>57.51249</v>
      </c>
      <c r="D4" s="5">
        <v>60.764060000000001</v>
      </c>
      <c r="E4" s="5">
        <v>59.239710000000002</v>
      </c>
      <c r="F4" s="5">
        <v>56.181719999999999</v>
      </c>
      <c r="G4" s="5">
        <v>59.1873</v>
      </c>
      <c r="H4" s="5">
        <v>68.298419999999993</v>
      </c>
      <c r="I4" s="5">
        <v>61.271940000000001</v>
      </c>
      <c r="J4" s="5">
        <v>61.324770000000001</v>
      </c>
      <c r="K4" s="5">
        <v>56.962719999999997</v>
      </c>
      <c r="L4" s="5">
        <v>59.491129999999998</v>
      </c>
      <c r="M4" s="5">
        <v>58.801490000000001</v>
      </c>
      <c r="O4" s="5" t="s">
        <v>1</v>
      </c>
      <c r="P4" s="5">
        <f>B4-62.40055</f>
        <v>0</v>
      </c>
      <c r="Q4" s="5">
        <f t="shared" ref="Q4:AA4" si="2">C4-62.40055</f>
        <v>-4.888060000000003</v>
      </c>
      <c r="R4" s="5">
        <f t="shared" si="2"/>
        <v>-1.636490000000002</v>
      </c>
      <c r="S4" s="5">
        <f t="shared" si="2"/>
        <v>-3.1608400000000003</v>
      </c>
      <c r="T4" s="5">
        <f t="shared" si="2"/>
        <v>-6.2188300000000041</v>
      </c>
      <c r="U4" s="5">
        <f t="shared" si="2"/>
        <v>-3.2132500000000022</v>
      </c>
      <c r="V4" s="5">
        <f t="shared" si="2"/>
        <v>5.8978699999999904</v>
      </c>
      <c r="W4" s="5">
        <f t="shared" si="2"/>
        <v>-1.1286100000000019</v>
      </c>
      <c r="X4" s="5">
        <f t="shared" si="2"/>
        <v>-1.0757800000000017</v>
      </c>
      <c r="Y4" s="5">
        <f t="shared" si="2"/>
        <v>-5.4378300000000053</v>
      </c>
      <c r="Z4" s="5">
        <f t="shared" si="2"/>
        <v>-2.9094200000000043</v>
      </c>
      <c r="AA4" s="5">
        <f t="shared" si="2"/>
        <v>-3.5990600000000015</v>
      </c>
    </row>
    <row r="5" spans="1:27" x14ac:dyDescent="0.2">
      <c r="B5" s="5">
        <v>56.977780000000003</v>
      </c>
      <c r="C5" s="5">
        <v>47.562690000000003</v>
      </c>
      <c r="D5" s="5">
        <v>49.028149999999997</v>
      </c>
      <c r="E5" s="5">
        <v>48.444090000000003</v>
      </c>
      <c r="F5" s="5">
        <v>47.341000000000001</v>
      </c>
      <c r="G5" s="5">
        <v>45.528030000000001</v>
      </c>
      <c r="H5" s="5">
        <v>52.902160000000002</v>
      </c>
      <c r="I5" s="5">
        <v>50.955010000000001</v>
      </c>
      <c r="J5" s="5">
        <v>48.370460000000001</v>
      </c>
      <c r="K5" s="5">
        <v>46.82002</v>
      </c>
      <c r="L5" s="5">
        <v>47.18826</v>
      </c>
      <c r="M5" s="5">
        <v>50.077019999999997</v>
      </c>
      <c r="O5" s="5" t="s">
        <v>1</v>
      </c>
      <c r="P5" s="5">
        <f>B5-56.97778</f>
        <v>0</v>
      </c>
      <c r="Q5" s="5">
        <f t="shared" ref="Q5:AA5" si="3">C5-56.97778</f>
        <v>-9.4150899999999993</v>
      </c>
      <c r="R5" s="5">
        <f t="shared" si="3"/>
        <v>-7.9496300000000062</v>
      </c>
      <c r="S5" s="5">
        <f t="shared" si="3"/>
        <v>-8.53369</v>
      </c>
      <c r="T5" s="5">
        <f t="shared" si="3"/>
        <v>-9.6367800000000017</v>
      </c>
      <c r="U5" s="5">
        <f t="shared" si="3"/>
        <v>-11.449750000000002</v>
      </c>
      <c r="V5" s="5">
        <f t="shared" si="3"/>
        <v>-4.0756200000000007</v>
      </c>
      <c r="W5" s="5">
        <f t="shared" si="3"/>
        <v>-6.0227700000000013</v>
      </c>
      <c r="X5" s="5">
        <f t="shared" si="3"/>
        <v>-8.6073200000000014</v>
      </c>
      <c r="Y5" s="5">
        <f t="shared" si="3"/>
        <v>-10.157760000000003</v>
      </c>
      <c r="Z5" s="5">
        <f t="shared" si="3"/>
        <v>-9.7895200000000031</v>
      </c>
      <c r="AA5" s="5">
        <f t="shared" si="3"/>
        <v>-6.9007600000000053</v>
      </c>
    </row>
    <row r="6" spans="1:27" x14ac:dyDescent="0.2">
      <c r="B6" s="5">
        <v>45.40587</v>
      </c>
      <c r="C6" s="5">
        <v>43.778170000000003</v>
      </c>
      <c r="D6" s="5">
        <v>45.138280000000002</v>
      </c>
      <c r="E6" s="5">
        <v>47.627360000000003</v>
      </c>
      <c r="F6" s="5">
        <v>47.619309999999999</v>
      </c>
      <c r="G6" s="5">
        <v>45.251550000000002</v>
      </c>
      <c r="H6" s="5">
        <v>48.44791</v>
      </c>
      <c r="I6" s="5">
        <v>45.045119999999997</v>
      </c>
      <c r="J6" s="5">
        <v>42.826369999999997</v>
      </c>
      <c r="K6" s="5">
        <v>40.782209999999999</v>
      </c>
      <c r="L6" s="5">
        <v>42.735219999999998</v>
      </c>
      <c r="M6" s="5">
        <v>42.788609999999998</v>
      </c>
      <c r="O6" s="5" t="s">
        <v>1</v>
      </c>
      <c r="P6" s="5">
        <f>B6-45.40587</f>
        <v>0</v>
      </c>
      <c r="Q6" s="5">
        <f t="shared" ref="Q6:AA6" si="4">C6-45.40587</f>
        <v>-1.6276999999999973</v>
      </c>
      <c r="R6" s="5">
        <f t="shared" si="4"/>
        <v>-0.26758999999999844</v>
      </c>
      <c r="S6" s="5">
        <f t="shared" si="4"/>
        <v>2.2214900000000029</v>
      </c>
      <c r="T6" s="5">
        <f t="shared" si="4"/>
        <v>2.2134399999999985</v>
      </c>
      <c r="U6" s="5">
        <f t="shared" si="4"/>
        <v>-0.15431999999999846</v>
      </c>
      <c r="V6" s="5">
        <f t="shared" si="4"/>
        <v>3.0420400000000001</v>
      </c>
      <c r="W6" s="5">
        <f t="shared" si="4"/>
        <v>-0.36075000000000301</v>
      </c>
      <c r="X6" s="5">
        <f t="shared" si="4"/>
        <v>-2.579500000000003</v>
      </c>
      <c r="Y6" s="5">
        <f t="shared" si="4"/>
        <v>-4.623660000000001</v>
      </c>
      <c r="Z6" s="5">
        <f t="shared" si="4"/>
        <v>-2.670650000000002</v>
      </c>
      <c r="AA6" s="5">
        <f t="shared" si="4"/>
        <v>-2.6172600000000017</v>
      </c>
    </row>
    <row r="7" spans="1:27" x14ac:dyDescent="0.2">
      <c r="B7" s="5">
        <v>43.469782350114251</v>
      </c>
      <c r="C7" s="5">
        <v>42.65452708295679</v>
      </c>
      <c r="D7" s="5">
        <v>43.955483012941912</v>
      </c>
      <c r="E7" s="5">
        <v>44.154156175623399</v>
      </c>
      <c r="F7" s="5">
        <v>42.813952568059953</v>
      </c>
      <c r="G7" s="5">
        <v>43.616345996956817</v>
      </c>
      <c r="H7" s="5">
        <v>50.722414808387541</v>
      </c>
      <c r="I7" s="5">
        <v>47.368810336961701</v>
      </c>
      <c r="J7" s="5">
        <v>48.480892434661925</v>
      </c>
      <c r="K7" s="5">
        <v>47.753679235495561</v>
      </c>
      <c r="L7" s="5">
        <v>42.477789008243441</v>
      </c>
      <c r="M7" s="5">
        <v>43.547472905042014</v>
      </c>
      <c r="O7" s="5" t="s">
        <v>1</v>
      </c>
      <c r="P7" s="5">
        <v>0</v>
      </c>
      <c r="Q7" s="5">
        <f t="shared" ref="Q7:AA7" si="5">C7-43.46978</f>
        <v>-0.81525291704321035</v>
      </c>
      <c r="R7" s="5">
        <f t="shared" si="5"/>
        <v>0.48570301294191154</v>
      </c>
      <c r="S7" s="5">
        <f t="shared" si="5"/>
        <v>0.68437617562339881</v>
      </c>
      <c r="T7" s="5">
        <f t="shared" si="5"/>
        <v>-0.65582743194004678</v>
      </c>
      <c r="U7" s="5">
        <f t="shared" si="5"/>
        <v>0.14656599695681649</v>
      </c>
      <c r="V7" s="5">
        <f t="shared" si="5"/>
        <v>7.2526348083875405</v>
      </c>
      <c r="W7" s="5">
        <f t="shared" si="5"/>
        <v>3.899030336961701</v>
      </c>
      <c r="X7" s="5">
        <f t="shared" si="5"/>
        <v>5.0111124346619249</v>
      </c>
      <c r="Y7" s="5">
        <f t="shared" si="5"/>
        <v>4.2838992354955607</v>
      </c>
      <c r="Z7" s="5">
        <f t="shared" si="5"/>
        <v>-0.99199099175655903</v>
      </c>
      <c r="AA7" s="5">
        <f t="shared" si="5"/>
        <v>7.7692905042013649E-2</v>
      </c>
    </row>
    <row r="8" spans="1:27" x14ac:dyDescent="0.2">
      <c r="B8" s="5">
        <v>50.509221471996959</v>
      </c>
      <c r="C8" s="5">
        <v>56.924749550263833</v>
      </c>
      <c r="D8" s="5">
        <v>55.265234626987763</v>
      </c>
      <c r="E8" s="5">
        <v>58.031723584525757</v>
      </c>
      <c r="F8" s="5">
        <v>56.761525751482004</v>
      </c>
      <c r="G8" s="5">
        <v>53.48581463932986</v>
      </c>
      <c r="H8" s="5">
        <v>51.046473892738504</v>
      </c>
      <c r="I8" s="5">
        <v>45.458400972560874</v>
      </c>
      <c r="J8" s="5">
        <v>44.729487447109072</v>
      </c>
      <c r="K8" s="5">
        <v>45.573335833255641</v>
      </c>
      <c r="L8" s="5">
        <v>45.345091303441478</v>
      </c>
      <c r="M8" s="5">
        <v>44.401101256361436</v>
      </c>
      <c r="O8" s="5" t="s">
        <v>1</v>
      </c>
      <c r="P8" s="5">
        <v>0</v>
      </c>
      <c r="Q8" s="5">
        <f t="shared" ref="Q8:AA8" si="6">C8-50.50922</f>
        <v>6.4155295502638339</v>
      </c>
      <c r="R8" s="5">
        <f t="shared" si="6"/>
        <v>4.7560146269877634</v>
      </c>
      <c r="S8" s="5">
        <f t="shared" si="6"/>
        <v>7.522503584525758</v>
      </c>
      <c r="T8" s="5">
        <f t="shared" si="6"/>
        <v>6.2523057514820053</v>
      </c>
      <c r="U8" s="5">
        <f t="shared" si="6"/>
        <v>2.9765946393298606</v>
      </c>
      <c r="V8" s="5">
        <f t="shared" si="6"/>
        <v>0.5372538927385051</v>
      </c>
      <c r="W8" s="5">
        <f t="shared" si="6"/>
        <v>-5.0508190274391254</v>
      </c>
      <c r="X8" s="5">
        <f t="shared" si="6"/>
        <v>-5.7797325528909269</v>
      </c>
      <c r="Y8" s="5">
        <f t="shared" si="6"/>
        <v>-4.9358841667443585</v>
      </c>
      <c r="Z8" s="5">
        <f t="shared" si="6"/>
        <v>-5.1641286965585209</v>
      </c>
      <c r="AA8" s="5">
        <f t="shared" si="6"/>
        <v>-6.1081187436385633</v>
      </c>
    </row>
    <row r="9" spans="1:27" x14ac:dyDescent="0.2">
      <c r="B9" s="5">
        <v>59.357457683256889</v>
      </c>
      <c r="C9" s="5">
        <v>59.27096184829243</v>
      </c>
      <c r="D9" s="5">
        <v>59.217917831271507</v>
      </c>
      <c r="E9" s="5">
        <v>58.58330829805017</v>
      </c>
      <c r="F9" s="5">
        <v>58.024481447736349</v>
      </c>
      <c r="G9" s="5">
        <v>57.797887302241271</v>
      </c>
      <c r="H9" s="5">
        <v>52.507232899921725</v>
      </c>
      <c r="I9" s="5">
        <v>50.377618608873533</v>
      </c>
      <c r="J9" s="5">
        <v>49.054091486093327</v>
      </c>
      <c r="K9" s="5">
        <v>47.06683236911077</v>
      </c>
      <c r="L9" s="5">
        <v>45.247121177234661</v>
      </c>
      <c r="M9" s="5">
        <v>42.984860034212389</v>
      </c>
      <c r="O9" s="5" t="s">
        <v>1</v>
      </c>
      <c r="P9" s="5">
        <v>0</v>
      </c>
      <c r="Q9" s="5">
        <f t="shared" ref="Q9:AA9" si="7">C9-59.35746</f>
        <v>-8.6498151707573356E-2</v>
      </c>
      <c r="R9" s="5">
        <f t="shared" si="7"/>
        <v>-0.13954216872849656</v>
      </c>
      <c r="S9" s="5">
        <f t="shared" si="7"/>
        <v>-0.77415170194983318</v>
      </c>
      <c r="T9" s="5">
        <f t="shared" si="7"/>
        <v>-1.3329785522636541</v>
      </c>
      <c r="U9" s="5">
        <f t="shared" si="7"/>
        <v>-1.5595726977587319</v>
      </c>
      <c r="V9" s="5">
        <f t="shared" si="7"/>
        <v>-6.8502271000782784</v>
      </c>
      <c r="W9" s="5">
        <f t="shared" si="7"/>
        <v>-8.9798413911264703</v>
      </c>
      <c r="X9" s="5">
        <f t="shared" si="7"/>
        <v>-10.303368513906676</v>
      </c>
      <c r="Y9" s="5">
        <f t="shared" si="7"/>
        <v>-12.290627630889233</v>
      </c>
      <c r="Z9" s="5">
        <f t="shared" si="7"/>
        <v>-14.110338822765343</v>
      </c>
      <c r="AA9" s="5">
        <f t="shared" si="7"/>
        <v>-16.372599965787614</v>
      </c>
    </row>
    <row r="10" spans="1:27" x14ac:dyDescent="0.2">
      <c r="B10" s="5">
        <v>46.58852279477977</v>
      </c>
      <c r="C10" s="5">
        <v>49.570953185051685</v>
      </c>
      <c r="D10" s="5">
        <v>50.652014451678319</v>
      </c>
      <c r="E10" s="5">
        <v>51.418184451453712</v>
      </c>
      <c r="F10" s="5">
        <v>51.822241507398942</v>
      </c>
      <c r="G10" s="5">
        <v>49.622426002714334</v>
      </c>
      <c r="H10" s="5">
        <v>47.098409346326257</v>
      </c>
      <c r="I10" s="5">
        <v>45.98690290456652</v>
      </c>
      <c r="J10" s="5">
        <v>43.691168216300099</v>
      </c>
      <c r="K10" s="5">
        <v>44.924222372067256</v>
      </c>
      <c r="L10" s="5">
        <v>43.05459323854322</v>
      </c>
      <c r="M10" s="5">
        <v>41.854722597297538</v>
      </c>
      <c r="O10" s="5" t="s">
        <v>1</v>
      </c>
      <c r="P10" s="5">
        <v>0</v>
      </c>
      <c r="Q10" s="5">
        <f t="shared" ref="Q10:AA10" si="8">C10-46.58852</f>
        <v>2.9824331850516828</v>
      </c>
      <c r="R10" s="5">
        <f t="shared" si="8"/>
        <v>4.0634944516783165</v>
      </c>
      <c r="S10" s="5">
        <f t="shared" si="8"/>
        <v>4.8296644514537093</v>
      </c>
      <c r="T10" s="5">
        <f t="shared" si="8"/>
        <v>5.2337215073989398</v>
      </c>
      <c r="U10" s="5">
        <f t="shared" si="8"/>
        <v>3.0339060027143319</v>
      </c>
      <c r="V10" s="5">
        <f t="shared" si="8"/>
        <v>0.50988934632625416</v>
      </c>
      <c r="W10" s="5">
        <f t="shared" si="8"/>
        <v>-0.60161709543348252</v>
      </c>
      <c r="X10" s="5">
        <f t="shared" si="8"/>
        <v>-2.8973517836999036</v>
      </c>
      <c r="Y10" s="5">
        <f t="shared" si="8"/>
        <v>-1.664297627932747</v>
      </c>
      <c r="Z10" s="5">
        <f t="shared" si="8"/>
        <v>-3.5339267614567831</v>
      </c>
      <c r="AA10" s="5">
        <f t="shared" si="8"/>
        <v>-4.7337974027024643</v>
      </c>
    </row>
    <row r="11" spans="1:27" s="4" customFormat="1" x14ac:dyDescent="0.2">
      <c r="B11" s="4">
        <v>48.591776306636419</v>
      </c>
      <c r="C11" s="4">
        <v>52.300439526708587</v>
      </c>
      <c r="D11" s="4">
        <v>53.927690016852139</v>
      </c>
      <c r="E11" s="4">
        <v>57.036413745119717</v>
      </c>
      <c r="F11" s="4">
        <v>56.930154352611012</v>
      </c>
      <c r="G11" s="4">
        <v>53.474679272308308</v>
      </c>
      <c r="H11" s="4">
        <v>53.173658875757049</v>
      </c>
      <c r="I11" s="4">
        <v>49.93446200408777</v>
      </c>
      <c r="J11" s="4">
        <v>51.347135527702697</v>
      </c>
      <c r="K11" s="4">
        <v>48.567396187572022</v>
      </c>
      <c r="L11" s="4">
        <v>47.941610091078147</v>
      </c>
      <c r="M11" s="4">
        <v>49.686927225267958</v>
      </c>
      <c r="O11" s="4" t="s">
        <v>1</v>
      </c>
      <c r="P11" s="4">
        <v>0</v>
      </c>
      <c r="Q11" s="4">
        <f t="shared" ref="Q11:AA11" si="9">C11-48.59178</f>
        <v>3.7086595267085869</v>
      </c>
      <c r="R11" s="4">
        <f t="shared" si="9"/>
        <v>5.3359100168521394</v>
      </c>
      <c r="S11" s="4">
        <f t="shared" si="9"/>
        <v>8.4446337451197167</v>
      </c>
      <c r="T11" s="4">
        <f t="shared" si="9"/>
        <v>8.3383743526110123</v>
      </c>
      <c r="U11" s="4">
        <f t="shared" si="9"/>
        <v>4.8828992723083076</v>
      </c>
      <c r="V11" s="4">
        <f t="shared" si="9"/>
        <v>4.5818788757570488</v>
      </c>
      <c r="W11" s="4">
        <f t="shared" si="9"/>
        <v>1.3426820040877701</v>
      </c>
      <c r="X11" s="4">
        <f t="shared" si="9"/>
        <v>2.7553555277026973</v>
      </c>
      <c r="Y11" s="4">
        <f t="shared" si="9"/>
        <v>-2.4383812427977603E-2</v>
      </c>
      <c r="Z11" s="4">
        <f t="shared" si="9"/>
        <v>-0.65016990892185333</v>
      </c>
      <c r="AA11" s="4">
        <f t="shared" si="9"/>
        <v>1.0951472252679579</v>
      </c>
    </row>
    <row r="12" spans="1:27" s="4" customFormat="1" x14ac:dyDescent="0.2">
      <c r="B12" s="1">
        <v>50.481161060678424</v>
      </c>
      <c r="C12" s="1">
        <v>49.249589119327332</v>
      </c>
      <c r="D12" s="1">
        <v>50.062427993973159</v>
      </c>
      <c r="E12" s="1">
        <v>50.449422625477276</v>
      </c>
      <c r="F12" s="1">
        <v>49.922335562728819</v>
      </c>
      <c r="G12" s="1">
        <v>48.968141321355063</v>
      </c>
      <c r="H12" s="1">
        <v>52.071397982313115</v>
      </c>
      <c r="I12" s="1">
        <v>48.683461482705042</v>
      </c>
      <c r="J12" s="1">
        <v>47.820725511186708</v>
      </c>
      <c r="K12" s="1">
        <v>46.555810599750124</v>
      </c>
      <c r="L12" s="1">
        <v>46.231994481854088</v>
      </c>
      <c r="M12" s="1">
        <v>46.01410740181813</v>
      </c>
      <c r="O12" s="4" t="s">
        <v>1</v>
      </c>
      <c r="P12" s="1">
        <v>0</v>
      </c>
      <c r="Q12" s="1">
        <f>C12-50.48116</f>
        <v>-1.2315708806726704</v>
      </c>
      <c r="R12" s="1">
        <f t="shared" ref="R12:AA12" si="10">D12-50.48116</f>
        <v>-0.41873200602684335</v>
      </c>
      <c r="S12" s="1">
        <f t="shared" si="10"/>
        <v>-3.173737452272718E-2</v>
      </c>
      <c r="T12" s="1">
        <f t="shared" si="10"/>
        <v>-0.55882443727118414</v>
      </c>
      <c r="U12" s="1">
        <f t="shared" si="10"/>
        <v>-1.51301867864494</v>
      </c>
      <c r="V12" s="1">
        <f t="shared" si="10"/>
        <v>1.5902379823131128</v>
      </c>
      <c r="W12" s="1">
        <f t="shared" si="10"/>
        <v>-1.7976985172949611</v>
      </c>
      <c r="X12" s="1">
        <f t="shared" si="10"/>
        <v>-2.6604344888132943</v>
      </c>
      <c r="Y12" s="1">
        <f t="shared" si="10"/>
        <v>-3.9253494002498783</v>
      </c>
      <c r="Z12" s="1">
        <f t="shared" si="10"/>
        <v>-4.2491655181459151</v>
      </c>
      <c r="AA12" s="1">
        <f t="shared" si="10"/>
        <v>-4.4670525981818727</v>
      </c>
    </row>
    <row r="13" spans="1:27" x14ac:dyDescent="0.2">
      <c r="A13" s="5" t="s">
        <v>3</v>
      </c>
      <c r="B13" s="5">
        <v>47.356787403352243</v>
      </c>
      <c r="C13" s="5">
        <v>43.860969386241329</v>
      </c>
      <c r="D13" s="5">
        <v>45.739924497206822</v>
      </c>
      <c r="E13" s="5">
        <v>49.134594021028555</v>
      </c>
      <c r="F13" s="5">
        <v>46.861910396793654</v>
      </c>
      <c r="G13" s="5">
        <v>47.249785648056125</v>
      </c>
      <c r="H13" s="5">
        <v>43.188758917245806</v>
      </c>
      <c r="I13" s="5">
        <v>41.425519332736442</v>
      </c>
      <c r="J13" s="5">
        <v>41.084207396925798</v>
      </c>
      <c r="K13" s="5">
        <v>41.110869125934713</v>
      </c>
      <c r="L13" s="5">
        <v>41.025315521037371</v>
      </c>
      <c r="M13" s="5">
        <v>39.310492246215937</v>
      </c>
      <c r="O13" s="5" t="s">
        <v>3</v>
      </c>
      <c r="P13" s="5">
        <v>0</v>
      </c>
      <c r="Q13" s="5">
        <f t="shared" ref="Q13:AA13" si="11">C13-47.35679</f>
        <v>-3.4958206137586672</v>
      </c>
      <c r="R13" s="5">
        <f t="shared" si="11"/>
        <v>-1.6168655027931749</v>
      </c>
      <c r="S13" s="5">
        <f t="shared" si="11"/>
        <v>1.7778040210285582</v>
      </c>
      <c r="T13" s="5">
        <f t="shared" si="11"/>
        <v>-0.49487960320634272</v>
      </c>
      <c r="U13" s="5">
        <f t="shared" si="11"/>
        <v>-0.10700435194387126</v>
      </c>
      <c r="V13" s="5">
        <f t="shared" si="11"/>
        <v>-4.1680310827541902</v>
      </c>
      <c r="W13" s="5">
        <f t="shared" si="11"/>
        <v>-5.9312706672635542</v>
      </c>
      <c r="X13" s="5">
        <f t="shared" si="11"/>
        <v>-6.2725826030741985</v>
      </c>
      <c r="Y13" s="5">
        <f t="shared" si="11"/>
        <v>-6.2459208740652841</v>
      </c>
      <c r="Z13" s="5">
        <f t="shared" si="11"/>
        <v>-6.3314744789626261</v>
      </c>
      <c r="AA13" s="5">
        <f t="shared" si="11"/>
        <v>-8.0462977537840601</v>
      </c>
    </row>
    <row r="14" spans="1:27" x14ac:dyDescent="0.2">
      <c r="B14" s="5">
        <v>43.060169999999999</v>
      </c>
      <c r="C14" s="5">
        <v>49.717979999999997</v>
      </c>
      <c r="D14" s="5">
        <v>47.60707</v>
      </c>
      <c r="E14" s="5">
        <v>48.037309999999998</v>
      </c>
      <c r="F14" s="5">
        <v>47.48189</v>
      </c>
      <c r="G14" s="5">
        <v>48.90889</v>
      </c>
      <c r="H14" s="5">
        <v>52.926110000000001</v>
      </c>
      <c r="I14" s="5">
        <v>45.248869999999997</v>
      </c>
      <c r="J14" s="5">
        <v>46.917769999999997</v>
      </c>
      <c r="K14" s="5">
        <v>42.69023</v>
      </c>
      <c r="L14" s="5">
        <v>39.581890000000001</v>
      </c>
      <c r="M14" s="5">
        <v>40.566670000000002</v>
      </c>
      <c r="O14" s="5" t="s">
        <v>3</v>
      </c>
      <c r="P14" s="5">
        <v>0</v>
      </c>
      <c r="Q14" s="5">
        <f t="shared" ref="Q14:AA14" si="12">C14-43.06017</f>
        <v>6.6578099999999978</v>
      </c>
      <c r="R14" s="5">
        <f t="shared" si="12"/>
        <v>4.5469000000000008</v>
      </c>
      <c r="S14" s="5">
        <f t="shared" si="12"/>
        <v>4.9771399999999986</v>
      </c>
      <c r="T14" s="5">
        <f t="shared" si="12"/>
        <v>4.4217200000000005</v>
      </c>
      <c r="U14" s="5">
        <f t="shared" si="12"/>
        <v>5.8487200000000001</v>
      </c>
      <c r="V14" s="5">
        <f t="shared" si="12"/>
        <v>9.8659400000000019</v>
      </c>
      <c r="W14" s="5">
        <f t="shared" si="12"/>
        <v>2.1886999999999972</v>
      </c>
      <c r="X14" s="5">
        <f t="shared" si="12"/>
        <v>3.8575999999999979</v>
      </c>
      <c r="Y14" s="5">
        <f t="shared" si="12"/>
        <v>-0.36993999999999971</v>
      </c>
      <c r="Z14" s="5">
        <f t="shared" si="12"/>
        <v>-3.478279999999998</v>
      </c>
      <c r="AA14" s="5">
        <f t="shared" si="12"/>
        <v>-2.4934999999999974</v>
      </c>
    </row>
    <row r="15" spans="1:27" x14ac:dyDescent="0.2">
      <c r="B15" s="5">
        <v>48.330664321268003</v>
      </c>
      <c r="C15" s="5">
        <v>48.473155864853858</v>
      </c>
      <c r="D15" s="5">
        <v>50.694940332568407</v>
      </c>
      <c r="E15" s="5">
        <v>56.206422711496636</v>
      </c>
      <c r="F15" s="5">
        <v>53.831112047946931</v>
      </c>
      <c r="G15" s="5">
        <v>51.810175667498484</v>
      </c>
      <c r="H15" s="5">
        <v>50.168414720496109</v>
      </c>
      <c r="I15" s="5">
        <v>49.759817699276184</v>
      </c>
      <c r="J15" s="5">
        <v>48.46314805674367</v>
      </c>
      <c r="K15" s="5">
        <v>49.229461243492132</v>
      </c>
      <c r="L15" s="5">
        <v>46.908431543870883</v>
      </c>
      <c r="M15" s="5">
        <v>44.377810471022251</v>
      </c>
      <c r="O15" s="5" t="s">
        <v>3</v>
      </c>
      <c r="P15" s="5">
        <v>0</v>
      </c>
      <c r="Q15" s="5">
        <f t="shared" ref="Q15:AA15" si="13">C15-48.33066</f>
        <v>0.14249586485385635</v>
      </c>
      <c r="R15" s="5">
        <f t="shared" si="13"/>
        <v>2.3642803325684056</v>
      </c>
      <c r="S15" s="5">
        <f t="shared" si="13"/>
        <v>7.875762711496634</v>
      </c>
      <c r="T15" s="5">
        <f t="shared" si="13"/>
        <v>5.5004520479469292</v>
      </c>
      <c r="U15" s="5">
        <f t="shared" si="13"/>
        <v>3.4795156674984824</v>
      </c>
      <c r="V15" s="5">
        <f t="shared" si="13"/>
        <v>1.8377547204961076</v>
      </c>
      <c r="W15" s="5">
        <f t="shared" si="13"/>
        <v>1.4291576992761819</v>
      </c>
      <c r="X15" s="5">
        <f t="shared" si="13"/>
        <v>0.13248805674366793</v>
      </c>
      <c r="Y15" s="5">
        <f t="shared" si="13"/>
        <v>0.8988012434921302</v>
      </c>
      <c r="Z15" s="5">
        <f t="shared" si="13"/>
        <v>-1.422228456129119</v>
      </c>
      <c r="AA15" s="5">
        <f t="shared" si="13"/>
        <v>-3.952849528977751</v>
      </c>
    </row>
    <row r="16" spans="1:27" x14ac:dyDescent="0.2">
      <c r="B16" s="5">
        <v>54.951914765071749</v>
      </c>
      <c r="C16" s="5">
        <v>65.59004507917696</v>
      </c>
      <c r="D16" s="5">
        <v>64.721137792553534</v>
      </c>
      <c r="E16" s="5">
        <v>64.573229198400128</v>
      </c>
      <c r="F16" s="21">
        <v>58.888958419026942</v>
      </c>
      <c r="G16" s="5">
        <v>55.637872900811452</v>
      </c>
      <c r="H16" s="5">
        <v>56.877993560460773</v>
      </c>
      <c r="I16" s="5">
        <v>53.630866800841233</v>
      </c>
      <c r="J16" s="5">
        <v>54.584428101916565</v>
      </c>
      <c r="K16" s="5">
        <v>45.563367295387771</v>
      </c>
      <c r="L16" s="5">
        <v>47.549811711692286</v>
      </c>
      <c r="M16" s="5">
        <v>43.459632878038427</v>
      </c>
      <c r="O16" s="5" t="s">
        <v>3</v>
      </c>
      <c r="P16" s="5">
        <v>0</v>
      </c>
      <c r="Q16" s="5">
        <f t="shared" ref="Q16:AA16" si="14">C16-54.95191</f>
        <v>10.638135079176962</v>
      </c>
      <c r="R16" s="5">
        <f t="shared" si="14"/>
        <v>9.7692277925535365</v>
      </c>
      <c r="S16" s="5">
        <f t="shared" si="14"/>
        <v>9.6213191984001298</v>
      </c>
      <c r="T16" s="5">
        <f t="shared" si="14"/>
        <v>3.9370484190269437</v>
      </c>
      <c r="U16" s="5">
        <f t="shared" si="14"/>
        <v>0.68596290081145384</v>
      </c>
      <c r="V16" s="5">
        <f t="shared" si="14"/>
        <v>1.9260835604607749</v>
      </c>
      <c r="W16" s="5">
        <f t="shared" si="14"/>
        <v>-1.3210431991587654</v>
      </c>
      <c r="X16" s="5">
        <f t="shared" si="14"/>
        <v>-0.36748189808343312</v>
      </c>
      <c r="Y16" s="5">
        <f t="shared" si="14"/>
        <v>-9.3885427046122274</v>
      </c>
      <c r="Z16" s="5">
        <f t="shared" si="14"/>
        <v>-7.4020982883077124</v>
      </c>
      <c r="AA16" s="5">
        <f t="shared" si="14"/>
        <v>-11.492277121961571</v>
      </c>
    </row>
    <row r="17" spans="2:27" x14ac:dyDescent="0.2">
      <c r="B17" s="5">
        <v>48.018456869487473</v>
      </c>
      <c r="C17" s="5">
        <v>51.347680637174477</v>
      </c>
      <c r="D17" s="5">
        <v>54.379953603132421</v>
      </c>
      <c r="E17" s="5">
        <v>55.942850190877124</v>
      </c>
      <c r="F17" s="21">
        <v>53.985701260595157</v>
      </c>
      <c r="G17" s="5">
        <v>54.302554336795723</v>
      </c>
      <c r="H17" s="5">
        <v>47.966352766867651</v>
      </c>
      <c r="I17" s="5">
        <v>46.451909388444783</v>
      </c>
      <c r="J17" s="5">
        <v>44.055412870330088</v>
      </c>
      <c r="K17" s="5">
        <v>44.025728362727968</v>
      </c>
      <c r="L17" s="5">
        <v>43.720871621837709</v>
      </c>
      <c r="M17" s="5">
        <v>43.110265364165926</v>
      </c>
      <c r="O17" s="5" t="s">
        <v>3</v>
      </c>
      <c r="P17" s="5">
        <v>0</v>
      </c>
      <c r="Q17" s="5">
        <f t="shared" ref="Q17:AA17" si="15">C17-48.01846</f>
        <v>3.3292206371744797</v>
      </c>
      <c r="R17" s="5">
        <f t="shared" si="15"/>
        <v>6.3614936031324234</v>
      </c>
      <c r="S17" s="5">
        <f t="shared" si="15"/>
        <v>7.9243901908771264</v>
      </c>
      <c r="T17" s="5">
        <f t="shared" si="15"/>
        <v>5.9672412605951592</v>
      </c>
      <c r="U17" s="5">
        <f t="shared" si="15"/>
        <v>6.2840943367957252</v>
      </c>
      <c r="V17" s="5">
        <f t="shared" si="15"/>
        <v>-5.2107233132346664E-2</v>
      </c>
      <c r="W17" s="5">
        <f t="shared" si="15"/>
        <v>-1.5665506115552148</v>
      </c>
      <c r="X17" s="5">
        <f t="shared" si="15"/>
        <v>-3.9630471296699099</v>
      </c>
      <c r="Y17" s="5">
        <f t="shared" si="15"/>
        <v>-3.9927316372720298</v>
      </c>
      <c r="Z17" s="5">
        <f t="shared" si="15"/>
        <v>-4.2975883781622883</v>
      </c>
      <c r="AA17" s="5">
        <f t="shared" si="15"/>
        <v>-4.9081946358340716</v>
      </c>
    </row>
    <row r="18" spans="2:27" x14ac:dyDescent="0.2">
      <c r="B18" s="5">
        <v>50.846047507091271</v>
      </c>
      <c r="C18" s="5">
        <v>60.450766447564988</v>
      </c>
      <c r="D18" s="5">
        <v>58.516658290959839</v>
      </c>
      <c r="E18" s="5">
        <v>57.976802842757962</v>
      </c>
      <c r="F18" s="5">
        <v>57.502270494283714</v>
      </c>
      <c r="G18" s="5">
        <v>57.77980569861235</v>
      </c>
      <c r="H18" s="5">
        <v>57.104949194416399</v>
      </c>
      <c r="I18" s="5">
        <v>57.584973690688003</v>
      </c>
      <c r="J18" s="5">
        <v>54.069424778288202</v>
      </c>
      <c r="K18" s="5">
        <v>49.757027108522415</v>
      </c>
      <c r="L18" s="5">
        <v>50.112208980956076</v>
      </c>
      <c r="M18" s="5">
        <v>47.931593754319834</v>
      </c>
      <c r="O18" s="5" t="s">
        <v>3</v>
      </c>
      <c r="P18" s="5">
        <v>0</v>
      </c>
      <c r="Q18" s="5">
        <f t="shared" ref="Q18:AA18" si="16">C18-50.84605</f>
        <v>9.6047164475649893</v>
      </c>
      <c r="R18" s="5">
        <f t="shared" si="16"/>
        <v>7.6706082909598408</v>
      </c>
      <c r="S18" s="5">
        <f t="shared" si="16"/>
        <v>7.1307528427579641</v>
      </c>
      <c r="T18" s="5">
        <f t="shared" si="16"/>
        <v>6.6562204942837155</v>
      </c>
      <c r="U18" s="5">
        <f t="shared" si="16"/>
        <v>6.9337556986123516</v>
      </c>
      <c r="V18" s="5">
        <f t="shared" si="16"/>
        <v>6.2588991944164007</v>
      </c>
      <c r="W18" s="5">
        <f t="shared" si="16"/>
        <v>6.7389236906880043</v>
      </c>
      <c r="X18" s="5">
        <f t="shared" si="16"/>
        <v>3.2233747782882034</v>
      </c>
      <c r="Y18" s="5">
        <f t="shared" si="16"/>
        <v>-1.0890228914775832</v>
      </c>
      <c r="Z18" s="5">
        <f t="shared" si="16"/>
        <v>-0.73384101904392196</v>
      </c>
      <c r="AA18" s="5">
        <f t="shared" si="16"/>
        <v>-2.9144562456801637</v>
      </c>
    </row>
    <row r="19" spans="2:27" x14ac:dyDescent="0.2">
      <c r="B19" s="5">
        <v>41.918416272521739</v>
      </c>
      <c r="C19" s="5">
        <v>53.986417437147118</v>
      </c>
      <c r="D19" s="5">
        <v>51.599264929976485</v>
      </c>
      <c r="E19" s="5">
        <v>51.562688310666069</v>
      </c>
      <c r="F19" s="5">
        <v>53.84828736209716</v>
      </c>
      <c r="G19" s="5">
        <v>56.031824513778169</v>
      </c>
      <c r="H19" s="5">
        <v>53.122445241763934</v>
      </c>
      <c r="I19" s="5">
        <v>52.512681097025023</v>
      </c>
      <c r="J19" s="5">
        <v>48.486764676923748</v>
      </c>
      <c r="K19" s="5">
        <v>47.030823969632578</v>
      </c>
      <c r="L19" s="5">
        <v>46.792115322472419</v>
      </c>
      <c r="M19" s="5">
        <v>47.579567049577435</v>
      </c>
      <c r="O19" s="5" t="s">
        <v>3</v>
      </c>
      <c r="P19" s="5">
        <v>0</v>
      </c>
      <c r="Q19" s="5">
        <f t="shared" ref="Q19:AA19" si="17">C19-41.91842</f>
        <v>12.06799743714712</v>
      </c>
      <c r="R19" s="5">
        <f t="shared" si="17"/>
        <v>9.6808449299764874</v>
      </c>
      <c r="S19" s="5">
        <f t="shared" si="17"/>
        <v>9.6442683106660709</v>
      </c>
      <c r="T19" s="5">
        <f t="shared" si="17"/>
        <v>11.929867362097163</v>
      </c>
      <c r="U19" s="5">
        <f t="shared" si="17"/>
        <v>14.113404513778171</v>
      </c>
      <c r="V19" s="5">
        <f t="shared" si="17"/>
        <v>11.204025241763937</v>
      </c>
      <c r="W19" s="5">
        <f t="shared" si="17"/>
        <v>10.594261097025026</v>
      </c>
      <c r="X19" s="5">
        <f t="shared" si="17"/>
        <v>6.5683446769237506</v>
      </c>
      <c r="Y19" s="5">
        <f t="shared" si="17"/>
        <v>5.1124039696325809</v>
      </c>
      <c r="Z19" s="5">
        <f t="shared" si="17"/>
        <v>4.8736953224724218</v>
      </c>
      <c r="AA19" s="5">
        <f t="shared" si="17"/>
        <v>5.661147049577437</v>
      </c>
    </row>
    <row r="20" spans="2:27" x14ac:dyDescent="0.2">
      <c r="B20" s="5">
        <v>56.143944732134159</v>
      </c>
      <c r="C20" s="5">
        <v>55.262111690889427</v>
      </c>
      <c r="D20" s="5">
        <v>57.980198088510285</v>
      </c>
      <c r="E20" s="5">
        <v>58.778295820730513</v>
      </c>
      <c r="F20" s="5">
        <v>58.861953917990704</v>
      </c>
      <c r="G20" s="5">
        <v>60.455801050944693</v>
      </c>
      <c r="H20" s="5">
        <v>62.401248964541018</v>
      </c>
      <c r="I20" s="5">
        <v>57.533045424197113</v>
      </c>
      <c r="J20" s="5">
        <v>56.452705577888679</v>
      </c>
      <c r="K20" s="5">
        <v>53.286810513045637</v>
      </c>
      <c r="L20" s="5">
        <v>53.103800060673983</v>
      </c>
      <c r="M20" s="5">
        <v>54.685728879674599</v>
      </c>
      <c r="O20" s="5" t="s">
        <v>3</v>
      </c>
      <c r="P20" s="5">
        <v>0</v>
      </c>
      <c r="Q20" s="5">
        <f>C20-56.14394</f>
        <v>-0.88182830911057408</v>
      </c>
      <c r="R20" s="5">
        <f t="shared" ref="R20:AA20" si="18">D20-56.14394</f>
        <v>1.8362580885102844</v>
      </c>
      <c r="S20" s="5">
        <f t="shared" si="18"/>
        <v>2.6343558207305122</v>
      </c>
      <c r="T20" s="5">
        <f t="shared" si="18"/>
        <v>2.718013917990703</v>
      </c>
      <c r="U20" s="5">
        <f t="shared" si="18"/>
        <v>4.3118610509446924</v>
      </c>
      <c r="V20" s="5">
        <f t="shared" si="18"/>
        <v>6.2573089645410178</v>
      </c>
      <c r="W20" s="5">
        <f t="shared" si="18"/>
        <v>1.3891054241971119</v>
      </c>
      <c r="X20" s="5">
        <f t="shared" si="18"/>
        <v>0.30876557788867842</v>
      </c>
      <c r="Y20" s="5">
        <f t="shared" si="18"/>
        <v>-2.8571294869543635</v>
      </c>
      <c r="Z20" s="5">
        <f t="shared" si="18"/>
        <v>-3.0401399393260178</v>
      </c>
      <c r="AA20" s="5">
        <f t="shared" si="18"/>
        <v>-1.4582111203254016</v>
      </c>
    </row>
    <row r="21" spans="2:27" x14ac:dyDescent="0.2">
      <c r="B21" s="17">
        <v>48.59627437052395</v>
      </c>
      <c r="C21" s="5">
        <v>42.897392975969517</v>
      </c>
      <c r="D21" s="5">
        <v>46.371543680617641</v>
      </c>
      <c r="E21" s="5">
        <v>43.646045596593652</v>
      </c>
      <c r="F21" s="5">
        <v>43.905145814246239</v>
      </c>
      <c r="G21" s="5">
        <v>41.446562382285187</v>
      </c>
      <c r="H21" s="5">
        <v>45.702762496842766</v>
      </c>
      <c r="I21" s="5">
        <v>47.089345207000093</v>
      </c>
      <c r="J21" s="5">
        <v>48.093352949405165</v>
      </c>
      <c r="K21" s="5">
        <v>45.219084250481352</v>
      </c>
      <c r="L21" s="5">
        <v>45.97369725398169</v>
      </c>
      <c r="M21" s="5">
        <v>44.719085571974382</v>
      </c>
      <c r="O21" s="5" t="s">
        <v>3</v>
      </c>
      <c r="P21" s="5">
        <v>0</v>
      </c>
      <c r="Q21" s="5">
        <f>C22-46.74007</f>
        <v>8.4246199999999973</v>
      </c>
      <c r="R21" s="5">
        <f t="shared" ref="R21:AA21" si="19">D22-46.74007</f>
        <v>9.6829199999999958</v>
      </c>
      <c r="S21" s="5">
        <f t="shared" si="19"/>
        <v>11.247949999999996</v>
      </c>
      <c r="T21" s="5">
        <f t="shared" si="19"/>
        <v>9.4560399999999944</v>
      </c>
      <c r="U21" s="5">
        <f t="shared" si="19"/>
        <v>9.518739999999994</v>
      </c>
      <c r="V21" s="5">
        <f t="shared" si="19"/>
        <v>8.9699999999999989</v>
      </c>
      <c r="W21" s="5">
        <f t="shared" si="19"/>
        <v>7.9797499999999957</v>
      </c>
      <c r="X21" s="5">
        <f t="shared" si="19"/>
        <v>5.5148200000000003</v>
      </c>
      <c r="Y21" s="5">
        <f t="shared" si="19"/>
        <v>4.0455599999999947</v>
      </c>
      <c r="Z21" s="5">
        <f t="shared" si="19"/>
        <v>1.5613099999999989</v>
      </c>
      <c r="AA21" s="5">
        <f t="shared" si="19"/>
        <v>1.8567299999999989</v>
      </c>
    </row>
    <row r="22" spans="2:27" x14ac:dyDescent="0.2">
      <c r="B22" s="5">
        <v>46.740067463838074</v>
      </c>
      <c r="C22" s="5">
        <v>55.16469</v>
      </c>
      <c r="D22" s="5">
        <v>56.422989999999999</v>
      </c>
      <c r="E22" s="5">
        <v>57.988019999999999</v>
      </c>
      <c r="F22" s="5">
        <v>56.196109999999997</v>
      </c>
      <c r="G22" s="5">
        <v>56.258809999999997</v>
      </c>
      <c r="H22" s="5">
        <v>55.710070000000002</v>
      </c>
      <c r="I22" s="5">
        <v>54.719819999999999</v>
      </c>
      <c r="J22" s="5">
        <v>52.254890000000003</v>
      </c>
      <c r="K22" s="5">
        <v>50.785629999999998</v>
      </c>
      <c r="L22" s="5">
        <v>48.301380000000002</v>
      </c>
      <c r="M22" s="5">
        <v>48.596800000000002</v>
      </c>
      <c r="O22" s="5" t="s">
        <v>3</v>
      </c>
      <c r="P22" s="5">
        <v>0</v>
      </c>
      <c r="Q22" s="5">
        <f>C22-46.74</f>
        <v>8.4246899999999982</v>
      </c>
      <c r="R22" s="5">
        <f t="shared" ref="R22:AA22" si="20">D22-46.74</f>
        <v>9.6829899999999967</v>
      </c>
      <c r="S22" s="5">
        <f t="shared" si="20"/>
        <v>11.248019999999997</v>
      </c>
      <c r="T22" s="5">
        <f t="shared" si="20"/>
        <v>9.4561099999999954</v>
      </c>
      <c r="U22" s="5">
        <f t="shared" si="20"/>
        <v>9.5188099999999949</v>
      </c>
      <c r="V22" s="5">
        <f t="shared" si="20"/>
        <v>8.9700699999999998</v>
      </c>
      <c r="W22" s="5">
        <f t="shared" si="20"/>
        <v>7.9798199999999966</v>
      </c>
      <c r="X22" s="5">
        <f t="shared" si="20"/>
        <v>5.5148900000000012</v>
      </c>
      <c r="Y22" s="5">
        <f t="shared" si="20"/>
        <v>4.0456299999999956</v>
      </c>
      <c r="Z22" s="5">
        <f t="shared" si="20"/>
        <v>1.5613799999999998</v>
      </c>
      <c r="AA22" s="5">
        <f t="shared" si="20"/>
        <v>1.8567999999999998</v>
      </c>
    </row>
    <row r="23" spans="2:27" x14ac:dyDescent="0.2">
      <c r="B23" s="17">
        <v>48.59627437052395</v>
      </c>
      <c r="C23" s="5">
        <v>37.546061217947269</v>
      </c>
      <c r="D23" s="5">
        <v>40.135197963250526</v>
      </c>
      <c r="E23" s="5">
        <v>41.848919073551741</v>
      </c>
      <c r="F23" s="21">
        <v>40.988691847977698</v>
      </c>
      <c r="G23" s="5">
        <v>48.439483356905093</v>
      </c>
      <c r="H23" s="5">
        <v>48.757437050073854</v>
      </c>
      <c r="I23" s="5">
        <v>44.475371901707817</v>
      </c>
      <c r="J23" s="5">
        <v>41.673138224657151</v>
      </c>
      <c r="K23" s="5">
        <v>41.248143576508959</v>
      </c>
      <c r="L23" s="5">
        <v>39.668598739035041</v>
      </c>
      <c r="M23" s="5">
        <v>40.366281942205589</v>
      </c>
      <c r="O23" s="5" t="s">
        <v>3</v>
      </c>
      <c r="P23" s="5">
        <v>0</v>
      </c>
      <c r="Q23" s="5">
        <f>C23-48.596</f>
        <v>-11.049938782052728</v>
      </c>
      <c r="R23" s="5">
        <f t="shared" ref="R23:AA23" si="21">D23-48.596</f>
        <v>-8.4608020367494703</v>
      </c>
      <c r="S23" s="5">
        <f t="shared" si="21"/>
        <v>-6.7470809264482554</v>
      </c>
      <c r="T23" s="5">
        <f t="shared" si="21"/>
        <v>-7.6073081520222985</v>
      </c>
      <c r="U23" s="5">
        <f t="shared" si="21"/>
        <v>-0.15651664309490343</v>
      </c>
      <c r="V23" s="5">
        <f t="shared" si="21"/>
        <v>0.16143705007385734</v>
      </c>
      <c r="W23" s="5">
        <f t="shared" si="21"/>
        <v>-4.1206280982921797</v>
      </c>
      <c r="X23" s="5">
        <f t="shared" si="21"/>
        <v>-6.9228617753428452</v>
      </c>
      <c r="Y23" s="5">
        <f t="shared" si="21"/>
        <v>-7.347856423491038</v>
      </c>
      <c r="Z23" s="5">
        <f t="shared" si="21"/>
        <v>-8.927401260964956</v>
      </c>
      <c r="AA23" s="5">
        <f t="shared" si="21"/>
        <v>-8.2297180577944076</v>
      </c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tabColor rgb="FF0070C0"/>
  </sheetPr>
  <dimension ref="A1:AA29"/>
  <sheetViews>
    <sheetView zoomScale="80" zoomScaleNormal="80" workbookViewId="0">
      <selection activeCell="O28" sqref="O28"/>
    </sheetView>
  </sheetViews>
  <sheetFormatPr defaultColWidth="9" defaultRowHeight="13.8" x14ac:dyDescent="0.2"/>
  <cols>
    <col min="1" max="1" width="8.77734375" style="5" customWidth="1"/>
    <col min="2" max="15" width="9" style="5"/>
    <col min="16" max="16" width="6" style="5" customWidth="1"/>
    <col min="17" max="16384" width="9" style="5"/>
  </cols>
  <sheetData>
    <row r="1" spans="1:27" x14ac:dyDescent="0.2">
      <c r="A1" s="1"/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O1" s="1" t="s">
        <v>21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</row>
    <row r="2" spans="1:27" x14ac:dyDescent="0.2">
      <c r="A2" s="5" t="s">
        <v>1</v>
      </c>
      <c r="B2" s="5">
        <v>56.083260000000003</v>
      </c>
      <c r="C2" s="5">
        <v>59.79721</v>
      </c>
      <c r="D2" s="5">
        <v>60.852040000000002</v>
      </c>
      <c r="E2" s="5">
        <v>65.094290000000001</v>
      </c>
      <c r="F2" s="5">
        <v>63.850940000000001</v>
      </c>
      <c r="G2" s="5">
        <v>62.983530000000002</v>
      </c>
      <c r="H2" s="5">
        <v>61.851619999999997</v>
      </c>
      <c r="I2" s="5">
        <v>61.057130000000001</v>
      </c>
      <c r="J2" s="5">
        <v>58.708390000000001</v>
      </c>
      <c r="K2" s="5">
        <v>55.13158</v>
      </c>
      <c r="L2" s="5">
        <v>57.055570000000003</v>
      </c>
      <c r="M2" s="5">
        <v>54.731560000000002</v>
      </c>
      <c r="O2" s="5" t="s">
        <v>1</v>
      </c>
      <c r="P2" s="5">
        <f>B2-56.08326</f>
        <v>0</v>
      </c>
      <c r="Q2" s="5">
        <f t="shared" ref="Q2:Z2" si="0">C2-56.08326</f>
        <v>3.713949999999997</v>
      </c>
      <c r="R2" s="5">
        <f t="shared" si="0"/>
        <v>4.7687799999999996</v>
      </c>
      <c r="S2" s="5">
        <f t="shared" si="0"/>
        <v>9.0110299999999981</v>
      </c>
      <c r="T2" s="5">
        <f t="shared" si="0"/>
        <v>7.7676799999999986</v>
      </c>
      <c r="U2" s="5">
        <f t="shared" si="0"/>
        <v>6.900269999999999</v>
      </c>
      <c r="V2" s="5">
        <f t="shared" si="0"/>
        <v>5.7683599999999942</v>
      </c>
      <c r="W2" s="5">
        <f t="shared" si="0"/>
        <v>4.973869999999998</v>
      </c>
      <c r="X2" s="5">
        <f t="shared" si="0"/>
        <v>2.6251299999999986</v>
      </c>
      <c r="Y2" s="5">
        <f t="shared" si="0"/>
        <v>-0.95168000000000319</v>
      </c>
      <c r="Z2" s="5">
        <f t="shared" si="0"/>
        <v>0.97231000000000023</v>
      </c>
      <c r="AA2" s="5">
        <f>M2-56.08326</f>
        <v>-1.351700000000001</v>
      </c>
    </row>
    <row r="3" spans="1:27" x14ac:dyDescent="0.2">
      <c r="B3" s="5">
        <v>45.609879999999997</v>
      </c>
      <c r="C3" s="5">
        <v>52.367319999999999</v>
      </c>
      <c r="D3" s="5">
        <v>50.881360000000001</v>
      </c>
      <c r="E3" s="5">
        <v>51.266869999999997</v>
      </c>
      <c r="F3" s="5">
        <v>50.346469999999997</v>
      </c>
      <c r="G3" s="5">
        <v>50.980089999999997</v>
      </c>
      <c r="H3" s="5">
        <v>51.870930000000001</v>
      </c>
      <c r="I3" s="5">
        <v>47.608539999999998</v>
      </c>
      <c r="J3" s="5">
        <v>46.61683</v>
      </c>
      <c r="K3" s="5">
        <v>46.880400000000002</v>
      </c>
      <c r="L3" s="5">
        <v>47.196559999999998</v>
      </c>
      <c r="M3" s="5">
        <v>45.353580000000001</v>
      </c>
      <c r="O3" s="5" t="s">
        <v>1</v>
      </c>
      <c r="P3" s="5">
        <f>B3-45.60988</f>
        <v>0</v>
      </c>
      <c r="Q3" s="5">
        <f t="shared" ref="Q3:Z3" si="1">C3-45.60988</f>
        <v>6.7574400000000026</v>
      </c>
      <c r="R3" s="5">
        <f t="shared" si="1"/>
        <v>5.2714800000000039</v>
      </c>
      <c r="S3" s="5">
        <f t="shared" si="1"/>
        <v>5.6569900000000004</v>
      </c>
      <c r="T3" s="5">
        <f t="shared" si="1"/>
        <v>4.7365899999999996</v>
      </c>
      <c r="U3" s="5">
        <f t="shared" si="1"/>
        <v>5.3702100000000002</v>
      </c>
      <c r="V3" s="5">
        <f t="shared" si="1"/>
        <v>6.2610500000000044</v>
      </c>
      <c r="W3" s="5">
        <f t="shared" si="1"/>
        <v>1.998660000000001</v>
      </c>
      <c r="X3" s="5">
        <f t="shared" si="1"/>
        <v>1.0069500000000033</v>
      </c>
      <c r="Y3" s="5">
        <f t="shared" si="1"/>
        <v>1.2705200000000048</v>
      </c>
      <c r="Z3" s="5">
        <f t="shared" si="1"/>
        <v>1.5866800000000012</v>
      </c>
      <c r="AA3" s="5">
        <f>M3-45.60988</f>
        <v>-0.25629999999999598</v>
      </c>
    </row>
    <row r="4" spans="1:27" x14ac:dyDescent="0.2">
      <c r="B4" s="5">
        <v>44.095480000000002</v>
      </c>
      <c r="C4" s="5">
        <v>50.752400000000002</v>
      </c>
      <c r="D4" s="5">
        <v>51.280949999999997</v>
      </c>
      <c r="E4" s="5">
        <v>50.91733</v>
      </c>
      <c r="F4" s="5">
        <v>49.848840000000003</v>
      </c>
      <c r="G4" s="5">
        <v>48.819159999999997</v>
      </c>
      <c r="H4" s="5">
        <v>48.710709999999999</v>
      </c>
      <c r="I4" s="5">
        <v>44.748950000000001</v>
      </c>
      <c r="J4" s="5">
        <v>43.92174</v>
      </c>
      <c r="K4" s="5">
        <v>42.64602</v>
      </c>
      <c r="L4" s="5">
        <v>41.755600000000001</v>
      </c>
      <c r="M4" s="5">
        <v>39.80312</v>
      </c>
      <c r="O4" s="5" t="s">
        <v>1</v>
      </c>
      <c r="P4" s="5">
        <f>B4-44.09548</f>
        <v>0</v>
      </c>
      <c r="Q4" s="5">
        <f t="shared" ref="Q4:Z4" si="2">C4-44.09548</f>
        <v>6.6569199999999995</v>
      </c>
      <c r="R4" s="5">
        <f t="shared" si="2"/>
        <v>7.1854699999999951</v>
      </c>
      <c r="S4" s="5">
        <f t="shared" si="2"/>
        <v>6.8218499999999977</v>
      </c>
      <c r="T4" s="5">
        <f t="shared" si="2"/>
        <v>5.7533600000000007</v>
      </c>
      <c r="U4" s="5">
        <f t="shared" si="2"/>
        <v>4.7236799999999945</v>
      </c>
      <c r="V4" s="5">
        <f t="shared" si="2"/>
        <v>4.6152299999999968</v>
      </c>
      <c r="W4" s="5">
        <f t="shared" si="2"/>
        <v>0.65346999999999866</v>
      </c>
      <c r="X4" s="5">
        <f t="shared" si="2"/>
        <v>-0.17374000000000223</v>
      </c>
      <c r="Y4" s="5">
        <f t="shared" si="2"/>
        <v>-1.449460000000002</v>
      </c>
      <c r="Z4" s="5">
        <f t="shared" si="2"/>
        <v>-2.3398800000000008</v>
      </c>
      <c r="AA4" s="5">
        <f>M4-44.09548</f>
        <v>-4.2923600000000022</v>
      </c>
    </row>
    <row r="5" spans="1:27" x14ac:dyDescent="0.2">
      <c r="B5" s="5">
        <v>62.923639999999999</v>
      </c>
      <c r="C5" s="5">
        <v>66.033140000000003</v>
      </c>
      <c r="D5" s="5">
        <v>69.271940000000001</v>
      </c>
      <c r="E5" s="5">
        <v>66.690349999999995</v>
      </c>
      <c r="F5" s="5">
        <v>68.34487</v>
      </c>
      <c r="G5" s="5">
        <v>70.981120000000004</v>
      </c>
      <c r="H5" s="5">
        <v>70.087140000000005</v>
      </c>
      <c r="I5" s="5">
        <v>67.393330000000006</v>
      </c>
      <c r="J5" s="5">
        <v>66.937740000000005</v>
      </c>
      <c r="K5" s="5">
        <v>64.441199999999995</v>
      </c>
      <c r="L5" s="5">
        <v>63.514159999999997</v>
      </c>
      <c r="M5" s="5">
        <v>61.688180000000003</v>
      </c>
      <c r="O5" s="5" t="s">
        <v>1</v>
      </c>
      <c r="P5" s="5">
        <f>B5-62.92364</f>
        <v>0</v>
      </c>
      <c r="Q5" s="5">
        <f t="shared" ref="Q5:Z5" si="3">C5-62.92364</f>
        <v>3.1095000000000041</v>
      </c>
      <c r="R5" s="5">
        <f t="shared" si="3"/>
        <v>6.3483000000000018</v>
      </c>
      <c r="S5" s="5">
        <f t="shared" si="3"/>
        <v>3.7667099999999962</v>
      </c>
      <c r="T5" s="5">
        <f t="shared" si="3"/>
        <v>5.4212300000000013</v>
      </c>
      <c r="U5" s="5">
        <f t="shared" si="3"/>
        <v>8.0574800000000053</v>
      </c>
      <c r="V5" s="5">
        <f t="shared" si="3"/>
        <v>7.1635000000000062</v>
      </c>
      <c r="W5" s="5">
        <f t="shared" si="3"/>
        <v>4.469690000000007</v>
      </c>
      <c r="X5" s="5">
        <f t="shared" si="3"/>
        <v>4.0141000000000062</v>
      </c>
      <c r="Y5" s="5">
        <f t="shared" si="3"/>
        <v>1.517559999999996</v>
      </c>
      <c r="Z5" s="5">
        <f t="shared" si="3"/>
        <v>0.59051999999999794</v>
      </c>
      <c r="AA5" s="5">
        <f>M5-62.92364</f>
        <v>-1.2354599999999962</v>
      </c>
    </row>
    <row r="6" spans="1:27" x14ac:dyDescent="0.2">
      <c r="B6" s="5">
        <v>50.720779999999998</v>
      </c>
      <c r="C6" s="5">
        <v>56.040640000000003</v>
      </c>
      <c r="D6" s="5">
        <v>56.883769999999998</v>
      </c>
      <c r="E6" s="5">
        <v>56.579050000000002</v>
      </c>
      <c r="F6" s="5">
        <v>57.74147</v>
      </c>
      <c r="G6" s="5">
        <v>56.522399999999998</v>
      </c>
      <c r="H6" s="5">
        <v>57.578409999999998</v>
      </c>
      <c r="I6" s="5">
        <v>55.426499999999997</v>
      </c>
      <c r="J6" s="5">
        <v>52.910060000000001</v>
      </c>
      <c r="K6" s="5">
        <v>51.877690000000001</v>
      </c>
      <c r="L6" s="5">
        <v>52.761949999999999</v>
      </c>
      <c r="M6" s="5">
        <v>51.955329999999996</v>
      </c>
      <c r="O6" s="5" t="s">
        <v>1</v>
      </c>
      <c r="P6" s="5">
        <f>B6-50.72078</f>
        <v>0</v>
      </c>
      <c r="Q6" s="5">
        <f t="shared" ref="Q6:Z6" si="4">C6-50.72078</f>
        <v>5.3198600000000056</v>
      </c>
      <c r="R6" s="5">
        <f t="shared" si="4"/>
        <v>6.1629900000000006</v>
      </c>
      <c r="S6" s="5">
        <f t="shared" si="4"/>
        <v>5.8582700000000045</v>
      </c>
      <c r="T6" s="5">
        <f t="shared" si="4"/>
        <v>7.0206900000000019</v>
      </c>
      <c r="U6" s="5">
        <f t="shared" si="4"/>
        <v>5.8016199999999998</v>
      </c>
      <c r="V6" s="5">
        <f t="shared" si="4"/>
        <v>6.8576300000000003</v>
      </c>
      <c r="W6" s="5">
        <f t="shared" si="4"/>
        <v>4.7057199999999995</v>
      </c>
      <c r="X6" s="5">
        <f t="shared" si="4"/>
        <v>2.1892800000000037</v>
      </c>
      <c r="Y6" s="5">
        <f t="shared" si="4"/>
        <v>1.1569100000000034</v>
      </c>
      <c r="Z6" s="5">
        <f t="shared" si="4"/>
        <v>2.041170000000001</v>
      </c>
      <c r="AA6" s="5">
        <f>M6-50.72078</f>
        <v>1.2345499999999987</v>
      </c>
    </row>
    <row r="7" spans="1:27" x14ac:dyDescent="0.2">
      <c r="B7" s="5">
        <v>53.200429999999997</v>
      </c>
      <c r="C7" s="5">
        <v>58.251849999999997</v>
      </c>
      <c r="D7" s="5">
        <v>56.952370000000002</v>
      </c>
      <c r="E7" s="5">
        <v>59.846899999999998</v>
      </c>
      <c r="F7" s="5">
        <v>58.3752</v>
      </c>
      <c r="G7" s="5">
        <v>56.20917</v>
      </c>
      <c r="H7" s="5">
        <v>55.580530000000003</v>
      </c>
      <c r="I7" s="5">
        <v>54.585149999999999</v>
      </c>
      <c r="J7" s="5">
        <v>53.239269999999998</v>
      </c>
      <c r="K7" s="5">
        <v>52.352220000000003</v>
      </c>
      <c r="L7" s="5">
        <v>51.290489999999998</v>
      </c>
      <c r="M7" s="5">
        <v>49.687170000000002</v>
      </c>
      <c r="O7" s="5" t="s">
        <v>1</v>
      </c>
      <c r="P7" s="5">
        <f>B7-53.20043</f>
        <v>0</v>
      </c>
      <c r="Q7" s="5">
        <f t="shared" ref="Q7:Z7" si="5">C7-53.20043</f>
        <v>5.0514200000000002</v>
      </c>
      <c r="R7" s="5">
        <f t="shared" si="5"/>
        <v>3.7519400000000047</v>
      </c>
      <c r="S7" s="5">
        <f t="shared" si="5"/>
        <v>6.6464700000000008</v>
      </c>
      <c r="T7" s="5">
        <f t="shared" si="5"/>
        <v>5.1747700000000023</v>
      </c>
      <c r="U7" s="5">
        <f t="shared" si="5"/>
        <v>3.0087400000000031</v>
      </c>
      <c r="V7" s="5">
        <f t="shared" si="5"/>
        <v>2.3801000000000059</v>
      </c>
      <c r="W7" s="5">
        <f t="shared" si="5"/>
        <v>1.3847200000000015</v>
      </c>
      <c r="X7" s="5">
        <f t="shared" si="5"/>
        <v>3.884000000000043E-2</v>
      </c>
      <c r="Y7" s="5">
        <f t="shared" si="5"/>
        <v>-0.84820999999999458</v>
      </c>
      <c r="Z7" s="5">
        <f t="shared" si="5"/>
        <v>-1.9099399999999989</v>
      </c>
      <c r="AA7" s="5">
        <f>M7-53.20043</f>
        <v>-3.5132599999999954</v>
      </c>
    </row>
    <row r="8" spans="1:27" x14ac:dyDescent="0.2">
      <c r="B8" s="5">
        <v>50.222637906131304</v>
      </c>
      <c r="C8" s="5">
        <v>52.13604524967149</v>
      </c>
      <c r="D8" s="5">
        <v>53.264878719269085</v>
      </c>
      <c r="E8" s="5">
        <v>53.819883279475306</v>
      </c>
      <c r="F8" s="5">
        <v>53.149567500655955</v>
      </c>
      <c r="G8" s="5">
        <v>52.146763585233394</v>
      </c>
      <c r="H8" s="5">
        <v>50.119516657628729</v>
      </c>
      <c r="I8" s="5">
        <v>49.328154337709819</v>
      </c>
      <c r="J8" s="5">
        <v>49.089990808492722</v>
      </c>
      <c r="K8" s="5">
        <v>47.686186763509617</v>
      </c>
      <c r="L8" s="5">
        <v>47.513816913287691</v>
      </c>
      <c r="M8" s="5">
        <v>48.627455701494334</v>
      </c>
      <c r="O8" s="5" t="s">
        <v>1</v>
      </c>
      <c r="P8" s="5">
        <v>0</v>
      </c>
      <c r="Q8" s="5">
        <f t="shared" ref="Q8:Z8" si="6">C8-50.22264</f>
        <v>1.9134052496714915</v>
      </c>
      <c r="R8" s="5">
        <f t="shared" si="6"/>
        <v>3.0422387192690863</v>
      </c>
      <c r="S8" s="5">
        <f t="shared" si="6"/>
        <v>3.5972432794753075</v>
      </c>
      <c r="T8" s="5">
        <f t="shared" si="6"/>
        <v>2.9269275006559567</v>
      </c>
      <c r="U8" s="5">
        <f t="shared" si="6"/>
        <v>1.9241235852333958</v>
      </c>
      <c r="V8" s="5">
        <f t="shared" si="6"/>
        <v>-0.10312334237126919</v>
      </c>
      <c r="W8" s="5">
        <f t="shared" si="6"/>
        <v>-0.89448566229017956</v>
      </c>
      <c r="X8" s="5">
        <f t="shared" si="6"/>
        <v>-1.1326491915072765</v>
      </c>
      <c r="Y8" s="5">
        <f t="shared" si="6"/>
        <v>-2.5364532364903809</v>
      </c>
      <c r="Z8" s="5">
        <f t="shared" si="6"/>
        <v>-2.7088230867123073</v>
      </c>
      <c r="AA8" s="5">
        <f>M8-50.22264</f>
        <v>-1.5951842985056643</v>
      </c>
    </row>
    <row r="9" spans="1:27" x14ac:dyDescent="0.2">
      <c r="B9" s="5">
        <v>43.45534</v>
      </c>
      <c r="C9" s="5">
        <v>48.213479999999997</v>
      </c>
      <c r="D9" s="5">
        <v>48.03537</v>
      </c>
      <c r="E9" s="5">
        <v>48.549419999999998</v>
      </c>
      <c r="F9" s="5">
        <v>50.055570000000003</v>
      </c>
      <c r="G9" s="5">
        <v>47.271479999999997</v>
      </c>
      <c r="H9" s="5">
        <v>45.321930000000002</v>
      </c>
      <c r="I9" s="5">
        <v>44.658140000000003</v>
      </c>
      <c r="J9" s="5">
        <v>43.293759999999999</v>
      </c>
      <c r="K9" s="5">
        <v>41.886830000000003</v>
      </c>
      <c r="L9" s="5">
        <v>42.119860000000003</v>
      </c>
      <c r="M9" s="5">
        <v>41.125770000000003</v>
      </c>
      <c r="O9" s="5" t="s">
        <v>1</v>
      </c>
      <c r="P9" s="5">
        <f>B9-43.45534</f>
        <v>0</v>
      </c>
      <c r="Q9" s="5">
        <f t="shared" ref="Q9:Z9" si="7">C9-43.45534</f>
        <v>4.7581399999999974</v>
      </c>
      <c r="R9" s="5">
        <f t="shared" si="7"/>
        <v>4.5800300000000007</v>
      </c>
      <c r="S9" s="5">
        <f t="shared" si="7"/>
        <v>5.0940799999999982</v>
      </c>
      <c r="T9" s="5">
        <f t="shared" si="7"/>
        <v>6.6002300000000034</v>
      </c>
      <c r="U9" s="5">
        <f t="shared" si="7"/>
        <v>3.8161399999999972</v>
      </c>
      <c r="V9" s="5">
        <f t="shared" si="7"/>
        <v>1.8665900000000022</v>
      </c>
      <c r="W9" s="5">
        <f t="shared" si="7"/>
        <v>1.2028000000000034</v>
      </c>
      <c r="X9" s="5">
        <f t="shared" si="7"/>
        <v>-0.16158000000000072</v>
      </c>
      <c r="Y9" s="5">
        <f t="shared" si="7"/>
        <v>-1.5685099999999963</v>
      </c>
      <c r="Z9" s="5">
        <f t="shared" si="7"/>
        <v>-1.3354799999999969</v>
      </c>
      <c r="AA9" s="5">
        <f>M9-43.45534</f>
        <v>-2.3295699999999968</v>
      </c>
    </row>
    <row r="10" spans="1:27" x14ac:dyDescent="0.2">
      <c r="B10" s="5">
        <v>52.110312691219043</v>
      </c>
      <c r="C10" s="5">
        <v>55.570035003658163</v>
      </c>
      <c r="D10" s="5">
        <v>59.104637951045092</v>
      </c>
      <c r="E10" s="5">
        <v>57.996125452908032</v>
      </c>
      <c r="F10" s="5">
        <v>57.624745680650648</v>
      </c>
      <c r="G10" s="5">
        <v>56.809866938051996</v>
      </c>
      <c r="H10" s="5">
        <v>57.297727545185225</v>
      </c>
      <c r="I10" s="5">
        <v>54.665936807186085</v>
      </c>
      <c r="J10" s="5">
        <v>53.28683066196416</v>
      </c>
      <c r="K10" s="5">
        <v>53.060511952532515</v>
      </c>
      <c r="L10" s="5">
        <v>52.904301172545743</v>
      </c>
      <c r="M10" s="5">
        <v>51.042546635004101</v>
      </c>
      <c r="O10" s="5" t="s">
        <v>1</v>
      </c>
      <c r="P10" s="5">
        <v>0</v>
      </c>
      <c r="Q10" s="5">
        <f t="shared" ref="Q10:Z10" si="8">C10-52.11031</f>
        <v>3.4597250036581642</v>
      </c>
      <c r="R10" s="5">
        <f t="shared" si="8"/>
        <v>6.9943279510450935</v>
      </c>
      <c r="S10" s="5">
        <f t="shared" si="8"/>
        <v>5.8858154529080338</v>
      </c>
      <c r="T10" s="5">
        <f t="shared" si="8"/>
        <v>5.5144356806506494</v>
      </c>
      <c r="U10" s="5">
        <f t="shared" si="8"/>
        <v>4.6995569380519981</v>
      </c>
      <c r="V10" s="5">
        <f t="shared" si="8"/>
        <v>5.1874175451852267</v>
      </c>
      <c r="W10" s="5">
        <f t="shared" si="8"/>
        <v>2.555626807186087</v>
      </c>
      <c r="X10" s="5">
        <f t="shared" si="8"/>
        <v>1.1765206619641617</v>
      </c>
      <c r="Y10" s="5">
        <f t="shared" si="8"/>
        <v>0.95020195253251671</v>
      </c>
      <c r="Z10" s="5">
        <f t="shared" si="8"/>
        <v>0.79399117254574492</v>
      </c>
      <c r="AA10" s="5">
        <f>M10-52.11031</f>
        <v>-1.0677633649958977</v>
      </c>
    </row>
    <row r="11" spans="1:27" x14ac:dyDescent="0.2">
      <c r="B11" s="5">
        <v>45.533975933209994</v>
      </c>
      <c r="C11" s="5">
        <v>52.580964228131442</v>
      </c>
      <c r="D11" s="5">
        <v>48.349860467102793</v>
      </c>
      <c r="E11" s="5">
        <v>46.840381942990582</v>
      </c>
      <c r="F11" s="5">
        <v>47.049221220496335</v>
      </c>
      <c r="G11" s="5">
        <v>43.560638090158925</v>
      </c>
      <c r="H11" s="5">
        <v>44.090019746713324</v>
      </c>
      <c r="I11" s="5">
        <v>39.860929131246863</v>
      </c>
      <c r="J11" s="5">
        <v>39.130764455431098</v>
      </c>
      <c r="K11" s="5">
        <v>38.258523415819923</v>
      </c>
      <c r="L11" s="5">
        <v>38.778333715657169</v>
      </c>
      <c r="M11" s="5">
        <v>38.925475661343981</v>
      </c>
      <c r="O11" s="5" t="s">
        <v>1</v>
      </c>
      <c r="P11" s="5">
        <v>0</v>
      </c>
      <c r="Q11" s="5">
        <f t="shared" ref="Q11:Z11" si="9">C11-45.53398</f>
        <v>7.0469842281314428</v>
      </c>
      <c r="R11" s="5">
        <f t="shared" si="9"/>
        <v>2.8158804671027937</v>
      </c>
      <c r="S11" s="5">
        <f t="shared" si="9"/>
        <v>1.3064019429905827</v>
      </c>
      <c r="T11" s="5">
        <f t="shared" si="9"/>
        <v>1.5152412204963355</v>
      </c>
      <c r="U11" s="5">
        <f t="shared" si="9"/>
        <v>-1.9733419098410749</v>
      </c>
      <c r="V11" s="5">
        <f t="shared" si="9"/>
        <v>-1.4439602532866758</v>
      </c>
      <c r="W11" s="5">
        <f t="shared" si="9"/>
        <v>-5.6730508687531369</v>
      </c>
      <c r="X11" s="5">
        <f t="shared" si="9"/>
        <v>-6.4032155445689014</v>
      </c>
      <c r="Y11" s="5">
        <f t="shared" si="9"/>
        <v>-7.2754565841800769</v>
      </c>
      <c r="Z11" s="5">
        <f t="shared" si="9"/>
        <v>-6.7556462843428307</v>
      </c>
      <c r="AA11" s="5">
        <f>M11-45.53398</f>
        <v>-6.6085043386560187</v>
      </c>
    </row>
    <row r="12" spans="1:27" x14ac:dyDescent="0.2">
      <c r="B12" s="5">
        <v>58.402750144238261</v>
      </c>
      <c r="C12" s="5">
        <v>60.862139041198702</v>
      </c>
      <c r="D12" s="5">
        <v>62.306856939263227</v>
      </c>
      <c r="E12" s="5">
        <v>63.145518058504301</v>
      </c>
      <c r="F12" s="5">
        <v>63.955639575798578</v>
      </c>
      <c r="G12" s="5">
        <v>63.624542285553908</v>
      </c>
      <c r="H12" s="5">
        <v>61.800259732276203</v>
      </c>
      <c r="I12" s="5">
        <v>60.001055939633758</v>
      </c>
      <c r="J12" s="5">
        <v>60.122235407566912</v>
      </c>
      <c r="K12" s="5">
        <v>61.617132571981266</v>
      </c>
      <c r="L12" s="5">
        <v>58.620669884071624</v>
      </c>
      <c r="M12" s="5">
        <v>55.38100842889623</v>
      </c>
      <c r="O12" s="5" t="s">
        <v>1</v>
      </c>
      <c r="P12" s="5">
        <v>0</v>
      </c>
      <c r="Q12" s="5">
        <f t="shared" ref="Q12:Z12" si="10">C12-58.40275</f>
        <v>2.4593890411987047</v>
      </c>
      <c r="R12" s="5">
        <f t="shared" si="10"/>
        <v>3.9041069392632295</v>
      </c>
      <c r="S12" s="5">
        <f t="shared" si="10"/>
        <v>4.7427680585043035</v>
      </c>
      <c r="T12" s="5">
        <f t="shared" si="10"/>
        <v>5.5528895757985808</v>
      </c>
      <c r="U12" s="5">
        <f t="shared" si="10"/>
        <v>5.2217922855539101</v>
      </c>
      <c r="V12" s="5">
        <f t="shared" si="10"/>
        <v>3.3975097322762053</v>
      </c>
      <c r="W12" s="5">
        <f t="shared" si="10"/>
        <v>1.5983059396337609</v>
      </c>
      <c r="X12" s="5">
        <f t="shared" si="10"/>
        <v>1.7194854075669141</v>
      </c>
      <c r="Y12" s="5">
        <f t="shared" si="10"/>
        <v>3.2143825719812682</v>
      </c>
      <c r="Z12" s="5">
        <f t="shared" si="10"/>
        <v>0.21791988407162677</v>
      </c>
      <c r="AA12" s="5">
        <f>M12-58.40275</f>
        <v>-3.0217415711037674</v>
      </c>
    </row>
    <row r="13" spans="1:27" x14ac:dyDescent="0.2">
      <c r="B13" s="5">
        <v>56.86133980514294</v>
      </c>
      <c r="C13" s="5">
        <v>59.809513935256653</v>
      </c>
      <c r="D13" s="5">
        <v>59.781309417493979</v>
      </c>
      <c r="E13" s="5">
        <v>60.992717852794833</v>
      </c>
      <c r="F13" s="5">
        <v>62.021854411491475</v>
      </c>
      <c r="G13" s="5">
        <v>61.381551608616618</v>
      </c>
      <c r="H13" s="5">
        <v>59.128770528978265</v>
      </c>
      <c r="I13" s="5">
        <v>59.584766108005141</v>
      </c>
      <c r="J13" s="5">
        <v>58.678102235362068</v>
      </c>
      <c r="K13" s="5">
        <v>57.175321871041128</v>
      </c>
      <c r="L13" s="5">
        <v>55.594038881030748</v>
      </c>
      <c r="M13" s="5">
        <v>53.184107881134572</v>
      </c>
      <c r="O13" s="5" t="s">
        <v>1</v>
      </c>
      <c r="P13" s="5">
        <v>0</v>
      </c>
      <c r="Q13" s="5">
        <f t="shared" ref="Q13:Z13" si="11">C13-56.86134</f>
        <v>2.9481739352566549</v>
      </c>
      <c r="R13" s="5">
        <f t="shared" si="11"/>
        <v>2.9199694174939808</v>
      </c>
      <c r="S13" s="5">
        <f t="shared" si="11"/>
        <v>4.1313778527948344</v>
      </c>
      <c r="T13" s="5">
        <f t="shared" si="11"/>
        <v>5.1605144114914765</v>
      </c>
      <c r="U13" s="5">
        <f t="shared" si="11"/>
        <v>4.52021160861662</v>
      </c>
      <c r="V13" s="5">
        <f t="shared" si="11"/>
        <v>2.2674305289782666</v>
      </c>
      <c r="W13" s="5">
        <f t="shared" si="11"/>
        <v>2.7234261080051425</v>
      </c>
      <c r="X13" s="5">
        <f t="shared" si="11"/>
        <v>1.81676223536207</v>
      </c>
      <c r="Y13" s="5">
        <f t="shared" si="11"/>
        <v>0.31398187104112907</v>
      </c>
      <c r="Z13" s="5">
        <f t="shared" si="11"/>
        <v>-1.2673011189692502</v>
      </c>
      <c r="AA13" s="5">
        <f>M13-56.86134</f>
        <v>-3.677232118865426</v>
      </c>
    </row>
    <row r="14" spans="1:27" s="4" customFormat="1" x14ac:dyDescent="0.2">
      <c r="B14" s="4">
        <v>60.468665244917602</v>
      </c>
      <c r="C14" s="4">
        <v>64.66112531078484</v>
      </c>
      <c r="D14" s="4">
        <v>66.43126560991567</v>
      </c>
      <c r="E14" s="4">
        <v>64.771447149954014</v>
      </c>
      <c r="F14" s="4">
        <v>66.959580283617413</v>
      </c>
      <c r="G14" s="4">
        <v>63.304121398528459</v>
      </c>
      <c r="H14" s="4">
        <v>61.62126222322722</v>
      </c>
      <c r="I14" s="4">
        <v>61.172128854112415</v>
      </c>
      <c r="J14" s="4">
        <v>59.696549635677115</v>
      </c>
      <c r="K14" s="4">
        <v>58.071820427024406</v>
      </c>
      <c r="L14" s="4">
        <v>57.05480637940034</v>
      </c>
      <c r="M14" s="4">
        <v>57.648301650958359</v>
      </c>
      <c r="O14" s="4" t="s">
        <v>1</v>
      </c>
      <c r="P14" s="4">
        <v>0</v>
      </c>
      <c r="Q14" s="4">
        <f t="shared" ref="Q14:Z14" si="12">C14-60.46867</f>
        <v>4.1924553107848368</v>
      </c>
      <c r="R14" s="4">
        <f t="shared" si="12"/>
        <v>5.9625956099156667</v>
      </c>
      <c r="S14" s="4">
        <f t="shared" si="12"/>
        <v>4.3027771499540108</v>
      </c>
      <c r="T14" s="4">
        <f t="shared" si="12"/>
        <v>6.49091028361741</v>
      </c>
      <c r="U14" s="4">
        <f t="shared" si="12"/>
        <v>2.8354513985284555</v>
      </c>
      <c r="V14" s="4">
        <f t="shared" si="12"/>
        <v>1.1525922232272166</v>
      </c>
      <c r="W14" s="4">
        <f t="shared" si="12"/>
        <v>0.70345885411241227</v>
      </c>
      <c r="X14" s="4">
        <f t="shared" si="12"/>
        <v>-0.77212036432288755</v>
      </c>
      <c r="Y14" s="4">
        <f t="shared" si="12"/>
        <v>-2.3968495729755972</v>
      </c>
      <c r="Z14" s="4">
        <f t="shared" si="12"/>
        <v>-3.4138636205996633</v>
      </c>
      <c r="AA14" s="4">
        <f>M14-60.46867</f>
        <v>-2.8203683490416438</v>
      </c>
    </row>
    <row r="15" spans="1:27" s="4" customFormat="1" x14ac:dyDescent="0.2">
      <c r="B15" s="1">
        <v>52.28373013268147</v>
      </c>
      <c r="C15" s="1">
        <v>56.698143289900102</v>
      </c>
      <c r="D15" s="1">
        <v>57.184354546468441</v>
      </c>
      <c r="E15" s="1">
        <v>57.42386797974055</v>
      </c>
      <c r="F15" s="1">
        <v>57.640305282516188</v>
      </c>
      <c r="G15" s="1">
        <v>56.507264146626397</v>
      </c>
      <c r="H15" s="1">
        <v>55.773755879539152</v>
      </c>
      <c r="I15" s="1">
        <v>53.85313162906877</v>
      </c>
      <c r="J15" s="1">
        <v>52.740943323422627</v>
      </c>
      <c r="K15" s="1">
        <v>51.621956692454518</v>
      </c>
      <c r="L15" s="1">
        <v>51.243088995845639</v>
      </c>
      <c r="M15" s="1">
        <v>49.934892766063967</v>
      </c>
      <c r="O15" s="4" t="s">
        <v>1</v>
      </c>
      <c r="P15" s="1">
        <v>0</v>
      </c>
      <c r="Q15" s="1">
        <f>C15-52.28373</f>
        <v>4.4144132899001036</v>
      </c>
      <c r="R15" s="1">
        <f t="shared" ref="R15:AA15" si="13">D15-52.28373</f>
        <v>4.9006245464684426</v>
      </c>
      <c r="S15" s="1">
        <f t="shared" si="13"/>
        <v>5.1401379797405511</v>
      </c>
      <c r="T15" s="1">
        <f t="shared" si="13"/>
        <v>5.3565752825161894</v>
      </c>
      <c r="U15" s="1">
        <f t="shared" si="13"/>
        <v>4.2235341466263989</v>
      </c>
      <c r="V15" s="1">
        <f t="shared" si="13"/>
        <v>3.4900258795391537</v>
      </c>
      <c r="W15" s="1">
        <f t="shared" si="13"/>
        <v>1.5694016290687713</v>
      </c>
      <c r="X15" s="1">
        <f t="shared" si="13"/>
        <v>0.45721332342262855</v>
      </c>
      <c r="Y15" s="1">
        <f t="shared" si="13"/>
        <v>-0.6617733075454808</v>
      </c>
      <c r="Z15" s="1">
        <f t="shared" si="13"/>
        <v>-1.0406410041543595</v>
      </c>
      <c r="AA15" s="1">
        <f t="shared" si="13"/>
        <v>-2.3488372339360311</v>
      </c>
    </row>
    <row r="16" spans="1:27" x14ac:dyDescent="0.2">
      <c r="A16" s="5" t="s">
        <v>3</v>
      </c>
      <c r="B16" s="5">
        <v>41.621110605334025</v>
      </c>
      <c r="C16" s="5">
        <v>44.999228200051029</v>
      </c>
      <c r="D16" s="5">
        <v>44.947900487414273</v>
      </c>
      <c r="E16" s="5">
        <v>45.414577309926337</v>
      </c>
      <c r="F16" s="5">
        <v>42.997751181558961</v>
      </c>
      <c r="G16" s="5">
        <v>43.552766666557552</v>
      </c>
      <c r="H16" s="5">
        <v>41.883331457181967</v>
      </c>
      <c r="I16" s="5">
        <v>36.354254930699014</v>
      </c>
      <c r="J16" s="5">
        <v>36.277583296276006</v>
      </c>
      <c r="K16" s="5">
        <v>34.446559413178939</v>
      </c>
      <c r="L16" s="5">
        <v>35.243297385852792</v>
      </c>
      <c r="M16" s="5">
        <v>35.950334205600051</v>
      </c>
      <c r="O16" s="5" t="s">
        <v>3</v>
      </c>
      <c r="P16" s="5">
        <v>0</v>
      </c>
      <c r="Q16" s="5">
        <f t="shared" ref="Q16:Z16" si="14">C16-41.62111</f>
        <v>3.378118200051027</v>
      </c>
      <c r="R16" s="5">
        <f t="shared" si="14"/>
        <v>3.3267904874142715</v>
      </c>
      <c r="S16" s="5">
        <f t="shared" si="14"/>
        <v>3.793467309926335</v>
      </c>
      <c r="T16" s="5">
        <f t="shared" si="14"/>
        <v>1.3766411815589592</v>
      </c>
      <c r="U16" s="5">
        <f t="shared" si="14"/>
        <v>1.9316566665575507</v>
      </c>
      <c r="V16" s="5">
        <f t="shared" si="14"/>
        <v>0.26222145718196543</v>
      </c>
      <c r="W16" s="5">
        <f t="shared" si="14"/>
        <v>-5.2668550693009877</v>
      </c>
      <c r="X16" s="5">
        <f t="shared" si="14"/>
        <v>-5.3435267037239953</v>
      </c>
      <c r="Y16" s="5">
        <f t="shared" si="14"/>
        <v>-7.1745505868210628</v>
      </c>
      <c r="Z16" s="5">
        <f t="shared" si="14"/>
        <v>-6.37781261414721</v>
      </c>
      <c r="AA16" s="5">
        <f>M16-41.62111</f>
        <v>-5.6707757943999511</v>
      </c>
    </row>
    <row r="17" spans="2:27" x14ac:dyDescent="0.2">
      <c r="B17" s="5">
        <v>43.315170000000002</v>
      </c>
      <c r="C17" s="5">
        <v>45.376019999999997</v>
      </c>
      <c r="D17" s="5">
        <v>48.394500000000001</v>
      </c>
      <c r="E17" s="5">
        <v>49.336089999999999</v>
      </c>
      <c r="F17" s="5">
        <v>49.707990000000002</v>
      </c>
      <c r="G17" s="5">
        <v>51.990009999999998</v>
      </c>
      <c r="H17" s="5">
        <v>51.219029999999997</v>
      </c>
      <c r="I17" s="5">
        <v>47.772739999999999</v>
      </c>
      <c r="J17" s="5">
        <v>43.211010000000002</v>
      </c>
      <c r="K17" s="5">
        <v>43.898110000000003</v>
      </c>
      <c r="L17" s="5">
        <v>43.65981</v>
      </c>
      <c r="M17" s="5">
        <v>41.551490000000001</v>
      </c>
      <c r="O17" s="5" t="s">
        <v>3</v>
      </c>
      <c r="P17" s="5">
        <v>0</v>
      </c>
      <c r="Q17" s="5">
        <f t="shared" ref="Q17:Z17" si="15">C17-43.31517</f>
        <v>2.060849999999995</v>
      </c>
      <c r="R17" s="5">
        <f t="shared" si="15"/>
        <v>5.0793299999999988</v>
      </c>
      <c r="S17" s="5">
        <f t="shared" si="15"/>
        <v>6.0209199999999967</v>
      </c>
      <c r="T17" s="5">
        <f t="shared" si="15"/>
        <v>6.3928200000000004</v>
      </c>
      <c r="U17" s="5">
        <f t="shared" si="15"/>
        <v>8.6748399999999961</v>
      </c>
      <c r="V17" s="5">
        <f t="shared" si="15"/>
        <v>7.9038599999999946</v>
      </c>
      <c r="W17" s="5">
        <f t="shared" si="15"/>
        <v>4.4575699999999969</v>
      </c>
      <c r="X17" s="5">
        <f t="shared" si="15"/>
        <v>-0.10416000000000025</v>
      </c>
      <c r="Y17" s="5">
        <f t="shared" si="15"/>
        <v>0.58294000000000068</v>
      </c>
      <c r="Z17" s="5">
        <f t="shared" si="15"/>
        <v>0.34463999999999828</v>
      </c>
      <c r="AA17" s="5">
        <f>M17-43.31517</f>
        <v>-1.7636800000000008</v>
      </c>
    </row>
    <row r="18" spans="2:27" x14ac:dyDescent="0.2">
      <c r="B18" s="5">
        <v>53.132722313756133</v>
      </c>
      <c r="C18" s="5">
        <v>54.82669586364657</v>
      </c>
      <c r="D18" s="5">
        <v>58.436435215960323</v>
      </c>
      <c r="E18" s="5">
        <v>61.681738221568388</v>
      </c>
      <c r="F18" s="5">
        <v>60.865293875558436</v>
      </c>
      <c r="G18" s="5">
        <v>60.241691398507442</v>
      </c>
      <c r="H18" s="5">
        <v>60.031249808639885</v>
      </c>
      <c r="I18" s="5">
        <v>58.459519977292693</v>
      </c>
      <c r="J18" s="5">
        <v>55.684356205044246</v>
      </c>
      <c r="K18" s="5">
        <v>56.940819985440477</v>
      </c>
      <c r="L18" s="5">
        <v>53.822978217523094</v>
      </c>
      <c r="M18" s="5">
        <v>53.758162300361761</v>
      </c>
      <c r="O18" s="5" t="s">
        <v>3</v>
      </c>
      <c r="P18" s="5">
        <v>0</v>
      </c>
      <c r="Q18" s="5">
        <f t="shared" ref="Q18:Z18" si="16">C18-53.13272</f>
        <v>1.6939758636465712</v>
      </c>
      <c r="R18" s="5">
        <f t="shared" si="16"/>
        <v>5.3037152159603238</v>
      </c>
      <c r="S18" s="5">
        <f t="shared" si="16"/>
        <v>8.5490182215683888</v>
      </c>
      <c r="T18" s="5">
        <f t="shared" si="16"/>
        <v>7.7325738755584368</v>
      </c>
      <c r="U18" s="5">
        <f t="shared" si="16"/>
        <v>7.1089713985074425</v>
      </c>
      <c r="V18" s="5">
        <f t="shared" si="16"/>
        <v>6.8985298086398856</v>
      </c>
      <c r="W18" s="5">
        <f t="shared" si="16"/>
        <v>5.3267999772926942</v>
      </c>
      <c r="X18" s="5">
        <f t="shared" si="16"/>
        <v>2.5516362050442467</v>
      </c>
      <c r="Y18" s="5">
        <f t="shared" si="16"/>
        <v>3.808099985440478</v>
      </c>
      <c r="Z18" s="5">
        <f t="shared" si="16"/>
        <v>0.69025821752309469</v>
      </c>
      <c r="AA18" s="5">
        <f>M18-53.13272</f>
        <v>0.62544230036176174</v>
      </c>
    </row>
    <row r="19" spans="2:27" x14ac:dyDescent="0.2">
      <c r="B19" s="5">
        <v>49.094605119059693</v>
      </c>
      <c r="C19" s="5">
        <v>51.471979082045941</v>
      </c>
      <c r="D19" s="5">
        <v>54.991486364309203</v>
      </c>
      <c r="E19" s="5">
        <v>57.509257500089447</v>
      </c>
      <c r="F19" s="5">
        <v>55.983285431884902</v>
      </c>
      <c r="G19" s="5">
        <v>55.985180811760337</v>
      </c>
      <c r="H19" s="5">
        <v>56.899688312690991</v>
      </c>
      <c r="I19" s="5">
        <v>54.794811911617913</v>
      </c>
      <c r="J19" s="5">
        <v>52.564204340254342</v>
      </c>
      <c r="K19" s="5">
        <v>50.110822887109244</v>
      </c>
      <c r="L19" s="5">
        <v>47.541385434718919</v>
      </c>
      <c r="M19" s="5">
        <v>45.560276941360762</v>
      </c>
      <c r="O19" s="5" t="s">
        <v>3</v>
      </c>
      <c r="P19" s="5">
        <v>0</v>
      </c>
      <c r="Q19" s="5">
        <f t="shared" ref="Q19:Z19" si="17">C19-49.09461</f>
        <v>2.3773690820459379</v>
      </c>
      <c r="R19" s="5">
        <f t="shared" si="17"/>
        <v>5.8968763643092004</v>
      </c>
      <c r="S19" s="5">
        <f t="shared" si="17"/>
        <v>8.4146475000894441</v>
      </c>
      <c r="T19" s="5">
        <f t="shared" si="17"/>
        <v>6.8886754318848986</v>
      </c>
      <c r="U19" s="5">
        <f t="shared" si="17"/>
        <v>6.8905708117603339</v>
      </c>
      <c r="V19" s="5">
        <f t="shared" si="17"/>
        <v>7.8050783126909877</v>
      </c>
      <c r="W19" s="5">
        <f t="shared" si="17"/>
        <v>5.7002019116179099</v>
      </c>
      <c r="X19" s="5">
        <f t="shared" si="17"/>
        <v>3.4695943402543392</v>
      </c>
      <c r="Y19" s="5">
        <f t="shared" si="17"/>
        <v>1.0162128871092406</v>
      </c>
      <c r="Z19" s="5">
        <f t="shared" si="17"/>
        <v>-1.5532245652810843</v>
      </c>
      <c r="AA19" s="5">
        <f>M19-49.09461</f>
        <v>-3.5343330586392412</v>
      </c>
    </row>
    <row r="20" spans="2:27" x14ac:dyDescent="0.2">
      <c r="B20" s="5">
        <v>60.129551114073472</v>
      </c>
      <c r="C20" s="5">
        <v>64.95028134035536</v>
      </c>
      <c r="D20" s="5">
        <v>66.068236354049262</v>
      </c>
      <c r="E20" s="5">
        <v>67.715032173619008</v>
      </c>
      <c r="F20" s="5">
        <v>69.848778768420303</v>
      </c>
      <c r="G20" s="5">
        <v>67.782268491742542</v>
      </c>
      <c r="H20" s="5">
        <v>67.672567369049716</v>
      </c>
      <c r="I20" s="5">
        <v>64.610654375249453</v>
      </c>
      <c r="J20" s="5">
        <v>62.376488705332953</v>
      </c>
      <c r="K20" s="5">
        <v>63.43352752133579</v>
      </c>
      <c r="L20" s="5">
        <v>61.259533935364018</v>
      </c>
      <c r="M20" s="5">
        <v>59.907665927633552</v>
      </c>
      <c r="O20" s="5" t="s">
        <v>3</v>
      </c>
      <c r="P20" s="5">
        <v>0</v>
      </c>
      <c r="Q20" s="5">
        <f t="shared" ref="Q20:Z20" si="18">C20-60.12955</f>
        <v>4.8207313403553584</v>
      </c>
      <c r="R20" s="5">
        <f t="shared" si="18"/>
        <v>5.9386863540492598</v>
      </c>
      <c r="S20" s="5">
        <f t="shared" si="18"/>
        <v>7.5854821736190061</v>
      </c>
      <c r="T20" s="5">
        <f t="shared" si="18"/>
        <v>9.7192287684203009</v>
      </c>
      <c r="U20" s="5">
        <f t="shared" si="18"/>
        <v>7.6527184917425402</v>
      </c>
      <c r="V20" s="5">
        <f t="shared" si="18"/>
        <v>7.5430173690497142</v>
      </c>
      <c r="W20" s="5">
        <f t="shared" si="18"/>
        <v>4.4811043752494513</v>
      </c>
      <c r="X20" s="5">
        <f t="shared" si="18"/>
        <v>2.2469387053329513</v>
      </c>
      <c r="Y20" s="5">
        <f t="shared" si="18"/>
        <v>3.3039775213357885</v>
      </c>
      <c r="Z20" s="5">
        <f t="shared" si="18"/>
        <v>1.1299839353640166</v>
      </c>
      <c r="AA20" s="5">
        <f>M20-60.12955</f>
        <v>-0.22188407236644991</v>
      </c>
    </row>
    <row r="21" spans="2:27" x14ac:dyDescent="0.2">
      <c r="B21" s="5">
        <v>55.212872305470462</v>
      </c>
      <c r="C21" s="5">
        <v>58.850192251124597</v>
      </c>
      <c r="D21" s="5">
        <v>59.767244998867014</v>
      </c>
      <c r="E21" s="5">
        <v>61.229565343907964</v>
      </c>
      <c r="F21" s="5">
        <v>62.069656085559018</v>
      </c>
      <c r="G21" s="5">
        <v>62.619407649851851</v>
      </c>
      <c r="H21" s="5">
        <v>58.363452000817119</v>
      </c>
      <c r="I21" s="5">
        <v>58.103335579759047</v>
      </c>
      <c r="J21" s="5">
        <v>57.365917515664847</v>
      </c>
      <c r="K21" s="5">
        <v>54.91927671257816</v>
      </c>
      <c r="L21" s="5">
        <v>54.292359378375487</v>
      </c>
      <c r="M21" s="5">
        <v>53.938249675583279</v>
      </c>
      <c r="O21" s="5" t="s">
        <v>3</v>
      </c>
      <c r="P21" s="5">
        <v>0</v>
      </c>
      <c r="Q21" s="5">
        <f t="shared" ref="Q21:Z21" si="19">C21-55.21287</f>
        <v>3.6373222511245942</v>
      </c>
      <c r="R21" s="5">
        <f t="shared" si="19"/>
        <v>4.5543749988670115</v>
      </c>
      <c r="S21" s="5">
        <f t="shared" si="19"/>
        <v>6.016695343907962</v>
      </c>
      <c r="T21" s="5">
        <f t="shared" si="19"/>
        <v>6.8567860855590155</v>
      </c>
      <c r="U21" s="5">
        <f t="shared" si="19"/>
        <v>7.4065376498518489</v>
      </c>
      <c r="V21" s="5">
        <f t="shared" si="19"/>
        <v>3.150582000817117</v>
      </c>
      <c r="W21" s="5">
        <f t="shared" si="19"/>
        <v>2.8904655797590451</v>
      </c>
      <c r="X21" s="5">
        <f t="shared" si="19"/>
        <v>2.153047515664845</v>
      </c>
      <c r="Y21" s="5">
        <f t="shared" si="19"/>
        <v>-0.29359328742184232</v>
      </c>
      <c r="Z21" s="5">
        <f t="shared" si="19"/>
        <v>-0.92051062162451558</v>
      </c>
      <c r="AA21" s="5">
        <f>M21-55.21287</f>
        <v>-1.2746203244167233</v>
      </c>
    </row>
    <row r="22" spans="2:27" x14ac:dyDescent="0.2">
      <c r="B22" s="5">
        <v>56.29458992856803</v>
      </c>
      <c r="C22" s="5">
        <v>61.330477452359126</v>
      </c>
      <c r="D22" s="5">
        <v>62.458552246476529</v>
      </c>
      <c r="E22" s="5">
        <v>61.412560980904047</v>
      </c>
      <c r="F22" s="5">
        <v>61.720145215466943</v>
      </c>
      <c r="G22" s="5">
        <v>60.489994569738649</v>
      </c>
      <c r="H22" s="5">
        <v>59.793238592053221</v>
      </c>
      <c r="I22" s="5">
        <v>59.626788239927244</v>
      </c>
      <c r="J22" s="5">
        <v>57.989066050865326</v>
      </c>
      <c r="K22" s="5">
        <v>55.768732749391276</v>
      </c>
      <c r="L22" s="5">
        <v>55.333674644505166</v>
      </c>
      <c r="M22" s="5">
        <v>55.861686273989697</v>
      </c>
      <c r="O22" s="5" t="s">
        <v>3</v>
      </c>
      <c r="P22" s="5">
        <v>0</v>
      </c>
      <c r="Q22" s="5">
        <f t="shared" ref="Q22:Z22" si="20">C22-56.29459</f>
        <v>5.0358874523591268</v>
      </c>
      <c r="R22" s="5">
        <f t="shared" si="20"/>
        <v>6.1639622464765296</v>
      </c>
      <c r="S22" s="5">
        <f t="shared" si="20"/>
        <v>5.1179709809040475</v>
      </c>
      <c r="T22" s="5">
        <f t="shared" si="20"/>
        <v>5.4255552154669431</v>
      </c>
      <c r="U22" s="5">
        <f t="shared" si="20"/>
        <v>4.1954045697386491</v>
      </c>
      <c r="V22" s="5">
        <f t="shared" si="20"/>
        <v>3.4986485920532218</v>
      </c>
      <c r="W22" s="5">
        <f t="shared" si="20"/>
        <v>3.3321982399272443</v>
      </c>
      <c r="X22" s="5">
        <f t="shared" si="20"/>
        <v>1.694476050865326</v>
      </c>
      <c r="Y22" s="5">
        <f t="shared" si="20"/>
        <v>-0.52585725060872335</v>
      </c>
      <c r="Z22" s="5">
        <f t="shared" si="20"/>
        <v>-0.96091535549483353</v>
      </c>
      <c r="AA22" s="5">
        <f>M22-56.29459</f>
        <v>-0.43290372601030214</v>
      </c>
    </row>
    <row r="23" spans="2:27" x14ac:dyDescent="0.2">
      <c r="B23" s="5">
        <v>60.54622484843739</v>
      </c>
      <c r="C23" s="5">
        <v>63.609684348777797</v>
      </c>
      <c r="D23" s="5">
        <v>65.857339381119161</v>
      </c>
      <c r="E23" s="5">
        <v>66.3209074318803</v>
      </c>
      <c r="F23" s="5">
        <v>66.419448938580445</v>
      </c>
      <c r="G23" s="5">
        <v>65.601654520582741</v>
      </c>
      <c r="H23" s="5">
        <v>67.873455240180476</v>
      </c>
      <c r="I23" s="5">
        <v>65.418794878698762</v>
      </c>
      <c r="J23" s="5">
        <v>63.52519495117604</v>
      </c>
      <c r="K23" s="5">
        <v>62.116906167803521</v>
      </c>
      <c r="L23" s="5">
        <v>61.99272872172665</v>
      </c>
      <c r="M23" s="5">
        <v>61.670736631453565</v>
      </c>
      <c r="O23" s="5" t="s">
        <v>3</v>
      </c>
      <c r="P23" s="5">
        <v>0</v>
      </c>
      <c r="Q23" s="5">
        <f t="shared" ref="Q23:Z23" si="21">C23-60.54622</f>
        <v>3.0634643487777993</v>
      </c>
      <c r="R23" s="5">
        <f t="shared" si="21"/>
        <v>5.3111193811191626</v>
      </c>
      <c r="S23" s="5">
        <f t="shared" si="21"/>
        <v>5.7746874318803023</v>
      </c>
      <c r="T23" s="5">
        <f t="shared" si="21"/>
        <v>5.8732289385804464</v>
      </c>
      <c r="U23" s="5">
        <f t="shared" si="21"/>
        <v>5.0554345205827431</v>
      </c>
      <c r="V23" s="5">
        <f t="shared" si="21"/>
        <v>7.3272352401804781</v>
      </c>
      <c r="W23" s="5">
        <f t="shared" si="21"/>
        <v>4.8725748786987637</v>
      </c>
      <c r="X23" s="5">
        <f t="shared" si="21"/>
        <v>2.9789749511760419</v>
      </c>
      <c r="Y23" s="5">
        <f t="shared" si="21"/>
        <v>1.5706861678035224</v>
      </c>
      <c r="Z23" s="5">
        <f t="shared" si="21"/>
        <v>1.4465087217266515</v>
      </c>
      <c r="AA23" s="5">
        <f>M23-60.54622</f>
        <v>1.1245166314535666</v>
      </c>
    </row>
    <row r="24" spans="2:27" x14ac:dyDescent="0.2">
      <c r="B24" s="5">
        <v>53.476309787460565</v>
      </c>
      <c r="C24" s="5">
        <v>60.945369686967503</v>
      </c>
      <c r="D24" s="5">
        <v>59.051701010941287</v>
      </c>
      <c r="E24" s="5">
        <v>60.500733241102481</v>
      </c>
      <c r="F24" s="5">
        <v>60.65882594387822</v>
      </c>
      <c r="G24" s="5">
        <v>59.73327023176909</v>
      </c>
      <c r="H24" s="5">
        <v>59.17078253480603</v>
      </c>
      <c r="I24" s="5">
        <v>57.969645920947094</v>
      </c>
      <c r="J24" s="5">
        <v>54.810540507922489</v>
      </c>
      <c r="K24" s="5">
        <v>55.203949381245778</v>
      </c>
      <c r="L24" s="5">
        <v>54.801268470028347</v>
      </c>
      <c r="M24" s="5">
        <v>54.315128812364279</v>
      </c>
      <c r="O24" s="5" t="s">
        <v>3</v>
      </c>
      <c r="P24" s="5">
        <v>0</v>
      </c>
      <c r="Q24" s="5">
        <f t="shared" ref="Q24:Z24" si="22">C24-53.47631</f>
        <v>7.4690596869675048</v>
      </c>
      <c r="R24" s="5">
        <f t="shared" si="22"/>
        <v>5.5753910109412885</v>
      </c>
      <c r="S24" s="5">
        <f t="shared" si="22"/>
        <v>7.0244232411024825</v>
      </c>
      <c r="T24" s="5">
        <f t="shared" si="22"/>
        <v>7.1825159438782222</v>
      </c>
      <c r="U24" s="5">
        <f t="shared" si="22"/>
        <v>6.2569602317690922</v>
      </c>
      <c r="V24" s="5">
        <f t="shared" si="22"/>
        <v>5.6944725348060317</v>
      </c>
      <c r="W24" s="5">
        <f t="shared" si="22"/>
        <v>4.4933359209470964</v>
      </c>
      <c r="X24" s="5">
        <f t="shared" si="22"/>
        <v>1.3342305079224914</v>
      </c>
      <c r="Y24" s="5">
        <f t="shared" si="22"/>
        <v>1.7276393812457798</v>
      </c>
      <c r="Z24" s="5">
        <f t="shared" si="22"/>
        <v>1.3249584700283492</v>
      </c>
      <c r="AA24" s="5">
        <f>M24-53.47631</f>
        <v>0.83881881236428057</v>
      </c>
    </row>
    <row r="25" spans="2:27" x14ac:dyDescent="0.2">
      <c r="B25" s="5">
        <v>55.179017948908964</v>
      </c>
      <c r="C25" s="5">
        <v>59.499819169144779</v>
      </c>
      <c r="D25" s="5">
        <v>63.429678622179473</v>
      </c>
      <c r="E25" s="5">
        <v>65.27711204712763</v>
      </c>
      <c r="F25" s="5">
        <v>64.884892386479294</v>
      </c>
      <c r="G25" s="5">
        <v>61.749260936819276</v>
      </c>
      <c r="H25" s="5">
        <v>64.75263372451505</v>
      </c>
      <c r="I25" s="5">
        <v>60.921294845946562</v>
      </c>
      <c r="J25" s="5">
        <v>59.974979163940851</v>
      </c>
      <c r="K25" s="5">
        <v>55.330100253547144</v>
      </c>
      <c r="L25" s="5">
        <v>55.265072934391583</v>
      </c>
      <c r="M25" s="5">
        <v>51.411460325353076</v>
      </c>
      <c r="O25" s="5" t="s">
        <v>3</v>
      </c>
      <c r="P25" s="5">
        <v>0</v>
      </c>
      <c r="Q25" s="5">
        <f t="shared" ref="Q25:Z25" si="23">C25-55.17902</f>
        <v>4.3207991691447774</v>
      </c>
      <c r="R25" s="5">
        <f t="shared" si="23"/>
        <v>8.250658622179472</v>
      </c>
      <c r="S25" s="5">
        <f t="shared" si="23"/>
        <v>10.098092047127629</v>
      </c>
      <c r="T25" s="5">
        <f t="shared" si="23"/>
        <v>9.7058723864792924</v>
      </c>
      <c r="U25" s="5">
        <f t="shared" si="23"/>
        <v>6.5702409368192747</v>
      </c>
      <c r="V25" s="5">
        <f t="shared" si="23"/>
        <v>9.5736137245150488</v>
      </c>
      <c r="W25" s="5">
        <f t="shared" si="23"/>
        <v>5.7422748459465609</v>
      </c>
      <c r="X25" s="5">
        <f t="shared" si="23"/>
        <v>4.7959591639408501</v>
      </c>
      <c r="Y25" s="5">
        <f t="shared" si="23"/>
        <v>0.15108025354714272</v>
      </c>
      <c r="Z25" s="5">
        <f t="shared" si="23"/>
        <v>8.6052934391581459E-2</v>
      </c>
      <c r="AA25" s="5">
        <f>M25-55.17902</f>
        <v>-3.7675596746469253</v>
      </c>
    </row>
    <row r="26" spans="2:27" x14ac:dyDescent="0.2">
      <c r="B26" s="5">
        <v>47.864611214039414</v>
      </c>
      <c r="C26" s="5">
        <v>55.810510000000001</v>
      </c>
      <c r="D26" s="5">
        <v>62.30283</v>
      </c>
      <c r="E26" s="5">
        <v>64.334500000000006</v>
      </c>
      <c r="F26" s="5">
        <v>64.162679999999995</v>
      </c>
      <c r="G26" s="5">
        <v>62.81223</v>
      </c>
      <c r="H26" s="5">
        <v>64.987610000000004</v>
      </c>
      <c r="I26" s="5">
        <v>67.375</v>
      </c>
      <c r="J26" s="5">
        <v>58.393900000000002</v>
      </c>
      <c r="K26" s="5">
        <v>53.954790000000003</v>
      </c>
      <c r="L26" s="5">
        <v>52.355930000000001</v>
      </c>
      <c r="M26" s="5">
        <v>50.694609999999997</v>
      </c>
      <c r="O26" s="5" t="s">
        <v>3</v>
      </c>
      <c r="P26" s="5">
        <v>0</v>
      </c>
      <c r="Q26" s="5">
        <f t="shared" ref="Q26:Z26" si="24">C26-47.86461</f>
        <v>7.9459000000000017</v>
      </c>
      <c r="R26" s="5">
        <f t="shared" si="24"/>
        <v>14.438220000000001</v>
      </c>
      <c r="S26" s="5">
        <f t="shared" si="24"/>
        <v>16.469890000000007</v>
      </c>
      <c r="T26" s="5">
        <f t="shared" si="24"/>
        <v>16.298069999999996</v>
      </c>
      <c r="U26" s="5">
        <f t="shared" si="24"/>
        <v>14.947620000000001</v>
      </c>
      <c r="V26" s="5">
        <f t="shared" si="24"/>
        <v>17.123000000000005</v>
      </c>
      <c r="W26" s="5">
        <f t="shared" si="24"/>
        <v>19.510390000000001</v>
      </c>
      <c r="X26" s="5">
        <f t="shared" si="24"/>
        <v>10.529290000000003</v>
      </c>
      <c r="Y26" s="5">
        <f t="shared" si="24"/>
        <v>6.0901800000000037</v>
      </c>
      <c r="Z26" s="5">
        <f t="shared" si="24"/>
        <v>4.4913200000000018</v>
      </c>
      <c r="AA26" s="5">
        <f>M26-47.86461</f>
        <v>2.8299999999999983</v>
      </c>
    </row>
    <row r="27" spans="2:27" x14ac:dyDescent="0.2">
      <c r="B27" s="5">
        <v>40.623098210145898</v>
      </c>
      <c r="C27" s="5">
        <v>44.251239306457293</v>
      </c>
      <c r="D27" s="5">
        <v>48.707854070676511</v>
      </c>
      <c r="E27" s="5">
        <v>50.443481601193618</v>
      </c>
      <c r="F27" s="5">
        <v>49.698475979957443</v>
      </c>
      <c r="G27" s="5">
        <v>50.931367551943829</v>
      </c>
      <c r="H27" s="5">
        <v>48.336188893584328</v>
      </c>
      <c r="I27" s="5">
        <v>43.461359189526647</v>
      </c>
      <c r="J27" s="5">
        <v>39.018820071739917</v>
      </c>
      <c r="K27" s="5">
        <v>37.346943090005915</v>
      </c>
      <c r="L27" s="5">
        <v>36.333693397957326</v>
      </c>
      <c r="M27" s="5">
        <v>34.173041157221192</v>
      </c>
      <c r="O27" s="5" t="s">
        <v>3</v>
      </c>
      <c r="P27" s="5">
        <v>0</v>
      </c>
      <c r="Q27" s="5">
        <f t="shared" ref="Q27:Z27" si="25">C27-40.6231</f>
        <v>3.6281393064572924</v>
      </c>
      <c r="R27" s="5">
        <f t="shared" si="25"/>
        <v>8.0847540706765102</v>
      </c>
      <c r="S27" s="5">
        <f t="shared" si="25"/>
        <v>9.8203816011936169</v>
      </c>
      <c r="T27" s="5">
        <f t="shared" si="25"/>
        <v>9.0753759799574425</v>
      </c>
      <c r="U27" s="5">
        <f t="shared" si="25"/>
        <v>10.308267551943828</v>
      </c>
      <c r="V27" s="5">
        <f t="shared" si="25"/>
        <v>7.7130888935843274</v>
      </c>
      <c r="W27" s="5">
        <f t="shared" si="25"/>
        <v>2.8382591895266458</v>
      </c>
      <c r="X27" s="5">
        <f t="shared" si="25"/>
        <v>-1.6042799282600839</v>
      </c>
      <c r="Y27" s="5">
        <f t="shared" si="25"/>
        <v>-3.2761569099940857</v>
      </c>
      <c r="Z27" s="5">
        <f t="shared" si="25"/>
        <v>-4.2894066020426749</v>
      </c>
      <c r="AA27" s="5">
        <f>M27-40.6231</f>
        <v>-6.4500588427788088</v>
      </c>
    </row>
    <row r="28" spans="2:27" x14ac:dyDescent="0.2">
      <c r="B28" s="5">
        <v>55.197381342024265</v>
      </c>
      <c r="C28" s="5">
        <v>59.070796460176986</v>
      </c>
      <c r="D28" s="5">
        <v>59.833768580247501</v>
      </c>
      <c r="E28" s="5">
        <v>62.025067296505931</v>
      </c>
      <c r="F28" s="5">
        <v>61.120093193949472</v>
      </c>
      <c r="G28" s="5">
        <v>61.042001300589831</v>
      </c>
      <c r="H28" s="5">
        <v>59.268597055270192</v>
      </c>
      <c r="I28" s="5">
        <v>60.695218672755622</v>
      </c>
      <c r="J28" s="5">
        <v>56.435313345394768</v>
      </c>
      <c r="K28" s="5">
        <v>55.221082869198014</v>
      </c>
      <c r="L28" s="5">
        <v>51.923808343490556</v>
      </c>
      <c r="M28" s="5">
        <v>51.810699999999997</v>
      </c>
      <c r="O28" s="5" t="s">
        <v>3</v>
      </c>
      <c r="P28" s="5">
        <v>0</v>
      </c>
      <c r="Q28" s="5">
        <f t="shared" ref="Q28:Z28" si="26">C28-55.19738</f>
        <v>3.8734164601769834</v>
      </c>
      <c r="R28" s="5">
        <f t="shared" si="26"/>
        <v>4.6363885802474982</v>
      </c>
      <c r="S28" s="5">
        <f t="shared" si="26"/>
        <v>6.8276872965059283</v>
      </c>
      <c r="T28" s="5">
        <f t="shared" si="26"/>
        <v>5.9227131939494697</v>
      </c>
      <c r="U28" s="5">
        <f t="shared" si="26"/>
        <v>5.8446213005898286</v>
      </c>
      <c r="V28" s="5">
        <f t="shared" si="26"/>
        <v>4.0712170552701892</v>
      </c>
      <c r="W28" s="5">
        <f t="shared" si="26"/>
        <v>5.4978386727556199</v>
      </c>
      <c r="X28" s="5">
        <f t="shared" si="26"/>
        <v>1.2379333453947652</v>
      </c>
      <c r="Y28" s="5">
        <f t="shared" si="26"/>
        <v>2.3702869198011456E-2</v>
      </c>
      <c r="Z28" s="5">
        <f t="shared" si="26"/>
        <v>-3.2735716565094464</v>
      </c>
      <c r="AA28" s="5">
        <f>M28-55.19738</f>
        <v>-3.3866800000000055</v>
      </c>
    </row>
    <row r="29" spans="2:27" x14ac:dyDescent="0.2">
      <c r="B29" s="5">
        <v>54.362647611780908</v>
      </c>
      <c r="C29" s="5">
        <v>56.427581225850112</v>
      </c>
      <c r="D29" s="5">
        <v>57.280295263084021</v>
      </c>
      <c r="E29" s="5">
        <v>58.454298694315163</v>
      </c>
      <c r="F29" s="5">
        <v>59.508731301168133</v>
      </c>
      <c r="G29" s="5">
        <v>59.398331759736706</v>
      </c>
      <c r="H29" s="5">
        <v>61.662933529423889</v>
      </c>
      <c r="I29" s="5">
        <v>58.591169708081324</v>
      </c>
      <c r="J29" s="5">
        <v>57.060133723386507</v>
      </c>
      <c r="K29" s="5">
        <v>56.75712704228178</v>
      </c>
      <c r="L29" s="5">
        <v>56.845787306381631</v>
      </c>
      <c r="M29" s="5">
        <v>53.6572132264046</v>
      </c>
      <c r="O29" s="5" t="s">
        <v>3</v>
      </c>
      <c r="P29" s="5">
        <v>0</v>
      </c>
      <c r="Q29" s="5">
        <f t="shared" ref="Q29:Z29" si="27">C29-54.36265</f>
        <v>2.0649312258501098</v>
      </c>
      <c r="R29" s="5">
        <f t="shared" si="27"/>
        <v>2.9176452630840188</v>
      </c>
      <c r="S29" s="5">
        <f t="shared" si="27"/>
        <v>4.0916486943151611</v>
      </c>
      <c r="T29" s="5">
        <f t="shared" si="27"/>
        <v>5.146081301168131</v>
      </c>
      <c r="U29" s="5">
        <f t="shared" si="27"/>
        <v>5.0356817597367041</v>
      </c>
      <c r="V29" s="5">
        <f t="shared" si="27"/>
        <v>7.3002835294238864</v>
      </c>
      <c r="W29" s="5">
        <f t="shared" si="27"/>
        <v>4.2285197080813219</v>
      </c>
      <c r="X29" s="5">
        <f t="shared" si="27"/>
        <v>2.6974837233865046</v>
      </c>
      <c r="Y29" s="5">
        <f t="shared" si="27"/>
        <v>2.3944770422817783</v>
      </c>
      <c r="Z29" s="5">
        <f t="shared" si="27"/>
        <v>2.4831373063816287</v>
      </c>
      <c r="AA29" s="5">
        <f>M29-54.36265</f>
        <v>-0.70543677359540169</v>
      </c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tabColor rgb="FF0070C0"/>
  </sheetPr>
  <dimension ref="A1:AA27"/>
  <sheetViews>
    <sheetView zoomScale="80" zoomScaleNormal="80" workbookViewId="0">
      <selection activeCell="M35" sqref="M35"/>
    </sheetView>
  </sheetViews>
  <sheetFormatPr defaultColWidth="9" defaultRowHeight="13.8" x14ac:dyDescent="0.2"/>
  <cols>
    <col min="1" max="1" width="8.77734375" style="5" customWidth="1"/>
    <col min="2" max="15" width="9" style="5"/>
    <col min="16" max="16" width="5.77734375" style="5" customWidth="1"/>
    <col min="17" max="16384" width="9" style="5"/>
  </cols>
  <sheetData>
    <row r="1" spans="1:27" x14ac:dyDescent="0.2">
      <c r="A1" s="1"/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O1" s="1" t="s">
        <v>21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16</v>
      </c>
      <c r="Z1" s="1" t="s">
        <v>17</v>
      </c>
      <c r="AA1" s="1" t="s">
        <v>18</v>
      </c>
    </row>
    <row r="2" spans="1:27" x14ac:dyDescent="0.2">
      <c r="A2" s="5" t="s">
        <v>1</v>
      </c>
      <c r="B2" s="5">
        <v>56.446730000000002</v>
      </c>
      <c r="C2" s="5">
        <v>59.221290000000003</v>
      </c>
      <c r="D2" s="5">
        <v>59.015320000000003</v>
      </c>
      <c r="E2" s="5">
        <v>61.179740000000002</v>
      </c>
      <c r="F2" s="5">
        <v>61.20149</v>
      </c>
      <c r="G2" s="5">
        <v>60.565260000000002</v>
      </c>
      <c r="H2" s="5">
        <v>59.525849999999998</v>
      </c>
      <c r="I2" s="5">
        <v>58.438079999999999</v>
      </c>
      <c r="J2" s="5">
        <v>56.975929999999998</v>
      </c>
      <c r="K2" s="5">
        <v>54.743070000000003</v>
      </c>
      <c r="L2" s="5">
        <v>53.502929999999999</v>
      </c>
      <c r="M2" s="5">
        <v>52.290909999999997</v>
      </c>
      <c r="O2" s="5" t="s">
        <v>1</v>
      </c>
      <c r="P2" s="5">
        <f>B2-56.44673</f>
        <v>0</v>
      </c>
      <c r="Q2" s="5">
        <f t="shared" ref="Q2:AA2" si="0">C2-56.44673</f>
        <v>2.774560000000001</v>
      </c>
      <c r="R2" s="5">
        <f t="shared" si="0"/>
        <v>2.5685900000000004</v>
      </c>
      <c r="S2" s="5">
        <f t="shared" si="0"/>
        <v>4.7330100000000002</v>
      </c>
      <c r="T2" s="5">
        <f t="shared" si="0"/>
        <v>4.7547599999999974</v>
      </c>
      <c r="U2" s="5">
        <f t="shared" si="0"/>
        <v>4.1185299999999998</v>
      </c>
      <c r="V2" s="5">
        <f t="shared" si="0"/>
        <v>3.0791199999999961</v>
      </c>
      <c r="W2" s="5">
        <f t="shared" si="0"/>
        <v>1.9913499999999971</v>
      </c>
      <c r="X2" s="5">
        <f t="shared" si="0"/>
        <v>0.5291999999999959</v>
      </c>
      <c r="Y2" s="5">
        <f t="shared" si="0"/>
        <v>-1.7036599999999993</v>
      </c>
      <c r="Z2" s="5">
        <f t="shared" si="0"/>
        <v>-2.9438000000000031</v>
      </c>
      <c r="AA2" s="5">
        <f t="shared" si="0"/>
        <v>-4.1558200000000056</v>
      </c>
    </row>
    <row r="3" spans="1:27" x14ac:dyDescent="0.2">
      <c r="B3" s="5">
        <v>44.185079999999999</v>
      </c>
      <c r="C3" s="5">
        <v>45.701590000000003</v>
      </c>
      <c r="D3" s="5">
        <v>44.426900000000003</v>
      </c>
      <c r="E3" s="5">
        <v>42.766979999999997</v>
      </c>
      <c r="F3" s="5">
        <v>43.121960000000001</v>
      </c>
      <c r="G3" s="5">
        <v>42.445749999999997</v>
      </c>
      <c r="H3" s="5">
        <v>49.174700000000001</v>
      </c>
      <c r="I3" s="5">
        <v>41.224130000000002</v>
      </c>
      <c r="J3" s="5">
        <v>40.369439999999997</v>
      </c>
      <c r="K3" s="5">
        <v>40.19238</v>
      </c>
      <c r="L3" s="5">
        <v>41.693809999999999</v>
      </c>
      <c r="M3" s="5">
        <v>39.93141</v>
      </c>
      <c r="O3" s="5" t="s">
        <v>1</v>
      </c>
      <c r="P3" s="5">
        <f>B3-44.18508</f>
        <v>0</v>
      </c>
      <c r="Q3" s="5">
        <f t="shared" ref="Q3:AA3" si="1">C3-44.18508</f>
        <v>1.5165100000000038</v>
      </c>
      <c r="R3" s="5">
        <f t="shared" si="1"/>
        <v>0.24182000000000414</v>
      </c>
      <c r="S3" s="5">
        <f t="shared" si="1"/>
        <v>-1.4181000000000026</v>
      </c>
      <c r="T3" s="5">
        <f t="shared" si="1"/>
        <v>-1.0631199999999978</v>
      </c>
      <c r="U3" s="5">
        <f t="shared" si="1"/>
        <v>-1.7393300000000025</v>
      </c>
      <c r="V3" s="5">
        <f t="shared" si="1"/>
        <v>4.9896200000000022</v>
      </c>
      <c r="W3" s="5">
        <f t="shared" si="1"/>
        <v>-2.9609499999999969</v>
      </c>
      <c r="X3" s="5">
        <f t="shared" si="1"/>
        <v>-3.8156400000000019</v>
      </c>
      <c r="Y3" s="5">
        <f t="shared" si="1"/>
        <v>-3.9926999999999992</v>
      </c>
      <c r="Z3" s="5">
        <f t="shared" si="1"/>
        <v>-2.4912700000000001</v>
      </c>
      <c r="AA3" s="5">
        <f t="shared" si="1"/>
        <v>-4.2536699999999996</v>
      </c>
    </row>
    <row r="4" spans="1:27" x14ac:dyDescent="0.2">
      <c r="B4" s="5">
        <v>40.579659999999997</v>
      </c>
      <c r="C4" s="5">
        <v>44.968940000000003</v>
      </c>
      <c r="D4" s="5">
        <v>44.82291</v>
      </c>
      <c r="E4" s="5">
        <v>43.352269999999997</v>
      </c>
      <c r="F4" s="5">
        <v>42.833779999999997</v>
      </c>
      <c r="G4" s="5">
        <v>41.32985</v>
      </c>
      <c r="H4" s="5">
        <v>42.123269999999998</v>
      </c>
      <c r="I4" s="5">
        <v>36.910260000000001</v>
      </c>
      <c r="J4" s="5">
        <v>36.855649999999997</v>
      </c>
      <c r="K4" s="5">
        <v>35.151969999999999</v>
      </c>
      <c r="L4" s="5">
        <v>35.45147</v>
      </c>
      <c r="M4" s="5">
        <v>34.295479999999998</v>
      </c>
      <c r="O4" s="5" t="s">
        <v>1</v>
      </c>
      <c r="P4" s="5">
        <f>B4-40.57966</f>
        <v>0</v>
      </c>
      <c r="Q4" s="5">
        <f t="shared" ref="Q4:AA4" si="2">C4-40.57966</f>
        <v>4.3892800000000065</v>
      </c>
      <c r="R4" s="5">
        <f t="shared" si="2"/>
        <v>4.2432500000000033</v>
      </c>
      <c r="S4" s="5">
        <f t="shared" si="2"/>
        <v>2.7726100000000002</v>
      </c>
      <c r="T4" s="5">
        <f t="shared" si="2"/>
        <v>2.2541200000000003</v>
      </c>
      <c r="U4" s="5">
        <f t="shared" si="2"/>
        <v>0.75019000000000347</v>
      </c>
      <c r="V4" s="5">
        <f t="shared" si="2"/>
        <v>1.543610000000001</v>
      </c>
      <c r="W4" s="5">
        <f t="shared" si="2"/>
        <v>-3.669399999999996</v>
      </c>
      <c r="X4" s="5">
        <f t="shared" si="2"/>
        <v>-3.7240099999999998</v>
      </c>
      <c r="Y4" s="5">
        <f t="shared" si="2"/>
        <v>-5.4276899999999983</v>
      </c>
      <c r="Z4" s="5">
        <f t="shared" si="2"/>
        <v>-5.1281899999999965</v>
      </c>
      <c r="AA4" s="5">
        <f t="shared" si="2"/>
        <v>-6.2841799999999992</v>
      </c>
    </row>
    <row r="5" spans="1:27" x14ac:dyDescent="0.2">
      <c r="B5" s="5">
        <v>59.531640000000003</v>
      </c>
      <c r="C5" s="5">
        <v>62.1143</v>
      </c>
      <c r="D5" s="5">
        <v>63.347430000000003</v>
      </c>
      <c r="E5" s="5">
        <v>62.081580000000002</v>
      </c>
      <c r="F5" s="5">
        <v>62.41639</v>
      </c>
      <c r="G5" s="5">
        <v>63.462829999999997</v>
      </c>
      <c r="H5" s="5">
        <v>63.946019999999997</v>
      </c>
      <c r="I5" s="5">
        <v>61.58699</v>
      </c>
      <c r="J5" s="5">
        <v>60.619280000000003</v>
      </c>
      <c r="K5" s="5">
        <v>59.273350000000001</v>
      </c>
      <c r="L5" s="5">
        <v>58.77543</v>
      </c>
      <c r="M5" s="5">
        <v>57.25421</v>
      </c>
      <c r="O5" s="5" t="s">
        <v>1</v>
      </c>
      <c r="P5" s="5">
        <f>B5-59.53164</f>
        <v>0</v>
      </c>
      <c r="Q5" s="5">
        <f t="shared" ref="Q5:AA5" si="3">C5-59.53164</f>
        <v>2.5826599999999971</v>
      </c>
      <c r="R5" s="5">
        <f t="shared" si="3"/>
        <v>3.8157899999999998</v>
      </c>
      <c r="S5" s="5">
        <f t="shared" si="3"/>
        <v>2.5499399999999994</v>
      </c>
      <c r="T5" s="5">
        <f t="shared" si="3"/>
        <v>2.8847499999999968</v>
      </c>
      <c r="U5" s="5">
        <f t="shared" si="3"/>
        <v>3.9311899999999937</v>
      </c>
      <c r="V5" s="5">
        <f t="shared" si="3"/>
        <v>4.4143799999999942</v>
      </c>
      <c r="W5" s="5">
        <f t="shared" si="3"/>
        <v>2.0553499999999971</v>
      </c>
      <c r="X5" s="5">
        <f t="shared" si="3"/>
        <v>1.0876400000000004</v>
      </c>
      <c r="Y5" s="5">
        <f t="shared" si="3"/>
        <v>-0.25829000000000235</v>
      </c>
      <c r="Z5" s="5">
        <f t="shared" si="3"/>
        <v>-0.75621000000000294</v>
      </c>
      <c r="AA5" s="5">
        <f t="shared" si="3"/>
        <v>-2.2774300000000025</v>
      </c>
    </row>
    <row r="6" spans="1:27" x14ac:dyDescent="0.2">
      <c r="B6" s="5">
        <v>47.166200000000003</v>
      </c>
      <c r="C6" s="5">
        <v>49.903790000000001</v>
      </c>
      <c r="D6" s="5">
        <v>51.525620000000004</v>
      </c>
      <c r="E6" s="5">
        <v>51.552810000000001</v>
      </c>
      <c r="F6" s="5">
        <v>52.032359999999997</v>
      </c>
      <c r="G6" s="5">
        <v>50.864220000000003</v>
      </c>
      <c r="H6" s="5">
        <v>53.02655</v>
      </c>
      <c r="I6" s="5">
        <v>49.515520000000002</v>
      </c>
      <c r="J6" s="5">
        <v>47.792400000000001</v>
      </c>
      <c r="K6" s="5">
        <v>46.59769</v>
      </c>
      <c r="L6" s="5">
        <v>46.691040000000001</v>
      </c>
      <c r="M6" s="5">
        <v>46.51708</v>
      </c>
      <c r="O6" s="5" t="s">
        <v>1</v>
      </c>
      <c r="P6" s="5">
        <f>B6-47.1662</f>
        <v>0</v>
      </c>
      <c r="Q6" s="5">
        <f t="shared" ref="Q6:AA6" si="4">C6-47.1662</f>
        <v>2.7375899999999973</v>
      </c>
      <c r="R6" s="5">
        <f t="shared" si="4"/>
        <v>4.3594200000000001</v>
      </c>
      <c r="S6" s="5">
        <f t="shared" si="4"/>
        <v>4.3866099999999975</v>
      </c>
      <c r="T6" s="5">
        <f t="shared" si="4"/>
        <v>4.8661599999999936</v>
      </c>
      <c r="U6" s="5">
        <f t="shared" si="4"/>
        <v>3.6980199999999996</v>
      </c>
      <c r="V6" s="5">
        <f t="shared" si="4"/>
        <v>5.8603499999999968</v>
      </c>
      <c r="W6" s="5">
        <f t="shared" si="4"/>
        <v>2.3493199999999987</v>
      </c>
      <c r="X6" s="5">
        <f t="shared" si="4"/>
        <v>0.6261999999999972</v>
      </c>
      <c r="Y6" s="5">
        <f t="shared" si="4"/>
        <v>-0.5685100000000034</v>
      </c>
      <c r="Z6" s="5">
        <f t="shared" si="4"/>
        <v>-0.47516000000000247</v>
      </c>
      <c r="AA6" s="5">
        <f t="shared" si="4"/>
        <v>-0.64912000000000347</v>
      </c>
    </row>
    <row r="7" spans="1:27" x14ac:dyDescent="0.2">
      <c r="B7" s="5">
        <v>50.024749999999997</v>
      </c>
      <c r="C7" s="5">
        <v>50.343690000000002</v>
      </c>
      <c r="D7" s="5">
        <v>48.914070000000002</v>
      </c>
      <c r="E7" s="5">
        <v>52.279139999999998</v>
      </c>
      <c r="F7" s="5">
        <v>51.997709999999998</v>
      </c>
      <c r="G7" s="5">
        <v>48.993969999999997</v>
      </c>
      <c r="H7" s="5">
        <v>48.947659999999999</v>
      </c>
      <c r="I7" s="5">
        <v>48.03922</v>
      </c>
      <c r="J7" s="5">
        <v>47.315750000000001</v>
      </c>
      <c r="K7" s="5">
        <v>46.553089999999997</v>
      </c>
      <c r="L7" s="5">
        <v>46.426340000000003</v>
      </c>
      <c r="M7" s="5">
        <v>45.389510000000001</v>
      </c>
      <c r="O7" s="5" t="s">
        <v>1</v>
      </c>
      <c r="P7" s="5">
        <f>B7-50.02475</f>
        <v>0</v>
      </c>
      <c r="Q7" s="5">
        <f t="shared" ref="Q7:AA7" si="5">C7-50.02475</f>
        <v>0.31894000000000489</v>
      </c>
      <c r="R7" s="5">
        <f t="shared" si="5"/>
        <v>-1.110679999999995</v>
      </c>
      <c r="S7" s="5">
        <f t="shared" si="5"/>
        <v>2.2543900000000008</v>
      </c>
      <c r="T7" s="5">
        <f t="shared" si="5"/>
        <v>1.9729600000000005</v>
      </c>
      <c r="U7" s="5">
        <f t="shared" si="5"/>
        <v>-1.03078</v>
      </c>
      <c r="V7" s="5">
        <f t="shared" si="5"/>
        <v>-1.0770899999999983</v>
      </c>
      <c r="W7" s="5">
        <f t="shared" si="5"/>
        <v>-1.9855299999999971</v>
      </c>
      <c r="X7" s="5">
        <f t="shared" si="5"/>
        <v>-2.7089999999999961</v>
      </c>
      <c r="Y7" s="5">
        <f t="shared" si="5"/>
        <v>-3.47166</v>
      </c>
      <c r="Z7" s="5">
        <f t="shared" si="5"/>
        <v>-3.5984099999999941</v>
      </c>
      <c r="AA7" s="5">
        <f t="shared" si="5"/>
        <v>-4.635239999999996</v>
      </c>
    </row>
    <row r="8" spans="1:27" x14ac:dyDescent="0.2">
      <c r="B8" s="5">
        <v>47.394253659015902</v>
      </c>
      <c r="C8" s="5">
        <v>49.245828129357875</v>
      </c>
      <c r="D8" s="5">
        <v>49.907406909368703</v>
      </c>
      <c r="E8" s="5">
        <v>50.295772116595565</v>
      </c>
      <c r="F8" s="5">
        <v>48.76828551283463</v>
      </c>
      <c r="G8" s="5">
        <v>49.027537372661456</v>
      </c>
      <c r="H8" s="5">
        <v>46.286678161343204</v>
      </c>
      <c r="I8" s="5">
        <v>46.59001632315973</v>
      </c>
      <c r="J8" s="5">
        <v>45.091795093605363</v>
      </c>
      <c r="K8" s="5">
        <v>44.253280878732852</v>
      </c>
      <c r="L8" s="5">
        <v>44.229175953444575</v>
      </c>
      <c r="M8" s="5">
        <v>44.719055749720042</v>
      </c>
      <c r="O8" s="5" t="s">
        <v>1</v>
      </c>
      <c r="P8" s="5">
        <v>0</v>
      </c>
      <c r="Q8" s="5">
        <f t="shared" ref="Q8:AA8" si="6">C8-47.39425</f>
        <v>1.8515781293578755</v>
      </c>
      <c r="R8" s="5">
        <f t="shared" si="6"/>
        <v>2.5131569093687034</v>
      </c>
      <c r="S8" s="5">
        <f t="shared" si="6"/>
        <v>2.9015221165955651</v>
      </c>
      <c r="T8" s="5">
        <f t="shared" si="6"/>
        <v>1.3740355128346309</v>
      </c>
      <c r="U8" s="5">
        <f t="shared" si="6"/>
        <v>1.6332873726614565</v>
      </c>
      <c r="V8" s="5">
        <f t="shared" si="6"/>
        <v>-1.1075718386567956</v>
      </c>
      <c r="W8" s="5">
        <f t="shared" si="6"/>
        <v>-0.80423367684026914</v>
      </c>
      <c r="X8" s="5">
        <f t="shared" si="6"/>
        <v>-2.3024549063946367</v>
      </c>
      <c r="Y8" s="5">
        <f t="shared" si="6"/>
        <v>-3.1409691212671476</v>
      </c>
      <c r="Z8" s="5">
        <f t="shared" si="6"/>
        <v>-3.165074046555425</v>
      </c>
      <c r="AA8" s="5">
        <f t="shared" si="6"/>
        <v>-2.6751942502799579</v>
      </c>
    </row>
    <row r="9" spans="1:27" x14ac:dyDescent="0.2">
      <c r="B9" s="5">
        <v>39.796689999999998</v>
      </c>
      <c r="C9" s="5">
        <v>42.223869999999998</v>
      </c>
      <c r="D9" s="5">
        <v>40.66131</v>
      </c>
      <c r="E9" s="5">
        <v>41.568939999999998</v>
      </c>
      <c r="F9" s="5">
        <v>42.849789999999999</v>
      </c>
      <c r="G9" s="5">
        <v>39.686860000000003</v>
      </c>
      <c r="H9" s="5">
        <v>38.952489999999997</v>
      </c>
      <c r="I9" s="5">
        <v>37.177799999999998</v>
      </c>
      <c r="J9" s="5">
        <v>36.681139999999999</v>
      </c>
      <c r="K9" s="5">
        <v>36.651449999999997</v>
      </c>
      <c r="L9" s="5">
        <v>36.18844</v>
      </c>
      <c r="M9" s="5">
        <v>34.849049999999998</v>
      </c>
      <c r="O9" s="5" t="s">
        <v>1</v>
      </c>
      <c r="P9" s="5">
        <f>B9-39.79669</f>
        <v>0</v>
      </c>
      <c r="Q9" s="5">
        <f t="shared" ref="Q9:AA9" si="7">C9-39.79669</f>
        <v>2.4271799999999999</v>
      </c>
      <c r="R9" s="5">
        <f t="shared" si="7"/>
        <v>0.86462000000000216</v>
      </c>
      <c r="S9" s="5">
        <f t="shared" si="7"/>
        <v>1.7722499999999997</v>
      </c>
      <c r="T9" s="5">
        <f t="shared" si="7"/>
        <v>3.0531000000000006</v>
      </c>
      <c r="U9" s="5">
        <f t="shared" si="7"/>
        <v>-0.10982999999999521</v>
      </c>
      <c r="V9" s="5">
        <f t="shared" si="7"/>
        <v>-0.84420000000000073</v>
      </c>
      <c r="W9" s="5">
        <f t="shared" si="7"/>
        <v>-2.6188900000000004</v>
      </c>
      <c r="X9" s="5">
        <f t="shared" si="7"/>
        <v>-3.1155499999999989</v>
      </c>
      <c r="Y9" s="5">
        <f t="shared" si="7"/>
        <v>-3.1452400000000011</v>
      </c>
      <c r="Z9" s="5">
        <f t="shared" si="7"/>
        <v>-3.6082499999999982</v>
      </c>
      <c r="AA9" s="5">
        <f t="shared" si="7"/>
        <v>-4.9476399999999998</v>
      </c>
    </row>
    <row r="10" spans="1:27" x14ac:dyDescent="0.2">
      <c r="B10" s="5">
        <v>45.948709852922015</v>
      </c>
      <c r="C10" s="5">
        <v>48.069387662546688</v>
      </c>
      <c r="D10" s="5">
        <v>50.075145140505214</v>
      </c>
      <c r="E10" s="5">
        <v>49.475491018587391</v>
      </c>
      <c r="F10" s="5">
        <v>48.498340912991793</v>
      </c>
      <c r="G10" s="5">
        <v>47.921527188825038</v>
      </c>
      <c r="H10" s="5">
        <v>50.043363840891352</v>
      </c>
      <c r="I10" s="5">
        <v>45.785454195718494</v>
      </c>
      <c r="J10" s="5">
        <v>45.247045877282815</v>
      </c>
      <c r="K10" s="5">
        <v>45.839130719876287</v>
      </c>
      <c r="L10" s="5">
        <v>43.091095524896467</v>
      </c>
      <c r="M10" s="5">
        <v>42.627090036570614</v>
      </c>
      <c r="O10" s="5" t="s">
        <v>1</v>
      </c>
      <c r="P10" s="5">
        <v>0</v>
      </c>
      <c r="Q10" s="5">
        <f t="shared" ref="Q10:AA10" si="8">C10-45.94871</f>
        <v>2.1206776625466901</v>
      </c>
      <c r="R10" s="5">
        <f t="shared" si="8"/>
        <v>4.1264351405052153</v>
      </c>
      <c r="S10" s="5">
        <f t="shared" si="8"/>
        <v>3.5267810185873927</v>
      </c>
      <c r="T10" s="5">
        <f t="shared" si="8"/>
        <v>2.5496309129917947</v>
      </c>
      <c r="U10" s="5">
        <f t="shared" si="8"/>
        <v>1.9728171888250401</v>
      </c>
      <c r="V10" s="5">
        <f t="shared" si="8"/>
        <v>4.094653840891354</v>
      </c>
      <c r="W10" s="5">
        <f t="shared" si="8"/>
        <v>-0.16325580428150488</v>
      </c>
      <c r="X10" s="5">
        <f t="shared" si="8"/>
        <v>-0.70166412271718315</v>
      </c>
      <c r="Y10" s="5">
        <f t="shared" si="8"/>
        <v>-0.10957928012371099</v>
      </c>
      <c r="Z10" s="5">
        <f t="shared" si="8"/>
        <v>-2.8576144751035315</v>
      </c>
      <c r="AA10" s="5">
        <f t="shared" si="8"/>
        <v>-3.3216199634293844</v>
      </c>
    </row>
    <row r="11" spans="1:27" x14ac:dyDescent="0.2">
      <c r="B11" s="5">
        <v>47.137135697065887</v>
      </c>
      <c r="C11" s="5">
        <v>50.363589274258324</v>
      </c>
      <c r="D11" s="5">
        <v>44.501146904000308</v>
      </c>
      <c r="E11" s="5">
        <v>43.947822807166361</v>
      </c>
      <c r="F11" s="5">
        <v>42.344732725945214</v>
      </c>
      <c r="G11" s="5">
        <v>38.119599565617229</v>
      </c>
      <c r="H11" s="5">
        <v>39.306316366459093</v>
      </c>
      <c r="I11" s="5">
        <v>33.597605871413975</v>
      </c>
      <c r="J11" s="5">
        <v>31.928957370489737</v>
      </c>
      <c r="K11" s="5">
        <v>32.148914499217078</v>
      </c>
      <c r="L11" s="5">
        <v>34.058080813714405</v>
      </c>
      <c r="M11" s="5">
        <v>34.089038670971341</v>
      </c>
      <c r="O11" s="5" t="s">
        <v>1</v>
      </c>
      <c r="P11" s="5">
        <v>0</v>
      </c>
      <c r="Q11" s="5">
        <f t="shared" ref="Q11:AA11" si="9">C11-47.13714</f>
        <v>3.2264492742583215</v>
      </c>
      <c r="R11" s="5">
        <f t="shared" si="9"/>
        <v>-2.6359930959996944</v>
      </c>
      <c r="S11" s="5">
        <f t="shared" si="9"/>
        <v>-3.1893171928336415</v>
      </c>
      <c r="T11" s="5">
        <f t="shared" si="9"/>
        <v>-4.7924072740547885</v>
      </c>
      <c r="U11" s="5">
        <f t="shared" si="9"/>
        <v>-9.0175404343827736</v>
      </c>
      <c r="V11" s="5">
        <f t="shared" si="9"/>
        <v>-7.8308236335409092</v>
      </c>
      <c r="W11" s="5">
        <f t="shared" si="9"/>
        <v>-13.539534128586027</v>
      </c>
      <c r="X11" s="5">
        <f t="shared" si="9"/>
        <v>-15.208182629510265</v>
      </c>
      <c r="Y11" s="5">
        <f t="shared" si="9"/>
        <v>-14.988225500782924</v>
      </c>
      <c r="Z11" s="5">
        <f t="shared" si="9"/>
        <v>-13.079059186285598</v>
      </c>
      <c r="AA11" s="5">
        <f t="shared" si="9"/>
        <v>-13.048101329028661</v>
      </c>
    </row>
    <row r="12" spans="1:27" x14ac:dyDescent="0.2">
      <c r="B12" s="5">
        <v>60.105762682398186</v>
      </c>
      <c r="C12" s="5">
        <v>63.024565485880878</v>
      </c>
      <c r="D12" s="5">
        <v>63.320673292066438</v>
      </c>
      <c r="E12" s="5">
        <v>64.003453203171347</v>
      </c>
      <c r="F12" s="5">
        <v>64.318671986048955</v>
      </c>
      <c r="G12" s="5">
        <v>63.757357899802329</v>
      </c>
      <c r="H12" s="5">
        <v>61.992418863501825</v>
      </c>
      <c r="I12" s="5">
        <v>60.150317306530624</v>
      </c>
      <c r="J12" s="5">
        <v>59.818931254206831</v>
      </c>
      <c r="K12" s="5">
        <v>59.93864393972197</v>
      </c>
      <c r="L12" s="5">
        <v>58.460411158512635</v>
      </c>
      <c r="M12" s="5">
        <v>56.444774299042557</v>
      </c>
      <c r="O12" s="5" t="s">
        <v>1</v>
      </c>
      <c r="P12" s="5">
        <v>0</v>
      </c>
      <c r="Q12" s="5">
        <f t="shared" ref="Q12:AA12" si="10">C12-60.10576</f>
        <v>2.9188054858808812</v>
      </c>
      <c r="R12" s="5">
        <f t="shared" si="10"/>
        <v>3.2149132920664414</v>
      </c>
      <c r="S12" s="5">
        <f t="shared" si="10"/>
        <v>3.8976932031713503</v>
      </c>
      <c r="T12" s="5">
        <f t="shared" si="10"/>
        <v>4.2129119860489581</v>
      </c>
      <c r="U12" s="5">
        <f t="shared" si="10"/>
        <v>3.6515978998023328</v>
      </c>
      <c r="V12" s="5">
        <f t="shared" si="10"/>
        <v>1.8866588635018289</v>
      </c>
      <c r="W12" s="5">
        <f t="shared" si="10"/>
        <v>4.4557306530627727E-2</v>
      </c>
      <c r="X12" s="5">
        <f t="shared" si="10"/>
        <v>-0.28682874579316575</v>
      </c>
      <c r="Y12" s="5">
        <f t="shared" si="10"/>
        <v>-0.16711606027802617</v>
      </c>
      <c r="Z12" s="5">
        <f t="shared" si="10"/>
        <v>-1.6453488414873618</v>
      </c>
      <c r="AA12" s="5">
        <f t="shared" si="10"/>
        <v>-3.6609857009574398</v>
      </c>
    </row>
    <row r="13" spans="1:27" x14ac:dyDescent="0.2">
      <c r="B13" s="5">
        <v>56.26266804692203</v>
      </c>
      <c r="C13" s="5">
        <v>58.51460601901163</v>
      </c>
      <c r="D13" s="5">
        <v>59.016128127478432</v>
      </c>
      <c r="E13" s="5">
        <v>59.442972565996158</v>
      </c>
      <c r="F13" s="5">
        <v>59.988429276395067</v>
      </c>
      <c r="G13" s="5">
        <v>59.088053588499953</v>
      </c>
      <c r="H13" s="5">
        <v>57.998606072235347</v>
      </c>
      <c r="I13" s="5">
        <v>57.090648006368042</v>
      </c>
      <c r="J13" s="5">
        <v>55.42039906898917</v>
      </c>
      <c r="K13" s="5">
        <v>54.8817366440123</v>
      </c>
      <c r="L13" s="5">
        <v>53.191407185454167</v>
      </c>
      <c r="M13" s="5">
        <v>51.227488702777364</v>
      </c>
      <c r="O13" s="5" t="s">
        <v>1</v>
      </c>
      <c r="P13" s="5">
        <v>0</v>
      </c>
      <c r="Q13" s="5">
        <f t="shared" ref="Q13:AA13" si="11">C13-56.26267</f>
        <v>2.2519360190116302</v>
      </c>
      <c r="R13" s="5">
        <f t="shared" si="11"/>
        <v>2.7534581274784315</v>
      </c>
      <c r="S13" s="5">
        <f t="shared" si="11"/>
        <v>3.1803025659961577</v>
      </c>
      <c r="T13" s="5">
        <f t="shared" si="11"/>
        <v>3.7257592763950669</v>
      </c>
      <c r="U13" s="5">
        <f t="shared" si="11"/>
        <v>2.8253835884999532</v>
      </c>
      <c r="V13" s="5">
        <f t="shared" si="11"/>
        <v>1.7359360722353472</v>
      </c>
      <c r="W13" s="5">
        <f t="shared" si="11"/>
        <v>0.82797800636804197</v>
      </c>
      <c r="X13" s="5">
        <f t="shared" si="11"/>
        <v>-0.84227093101083028</v>
      </c>
      <c r="Y13" s="5">
        <f t="shared" si="11"/>
        <v>-1.3809333559877004</v>
      </c>
      <c r="Z13" s="5">
        <f t="shared" si="11"/>
        <v>-3.0712628145458325</v>
      </c>
      <c r="AA13" s="5">
        <f t="shared" si="11"/>
        <v>-5.0351812972226355</v>
      </c>
    </row>
    <row r="14" spans="1:27" s="4" customFormat="1" x14ac:dyDescent="0.2">
      <c r="B14" s="1">
        <v>57.672796862693012</v>
      </c>
      <c r="C14" s="1">
        <v>60.538164124488191</v>
      </c>
      <c r="D14" s="1">
        <v>61.268438308804988</v>
      </c>
      <c r="E14" s="1">
        <v>63.515353274185756</v>
      </c>
      <c r="F14" s="1">
        <v>61.880289089830107</v>
      </c>
      <c r="G14" s="1">
        <v>54.645102751577369</v>
      </c>
      <c r="H14" s="1">
        <v>53.710567827555707</v>
      </c>
      <c r="I14" s="1">
        <v>51.780990658594433</v>
      </c>
      <c r="J14" s="1">
        <v>53.675392084993298</v>
      </c>
      <c r="K14" s="1">
        <v>51.969870123625583</v>
      </c>
      <c r="L14" s="1">
        <v>50.586812638002968</v>
      </c>
      <c r="M14" s="1">
        <v>51.632607284173801</v>
      </c>
      <c r="O14" s="4" t="s">
        <v>1</v>
      </c>
      <c r="P14" s="1">
        <v>0</v>
      </c>
      <c r="Q14" s="1">
        <f t="shared" ref="Q14:AA14" si="12">C14-57.6728</f>
        <v>2.8653641244881882</v>
      </c>
      <c r="R14" s="1">
        <f t="shared" si="12"/>
        <v>3.5956383088049861</v>
      </c>
      <c r="S14" s="1">
        <f t="shared" si="12"/>
        <v>5.8425532741857538</v>
      </c>
      <c r="T14" s="1">
        <f t="shared" si="12"/>
        <v>4.2074890898301049</v>
      </c>
      <c r="U14" s="1">
        <f t="shared" si="12"/>
        <v>-3.0276972484226334</v>
      </c>
      <c r="V14" s="1">
        <f t="shared" si="12"/>
        <v>-3.9622321724442955</v>
      </c>
      <c r="W14" s="1">
        <f t="shared" si="12"/>
        <v>-5.891809341405569</v>
      </c>
      <c r="X14" s="1">
        <f t="shared" si="12"/>
        <v>-3.9974079150067041</v>
      </c>
      <c r="Y14" s="1">
        <f t="shared" si="12"/>
        <v>-5.7029298763744194</v>
      </c>
      <c r="Z14" s="1">
        <f t="shared" si="12"/>
        <v>-7.0859873619970344</v>
      </c>
      <c r="AA14" s="1">
        <f t="shared" si="12"/>
        <v>-6.0401927158262012</v>
      </c>
    </row>
    <row r="15" spans="1:27" x14ac:dyDescent="0.2">
      <c r="A15" s="5" t="s">
        <v>3</v>
      </c>
      <c r="B15" s="5">
        <v>40.128443729851483</v>
      </c>
      <c r="C15" s="5">
        <v>36.696805754767141</v>
      </c>
      <c r="D15" s="5">
        <v>37.336391235190071</v>
      </c>
      <c r="E15" s="5">
        <v>36.432223701947244</v>
      </c>
      <c r="F15" s="5">
        <v>35.306033173872812</v>
      </c>
      <c r="G15" s="5">
        <v>36.156347479754828</v>
      </c>
      <c r="H15" s="5">
        <v>35.249500923206618</v>
      </c>
      <c r="I15" s="5">
        <v>31.007531257147772</v>
      </c>
      <c r="J15" s="5">
        <v>30.847056233554042</v>
      </c>
      <c r="K15" s="5">
        <v>29.434650457137383</v>
      </c>
      <c r="L15" s="5">
        <v>29.663786670547061</v>
      </c>
      <c r="M15" s="5">
        <v>29.802788053575625</v>
      </c>
      <c r="O15" s="5" t="s">
        <v>3</v>
      </c>
      <c r="P15" s="5">
        <v>0</v>
      </c>
      <c r="Q15" s="5">
        <f t="shared" ref="Q15:AA15" si="13">C15-40.12844</f>
        <v>-3.431634245232857</v>
      </c>
      <c r="R15" s="5">
        <f t="shared" si="13"/>
        <v>-2.7920487648099268</v>
      </c>
      <c r="S15" s="5">
        <f t="shared" si="13"/>
        <v>-3.6962162980527538</v>
      </c>
      <c r="T15" s="5">
        <f t="shared" si="13"/>
        <v>-4.8224068261271853</v>
      </c>
      <c r="U15" s="5">
        <f t="shared" si="13"/>
        <v>-3.9720925202451696</v>
      </c>
      <c r="V15" s="5">
        <f t="shared" si="13"/>
        <v>-4.8789390767933796</v>
      </c>
      <c r="W15" s="5">
        <f t="shared" si="13"/>
        <v>-9.120908742852226</v>
      </c>
      <c r="X15" s="5">
        <f t="shared" si="13"/>
        <v>-9.2813837664459555</v>
      </c>
      <c r="Y15" s="5">
        <f t="shared" si="13"/>
        <v>-10.693789542862614</v>
      </c>
      <c r="Z15" s="5">
        <f t="shared" si="13"/>
        <v>-10.464653329452936</v>
      </c>
      <c r="AA15" s="5">
        <f t="shared" si="13"/>
        <v>-10.325651946424372</v>
      </c>
    </row>
    <row r="16" spans="1:27" x14ac:dyDescent="0.2">
      <c r="B16" s="5">
        <v>40.684240000000003</v>
      </c>
      <c r="C16" s="5">
        <v>44.24</v>
      </c>
      <c r="D16" s="5">
        <v>44.385559999999998</v>
      </c>
      <c r="E16" s="5">
        <v>45.519410000000001</v>
      </c>
      <c r="F16" s="5">
        <v>45.705869999999997</v>
      </c>
      <c r="G16" s="5">
        <v>47.420969999999997</v>
      </c>
      <c r="H16" s="5">
        <v>50.06606</v>
      </c>
      <c r="I16" s="5">
        <v>44.706940000000003</v>
      </c>
      <c r="J16" s="5">
        <v>41.577620000000003</v>
      </c>
      <c r="K16" s="5">
        <v>40.42286</v>
      </c>
      <c r="L16" s="5">
        <v>38.939860000000003</v>
      </c>
      <c r="M16" s="5">
        <v>37.938740000000003</v>
      </c>
      <c r="O16" s="5" t="s">
        <v>3</v>
      </c>
      <c r="P16" s="5">
        <f>B16-40.68424</f>
        <v>0</v>
      </c>
      <c r="Q16" s="5">
        <f t="shared" ref="Q16:AA16" si="14">C16-40.68424</f>
        <v>3.5557599999999994</v>
      </c>
      <c r="R16" s="5">
        <f t="shared" si="14"/>
        <v>3.7013199999999955</v>
      </c>
      <c r="S16" s="5">
        <f t="shared" si="14"/>
        <v>4.835169999999998</v>
      </c>
      <c r="T16" s="5">
        <f t="shared" si="14"/>
        <v>5.0216299999999947</v>
      </c>
      <c r="U16" s="5">
        <f t="shared" si="14"/>
        <v>6.7367299999999943</v>
      </c>
      <c r="V16" s="5">
        <f t="shared" si="14"/>
        <v>9.3818199999999976</v>
      </c>
      <c r="W16" s="5">
        <f t="shared" si="14"/>
        <v>4.0227000000000004</v>
      </c>
      <c r="X16" s="5">
        <f t="shared" si="14"/>
        <v>0.89338000000000051</v>
      </c>
      <c r="Y16" s="5">
        <f t="shared" si="14"/>
        <v>-0.26138000000000261</v>
      </c>
      <c r="Z16" s="5">
        <f t="shared" si="14"/>
        <v>-1.7443799999999996</v>
      </c>
      <c r="AA16" s="5">
        <f t="shared" si="14"/>
        <v>-2.7454999999999998</v>
      </c>
    </row>
    <row r="17" spans="2:27" x14ac:dyDescent="0.2">
      <c r="B17" s="5">
        <v>51.844808618482695</v>
      </c>
      <c r="C17" s="5">
        <v>54.82669586364657</v>
      </c>
      <c r="D17" s="5">
        <v>55.16314957609908</v>
      </c>
      <c r="E17" s="5">
        <v>57.269633802173182</v>
      </c>
      <c r="F17" s="5">
        <v>56.437889838953303</v>
      </c>
      <c r="G17" s="5">
        <v>55.442234766499425</v>
      </c>
      <c r="H17" s="5">
        <v>54.76104570913288</v>
      </c>
      <c r="I17" s="5">
        <v>52.894044540077537</v>
      </c>
      <c r="J17" s="5">
        <v>51.545058110470521</v>
      </c>
      <c r="K17" s="5">
        <v>51.530197323155114</v>
      </c>
      <c r="L17" s="5">
        <v>49.833345641622586</v>
      </c>
      <c r="M17" s="5">
        <v>49.235361965225593</v>
      </c>
      <c r="O17" s="5" t="s">
        <v>3</v>
      </c>
      <c r="P17" s="5">
        <v>0</v>
      </c>
      <c r="Q17" s="5">
        <f t="shared" ref="Q17:AA17" si="15">C17-51.84481</f>
        <v>2.9818858636465677</v>
      </c>
      <c r="R17" s="5">
        <f t="shared" si="15"/>
        <v>3.3183395760990777</v>
      </c>
      <c r="S17" s="5">
        <f t="shared" si="15"/>
        <v>5.4248238021731794</v>
      </c>
      <c r="T17" s="5">
        <f t="shared" si="15"/>
        <v>4.593079838953301</v>
      </c>
      <c r="U17" s="5">
        <f t="shared" si="15"/>
        <v>3.5974247664994223</v>
      </c>
      <c r="V17" s="5">
        <f t="shared" si="15"/>
        <v>2.9162357091328772</v>
      </c>
      <c r="W17" s="5">
        <f t="shared" si="15"/>
        <v>1.0492345400775349</v>
      </c>
      <c r="X17" s="5">
        <f t="shared" si="15"/>
        <v>-0.29975188952948173</v>
      </c>
      <c r="Y17" s="5">
        <f t="shared" si="15"/>
        <v>-0.31461267684488803</v>
      </c>
      <c r="Z17" s="5">
        <f t="shared" si="15"/>
        <v>-2.0114643583774168</v>
      </c>
      <c r="AA17" s="5">
        <f t="shared" si="15"/>
        <v>-2.6094480347744096</v>
      </c>
    </row>
    <row r="18" spans="2:27" x14ac:dyDescent="0.2">
      <c r="B18" s="5">
        <v>44.273339342887233</v>
      </c>
      <c r="C18" s="5">
        <v>45.888993999900229</v>
      </c>
      <c r="D18" s="5">
        <v>46.043382082499669</v>
      </c>
      <c r="E18" s="5">
        <v>48.021028260777044</v>
      </c>
      <c r="F18" s="5">
        <v>46.294234631642638</v>
      </c>
      <c r="G18" s="5">
        <v>45.395807772396168</v>
      </c>
      <c r="H18" s="5">
        <v>48.373462781349353</v>
      </c>
      <c r="I18" s="5">
        <v>45.311705752630544</v>
      </c>
      <c r="J18" s="5">
        <v>43.594886590250958</v>
      </c>
      <c r="K18" s="5">
        <v>42.246105461178068</v>
      </c>
      <c r="L18" s="5">
        <v>40.785359469037743</v>
      </c>
      <c r="M18" s="5">
        <v>40.13064179071786</v>
      </c>
      <c r="O18" s="5" t="s">
        <v>3</v>
      </c>
      <c r="P18" s="5">
        <v>0</v>
      </c>
      <c r="Q18" s="5">
        <f t="shared" ref="Q18:AA18" si="16">C18-44.27334</f>
        <v>1.615653999900232</v>
      </c>
      <c r="R18" s="5">
        <f t="shared" si="16"/>
        <v>1.7700420824996712</v>
      </c>
      <c r="S18" s="5">
        <f t="shared" si="16"/>
        <v>3.7476882607770463</v>
      </c>
      <c r="T18" s="5">
        <f t="shared" si="16"/>
        <v>2.0208946316426406</v>
      </c>
      <c r="U18" s="5">
        <f t="shared" si="16"/>
        <v>1.1224677723961705</v>
      </c>
      <c r="V18" s="5">
        <f t="shared" si="16"/>
        <v>4.1001227813493557</v>
      </c>
      <c r="W18" s="5">
        <f t="shared" si="16"/>
        <v>1.038365752630547</v>
      </c>
      <c r="X18" s="5">
        <f t="shared" si="16"/>
        <v>-0.67845340974903934</v>
      </c>
      <c r="Y18" s="5">
        <f t="shared" si="16"/>
        <v>-2.0272345388219293</v>
      </c>
      <c r="Z18" s="5">
        <f t="shared" si="16"/>
        <v>-3.487980530962254</v>
      </c>
      <c r="AA18" s="5">
        <f t="shared" si="16"/>
        <v>-4.1426982092821376</v>
      </c>
    </row>
    <row r="19" spans="2:27" x14ac:dyDescent="0.2">
      <c r="B19" s="5">
        <v>61.716396651224287</v>
      </c>
      <c r="C19" s="5">
        <v>65.915193506535616</v>
      </c>
      <c r="D19" s="5">
        <v>65.990849331754049</v>
      </c>
      <c r="E19" s="5">
        <v>67.100250876830785</v>
      </c>
      <c r="F19" s="5">
        <v>68.496370437915871</v>
      </c>
      <c r="G19" s="5">
        <v>66.969097470845739</v>
      </c>
      <c r="H19" s="5">
        <v>67.543054497468077</v>
      </c>
      <c r="I19" s="5">
        <v>65.084680261166213</v>
      </c>
      <c r="J19" s="5">
        <v>63.053661007446223</v>
      </c>
      <c r="K19" s="5">
        <v>63.067142066916809</v>
      </c>
      <c r="L19" s="5">
        <v>61.698603125155202</v>
      </c>
      <c r="M19" s="5">
        <v>59.969588182757775</v>
      </c>
      <c r="O19" s="5" t="s">
        <v>3</v>
      </c>
      <c r="P19" s="5">
        <v>0</v>
      </c>
      <c r="Q19" s="5">
        <f t="shared" ref="Q19:AA19" si="17">C19-61.7164</f>
        <v>4.1987935065356154</v>
      </c>
      <c r="R19" s="5">
        <f t="shared" si="17"/>
        <v>4.2744493317540488</v>
      </c>
      <c r="S19" s="5">
        <f t="shared" si="17"/>
        <v>5.3838508768307847</v>
      </c>
      <c r="T19" s="5">
        <f t="shared" si="17"/>
        <v>6.7799704379158712</v>
      </c>
      <c r="U19" s="5">
        <f t="shared" si="17"/>
        <v>5.2526974708457388</v>
      </c>
      <c r="V19" s="5">
        <f t="shared" si="17"/>
        <v>5.826654497468077</v>
      </c>
      <c r="W19" s="5">
        <f t="shared" si="17"/>
        <v>3.3682802611662126</v>
      </c>
      <c r="X19" s="5">
        <f t="shared" si="17"/>
        <v>1.337261007446223</v>
      </c>
      <c r="Y19" s="5">
        <f t="shared" si="17"/>
        <v>1.3507420669168084</v>
      </c>
      <c r="Z19" s="5">
        <f t="shared" si="17"/>
        <v>-1.7796874844798083E-2</v>
      </c>
      <c r="AA19" s="5">
        <f t="shared" si="17"/>
        <v>-1.7468118172422251</v>
      </c>
    </row>
    <row r="20" spans="2:27" x14ac:dyDescent="0.2">
      <c r="B20" s="5">
        <v>45.676470722106437</v>
      </c>
      <c r="C20" s="5">
        <v>52.261985845383506</v>
      </c>
      <c r="D20" s="5">
        <v>51.454474909506274</v>
      </c>
      <c r="E20" s="5">
        <v>52.298311470495371</v>
      </c>
      <c r="F20" s="5">
        <v>52.201414182888961</v>
      </c>
      <c r="G20" s="5">
        <v>52.790540337123048</v>
      </c>
      <c r="H20" s="5">
        <v>49.728370496140172</v>
      </c>
      <c r="I20" s="5">
        <v>48.78455232800944</v>
      </c>
      <c r="J20" s="5">
        <v>46.952770532421589</v>
      </c>
      <c r="K20" s="5">
        <v>44.376630987939144</v>
      </c>
      <c r="L20" s="5">
        <v>44.546811698198958</v>
      </c>
      <c r="M20" s="5">
        <v>42.535274289292921</v>
      </c>
      <c r="O20" s="5" t="s">
        <v>3</v>
      </c>
      <c r="P20" s="5">
        <v>0</v>
      </c>
      <c r="Q20" s="5">
        <f t="shared" ref="Q20:AA20" si="18">C20-45.67647</f>
        <v>6.5855158453835045</v>
      </c>
      <c r="R20" s="5">
        <f t="shared" si="18"/>
        <v>5.7780049095062722</v>
      </c>
      <c r="S20" s="5">
        <f t="shared" si="18"/>
        <v>6.6218414704953688</v>
      </c>
      <c r="T20" s="5">
        <f t="shared" si="18"/>
        <v>6.5249441828889587</v>
      </c>
      <c r="U20" s="5">
        <f t="shared" si="18"/>
        <v>7.1140703371230458</v>
      </c>
      <c r="V20" s="5">
        <f t="shared" si="18"/>
        <v>4.0519004961401706</v>
      </c>
      <c r="W20" s="5">
        <f t="shared" si="18"/>
        <v>3.1080823280094378</v>
      </c>
      <c r="X20" s="5">
        <f t="shared" si="18"/>
        <v>1.2763005324215868</v>
      </c>
      <c r="Y20" s="5">
        <f t="shared" si="18"/>
        <v>-1.2998390120608576</v>
      </c>
      <c r="Z20" s="5">
        <f t="shared" si="18"/>
        <v>-1.1296583018010438</v>
      </c>
      <c r="AA20" s="5">
        <f t="shared" si="18"/>
        <v>-3.1411957107070805</v>
      </c>
    </row>
    <row r="21" spans="2:27" x14ac:dyDescent="0.2">
      <c r="B21" s="5">
        <v>53.239390982246746</v>
      </c>
      <c r="C21" s="5">
        <v>56.740988096700271</v>
      </c>
      <c r="D21" s="5">
        <v>54.824909791270322</v>
      </c>
      <c r="E21" s="5">
        <v>54.641718348058433</v>
      </c>
      <c r="F21" s="5">
        <v>54.523773411975</v>
      </c>
      <c r="G21" s="5">
        <v>55.268514225466554</v>
      </c>
      <c r="H21" s="5">
        <v>53.368728721599304</v>
      </c>
      <c r="I21" s="5">
        <v>53.037687474536718</v>
      </c>
      <c r="J21" s="5">
        <v>52.134208736831482</v>
      </c>
      <c r="K21" s="5">
        <v>49.600829441344452</v>
      </c>
      <c r="L21" s="5">
        <v>49.374798796829928</v>
      </c>
      <c r="M21" s="5">
        <v>50.709446099799329</v>
      </c>
      <c r="O21" s="5" t="s">
        <v>3</v>
      </c>
      <c r="P21" s="5">
        <v>0</v>
      </c>
      <c r="Q21" s="5">
        <f t="shared" ref="Q21:AA21" si="19">C21-53.23939</f>
        <v>3.5015980967002704</v>
      </c>
      <c r="R21" s="5">
        <f t="shared" si="19"/>
        <v>1.5855197912703218</v>
      </c>
      <c r="S21" s="5">
        <f t="shared" si="19"/>
        <v>1.4023283480584325</v>
      </c>
      <c r="T21" s="5">
        <f t="shared" si="19"/>
        <v>1.2843834119749999</v>
      </c>
      <c r="U21" s="5">
        <f t="shared" si="19"/>
        <v>2.0291242254665534</v>
      </c>
      <c r="V21" s="5">
        <f t="shared" si="19"/>
        <v>0.1293387215993036</v>
      </c>
      <c r="W21" s="5">
        <f t="shared" si="19"/>
        <v>-0.20170252546328271</v>
      </c>
      <c r="X21" s="5">
        <f t="shared" si="19"/>
        <v>-1.1051812631685181</v>
      </c>
      <c r="Y21" s="5">
        <f t="shared" si="19"/>
        <v>-3.6385605586555485</v>
      </c>
      <c r="Z21" s="5">
        <f t="shared" si="19"/>
        <v>-3.8645912031700718</v>
      </c>
      <c r="AA21" s="5">
        <f t="shared" si="19"/>
        <v>-2.5299439002006707</v>
      </c>
    </row>
    <row r="22" spans="2:27" x14ac:dyDescent="0.2">
      <c r="B22" s="5">
        <v>55.405618834363821</v>
      </c>
      <c r="C22" s="5">
        <v>57.630656712003621</v>
      </c>
      <c r="D22" s="5">
        <v>59.475531495370994</v>
      </c>
      <c r="E22" s="5">
        <v>60.264801308226744</v>
      </c>
      <c r="F22" s="5">
        <v>59.987115893507216</v>
      </c>
      <c r="G22" s="5">
        <v>59.140500368406819</v>
      </c>
      <c r="H22" s="5">
        <v>62.336035598912574</v>
      </c>
      <c r="I22" s="5">
        <v>58.433142456170884</v>
      </c>
      <c r="J22" s="5">
        <v>57.251185189308288</v>
      </c>
      <c r="K22" s="5">
        <v>55.950453670654561</v>
      </c>
      <c r="L22" s="5">
        <v>57.672133882010151</v>
      </c>
      <c r="M22" s="5">
        <v>56.401271290728893</v>
      </c>
      <c r="O22" s="5" t="s">
        <v>3</v>
      </c>
      <c r="P22" s="5">
        <v>0</v>
      </c>
      <c r="Q22" s="5">
        <f t="shared" ref="Q22:AA22" si="20">C22-55.40562</f>
        <v>2.2250367120036216</v>
      </c>
      <c r="R22" s="5">
        <f t="shared" si="20"/>
        <v>4.0699114953709952</v>
      </c>
      <c r="S22" s="5">
        <f t="shared" si="20"/>
        <v>4.859181308226745</v>
      </c>
      <c r="T22" s="5">
        <f t="shared" si="20"/>
        <v>4.581495893507217</v>
      </c>
      <c r="U22" s="5">
        <f t="shared" si="20"/>
        <v>3.7348803684068201</v>
      </c>
      <c r="V22" s="5">
        <f t="shared" si="20"/>
        <v>6.9304155989125746</v>
      </c>
      <c r="W22" s="5">
        <f t="shared" si="20"/>
        <v>3.0275224561708853</v>
      </c>
      <c r="X22" s="5">
        <f t="shared" si="20"/>
        <v>1.8455651893082887</v>
      </c>
      <c r="Y22" s="5">
        <f t="shared" si="20"/>
        <v>0.54483367065456179</v>
      </c>
      <c r="Z22" s="5">
        <f t="shared" si="20"/>
        <v>2.2665138820101518</v>
      </c>
      <c r="AA22" s="5">
        <f t="shared" si="20"/>
        <v>0.99565129072889391</v>
      </c>
    </row>
    <row r="23" spans="2:27" x14ac:dyDescent="0.2">
      <c r="B23" s="5">
        <v>49.688828185210397</v>
      </c>
      <c r="C23" s="5">
        <v>58.158348825874647</v>
      </c>
      <c r="D23" s="5">
        <v>54.72066778078127</v>
      </c>
      <c r="E23" s="5">
        <v>55.237259202038601</v>
      </c>
      <c r="F23" s="5">
        <v>55.212717762885617</v>
      </c>
      <c r="G23" s="5">
        <v>54.740608098085566</v>
      </c>
      <c r="H23" s="5">
        <v>55.186937990929216</v>
      </c>
      <c r="I23" s="5">
        <v>51.971767933831948</v>
      </c>
      <c r="J23" s="5">
        <v>49.59470225201941</v>
      </c>
      <c r="K23" s="5">
        <v>49.970789487714804</v>
      </c>
      <c r="L23" s="5">
        <v>50.858057687550421</v>
      </c>
      <c r="M23" s="5">
        <v>48.800698128878665</v>
      </c>
      <c r="O23" s="5" t="s">
        <v>3</v>
      </c>
      <c r="P23" s="5">
        <v>0</v>
      </c>
      <c r="Q23" s="5">
        <f t="shared" ref="Q23:AA23" si="21">C23-49.68883</f>
        <v>8.4695188258746441</v>
      </c>
      <c r="R23" s="5">
        <f t="shared" si="21"/>
        <v>5.0318377807812666</v>
      </c>
      <c r="S23" s="5">
        <f t="shared" si="21"/>
        <v>5.5484292020385979</v>
      </c>
      <c r="T23" s="5">
        <f t="shared" si="21"/>
        <v>5.5238877628856144</v>
      </c>
      <c r="U23" s="5">
        <f t="shared" si="21"/>
        <v>5.0517780980855633</v>
      </c>
      <c r="V23" s="5">
        <f t="shared" si="21"/>
        <v>5.4981079909292134</v>
      </c>
      <c r="W23" s="5">
        <f t="shared" si="21"/>
        <v>2.2829379338319455</v>
      </c>
      <c r="X23" s="5">
        <f t="shared" si="21"/>
        <v>-9.4127747980593313E-2</v>
      </c>
      <c r="Y23" s="5">
        <f t="shared" si="21"/>
        <v>0.28195948771480062</v>
      </c>
      <c r="Z23" s="5">
        <f t="shared" si="21"/>
        <v>1.1692276875504177</v>
      </c>
      <c r="AA23" s="5">
        <f t="shared" si="21"/>
        <v>-0.88813187112133818</v>
      </c>
    </row>
    <row r="24" spans="2:27" x14ac:dyDescent="0.2">
      <c r="B24" s="5">
        <v>53.486563167635197</v>
      </c>
      <c r="C24" s="5">
        <v>55.262961426867328</v>
      </c>
      <c r="D24" s="5">
        <v>57.444204834141054</v>
      </c>
      <c r="E24" s="5">
        <v>58.148934505883282</v>
      </c>
      <c r="F24" s="5">
        <v>58.575403523319906</v>
      </c>
      <c r="G24" s="5">
        <v>56.554634181159138</v>
      </c>
      <c r="H24" s="5">
        <v>57.438566367631097</v>
      </c>
      <c r="I24" s="5">
        <v>54.520276161355859</v>
      </c>
      <c r="J24" s="5">
        <v>52.540820188865844</v>
      </c>
      <c r="K24" s="5">
        <v>49.653405321083099</v>
      </c>
      <c r="L24" s="5">
        <v>48.44065077468354</v>
      </c>
      <c r="M24" s="5">
        <v>45.876957922094924</v>
      </c>
      <c r="O24" s="5" t="s">
        <v>3</v>
      </c>
      <c r="P24" s="5">
        <v>0</v>
      </c>
      <c r="Q24" s="5">
        <f t="shared" ref="Q24:AA24" si="22">C24-53.48656</f>
        <v>1.7764014268673307</v>
      </c>
      <c r="R24" s="5">
        <f t="shared" si="22"/>
        <v>3.9576448341410568</v>
      </c>
      <c r="S24" s="5">
        <f t="shared" si="22"/>
        <v>4.6623745058832853</v>
      </c>
      <c r="T24" s="5">
        <f t="shared" si="22"/>
        <v>5.088843523319909</v>
      </c>
      <c r="U24" s="5">
        <f t="shared" si="22"/>
        <v>3.0680741811591403</v>
      </c>
      <c r="V24" s="5">
        <f t="shared" si="22"/>
        <v>3.9520063676310997</v>
      </c>
      <c r="W24" s="5">
        <f t="shared" si="22"/>
        <v>1.0337161613558621</v>
      </c>
      <c r="X24" s="5">
        <f t="shared" si="22"/>
        <v>-0.94573981113415329</v>
      </c>
      <c r="Y24" s="5">
        <f t="shared" si="22"/>
        <v>-3.8331546789168982</v>
      </c>
      <c r="Z24" s="5">
        <f t="shared" si="22"/>
        <v>-5.045909225316457</v>
      </c>
      <c r="AA24" s="5">
        <f t="shared" si="22"/>
        <v>-7.6096020779050733</v>
      </c>
    </row>
    <row r="25" spans="2:27" x14ac:dyDescent="0.2">
      <c r="B25" s="5">
        <v>54.358839538621915</v>
      </c>
      <c r="C25" s="5">
        <v>57.173540000000003</v>
      </c>
      <c r="D25" s="5">
        <v>60.427819999999997</v>
      </c>
      <c r="E25" s="5">
        <v>63.527999999999999</v>
      </c>
      <c r="F25" s="5">
        <v>63.581789999999998</v>
      </c>
      <c r="G25" s="5">
        <v>62.805770000000003</v>
      </c>
      <c r="H25" s="5">
        <v>63.972859999999997</v>
      </c>
      <c r="I25" s="5">
        <v>63.335039999999999</v>
      </c>
      <c r="J25" s="5">
        <v>59.07394</v>
      </c>
      <c r="K25" s="5">
        <v>55.570450000000001</v>
      </c>
      <c r="L25" s="5">
        <v>53.639890000000001</v>
      </c>
      <c r="M25" s="5">
        <v>52.007480000000001</v>
      </c>
      <c r="O25" s="5" t="s">
        <v>3</v>
      </c>
      <c r="P25" s="5">
        <v>0</v>
      </c>
      <c r="Q25" s="5">
        <f t="shared" ref="Q25:AA25" si="23">C25-54.35884</f>
        <v>2.814700000000002</v>
      </c>
      <c r="R25" s="5">
        <f t="shared" si="23"/>
        <v>6.0689799999999963</v>
      </c>
      <c r="S25" s="5">
        <f t="shared" si="23"/>
        <v>9.169159999999998</v>
      </c>
      <c r="T25" s="5">
        <f t="shared" si="23"/>
        <v>9.2229499999999973</v>
      </c>
      <c r="U25" s="5">
        <f t="shared" si="23"/>
        <v>8.4469300000000018</v>
      </c>
      <c r="V25" s="5">
        <f t="shared" si="23"/>
        <v>9.6140199999999965</v>
      </c>
      <c r="W25" s="5">
        <f t="shared" si="23"/>
        <v>8.9761999999999986</v>
      </c>
      <c r="X25" s="5">
        <f t="shared" si="23"/>
        <v>4.7150999999999996</v>
      </c>
      <c r="Y25" s="5">
        <f t="shared" si="23"/>
        <v>1.2116100000000003</v>
      </c>
      <c r="Z25" s="5">
        <f t="shared" si="23"/>
        <v>-0.71894999999999953</v>
      </c>
      <c r="AA25" s="5">
        <f t="shared" si="23"/>
        <v>-2.3513599999999997</v>
      </c>
    </row>
    <row r="26" spans="2:27" x14ac:dyDescent="0.2">
      <c r="B26" s="5">
        <v>44.769175853818602</v>
      </c>
      <c r="C26" s="5">
        <v>38.256826653412183</v>
      </c>
      <c r="D26" s="5">
        <v>40.731663216102127</v>
      </c>
      <c r="E26" s="5">
        <v>40.811677795412429</v>
      </c>
      <c r="F26" s="5">
        <v>39.08775333239555</v>
      </c>
      <c r="G26" s="5">
        <v>41.668661279948111</v>
      </c>
      <c r="H26" s="5">
        <v>41.040759913960244</v>
      </c>
      <c r="I26" s="5">
        <v>33.729630250417429</v>
      </c>
      <c r="J26" s="5">
        <v>30.192209536300439</v>
      </c>
      <c r="K26" s="5">
        <v>31.412843738673065</v>
      </c>
      <c r="L26" s="5">
        <v>29.246810159758116</v>
      </c>
      <c r="M26" s="5">
        <v>32.401032923126827</v>
      </c>
      <c r="O26" s="5" t="s">
        <v>3</v>
      </c>
      <c r="P26" s="5">
        <v>0</v>
      </c>
      <c r="Q26" s="5">
        <f t="shared" ref="Q26:AA26" si="24">C26-44.76918</f>
        <v>-6.5123533465878154</v>
      </c>
      <c r="R26" s="5">
        <f t="shared" si="24"/>
        <v>-4.0375167838978712</v>
      </c>
      <c r="S26" s="5">
        <f t="shared" si="24"/>
        <v>-3.9575022045875698</v>
      </c>
      <c r="T26" s="5">
        <f t="shared" si="24"/>
        <v>-5.6814266676044483</v>
      </c>
      <c r="U26" s="5">
        <f t="shared" si="24"/>
        <v>-3.1005187200518876</v>
      </c>
      <c r="V26" s="5">
        <f t="shared" si="24"/>
        <v>-3.7284200860397547</v>
      </c>
      <c r="W26" s="5">
        <f t="shared" si="24"/>
        <v>-11.039549749582569</v>
      </c>
      <c r="X26" s="5">
        <f t="shared" si="24"/>
        <v>-14.57697046369956</v>
      </c>
      <c r="Y26" s="5">
        <f t="shared" si="24"/>
        <v>-13.356336261326934</v>
      </c>
      <c r="Z26" s="5">
        <f t="shared" si="24"/>
        <v>-15.522369840241883</v>
      </c>
      <c r="AA26" s="5">
        <f t="shared" si="24"/>
        <v>-12.368147076873171</v>
      </c>
    </row>
    <row r="27" spans="2:27" x14ac:dyDescent="0.2">
      <c r="B27" s="5">
        <v>49.639167104103336</v>
      </c>
      <c r="C27" s="5">
        <v>51.234813153426678</v>
      </c>
      <c r="D27" s="5">
        <v>52.244993354981283</v>
      </c>
      <c r="E27" s="5">
        <v>52.342029128022332</v>
      </c>
      <c r="F27" s="5">
        <v>52.327160415620739</v>
      </c>
      <c r="G27" s="5">
        <v>51.617786427251907</v>
      </c>
      <c r="H27" s="5">
        <v>54.198035831180711</v>
      </c>
      <c r="I27" s="5">
        <v>51.108590864729962</v>
      </c>
      <c r="J27" s="5">
        <v>49.97570564952921</v>
      </c>
      <c r="K27" s="5">
        <v>50.160223678675081</v>
      </c>
      <c r="L27" s="5">
        <v>47.125957194825439</v>
      </c>
      <c r="M27" s="5">
        <v>45.890817113254414</v>
      </c>
      <c r="O27" s="5" t="s">
        <v>3</v>
      </c>
      <c r="P27" s="5">
        <v>0</v>
      </c>
      <c r="Q27" s="5">
        <f t="shared" ref="Q27:AA27" si="25">C27-49.63917</f>
        <v>1.5956431534266784</v>
      </c>
      <c r="R27" s="5">
        <f t="shared" si="25"/>
        <v>2.6058233549812826</v>
      </c>
      <c r="S27" s="5">
        <f t="shared" si="25"/>
        <v>2.7028591280223324</v>
      </c>
      <c r="T27" s="5">
        <f t="shared" si="25"/>
        <v>2.6879904156207388</v>
      </c>
      <c r="U27" s="5">
        <f t="shared" si="25"/>
        <v>1.9786164272519073</v>
      </c>
      <c r="V27" s="5">
        <f t="shared" si="25"/>
        <v>4.5588658311807109</v>
      </c>
      <c r="W27" s="5">
        <f t="shared" si="25"/>
        <v>1.4694208647299618</v>
      </c>
      <c r="X27" s="5">
        <f t="shared" si="25"/>
        <v>0.33653564952921045</v>
      </c>
      <c r="Y27" s="5">
        <f t="shared" si="25"/>
        <v>0.52105367867508079</v>
      </c>
      <c r="Z27" s="5">
        <f t="shared" si="25"/>
        <v>-2.513212805174561</v>
      </c>
      <c r="AA27" s="5">
        <f t="shared" si="25"/>
        <v>-3.748352886745586</v>
      </c>
    </row>
  </sheetData>
  <phoneticPr fontId="1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BC53"/>
  <sheetViews>
    <sheetView zoomScale="124" zoomScaleNormal="124" workbookViewId="0">
      <selection activeCell="AQ26" sqref="AQ26"/>
    </sheetView>
  </sheetViews>
  <sheetFormatPr defaultColWidth="9" defaultRowHeight="14.4" x14ac:dyDescent="0.2"/>
  <cols>
    <col min="1" max="1" width="2.77734375" style="23" customWidth="1"/>
    <col min="2" max="2" width="6.21875" style="23" customWidth="1"/>
    <col min="3" max="3" width="8.77734375" style="23" customWidth="1"/>
    <col min="4" max="4" width="9.21875" style="23" customWidth="1"/>
    <col min="5" max="5" width="4.88671875" style="23" customWidth="1"/>
    <col min="6" max="6" width="1.88671875" style="23" customWidth="1"/>
    <col min="7" max="7" width="5" style="23" customWidth="1"/>
    <col min="8" max="8" width="2.6640625" style="23" customWidth="1"/>
    <col min="9" max="9" width="4.88671875" style="23" customWidth="1"/>
    <col min="10" max="10" width="1.88671875" style="23" customWidth="1"/>
    <col min="11" max="11" width="5.33203125" style="23" customWidth="1"/>
    <col min="12" max="12" width="2.6640625" style="23" customWidth="1"/>
    <col min="13" max="13" width="4.88671875" style="23" customWidth="1"/>
    <col min="14" max="14" width="1.88671875" style="23" customWidth="1"/>
    <col min="15" max="15" width="5" style="23" customWidth="1"/>
    <col min="16" max="16" width="2.6640625" style="23" customWidth="1"/>
    <col min="17" max="17" width="5" style="23" customWidth="1"/>
    <col min="18" max="18" width="1.77734375" style="23" customWidth="1"/>
    <col min="19" max="19" width="5.109375" style="23" customWidth="1"/>
    <col min="20" max="20" width="2.6640625" style="23" customWidth="1"/>
    <col min="21" max="21" width="4.88671875" style="23" customWidth="1"/>
    <col min="22" max="22" width="2" style="23" customWidth="1"/>
    <col min="23" max="23" width="5" style="23" customWidth="1"/>
    <col min="24" max="24" width="2.6640625" style="23" customWidth="1"/>
    <col min="25" max="25" width="4.88671875" style="23" customWidth="1"/>
    <col min="26" max="26" width="1.88671875" style="23" customWidth="1"/>
    <col min="27" max="27" width="4.44140625" style="23" customWidth="1"/>
    <col min="28" max="28" width="2.6640625" style="23" customWidth="1"/>
    <col min="29" max="29" width="4.77734375" style="23" customWidth="1"/>
    <col min="30" max="30" width="1.88671875" style="23" customWidth="1"/>
    <col min="31" max="31" width="4.44140625" style="23" customWidth="1"/>
    <col min="32" max="32" width="2.6640625" style="23" customWidth="1"/>
    <col min="33" max="33" width="4.88671875" style="23" customWidth="1"/>
    <col min="34" max="34" width="1.77734375" style="23" customWidth="1"/>
    <col min="35" max="35" width="4.77734375" style="23" customWidth="1"/>
    <col min="36" max="36" width="2.6640625" style="23" customWidth="1"/>
    <col min="37" max="37" width="5.21875" style="23" customWidth="1"/>
    <col min="38" max="38" width="1.88671875" style="23" customWidth="1"/>
    <col min="39" max="39" width="4.44140625" style="23" customWidth="1"/>
    <col min="40" max="40" width="2.6640625" style="23" customWidth="1"/>
    <col min="41" max="41" width="5.109375" style="23" customWidth="1"/>
    <col min="42" max="42" width="2.109375" style="23" customWidth="1"/>
    <col min="43" max="43" width="5" style="23" customWidth="1"/>
    <col min="44" max="44" width="2.6640625" style="23" customWidth="1"/>
    <col min="45" max="45" width="5" style="23" customWidth="1"/>
    <col min="46" max="46" width="1.6640625" style="23" customWidth="1"/>
    <col min="47" max="47" width="4.44140625" style="23" customWidth="1"/>
    <col min="48" max="48" width="2.6640625" style="23" customWidth="1"/>
    <col min="49" max="49" width="4.77734375" style="23" customWidth="1"/>
    <col min="50" max="50" width="1.88671875" style="23" customWidth="1"/>
    <col min="51" max="51" width="4.77734375" style="23" customWidth="1"/>
    <col min="52" max="52" width="2.6640625" style="23" customWidth="1"/>
    <col min="53" max="16384" width="9" style="23"/>
  </cols>
  <sheetData>
    <row r="1" spans="2:55" x14ac:dyDescent="0.2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5"/>
      <c r="AY1" s="25"/>
      <c r="AZ1" s="25"/>
    </row>
    <row r="2" spans="2:55" ht="18.600000000000001" x14ac:dyDescent="0.4">
      <c r="B2" s="26" t="s">
        <v>54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2:55" x14ac:dyDescent="0.2">
      <c r="B3" s="28"/>
      <c r="C3" s="27"/>
      <c r="D3" s="29" t="s">
        <v>55</v>
      </c>
      <c r="E3" s="30" t="s">
        <v>7</v>
      </c>
      <c r="F3" s="30"/>
      <c r="G3" s="30"/>
      <c r="H3" s="30"/>
      <c r="I3" s="30" t="s">
        <v>8</v>
      </c>
      <c r="J3" s="30"/>
      <c r="K3" s="30"/>
      <c r="L3" s="30"/>
      <c r="M3" s="30" t="s">
        <v>9</v>
      </c>
      <c r="N3" s="30"/>
      <c r="O3" s="30"/>
      <c r="P3" s="30"/>
      <c r="Q3" s="30" t="s">
        <v>10</v>
      </c>
      <c r="R3" s="30"/>
      <c r="S3" s="30"/>
      <c r="T3" s="30"/>
      <c r="U3" s="30" t="s">
        <v>11</v>
      </c>
      <c r="V3" s="30"/>
      <c r="W3" s="30"/>
      <c r="X3" s="30"/>
      <c r="Y3" s="30" t="s">
        <v>12</v>
      </c>
      <c r="Z3" s="30"/>
      <c r="AA3" s="30"/>
      <c r="AB3" s="30"/>
      <c r="AC3" s="30" t="s">
        <v>13</v>
      </c>
      <c r="AD3" s="30"/>
      <c r="AE3" s="30"/>
      <c r="AF3" s="30"/>
      <c r="AG3" s="30" t="s">
        <v>14</v>
      </c>
      <c r="AH3" s="30"/>
      <c r="AI3" s="30"/>
      <c r="AJ3" s="30"/>
      <c r="AK3" s="30" t="s">
        <v>15</v>
      </c>
      <c r="AL3" s="30"/>
      <c r="AM3" s="30"/>
      <c r="AN3" s="30"/>
      <c r="AO3" s="30" t="s">
        <v>16</v>
      </c>
      <c r="AP3" s="30"/>
      <c r="AQ3" s="30"/>
      <c r="AR3" s="30"/>
      <c r="AS3" s="30" t="s">
        <v>17</v>
      </c>
      <c r="AT3" s="30"/>
      <c r="AU3" s="30"/>
      <c r="AV3" s="30"/>
      <c r="AW3" s="30" t="s">
        <v>18</v>
      </c>
      <c r="AX3" s="30"/>
      <c r="AY3" s="31"/>
      <c r="AZ3" s="28"/>
    </row>
    <row r="4" spans="2:55" x14ac:dyDescent="0.2">
      <c r="B4" s="25"/>
      <c r="C4" s="25"/>
      <c r="D4" s="32"/>
      <c r="E4" s="32"/>
      <c r="F4" s="33"/>
      <c r="G4" s="32"/>
      <c r="H4" s="32"/>
      <c r="I4" s="32"/>
      <c r="J4" s="33"/>
      <c r="K4" s="32"/>
      <c r="L4" s="32"/>
      <c r="M4" s="32"/>
      <c r="N4" s="33"/>
      <c r="O4" s="32"/>
      <c r="P4" s="32"/>
      <c r="Q4" s="32"/>
      <c r="R4" s="33"/>
      <c r="S4" s="32"/>
      <c r="T4" s="32"/>
      <c r="U4" s="32"/>
      <c r="V4" s="33"/>
      <c r="W4" s="32"/>
      <c r="X4" s="32"/>
      <c r="Y4" s="32"/>
      <c r="Z4" s="33"/>
      <c r="AA4" s="32"/>
      <c r="AB4" s="32"/>
      <c r="AC4" s="32"/>
      <c r="AD4" s="33"/>
      <c r="AE4" s="32"/>
      <c r="AF4" s="32"/>
      <c r="AG4" s="32"/>
      <c r="AH4" s="33"/>
      <c r="AI4" s="32"/>
      <c r="AJ4" s="32"/>
      <c r="AK4" s="32"/>
      <c r="AL4" s="33"/>
      <c r="AM4" s="32"/>
      <c r="AN4" s="32"/>
      <c r="AO4" s="32"/>
      <c r="AP4" s="33"/>
      <c r="AQ4" s="32"/>
      <c r="AR4" s="32"/>
      <c r="AS4" s="32"/>
      <c r="AT4" s="33"/>
      <c r="AU4" s="32"/>
      <c r="AV4" s="32"/>
      <c r="AW4" s="32"/>
      <c r="AX4" s="33"/>
      <c r="AY4" s="34"/>
      <c r="AZ4" s="25"/>
      <c r="BA4" s="25"/>
      <c r="BB4" s="25"/>
      <c r="BC4" s="25"/>
    </row>
    <row r="5" spans="2:55" ht="15" x14ac:dyDescent="0.25">
      <c r="B5" s="35" t="s">
        <v>56</v>
      </c>
      <c r="C5" s="36" t="s">
        <v>57</v>
      </c>
      <c r="D5" s="37" t="s">
        <v>58</v>
      </c>
      <c r="E5" s="38">
        <v>54.372864987261508</v>
      </c>
      <c r="F5" s="39" t="s">
        <v>59</v>
      </c>
      <c r="G5" s="40">
        <v>1.7708341913507566</v>
      </c>
      <c r="H5" s="41"/>
      <c r="I5" s="38">
        <v>56.288393074518162</v>
      </c>
      <c r="J5" s="39" t="s">
        <v>59</v>
      </c>
      <c r="K5" s="40">
        <v>2.2459661617309012</v>
      </c>
      <c r="L5" s="41"/>
      <c r="M5" s="38">
        <v>57.544883834880245</v>
      </c>
      <c r="N5" s="39" t="s">
        <v>59</v>
      </c>
      <c r="O5" s="40">
        <v>2.4797103493219481</v>
      </c>
      <c r="P5" s="41"/>
      <c r="Q5" s="38">
        <v>57.789048950148072</v>
      </c>
      <c r="R5" s="39" t="s">
        <v>60</v>
      </c>
      <c r="S5" s="42">
        <v>2.6731667074323782</v>
      </c>
      <c r="T5" s="41"/>
      <c r="U5" s="38">
        <v>57.291553850969912</v>
      </c>
      <c r="V5" s="39" t="s">
        <v>60</v>
      </c>
      <c r="W5" s="40">
        <v>2.6382146379554237</v>
      </c>
      <c r="X5" s="41"/>
      <c r="Y5" s="38">
        <v>56.48910880050925</v>
      </c>
      <c r="Z5" s="39" t="s">
        <v>61</v>
      </c>
      <c r="AA5" s="40">
        <v>2.6467962058446535</v>
      </c>
      <c r="AB5" s="41"/>
      <c r="AC5" s="38">
        <v>57.702928390411216</v>
      </c>
      <c r="AD5" s="39" t="s">
        <v>59</v>
      </c>
      <c r="AE5" s="40">
        <v>1.7570801831732707</v>
      </c>
      <c r="AF5" s="41"/>
      <c r="AG5" s="38">
        <v>54.898329599252939</v>
      </c>
      <c r="AH5" s="39" t="s">
        <v>59</v>
      </c>
      <c r="AI5" s="40">
        <v>1.787379182693869</v>
      </c>
      <c r="AJ5" s="41"/>
      <c r="AK5" s="38">
        <v>53.682880653758879</v>
      </c>
      <c r="AL5" s="39" t="s">
        <v>59</v>
      </c>
      <c r="AM5" s="40">
        <v>1.9542197555192311</v>
      </c>
      <c r="AN5" s="41"/>
      <c r="AO5" s="38">
        <v>52.335574594848843</v>
      </c>
      <c r="AP5" s="39" t="s">
        <v>60</v>
      </c>
      <c r="AQ5" s="40">
        <v>1.9234919727524755</v>
      </c>
      <c r="AR5" s="41"/>
      <c r="AS5" s="38">
        <v>51.497516343118107</v>
      </c>
      <c r="AT5" s="39" t="s">
        <v>59</v>
      </c>
      <c r="AU5" s="40">
        <v>1.7855889125829776</v>
      </c>
      <c r="AV5" s="41"/>
      <c r="AW5" s="38">
        <v>50.588216077587163</v>
      </c>
      <c r="AX5" s="39" t="s">
        <v>60</v>
      </c>
      <c r="AY5" s="40">
        <v>2.0596431197449649</v>
      </c>
      <c r="AZ5" s="25"/>
      <c r="BA5" s="25"/>
      <c r="BB5" s="25"/>
      <c r="BC5" s="25"/>
    </row>
    <row r="6" spans="2:55" ht="17.399999999999999" x14ac:dyDescent="0.25">
      <c r="B6" s="35"/>
      <c r="C6" s="36"/>
      <c r="D6" s="37" t="s">
        <v>62</v>
      </c>
      <c r="E6" s="43">
        <v>54.71234960736723</v>
      </c>
      <c r="F6" s="39" t="s">
        <v>59</v>
      </c>
      <c r="G6" s="41">
        <v>1.7953535742672371</v>
      </c>
      <c r="H6" s="41"/>
      <c r="I6" s="43">
        <v>59.132866330242635</v>
      </c>
      <c r="J6" s="39" t="s">
        <v>59</v>
      </c>
      <c r="K6" s="41">
        <v>2.2708950957336342</v>
      </c>
      <c r="L6" s="44" t="s">
        <v>63</v>
      </c>
      <c r="M6" s="43">
        <v>60.818439563662174</v>
      </c>
      <c r="N6" s="39" t="s">
        <v>64</v>
      </c>
      <c r="O6" s="41">
        <v>2.3755047959241842</v>
      </c>
      <c r="P6" s="44" t="s">
        <v>63</v>
      </c>
      <c r="Q6" s="43">
        <v>62.617042761207095</v>
      </c>
      <c r="R6" s="39" t="s">
        <v>59</v>
      </c>
      <c r="S6" s="41">
        <v>2.2105266574993809</v>
      </c>
      <c r="T6" s="44" t="s">
        <v>65</v>
      </c>
      <c r="U6" s="43">
        <v>61.632314891535643</v>
      </c>
      <c r="V6" s="39" t="s">
        <v>59</v>
      </c>
      <c r="W6" s="41">
        <v>2.227686053416063</v>
      </c>
      <c r="X6" s="44" t="s">
        <v>65</v>
      </c>
      <c r="Y6" s="43">
        <v>61.09190161055129</v>
      </c>
      <c r="Z6" s="39" t="s">
        <v>59</v>
      </c>
      <c r="AA6" s="41">
        <v>2.0272496850805988</v>
      </c>
      <c r="AB6" s="44" t="s">
        <v>65</v>
      </c>
      <c r="AC6" s="43">
        <v>59.950149532114118</v>
      </c>
      <c r="AD6" s="39" t="s">
        <v>61</v>
      </c>
      <c r="AE6" s="41">
        <v>1.7298235268069391</v>
      </c>
      <c r="AF6" s="25"/>
      <c r="AG6" s="43">
        <v>58.273523507410481</v>
      </c>
      <c r="AH6" s="39" t="s">
        <v>66</v>
      </c>
      <c r="AI6" s="41">
        <v>2.1290405296545543</v>
      </c>
      <c r="AJ6" s="45" t="s">
        <v>65</v>
      </c>
      <c r="AK6" s="43">
        <v>56.654874818542467</v>
      </c>
      <c r="AL6" s="39" t="s">
        <v>59</v>
      </c>
      <c r="AM6" s="41">
        <v>2.0176843657082495</v>
      </c>
      <c r="AN6" s="44" t="s">
        <v>65</v>
      </c>
      <c r="AO6" s="43">
        <v>55.108706916677257</v>
      </c>
      <c r="AP6" s="39" t="s">
        <v>59</v>
      </c>
      <c r="AQ6" s="41">
        <v>2.0386917726856728</v>
      </c>
      <c r="AR6" s="44" t="s">
        <v>65</v>
      </c>
      <c r="AS6" s="43">
        <v>53.926920041909554</v>
      </c>
      <c r="AT6" s="39" t="s">
        <v>59</v>
      </c>
      <c r="AU6" s="41">
        <v>2.0320908490903959</v>
      </c>
      <c r="AV6" s="44" t="s">
        <v>65</v>
      </c>
      <c r="AW6" s="43">
        <v>52.876496925607647</v>
      </c>
      <c r="AX6" s="39" t="s">
        <v>66</v>
      </c>
      <c r="AY6" s="41">
        <v>1.9303194675688269</v>
      </c>
      <c r="AZ6" s="44" t="s">
        <v>67</v>
      </c>
      <c r="BA6" s="46"/>
      <c r="BB6" s="25"/>
      <c r="BC6" s="25"/>
    </row>
    <row r="7" spans="2:55" ht="15" x14ac:dyDescent="0.25">
      <c r="B7" s="35"/>
      <c r="C7" s="36"/>
      <c r="D7" s="47"/>
      <c r="E7" s="48"/>
      <c r="F7" s="47"/>
      <c r="G7" s="49"/>
      <c r="H7" s="49"/>
      <c r="I7" s="48"/>
      <c r="J7" s="47"/>
      <c r="K7" s="49"/>
      <c r="L7" s="49"/>
      <c r="M7" s="48"/>
      <c r="N7" s="47"/>
      <c r="O7" s="49"/>
      <c r="P7" s="49"/>
      <c r="Q7" s="48"/>
      <c r="R7" s="47"/>
      <c r="S7" s="49"/>
      <c r="T7" s="49"/>
      <c r="U7" s="48"/>
      <c r="V7" s="47"/>
      <c r="W7" s="49"/>
      <c r="X7" s="49"/>
      <c r="Y7" s="48"/>
      <c r="Z7" s="47"/>
      <c r="AA7" s="49"/>
      <c r="AB7" s="49"/>
      <c r="AC7" s="48"/>
      <c r="AD7" s="47"/>
      <c r="AE7" s="49"/>
      <c r="AF7" s="49"/>
      <c r="AG7" s="48"/>
      <c r="AH7" s="47"/>
      <c r="AI7" s="49"/>
      <c r="AJ7" s="49"/>
      <c r="AK7" s="48"/>
      <c r="AL7" s="47"/>
      <c r="AM7" s="49"/>
      <c r="AN7" s="49"/>
      <c r="AO7" s="48"/>
      <c r="AP7" s="47"/>
      <c r="AQ7" s="49"/>
      <c r="AR7" s="49"/>
      <c r="AS7" s="48"/>
      <c r="AT7" s="47"/>
      <c r="AU7" s="49"/>
      <c r="AV7" s="49"/>
      <c r="AW7" s="48"/>
      <c r="AX7" s="47"/>
      <c r="AY7" s="49"/>
      <c r="AZ7" s="25"/>
      <c r="BA7" s="25"/>
      <c r="BB7" s="25"/>
      <c r="BC7" s="25"/>
    </row>
    <row r="8" spans="2:55" ht="15" x14ac:dyDescent="0.25">
      <c r="B8" s="35"/>
      <c r="C8" s="36" t="s">
        <v>68</v>
      </c>
      <c r="D8" s="37" t="s">
        <v>69</v>
      </c>
      <c r="E8" s="50">
        <v>50.481161060678431</v>
      </c>
      <c r="F8" s="39" t="s">
        <v>59</v>
      </c>
      <c r="G8" s="40">
        <v>2.1130268170592164</v>
      </c>
      <c r="H8" s="51"/>
      <c r="I8" s="50">
        <v>49.249589119327332</v>
      </c>
      <c r="J8" s="52" t="s">
        <v>59</v>
      </c>
      <c r="K8" s="40">
        <v>2.1976361888885441</v>
      </c>
      <c r="L8" s="51"/>
      <c r="M8" s="50">
        <v>50.062427993973159</v>
      </c>
      <c r="N8" s="52" t="s">
        <v>66</v>
      </c>
      <c r="O8" s="40">
        <v>2.3585998751125934</v>
      </c>
      <c r="P8" s="51"/>
      <c r="Q8" s="50">
        <v>50.449422625477276</v>
      </c>
      <c r="R8" s="52" t="s">
        <v>66</v>
      </c>
      <c r="S8" s="42">
        <v>2.4132630664041987</v>
      </c>
      <c r="T8" s="51"/>
      <c r="U8" s="50">
        <v>49.922335562728819</v>
      </c>
      <c r="V8" s="52" t="s">
        <v>66</v>
      </c>
      <c r="W8" s="40">
        <v>2.1903989686748182</v>
      </c>
      <c r="X8" s="51"/>
      <c r="Y8" s="50">
        <v>48.96814132135507</v>
      </c>
      <c r="Z8" s="52" t="s">
        <v>66</v>
      </c>
      <c r="AA8" s="40">
        <v>2.1327100640527705</v>
      </c>
      <c r="AB8" s="51"/>
      <c r="AC8" s="50">
        <v>52.071397982313108</v>
      </c>
      <c r="AD8" s="52" t="s">
        <v>59</v>
      </c>
      <c r="AE8" s="40">
        <v>2.0060115067044335</v>
      </c>
      <c r="AF8" s="51"/>
      <c r="AG8" s="50">
        <v>48.683461482705042</v>
      </c>
      <c r="AH8" s="52" t="s">
        <v>59</v>
      </c>
      <c r="AI8" s="40">
        <v>1.6411618633055003</v>
      </c>
      <c r="AJ8" s="51"/>
      <c r="AK8" s="50">
        <v>47.820725511186701</v>
      </c>
      <c r="AL8" s="52" t="s">
        <v>66</v>
      </c>
      <c r="AM8" s="40">
        <v>1.8223240810198351</v>
      </c>
      <c r="AN8" s="51"/>
      <c r="AO8" s="50">
        <v>46.555810599750117</v>
      </c>
      <c r="AP8" s="52" t="s">
        <v>59</v>
      </c>
      <c r="AQ8" s="40">
        <v>1.3862558687332038</v>
      </c>
      <c r="AR8" s="51"/>
      <c r="AS8" s="50">
        <v>46.231994481854088</v>
      </c>
      <c r="AT8" s="52" t="s">
        <v>66</v>
      </c>
      <c r="AU8" s="40">
        <v>1.6282697431751036</v>
      </c>
      <c r="AV8" s="51"/>
      <c r="AW8" s="50">
        <v>46.01410740181813</v>
      </c>
      <c r="AX8" s="52" t="s">
        <v>66</v>
      </c>
      <c r="AY8" s="40">
        <v>1.7907077660380837</v>
      </c>
      <c r="AZ8" s="25"/>
      <c r="BA8" s="25"/>
      <c r="BB8" s="25"/>
      <c r="BC8" s="25"/>
    </row>
    <row r="9" spans="2:55" ht="15.6" x14ac:dyDescent="0.25">
      <c r="B9" s="35"/>
      <c r="C9" s="36"/>
      <c r="D9" s="37" t="s">
        <v>70</v>
      </c>
      <c r="E9" s="48">
        <v>48.596274370528413</v>
      </c>
      <c r="F9" s="39" t="s">
        <v>59</v>
      </c>
      <c r="G9" s="51">
        <v>1.2900016421473988</v>
      </c>
      <c r="H9" s="44" t="s">
        <v>71</v>
      </c>
      <c r="I9" s="48">
        <v>51.29975188517863</v>
      </c>
      <c r="J9" s="39" t="s">
        <v>66</v>
      </c>
      <c r="K9" s="51">
        <v>2.4334839083476405</v>
      </c>
      <c r="L9" s="44" t="s">
        <v>72</v>
      </c>
      <c r="M9" s="48">
        <v>52.197170834434182</v>
      </c>
      <c r="N9" s="39" t="s">
        <v>59</v>
      </c>
      <c r="O9" s="51">
        <v>2.1270114067730783</v>
      </c>
      <c r="P9" s="44" t="s">
        <v>63</v>
      </c>
      <c r="Q9" s="48">
        <v>53.245016160554769</v>
      </c>
      <c r="R9" s="39" t="s">
        <v>66</v>
      </c>
      <c r="S9" s="51">
        <v>2.1078575671843431</v>
      </c>
      <c r="T9" s="44" t="s">
        <v>63</v>
      </c>
      <c r="U9" s="48">
        <v>52.032002869178022</v>
      </c>
      <c r="V9" s="39" t="s">
        <v>66</v>
      </c>
      <c r="W9" s="51">
        <v>1.8749938536323778</v>
      </c>
      <c r="X9" s="44" t="s">
        <v>73</v>
      </c>
      <c r="Y9" s="48">
        <v>52.574687777789748</v>
      </c>
      <c r="Z9" s="39" t="s">
        <v>66</v>
      </c>
      <c r="AA9" s="51">
        <v>1.6798555163069455</v>
      </c>
      <c r="AB9" s="44" t="s">
        <v>63</v>
      </c>
      <c r="AC9" s="48">
        <v>52.175140264791665</v>
      </c>
      <c r="AD9" s="39" t="s">
        <v>59</v>
      </c>
      <c r="AE9" s="51">
        <v>1.708317815356265</v>
      </c>
      <c r="AF9" s="51"/>
      <c r="AG9" s="48">
        <v>50.039292776537884</v>
      </c>
      <c r="AH9" s="39" t="s">
        <v>66</v>
      </c>
      <c r="AI9" s="51">
        <v>1.6617900901888405</v>
      </c>
      <c r="AJ9" s="51"/>
      <c r="AK9" s="48">
        <v>48.739567512098098</v>
      </c>
      <c r="AL9" s="39" t="s">
        <v>59</v>
      </c>
      <c r="AM9" s="51">
        <v>1.5631462657919639</v>
      </c>
      <c r="AN9" s="51"/>
      <c r="AO9" s="48">
        <v>46.358834131430314</v>
      </c>
      <c r="AP9" s="39" t="s">
        <v>66</v>
      </c>
      <c r="AQ9" s="51">
        <v>1.2147850352352068</v>
      </c>
      <c r="AR9" s="51"/>
      <c r="AS9" s="48">
        <v>45.703465523232495</v>
      </c>
      <c r="AT9" s="39" t="s">
        <v>66</v>
      </c>
      <c r="AU9" s="51">
        <v>1.3030709208126603</v>
      </c>
      <c r="AV9" s="51"/>
      <c r="AW9" s="48">
        <v>44.973084377926767</v>
      </c>
      <c r="AX9" s="39" t="s">
        <v>66</v>
      </c>
      <c r="AY9" s="51">
        <v>1.3547789833665935</v>
      </c>
      <c r="AZ9" s="25"/>
      <c r="BA9" s="25"/>
      <c r="BB9" s="25"/>
      <c r="BC9" s="25"/>
    </row>
    <row r="10" spans="2:55" ht="15" x14ac:dyDescent="0.25">
      <c r="B10" s="35"/>
      <c r="C10" s="36"/>
      <c r="D10" s="47"/>
      <c r="E10" s="48"/>
      <c r="F10" s="47"/>
      <c r="G10" s="49"/>
      <c r="H10" s="49"/>
      <c r="I10" s="48"/>
      <c r="J10" s="47"/>
      <c r="K10" s="49"/>
      <c r="L10" s="49"/>
      <c r="M10" s="48"/>
      <c r="N10" s="47"/>
      <c r="O10" s="49"/>
      <c r="P10" s="49"/>
      <c r="Q10" s="48"/>
      <c r="R10" s="47"/>
      <c r="S10" s="49"/>
      <c r="T10" s="49"/>
      <c r="U10" s="48"/>
      <c r="V10" s="47"/>
      <c r="W10" s="49"/>
      <c r="X10" s="49"/>
      <c r="Y10" s="48"/>
      <c r="Z10" s="47"/>
      <c r="AA10" s="49"/>
      <c r="AB10" s="49"/>
      <c r="AC10" s="48"/>
      <c r="AD10" s="47"/>
      <c r="AE10" s="49"/>
      <c r="AF10" s="49"/>
      <c r="AG10" s="48"/>
      <c r="AH10" s="47"/>
      <c r="AI10" s="49"/>
      <c r="AJ10" s="49"/>
      <c r="AK10" s="48"/>
      <c r="AL10" s="47"/>
      <c r="AM10" s="49"/>
      <c r="AN10" s="49"/>
      <c r="AO10" s="48"/>
      <c r="AP10" s="47"/>
      <c r="AQ10" s="49"/>
      <c r="AR10" s="49"/>
      <c r="AS10" s="48"/>
      <c r="AT10" s="47"/>
      <c r="AU10" s="49"/>
      <c r="AV10" s="49"/>
      <c r="AW10" s="48"/>
      <c r="AX10" s="47"/>
      <c r="AY10" s="49"/>
      <c r="AZ10" s="25"/>
      <c r="BA10" s="25"/>
      <c r="BB10" s="25"/>
      <c r="BC10" s="25"/>
    </row>
    <row r="11" spans="2:55" ht="15" x14ac:dyDescent="0.25">
      <c r="B11" s="35" t="s">
        <v>74</v>
      </c>
      <c r="C11" s="36" t="s">
        <v>57</v>
      </c>
      <c r="D11" s="37" t="s">
        <v>75</v>
      </c>
      <c r="E11" s="50">
        <v>52.28373013268147</v>
      </c>
      <c r="F11" s="39" t="s">
        <v>59</v>
      </c>
      <c r="G11" s="40">
        <v>1.782541553189871</v>
      </c>
      <c r="H11" s="51"/>
      <c r="I11" s="50">
        <v>56.698143289900102</v>
      </c>
      <c r="J11" s="39" t="s">
        <v>66</v>
      </c>
      <c r="K11" s="40">
        <v>1.5088525075846457</v>
      </c>
      <c r="L11" s="51"/>
      <c r="M11" s="50">
        <v>57.184354546468441</v>
      </c>
      <c r="N11" s="39" t="s">
        <v>66</v>
      </c>
      <c r="O11" s="40">
        <v>1.8494200141432464</v>
      </c>
      <c r="P11" s="51"/>
      <c r="Q11" s="50">
        <v>57.423867979740542</v>
      </c>
      <c r="R11" s="39" t="s">
        <v>66</v>
      </c>
      <c r="S11" s="42">
        <v>1.852016575679686</v>
      </c>
      <c r="T11" s="51"/>
      <c r="U11" s="50">
        <v>57.640305282516188</v>
      </c>
      <c r="V11" s="39" t="s">
        <v>59</v>
      </c>
      <c r="W11" s="40">
        <v>1.9667321322775433</v>
      </c>
      <c r="X11" s="51"/>
      <c r="Y11" s="50">
        <v>56.507264146626405</v>
      </c>
      <c r="Z11" s="39" t="s">
        <v>60</v>
      </c>
      <c r="AA11" s="40">
        <v>2.1688531987043835</v>
      </c>
      <c r="AB11" s="51"/>
      <c r="AC11" s="50">
        <v>55.773755879539159</v>
      </c>
      <c r="AD11" s="39" t="s">
        <v>66</v>
      </c>
      <c r="AE11" s="40">
        <v>2.0755562189363519</v>
      </c>
      <c r="AF11" s="51"/>
      <c r="AG11" s="50">
        <v>53.853131629068777</v>
      </c>
      <c r="AH11" s="39" t="s">
        <v>66</v>
      </c>
      <c r="AI11" s="40">
        <v>2.2443789503886671</v>
      </c>
      <c r="AJ11" s="51"/>
      <c r="AK11" s="50">
        <v>52.740943323422627</v>
      </c>
      <c r="AL11" s="39" t="s">
        <v>66</v>
      </c>
      <c r="AM11" s="40">
        <v>2.2345580840925616</v>
      </c>
      <c r="AN11" s="51"/>
      <c r="AO11" s="50">
        <v>51.621956692454525</v>
      </c>
      <c r="AP11" s="39" t="s">
        <v>66</v>
      </c>
      <c r="AQ11" s="40">
        <v>2.1832063764628726</v>
      </c>
      <c r="AR11" s="51"/>
      <c r="AS11" s="50">
        <v>51.243088995845639</v>
      </c>
      <c r="AT11" s="39" t="s">
        <v>66</v>
      </c>
      <c r="AU11" s="53">
        <v>1.8977519961203215</v>
      </c>
      <c r="AV11" s="51"/>
      <c r="AW11" s="50">
        <v>49.934892766063967</v>
      </c>
      <c r="AX11" s="39" t="s">
        <v>66</v>
      </c>
      <c r="AY11" s="53">
        <v>1.8010848463949671</v>
      </c>
      <c r="AZ11" s="25"/>
      <c r="BA11" s="25"/>
      <c r="BB11" s="25"/>
      <c r="BC11" s="25"/>
    </row>
    <row r="12" spans="2:55" ht="15.6" x14ac:dyDescent="0.25">
      <c r="B12" s="35"/>
      <c r="C12" s="36"/>
      <c r="D12" s="37" t="s">
        <v>76</v>
      </c>
      <c r="E12" s="48">
        <v>51.860708024932805</v>
      </c>
      <c r="F12" s="39" t="s">
        <v>77</v>
      </c>
      <c r="G12" s="51">
        <v>1.7147074016095349</v>
      </c>
      <c r="H12" s="51"/>
      <c r="I12" s="48">
        <v>55.81570531335408</v>
      </c>
      <c r="J12" s="39" t="s">
        <v>66</v>
      </c>
      <c r="K12" s="51">
        <v>1.8370870665233268</v>
      </c>
      <c r="L12" s="51"/>
      <c r="M12" s="48">
        <v>57.966273042523177</v>
      </c>
      <c r="N12" s="39" t="s">
        <v>66</v>
      </c>
      <c r="O12" s="51">
        <v>1.7556990231658556</v>
      </c>
      <c r="P12" s="51"/>
      <c r="Q12" s="48">
        <v>59.403922988724318</v>
      </c>
      <c r="R12" s="39" t="s">
        <v>78</v>
      </c>
      <c r="S12" s="51">
        <v>1.7823889469174579</v>
      </c>
      <c r="T12" s="44" t="s">
        <v>71</v>
      </c>
      <c r="U12" s="48">
        <v>59.260432021604409</v>
      </c>
      <c r="V12" s="39" t="s">
        <v>59</v>
      </c>
      <c r="W12" s="51">
        <v>1.9596462419849932</v>
      </c>
      <c r="X12" s="51"/>
      <c r="Y12" s="48">
        <v>58.85210256354285</v>
      </c>
      <c r="Z12" s="39" t="s">
        <v>59</v>
      </c>
      <c r="AA12" s="51">
        <v>1.7003109638239435</v>
      </c>
      <c r="AB12" s="44" t="s">
        <v>73</v>
      </c>
      <c r="AC12" s="48">
        <v>58.708197037015204</v>
      </c>
      <c r="AD12" s="39" t="s">
        <v>59</v>
      </c>
      <c r="AE12" s="51">
        <v>1.9648648012181391</v>
      </c>
      <c r="AF12" s="44" t="s">
        <v>79</v>
      </c>
      <c r="AG12" s="48">
        <v>56.725327730750095</v>
      </c>
      <c r="AH12" s="39" t="s">
        <v>66</v>
      </c>
      <c r="AI12" s="51">
        <v>2.317729235565456</v>
      </c>
      <c r="AJ12" s="44" t="s">
        <v>73</v>
      </c>
      <c r="AK12" s="48">
        <v>53.90625056264274</v>
      </c>
      <c r="AL12" s="39" t="s">
        <v>66</v>
      </c>
      <c r="AM12" s="51">
        <v>2.2468457253802958</v>
      </c>
      <c r="AN12" s="51"/>
      <c r="AO12" s="48">
        <v>52.532053433793997</v>
      </c>
      <c r="AP12" s="39" t="s">
        <v>77</v>
      </c>
      <c r="AQ12" s="51">
        <v>2.2562222827064358</v>
      </c>
      <c r="AR12" s="51"/>
      <c r="AS12" s="48">
        <v>51.47652344073682</v>
      </c>
      <c r="AT12" s="39" t="s">
        <v>66</v>
      </c>
      <c r="AU12" s="51">
        <v>2.17</v>
      </c>
      <c r="AV12" s="51"/>
      <c r="AW12" s="48">
        <v>50.304339676951841</v>
      </c>
      <c r="AX12" s="39" t="s">
        <v>66</v>
      </c>
      <c r="AY12" s="51">
        <v>2.2426349923906792</v>
      </c>
      <c r="AZ12" s="25"/>
      <c r="BA12" s="25"/>
      <c r="BB12" s="25"/>
      <c r="BC12" s="25"/>
    </row>
    <row r="13" spans="2:55" ht="15" x14ac:dyDescent="0.25">
      <c r="B13" s="35"/>
      <c r="C13" s="36"/>
      <c r="D13" s="54"/>
      <c r="E13" s="48"/>
      <c r="F13" s="39"/>
      <c r="G13" s="51"/>
      <c r="H13" s="51"/>
      <c r="I13" s="48"/>
      <c r="J13" s="39"/>
      <c r="K13" s="51"/>
      <c r="L13" s="51"/>
      <c r="M13" s="48"/>
      <c r="N13" s="39"/>
      <c r="O13" s="51"/>
      <c r="P13" s="51"/>
      <c r="Q13" s="48"/>
      <c r="R13" s="39"/>
      <c r="S13" s="51"/>
      <c r="T13" s="51"/>
      <c r="U13" s="48"/>
      <c r="V13" s="39"/>
      <c r="W13" s="51"/>
      <c r="X13" s="51"/>
      <c r="Y13" s="48"/>
      <c r="Z13" s="39"/>
      <c r="AA13" s="51"/>
      <c r="AB13" s="51"/>
      <c r="AC13" s="48"/>
      <c r="AD13" s="39"/>
      <c r="AE13" s="51"/>
      <c r="AF13" s="51"/>
      <c r="AG13" s="48"/>
      <c r="AH13" s="39"/>
      <c r="AI13" s="51"/>
      <c r="AJ13" s="51"/>
      <c r="AK13" s="48"/>
      <c r="AL13" s="39"/>
      <c r="AM13" s="51"/>
      <c r="AN13" s="51"/>
      <c r="AO13" s="48"/>
      <c r="AP13" s="39"/>
      <c r="AQ13" s="51"/>
      <c r="AR13" s="51"/>
      <c r="AS13" s="48"/>
      <c r="AT13" s="39"/>
      <c r="AU13" s="51"/>
      <c r="AV13" s="51"/>
      <c r="AW13" s="48"/>
      <c r="AX13" s="39"/>
      <c r="AY13" s="49"/>
      <c r="AZ13" s="25"/>
      <c r="BA13" s="25"/>
      <c r="BB13" s="25"/>
      <c r="BC13" s="25"/>
    </row>
    <row r="14" spans="2:55" ht="15" x14ac:dyDescent="0.25">
      <c r="B14" s="35"/>
      <c r="C14" s="36" t="s">
        <v>68</v>
      </c>
      <c r="D14" s="37" t="s">
        <v>69</v>
      </c>
      <c r="E14" s="50">
        <v>50.173236677001306</v>
      </c>
      <c r="F14" s="39" t="s">
        <v>59</v>
      </c>
      <c r="G14" s="51">
        <v>1.9584385734676293</v>
      </c>
      <c r="H14" s="51"/>
      <c r="I14" s="50">
        <v>52.633354668887961</v>
      </c>
      <c r="J14" s="39" t="s">
        <v>59</v>
      </c>
      <c r="K14" s="51">
        <v>1.9671038952964173</v>
      </c>
      <c r="L14" s="51"/>
      <c r="M14" s="50">
        <v>52.369422975555693</v>
      </c>
      <c r="N14" s="39" t="s">
        <v>59</v>
      </c>
      <c r="O14" s="51">
        <v>2.1940852028909212</v>
      </c>
      <c r="P14" s="51"/>
      <c r="Q14" s="50">
        <v>52.727871152746346</v>
      </c>
      <c r="R14" s="39" t="s">
        <v>59</v>
      </c>
      <c r="S14" s="51">
        <v>2.3401930090661489</v>
      </c>
      <c r="T14" s="51"/>
      <c r="U14" s="50">
        <v>52.480940731080437</v>
      </c>
      <c r="V14" s="39" t="s">
        <v>59</v>
      </c>
      <c r="W14" s="51">
        <v>2.3559020281525487</v>
      </c>
      <c r="X14" s="51"/>
      <c r="Y14" s="50">
        <v>50.762147566691041</v>
      </c>
      <c r="Z14" s="39" t="s">
        <v>66</v>
      </c>
      <c r="AA14" s="51">
        <v>2.4878209484600342</v>
      </c>
      <c r="AB14" s="51"/>
      <c r="AC14" s="50">
        <v>51.15649931784511</v>
      </c>
      <c r="AD14" s="39" t="s">
        <v>66</v>
      </c>
      <c r="AE14" s="51">
        <v>2.2823099557745246</v>
      </c>
      <c r="AF14" s="51"/>
      <c r="AG14" s="50">
        <v>48.2990024893681</v>
      </c>
      <c r="AH14" s="39" t="s">
        <v>66</v>
      </c>
      <c r="AI14" s="51">
        <v>2.5814896866381192</v>
      </c>
      <c r="AJ14" s="51"/>
      <c r="AK14" s="50">
        <v>47.522470057659014</v>
      </c>
      <c r="AL14" s="39" t="s">
        <v>66</v>
      </c>
      <c r="AM14" s="51">
        <v>2.5933511157327871</v>
      </c>
      <c r="AN14" s="51"/>
      <c r="AO14" s="50">
        <v>46.784198215783547</v>
      </c>
      <c r="AP14" s="39" t="s">
        <v>66</v>
      </c>
      <c r="AQ14" s="51">
        <v>2.5164014859273744</v>
      </c>
      <c r="AR14" s="51"/>
      <c r="AS14" s="50">
        <v>46.334341790309622</v>
      </c>
      <c r="AT14" s="39" t="s">
        <v>66</v>
      </c>
      <c r="AU14" s="51">
        <v>2.3024751905107617</v>
      </c>
      <c r="AV14" s="51"/>
      <c r="AW14" s="50">
        <v>45.482131134096591</v>
      </c>
      <c r="AX14" s="39" t="s">
        <v>59</v>
      </c>
      <c r="AY14" s="49">
        <v>2.2400000000000002</v>
      </c>
      <c r="AZ14" s="25"/>
      <c r="BA14" s="25"/>
      <c r="BB14" s="25"/>
      <c r="BC14" s="25"/>
    </row>
    <row r="15" spans="2:55" ht="15.6" x14ac:dyDescent="0.25">
      <c r="B15" s="35"/>
      <c r="C15" s="35"/>
      <c r="D15" s="37" t="s">
        <v>76</v>
      </c>
      <c r="E15" s="48">
        <v>49.608560210042477</v>
      </c>
      <c r="F15" s="39" t="s">
        <v>66</v>
      </c>
      <c r="G15" s="51">
        <v>1.7410253784442886</v>
      </c>
      <c r="H15" s="51"/>
      <c r="I15" s="48">
        <v>51.868293064501366</v>
      </c>
      <c r="J15" s="39" t="s">
        <v>66</v>
      </c>
      <c r="K15" s="51">
        <v>2.3372608596807147</v>
      </c>
      <c r="L15" s="51"/>
      <c r="M15" s="48">
        <v>52.32643058520739</v>
      </c>
      <c r="N15" s="39" t="s">
        <v>66</v>
      </c>
      <c r="O15" s="51">
        <v>2.2816335028722206</v>
      </c>
      <c r="P15" s="51"/>
      <c r="Q15" s="48">
        <v>53.201175261528107</v>
      </c>
      <c r="R15" s="39" t="s">
        <v>59</v>
      </c>
      <c r="S15" s="51">
        <v>2.4272359809916209</v>
      </c>
      <c r="T15" s="51"/>
      <c r="U15" s="48">
        <v>52.90288666192135</v>
      </c>
      <c r="V15" s="39" t="s">
        <v>66</v>
      </c>
      <c r="W15" s="51">
        <v>2.6027849010157404</v>
      </c>
      <c r="X15" s="51"/>
      <c r="Y15" s="48">
        <v>52.767036338995169</v>
      </c>
      <c r="Z15" s="39" t="s">
        <v>66</v>
      </c>
      <c r="AA15" s="51">
        <v>2.3453122855294248</v>
      </c>
      <c r="AB15" s="51"/>
      <c r="AC15" s="48">
        <v>53.327955294731559</v>
      </c>
      <c r="AD15" s="39" t="s">
        <v>66</v>
      </c>
      <c r="AE15" s="51">
        <v>2.4620759345776464</v>
      </c>
      <c r="AF15" s="44" t="s">
        <v>72</v>
      </c>
      <c r="AG15" s="48">
        <v>50.301968406159567</v>
      </c>
      <c r="AH15" s="39" t="s">
        <v>66</v>
      </c>
      <c r="AI15" s="51">
        <v>2.7681439179581058</v>
      </c>
      <c r="AJ15" s="51"/>
      <c r="AK15" s="48">
        <v>48.333371078999853</v>
      </c>
      <c r="AL15" s="39" t="s">
        <v>66</v>
      </c>
      <c r="AM15" s="51">
        <v>2.730641334519166</v>
      </c>
      <c r="AN15" s="51"/>
      <c r="AO15" s="48">
        <v>47.184352433420877</v>
      </c>
      <c r="AP15" s="39" t="s">
        <v>66</v>
      </c>
      <c r="AQ15" s="51">
        <v>2.6416971181854745</v>
      </c>
      <c r="AR15" s="51"/>
      <c r="AS15" s="48">
        <v>46.294312700016853</v>
      </c>
      <c r="AT15" s="39" t="s">
        <v>66</v>
      </c>
      <c r="AU15" s="51">
        <v>2.6836719484904656</v>
      </c>
      <c r="AV15" s="51"/>
      <c r="AW15" s="48">
        <v>45.51539213534253</v>
      </c>
      <c r="AX15" s="39" t="s">
        <v>66</v>
      </c>
      <c r="AY15" s="51">
        <v>2.4489784308411817</v>
      </c>
      <c r="AZ15" s="25"/>
      <c r="BA15" s="25"/>
      <c r="BB15" s="25"/>
      <c r="BC15" s="25"/>
    </row>
    <row r="16" spans="2:55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5"/>
      <c r="BB16" s="25"/>
      <c r="BC16" s="25"/>
    </row>
    <row r="17" spans="2:52" x14ac:dyDescent="0.2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52" spans="4:28" x14ac:dyDescent="0.2">
      <c r="D52" s="55"/>
      <c r="E52" s="55"/>
      <c r="F52" s="55"/>
      <c r="G52" s="55"/>
      <c r="H52" s="56"/>
      <c r="I52" s="55"/>
      <c r="J52" s="55"/>
      <c r="K52" s="55"/>
      <c r="L52" s="56"/>
      <c r="M52" s="55"/>
      <c r="N52" s="55"/>
      <c r="O52" s="55"/>
      <c r="P52" s="56"/>
      <c r="Q52" s="55"/>
      <c r="R52" s="55"/>
      <c r="S52" s="55"/>
      <c r="T52" s="56"/>
      <c r="U52" s="55"/>
      <c r="V52" s="55"/>
      <c r="W52" s="55"/>
      <c r="X52" s="56"/>
      <c r="Y52" s="55"/>
      <c r="Z52" s="55"/>
      <c r="AA52" s="55"/>
      <c r="AB52" s="56"/>
    </row>
    <row r="53" spans="4:28" x14ac:dyDescent="0.2">
      <c r="D53" s="55"/>
      <c r="E53" s="55"/>
      <c r="F53" s="55"/>
      <c r="G53" s="55"/>
      <c r="H53" s="56"/>
      <c r="I53" s="55"/>
      <c r="J53" s="55"/>
      <c r="K53" s="55"/>
      <c r="L53" s="56"/>
      <c r="M53" s="55"/>
      <c r="N53" s="55"/>
      <c r="O53" s="55"/>
      <c r="P53" s="56"/>
      <c r="Q53" s="55"/>
      <c r="R53" s="55"/>
      <c r="S53" s="55"/>
      <c r="T53" s="56"/>
      <c r="U53" s="55"/>
      <c r="V53" s="55"/>
      <c r="W53" s="55"/>
      <c r="X53" s="56"/>
      <c r="Y53" s="55"/>
      <c r="Z53" s="55"/>
      <c r="AA53" s="55"/>
      <c r="AB53" s="56"/>
    </row>
  </sheetData>
  <phoneticPr fontId="1"/>
  <pageMargins left="0.70866141732283472" right="0.70866141732283472" top="0.74803149606299213" bottom="0.74803149606299213" header="0.31496062992125984" footer="0.31496062992125984"/>
  <pageSetup paperSize="9" scale="6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</sheetPr>
  <dimension ref="A1:K31"/>
  <sheetViews>
    <sheetView zoomScale="80" zoomScaleNormal="80" workbookViewId="0">
      <selection activeCell="C33" sqref="C33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1" x14ac:dyDescent="0.2">
      <c r="A1" s="1" t="s">
        <v>22</v>
      </c>
      <c r="B1" s="2">
        <v>0</v>
      </c>
      <c r="C1" s="2">
        <v>5</v>
      </c>
      <c r="D1" s="2">
        <v>10</v>
      </c>
      <c r="E1" s="2">
        <v>15</v>
      </c>
      <c r="F1" s="2">
        <v>20</v>
      </c>
      <c r="G1" s="2">
        <v>25</v>
      </c>
      <c r="H1" s="2">
        <v>30</v>
      </c>
      <c r="I1" s="2">
        <v>35</v>
      </c>
      <c r="J1" s="2">
        <v>40</v>
      </c>
      <c r="K1" s="3" t="s">
        <v>0</v>
      </c>
    </row>
    <row r="2" spans="1:11" x14ac:dyDescent="0.2">
      <c r="A2" s="5" t="s">
        <v>5</v>
      </c>
      <c r="B2" s="5">
        <v>37.200000000000003</v>
      </c>
      <c r="C2" s="5">
        <v>37</v>
      </c>
      <c r="D2" s="5">
        <v>37.1</v>
      </c>
      <c r="E2" s="5">
        <v>37.4</v>
      </c>
      <c r="F2" s="5">
        <v>36.799999999999997</v>
      </c>
      <c r="G2" s="5">
        <v>36.9</v>
      </c>
      <c r="H2" s="5">
        <v>36.6</v>
      </c>
      <c r="I2" s="5">
        <v>37</v>
      </c>
      <c r="J2" s="5">
        <v>36.6</v>
      </c>
      <c r="K2" s="5">
        <v>36.9</v>
      </c>
    </row>
    <row r="3" spans="1:11" x14ac:dyDescent="0.2">
      <c r="A3" s="5" t="s">
        <v>5</v>
      </c>
      <c r="B3" s="5">
        <v>36.18</v>
      </c>
      <c r="C3" s="5">
        <v>35.75</v>
      </c>
      <c r="D3" s="5">
        <v>35.81</v>
      </c>
      <c r="E3" s="5">
        <v>36.340000000000003</v>
      </c>
      <c r="F3" s="5">
        <v>36.4</v>
      </c>
      <c r="G3" s="5">
        <v>36.520000000000003</v>
      </c>
      <c r="H3" s="5">
        <v>36.36</v>
      </c>
      <c r="I3" s="5">
        <v>36.11</v>
      </c>
      <c r="J3" s="5">
        <v>36.33</v>
      </c>
      <c r="K3" s="5">
        <v>36.54</v>
      </c>
    </row>
    <row r="4" spans="1:11" x14ac:dyDescent="0.2">
      <c r="A4" s="5" t="s">
        <v>5</v>
      </c>
      <c r="B4" s="5">
        <v>36.24</v>
      </c>
      <c r="C4" s="5">
        <v>36.229999999999997</v>
      </c>
      <c r="D4" s="5">
        <v>35.76</v>
      </c>
      <c r="E4" s="5">
        <v>35.979999999999997</v>
      </c>
      <c r="F4" s="5">
        <v>36.630000000000003</v>
      </c>
      <c r="G4" s="5">
        <v>36.24</v>
      </c>
      <c r="H4" s="5">
        <v>36.22</v>
      </c>
      <c r="I4" s="5">
        <v>36.44</v>
      </c>
      <c r="J4" s="5">
        <v>36.380000000000003</v>
      </c>
      <c r="K4" s="5">
        <v>36.200000000000003</v>
      </c>
    </row>
    <row r="5" spans="1:11" x14ac:dyDescent="0.2">
      <c r="A5" s="5" t="s">
        <v>5</v>
      </c>
      <c r="B5" s="5">
        <v>36.28</v>
      </c>
      <c r="C5" s="5">
        <v>36.19</v>
      </c>
      <c r="D5" s="5">
        <v>35.97</v>
      </c>
      <c r="E5" s="5">
        <v>36.39</v>
      </c>
      <c r="F5" s="5">
        <v>36.51</v>
      </c>
      <c r="G5" s="5">
        <v>36.590000000000003</v>
      </c>
      <c r="H5" s="5">
        <v>36.78</v>
      </c>
      <c r="I5" s="5">
        <v>36.36</v>
      </c>
      <c r="J5" s="5">
        <v>36.619999999999997</v>
      </c>
      <c r="K5" s="5">
        <v>36.299999999999997</v>
      </c>
    </row>
    <row r="6" spans="1:11" x14ac:dyDescent="0.2">
      <c r="A6" s="5" t="s">
        <v>5</v>
      </c>
      <c r="B6" s="5">
        <v>37.14</v>
      </c>
      <c r="C6" s="5">
        <v>36.479999999999997</v>
      </c>
      <c r="D6" s="5">
        <v>36.92</v>
      </c>
      <c r="E6" s="5">
        <v>36.96</v>
      </c>
      <c r="F6" s="5">
        <v>36.69</v>
      </c>
      <c r="G6" s="5">
        <v>36.92</v>
      </c>
      <c r="H6" s="5">
        <v>36.99</v>
      </c>
      <c r="I6" s="5">
        <v>36.25</v>
      </c>
      <c r="J6" s="5">
        <v>37.08</v>
      </c>
      <c r="K6" s="5">
        <v>36.5</v>
      </c>
    </row>
    <row r="7" spans="1:11" x14ac:dyDescent="0.2">
      <c r="A7" s="5" t="s">
        <v>5</v>
      </c>
      <c r="B7" s="5">
        <v>36.46</v>
      </c>
      <c r="C7" s="5">
        <v>36.049999999999997</v>
      </c>
      <c r="D7" s="5">
        <v>36.53</v>
      </c>
      <c r="E7" s="5">
        <v>36.54</v>
      </c>
      <c r="F7" s="5">
        <v>36.33</v>
      </c>
      <c r="G7" s="5">
        <v>36.81</v>
      </c>
      <c r="H7" s="5">
        <v>36.67</v>
      </c>
      <c r="I7" s="5">
        <v>36.14</v>
      </c>
      <c r="J7" s="5">
        <v>36.32</v>
      </c>
      <c r="K7" s="5">
        <v>36.61</v>
      </c>
    </row>
    <row r="8" spans="1:11" x14ac:dyDescent="0.2">
      <c r="A8" s="5" t="s">
        <v>5</v>
      </c>
      <c r="B8" s="5">
        <v>36.76</v>
      </c>
      <c r="C8" s="5">
        <v>36.75</v>
      </c>
      <c r="D8" s="5">
        <v>36.770000000000003</v>
      </c>
      <c r="E8" s="5">
        <v>36.67</v>
      </c>
      <c r="F8" s="5">
        <v>36.869999999999997</v>
      </c>
      <c r="G8" s="5">
        <v>36.479999999999997</v>
      </c>
      <c r="H8" s="5">
        <v>36.799999999999997</v>
      </c>
      <c r="I8" s="5">
        <v>36.61</v>
      </c>
      <c r="J8" s="5">
        <v>36.909999999999997</v>
      </c>
      <c r="K8" s="5">
        <v>36.93</v>
      </c>
    </row>
    <row r="9" spans="1:11" x14ac:dyDescent="0.2">
      <c r="A9" s="5" t="s">
        <v>5</v>
      </c>
      <c r="B9" s="5">
        <v>36.76</v>
      </c>
      <c r="C9" s="5">
        <v>36.67</v>
      </c>
      <c r="D9" s="5">
        <v>36.68</v>
      </c>
      <c r="E9" s="5">
        <v>36.630000000000003</v>
      </c>
      <c r="F9" s="5">
        <v>36.909999999999997</v>
      </c>
      <c r="G9" s="5">
        <v>36.75</v>
      </c>
      <c r="H9" s="5">
        <v>36.81</v>
      </c>
      <c r="I9" s="5">
        <v>36.69</v>
      </c>
      <c r="J9" s="5">
        <v>36.47</v>
      </c>
      <c r="K9" s="5">
        <v>36.729999999999997</v>
      </c>
    </row>
    <row r="10" spans="1:11" x14ac:dyDescent="0.2">
      <c r="A10" s="5" t="s">
        <v>5</v>
      </c>
      <c r="B10" s="5">
        <v>36.6</v>
      </c>
      <c r="C10" s="5">
        <v>36.4</v>
      </c>
      <c r="D10" s="5">
        <v>36.5</v>
      </c>
      <c r="E10" s="5">
        <v>35.799999999999997</v>
      </c>
      <c r="F10" s="5">
        <v>36.200000000000003</v>
      </c>
      <c r="G10" s="5">
        <v>36.4</v>
      </c>
      <c r="H10" s="5">
        <v>36.6</v>
      </c>
      <c r="I10" s="5">
        <v>36.6</v>
      </c>
      <c r="J10" s="5">
        <v>36</v>
      </c>
      <c r="K10" s="5">
        <v>36.299999999999997</v>
      </c>
    </row>
    <row r="11" spans="1:11" x14ac:dyDescent="0.2">
      <c r="A11" s="5" t="s">
        <v>5</v>
      </c>
      <c r="B11" s="5">
        <v>37.18</v>
      </c>
      <c r="C11" s="5">
        <v>36.840000000000003</v>
      </c>
      <c r="D11" s="5">
        <v>36.869999999999997</v>
      </c>
      <c r="E11" s="5">
        <v>36.909999999999997</v>
      </c>
      <c r="F11" s="5">
        <v>37.31</v>
      </c>
      <c r="G11" s="5">
        <v>36.99</v>
      </c>
      <c r="H11" s="5">
        <v>37.18</v>
      </c>
      <c r="I11" s="5">
        <v>37</v>
      </c>
      <c r="J11" s="5">
        <v>36.99</v>
      </c>
      <c r="K11" s="5">
        <v>36.85</v>
      </c>
    </row>
    <row r="12" spans="1:11" x14ac:dyDescent="0.2">
      <c r="A12" s="5" t="s">
        <v>5</v>
      </c>
      <c r="B12" s="5">
        <v>36.409999999999997</v>
      </c>
      <c r="C12" s="5">
        <v>36.229999999999997</v>
      </c>
      <c r="D12" s="5">
        <v>36.07</v>
      </c>
      <c r="E12" s="5">
        <v>36.43</v>
      </c>
      <c r="F12" s="5">
        <v>36.479999999999997</v>
      </c>
      <c r="G12" s="5">
        <v>36.44</v>
      </c>
      <c r="H12" s="5">
        <v>36.409999999999997</v>
      </c>
      <c r="I12" s="5">
        <v>36.700000000000003</v>
      </c>
      <c r="J12" s="5">
        <v>36.58</v>
      </c>
      <c r="K12" s="5">
        <v>36.24</v>
      </c>
    </row>
    <row r="13" spans="1:11" x14ac:dyDescent="0.2">
      <c r="A13" s="5" t="s">
        <v>5</v>
      </c>
      <c r="B13" s="5">
        <v>36.82</v>
      </c>
      <c r="C13" s="5">
        <v>36.97</v>
      </c>
      <c r="D13" s="5">
        <v>36.89</v>
      </c>
      <c r="E13" s="5">
        <v>36.93</v>
      </c>
      <c r="F13" s="5">
        <v>36.89</v>
      </c>
      <c r="G13" s="5">
        <v>36.96</v>
      </c>
      <c r="H13" s="5">
        <v>36.99</v>
      </c>
      <c r="I13" s="5">
        <v>36.950000000000003</v>
      </c>
      <c r="J13" s="5">
        <v>36.68</v>
      </c>
      <c r="K13" s="5">
        <v>36.82</v>
      </c>
    </row>
    <row r="14" spans="1:11" x14ac:dyDescent="0.2">
      <c r="A14" s="5" t="s">
        <v>5</v>
      </c>
      <c r="B14" s="5">
        <v>35.950000000000003</v>
      </c>
      <c r="C14" s="5">
        <v>36.21</v>
      </c>
      <c r="D14" s="5">
        <v>36.31</v>
      </c>
      <c r="E14" s="5">
        <v>36.159999999999997</v>
      </c>
      <c r="F14" s="5">
        <v>36.47</v>
      </c>
      <c r="G14" s="5">
        <v>36.46</v>
      </c>
      <c r="H14" s="5">
        <v>36.49</v>
      </c>
      <c r="I14" s="5">
        <v>36.26</v>
      </c>
      <c r="J14" s="5">
        <v>36.229999999999997</v>
      </c>
      <c r="K14" s="5">
        <v>36.35</v>
      </c>
    </row>
    <row r="15" spans="1:11" x14ac:dyDescent="0.2">
      <c r="A15" s="5" t="s">
        <v>5</v>
      </c>
      <c r="B15" s="5">
        <v>36.01</v>
      </c>
      <c r="C15" s="5">
        <v>36.33</v>
      </c>
      <c r="D15" s="5">
        <v>35.909999999999997</v>
      </c>
      <c r="E15" s="5">
        <v>35.86</v>
      </c>
      <c r="F15" s="5">
        <v>35.92</v>
      </c>
      <c r="G15" s="5">
        <v>35.96</v>
      </c>
      <c r="H15" s="5">
        <v>35.869999999999997</v>
      </c>
      <c r="I15" s="5">
        <v>36.24</v>
      </c>
      <c r="J15" s="5">
        <v>36.5</v>
      </c>
      <c r="K15" s="5">
        <v>35.99</v>
      </c>
    </row>
    <row r="16" spans="1:11" s="4" customFormat="1" x14ac:dyDescent="0.2">
      <c r="A16" s="4" t="s">
        <v>5</v>
      </c>
      <c r="B16" s="1">
        <v>36.729999999999997</v>
      </c>
      <c r="C16" s="1">
        <v>36.83</v>
      </c>
      <c r="D16" s="1">
        <v>36.67</v>
      </c>
      <c r="E16" s="1">
        <v>36.9</v>
      </c>
      <c r="F16" s="1">
        <v>36.93</v>
      </c>
      <c r="G16" s="1">
        <v>36.78</v>
      </c>
      <c r="H16" s="1">
        <v>36.71</v>
      </c>
      <c r="I16" s="1">
        <v>36.770000000000003</v>
      </c>
      <c r="J16" s="1">
        <v>36.64</v>
      </c>
      <c r="K16" s="1">
        <v>36.67</v>
      </c>
    </row>
    <row r="17" spans="1:11" s="4" customFormat="1" x14ac:dyDescent="0.2">
      <c r="A17" s="5" t="s">
        <v>4</v>
      </c>
      <c r="B17" s="5">
        <v>36.85</v>
      </c>
      <c r="C17" s="5">
        <v>36.69</v>
      </c>
      <c r="D17" s="5">
        <v>36.979999999999997</v>
      </c>
      <c r="E17" s="5">
        <v>36.950000000000003</v>
      </c>
      <c r="F17" s="5">
        <v>36.840000000000003</v>
      </c>
      <c r="G17" s="5">
        <v>36.880000000000003</v>
      </c>
      <c r="H17" s="5">
        <v>36.659999999999997</v>
      </c>
      <c r="I17" s="5">
        <v>36.6</v>
      </c>
      <c r="J17" s="5">
        <v>36.69</v>
      </c>
      <c r="K17" s="5">
        <v>36.590000000000003</v>
      </c>
    </row>
    <row r="18" spans="1:11" s="4" customFormat="1" x14ac:dyDescent="0.2">
      <c r="A18" s="5" t="s">
        <v>4</v>
      </c>
      <c r="B18" s="4">
        <v>36.35</v>
      </c>
      <c r="C18" s="4">
        <v>36.08</v>
      </c>
      <c r="D18" s="4">
        <v>36.26</v>
      </c>
      <c r="E18" s="4">
        <v>35.89</v>
      </c>
      <c r="F18" s="4">
        <v>36.51</v>
      </c>
      <c r="G18" s="4">
        <v>36.15</v>
      </c>
      <c r="H18" s="4">
        <v>35.76</v>
      </c>
      <c r="I18" s="4">
        <v>35.9</v>
      </c>
      <c r="J18" s="4">
        <v>36.590000000000003</v>
      </c>
      <c r="K18" s="4">
        <v>36.01</v>
      </c>
    </row>
    <row r="19" spans="1:11" x14ac:dyDescent="0.2">
      <c r="A19" s="5" t="s">
        <v>4</v>
      </c>
      <c r="B19" s="5">
        <v>36.29</v>
      </c>
      <c r="C19" s="5">
        <v>36.28</v>
      </c>
      <c r="D19" s="5">
        <v>35.97</v>
      </c>
      <c r="E19" s="5">
        <v>35.92</v>
      </c>
      <c r="F19" s="5">
        <v>36.229999999999997</v>
      </c>
      <c r="G19" s="5">
        <v>36.01</v>
      </c>
      <c r="H19" s="5">
        <v>35.9</v>
      </c>
      <c r="I19" s="5">
        <v>35.950000000000003</v>
      </c>
      <c r="J19" s="5">
        <v>36.25</v>
      </c>
      <c r="K19" s="5">
        <v>36.299999999999997</v>
      </c>
    </row>
    <row r="20" spans="1:11" x14ac:dyDescent="0.2">
      <c r="A20" s="5" t="s">
        <v>4</v>
      </c>
      <c r="B20" s="5">
        <v>36.25</v>
      </c>
      <c r="C20" s="5">
        <v>36.14</v>
      </c>
      <c r="D20" s="5">
        <v>36.380000000000003</v>
      </c>
      <c r="E20" s="5">
        <v>36.619999999999997</v>
      </c>
      <c r="F20" s="5">
        <v>36.36</v>
      </c>
      <c r="G20" s="5">
        <v>36.39</v>
      </c>
      <c r="H20" s="5">
        <v>36.340000000000003</v>
      </c>
      <c r="I20" s="5">
        <v>36.72</v>
      </c>
      <c r="J20" s="5">
        <v>36.369999999999997</v>
      </c>
      <c r="K20" s="5">
        <v>36.549999999999997</v>
      </c>
    </row>
    <row r="21" spans="1:11" x14ac:dyDescent="0.2">
      <c r="A21" s="5" t="s">
        <v>4</v>
      </c>
      <c r="B21" s="5">
        <v>36.72</v>
      </c>
      <c r="C21" s="5">
        <v>36.590000000000003</v>
      </c>
      <c r="D21" s="5">
        <v>36.299999999999997</v>
      </c>
      <c r="E21" s="5">
        <v>36.74</v>
      </c>
      <c r="F21" s="5">
        <v>36.799999999999997</v>
      </c>
      <c r="G21" s="5">
        <v>36.64</v>
      </c>
      <c r="H21" s="5">
        <v>36.799999999999997</v>
      </c>
      <c r="I21" s="5">
        <v>36.4</v>
      </c>
      <c r="J21" s="5">
        <v>36.68</v>
      </c>
      <c r="K21" s="5">
        <v>36.65</v>
      </c>
    </row>
    <row r="22" spans="1:11" x14ac:dyDescent="0.2">
      <c r="A22" s="5" t="s">
        <v>4</v>
      </c>
      <c r="B22" s="5">
        <v>36.03</v>
      </c>
      <c r="C22" s="5">
        <v>36.049999999999997</v>
      </c>
      <c r="D22" s="5">
        <v>36.020000000000003</v>
      </c>
      <c r="E22" s="5">
        <v>35.96</v>
      </c>
      <c r="F22" s="5">
        <v>35.36</v>
      </c>
      <c r="G22" s="5">
        <v>36.159999999999997</v>
      </c>
      <c r="H22" s="5">
        <v>35.590000000000003</v>
      </c>
      <c r="I22" s="5">
        <v>35.770000000000003</v>
      </c>
      <c r="J22" s="5">
        <v>35.9</v>
      </c>
      <c r="K22" s="5">
        <v>36.229999999999997</v>
      </c>
    </row>
    <row r="23" spans="1:11" x14ac:dyDescent="0.2">
      <c r="A23" s="5" t="s">
        <v>4</v>
      </c>
      <c r="B23" s="5">
        <v>36.35</v>
      </c>
      <c r="C23" s="5">
        <v>36.69</v>
      </c>
      <c r="D23" s="5">
        <v>36.31</v>
      </c>
      <c r="E23" s="5">
        <v>36.29</v>
      </c>
      <c r="F23" s="5">
        <v>36.64</v>
      </c>
      <c r="G23" s="5">
        <v>36.65</v>
      </c>
      <c r="H23" s="5">
        <v>36.270000000000003</v>
      </c>
      <c r="I23" s="5">
        <v>36.33</v>
      </c>
      <c r="J23" s="5">
        <v>36.57</v>
      </c>
      <c r="K23" s="5">
        <v>36.64</v>
      </c>
    </row>
    <row r="24" spans="1:11" x14ac:dyDescent="0.2">
      <c r="A24" s="5" t="s">
        <v>4</v>
      </c>
      <c r="B24" s="5">
        <v>37.15</v>
      </c>
      <c r="C24" s="5">
        <v>37.090000000000003</v>
      </c>
      <c r="D24" s="5">
        <v>37.200000000000003</v>
      </c>
      <c r="E24" s="5">
        <v>36.83</v>
      </c>
      <c r="F24" s="5">
        <v>37.35</v>
      </c>
      <c r="G24" s="5">
        <v>37.19</v>
      </c>
      <c r="H24" s="5">
        <v>37.159999999999997</v>
      </c>
      <c r="I24" s="5">
        <v>37.29</v>
      </c>
      <c r="J24" s="5">
        <v>37.14</v>
      </c>
      <c r="K24" s="5">
        <v>37.11</v>
      </c>
    </row>
    <row r="25" spans="1:11" x14ac:dyDescent="0.2">
      <c r="A25" s="5" t="s">
        <v>4</v>
      </c>
      <c r="B25" s="5">
        <v>36.9</v>
      </c>
      <c r="C25" s="5">
        <v>36.700000000000003</v>
      </c>
      <c r="D25" s="5">
        <v>36.700000000000003</v>
      </c>
      <c r="E25" s="5">
        <v>36.6</v>
      </c>
      <c r="F25" s="5">
        <v>36.700000000000003</v>
      </c>
      <c r="G25" s="5">
        <v>36.5</v>
      </c>
      <c r="H25" s="5">
        <v>36.799999999999997</v>
      </c>
      <c r="I25" s="5">
        <v>36.700000000000003</v>
      </c>
      <c r="J25" s="5">
        <v>36.6</v>
      </c>
      <c r="K25" s="5">
        <v>36.299999999999997</v>
      </c>
    </row>
    <row r="26" spans="1:11" x14ac:dyDescent="0.2">
      <c r="A26" s="5" t="s">
        <v>4</v>
      </c>
      <c r="B26" s="5">
        <v>37.1</v>
      </c>
      <c r="C26" s="5">
        <v>36.549999999999997</v>
      </c>
      <c r="D26" s="5">
        <v>36.909999999999997</v>
      </c>
      <c r="E26" s="5">
        <v>36.86</v>
      </c>
      <c r="F26" s="5">
        <v>36.869999999999997</v>
      </c>
      <c r="G26" s="5">
        <v>36.869999999999997</v>
      </c>
      <c r="H26" s="5">
        <v>37.04</v>
      </c>
      <c r="I26" s="5">
        <v>37.130000000000003</v>
      </c>
      <c r="J26" s="5">
        <v>36.869999999999997</v>
      </c>
      <c r="K26" s="5">
        <v>36.85</v>
      </c>
    </row>
    <row r="27" spans="1:11" x14ac:dyDescent="0.2">
      <c r="A27" s="5" t="s">
        <v>4</v>
      </c>
      <c r="B27" s="5">
        <v>36.49</v>
      </c>
      <c r="C27" s="5">
        <v>36.32</v>
      </c>
      <c r="D27" s="5">
        <v>36.380000000000003</v>
      </c>
      <c r="E27" s="5">
        <v>36.49</v>
      </c>
      <c r="F27" s="5">
        <v>36.409999999999997</v>
      </c>
      <c r="G27" s="5">
        <v>36.78</v>
      </c>
      <c r="H27" s="5">
        <v>36.549999999999997</v>
      </c>
      <c r="I27" s="5">
        <v>36.65</v>
      </c>
      <c r="J27" s="5">
        <v>36.24</v>
      </c>
      <c r="K27" s="5">
        <v>36.53</v>
      </c>
    </row>
    <row r="28" spans="1:11" x14ac:dyDescent="0.2">
      <c r="A28" s="5" t="s">
        <v>4</v>
      </c>
      <c r="B28" s="5">
        <v>36.799999999999997</v>
      </c>
      <c r="C28" s="5">
        <v>36.840000000000003</v>
      </c>
      <c r="D28" s="5">
        <v>36.74</v>
      </c>
      <c r="E28" s="5">
        <v>36.76</v>
      </c>
      <c r="F28" s="5">
        <v>36.950000000000003</v>
      </c>
      <c r="G28" s="5">
        <v>36.86</v>
      </c>
      <c r="H28" s="5">
        <v>37.11</v>
      </c>
      <c r="I28" s="5">
        <v>37.07</v>
      </c>
      <c r="J28" s="5">
        <v>36.96</v>
      </c>
      <c r="K28" s="5">
        <v>36.92</v>
      </c>
    </row>
    <row r="29" spans="1:11" x14ac:dyDescent="0.2">
      <c r="A29" s="5" t="s">
        <v>4</v>
      </c>
      <c r="B29" s="5">
        <v>36.29</v>
      </c>
      <c r="C29" s="5">
        <v>36.03</v>
      </c>
      <c r="D29" s="5">
        <v>36.46</v>
      </c>
      <c r="E29" s="5">
        <v>36.159999999999997</v>
      </c>
      <c r="F29" s="5">
        <v>36.119999999999997</v>
      </c>
      <c r="G29" s="5">
        <v>36.450000000000003</v>
      </c>
      <c r="H29" s="5">
        <v>36.03</v>
      </c>
      <c r="I29" s="5">
        <v>36.31</v>
      </c>
      <c r="J29" s="5">
        <v>36.049999999999997</v>
      </c>
      <c r="K29" s="5">
        <v>36.33</v>
      </c>
    </row>
    <row r="30" spans="1:11" x14ac:dyDescent="0.2">
      <c r="A30" s="5" t="s">
        <v>4</v>
      </c>
      <c r="B30" s="5">
        <v>35.770000000000003</v>
      </c>
      <c r="C30" s="5">
        <v>35.54</v>
      </c>
      <c r="D30" s="5">
        <v>35.81</v>
      </c>
      <c r="E30" s="5">
        <v>35.71</v>
      </c>
      <c r="F30" s="5">
        <v>35.340000000000003</v>
      </c>
      <c r="G30" s="5">
        <v>35.299999999999997</v>
      </c>
      <c r="H30" s="5">
        <v>35.72</v>
      </c>
      <c r="I30" s="5">
        <v>35.82</v>
      </c>
      <c r="J30" s="5">
        <v>35.57</v>
      </c>
      <c r="K30" s="5">
        <v>35.950000000000003</v>
      </c>
    </row>
    <row r="31" spans="1:11" x14ac:dyDescent="0.2">
      <c r="A31" s="5" t="s">
        <v>4</v>
      </c>
      <c r="B31" s="5">
        <v>37.200000000000003</v>
      </c>
      <c r="C31" s="5">
        <v>37.32</v>
      </c>
      <c r="D31" s="5">
        <v>37.42</v>
      </c>
      <c r="E31" s="5">
        <v>37.86</v>
      </c>
      <c r="F31" s="5">
        <v>37.57</v>
      </c>
      <c r="G31" s="5">
        <v>37.44</v>
      </c>
      <c r="H31" s="5">
        <v>37.1</v>
      </c>
      <c r="I31" s="5">
        <v>37.43</v>
      </c>
      <c r="J31" s="5">
        <v>36.96</v>
      </c>
      <c r="K31" s="5">
        <v>37.18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70C0"/>
  </sheetPr>
  <dimension ref="A1:K31"/>
  <sheetViews>
    <sheetView zoomScale="80" zoomScaleNormal="80" workbookViewId="0">
      <selection activeCell="F14" sqref="F14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1" s="1" customFormat="1" x14ac:dyDescent="0.2">
      <c r="A1" s="1" t="s">
        <v>22</v>
      </c>
      <c r="B1" s="10">
        <v>0</v>
      </c>
      <c r="C1" s="10">
        <v>5</v>
      </c>
      <c r="D1" s="10">
        <v>10</v>
      </c>
      <c r="E1" s="2">
        <v>15</v>
      </c>
      <c r="F1" s="2">
        <v>20</v>
      </c>
      <c r="G1" s="2">
        <v>25</v>
      </c>
      <c r="H1" s="11">
        <v>30</v>
      </c>
      <c r="I1" s="11">
        <v>35</v>
      </c>
      <c r="J1" s="11">
        <v>40</v>
      </c>
      <c r="K1" s="12" t="s">
        <v>0</v>
      </c>
    </row>
    <row r="2" spans="1:11" x14ac:dyDescent="0.2">
      <c r="A2" s="5" t="s">
        <v>5</v>
      </c>
      <c r="B2" s="13">
        <v>-1</v>
      </c>
      <c r="C2" s="13">
        <v>-1</v>
      </c>
      <c r="D2" s="13">
        <v>-1</v>
      </c>
      <c r="E2" s="5">
        <v>-1</v>
      </c>
      <c r="F2" s="5">
        <v>-1</v>
      </c>
      <c r="G2" s="5">
        <v>-2</v>
      </c>
      <c r="H2" s="14">
        <v>-2</v>
      </c>
      <c r="I2" s="14">
        <v>-2</v>
      </c>
      <c r="J2" s="14">
        <v>-1</v>
      </c>
      <c r="K2" s="14">
        <v>-1</v>
      </c>
    </row>
    <row r="3" spans="1:11" x14ac:dyDescent="0.2">
      <c r="A3" s="5" t="s">
        <v>5</v>
      </c>
      <c r="B3" s="13">
        <v>0</v>
      </c>
      <c r="C3" s="13">
        <v>0</v>
      </c>
      <c r="D3" s="13">
        <v>0</v>
      </c>
      <c r="E3" s="5">
        <v>0</v>
      </c>
      <c r="F3" s="5">
        <v>0</v>
      </c>
      <c r="G3" s="5">
        <v>0</v>
      </c>
      <c r="H3" s="14">
        <v>0</v>
      </c>
      <c r="I3" s="14">
        <v>0</v>
      </c>
      <c r="J3" s="14">
        <v>0</v>
      </c>
      <c r="K3" s="14">
        <v>0</v>
      </c>
    </row>
    <row r="4" spans="1:11" x14ac:dyDescent="0.2">
      <c r="A4" s="5" t="s">
        <v>5</v>
      </c>
      <c r="B4" s="13">
        <v>0</v>
      </c>
      <c r="C4" s="13">
        <v>0</v>
      </c>
      <c r="D4" s="13">
        <v>0</v>
      </c>
      <c r="E4" s="5">
        <v>0</v>
      </c>
      <c r="F4" s="5">
        <v>0</v>
      </c>
      <c r="G4" s="5">
        <v>0</v>
      </c>
      <c r="H4" s="14">
        <v>0</v>
      </c>
      <c r="I4" s="14">
        <v>0</v>
      </c>
      <c r="J4" s="14">
        <v>0</v>
      </c>
      <c r="K4" s="14">
        <v>0</v>
      </c>
    </row>
    <row r="5" spans="1:11" x14ac:dyDescent="0.2">
      <c r="A5" s="5" t="s">
        <v>5</v>
      </c>
      <c r="B5" s="13">
        <v>0</v>
      </c>
      <c r="C5" s="13">
        <v>0</v>
      </c>
      <c r="D5" s="13">
        <v>0</v>
      </c>
      <c r="E5" s="5">
        <v>-1</v>
      </c>
      <c r="F5" s="5">
        <v>-1</v>
      </c>
      <c r="G5" s="5">
        <v>-2</v>
      </c>
      <c r="H5" s="14">
        <v>-1</v>
      </c>
      <c r="I5" s="14">
        <v>0</v>
      </c>
      <c r="J5" s="14">
        <v>0</v>
      </c>
      <c r="K5" s="14">
        <v>0</v>
      </c>
    </row>
    <row r="6" spans="1:11" x14ac:dyDescent="0.2">
      <c r="A6" s="5" t="s">
        <v>5</v>
      </c>
      <c r="B6" s="13">
        <v>0</v>
      </c>
      <c r="C6" s="13">
        <v>0</v>
      </c>
      <c r="D6" s="13">
        <v>0</v>
      </c>
      <c r="E6" s="5">
        <v>-1</v>
      </c>
      <c r="F6" s="5">
        <v>-1</v>
      </c>
      <c r="G6" s="5">
        <v>-1</v>
      </c>
      <c r="H6" s="14">
        <v>-1</v>
      </c>
      <c r="I6" s="14">
        <v>-1</v>
      </c>
      <c r="J6" s="14">
        <v>0</v>
      </c>
      <c r="K6" s="14">
        <v>0</v>
      </c>
    </row>
    <row r="7" spans="1:11" x14ac:dyDescent="0.2">
      <c r="A7" s="5" t="s">
        <v>5</v>
      </c>
      <c r="B7" s="13">
        <v>2</v>
      </c>
      <c r="C7" s="13">
        <v>1</v>
      </c>
      <c r="D7" s="13">
        <v>0</v>
      </c>
      <c r="E7" s="5">
        <v>-2</v>
      </c>
      <c r="F7" s="5">
        <v>-1</v>
      </c>
      <c r="G7" s="5">
        <v>0</v>
      </c>
      <c r="H7" s="14">
        <v>0</v>
      </c>
      <c r="I7" s="14">
        <v>0</v>
      </c>
      <c r="J7" s="14">
        <v>0</v>
      </c>
      <c r="K7" s="14">
        <v>0</v>
      </c>
    </row>
    <row r="8" spans="1:11" x14ac:dyDescent="0.2">
      <c r="A8" s="5" t="s">
        <v>5</v>
      </c>
      <c r="B8" s="13">
        <v>0</v>
      </c>
      <c r="C8" s="13">
        <v>0</v>
      </c>
      <c r="D8" s="13">
        <v>0</v>
      </c>
      <c r="E8" s="5">
        <v>-1</v>
      </c>
      <c r="F8" s="5">
        <v>-1</v>
      </c>
      <c r="G8" s="5">
        <v>-1</v>
      </c>
      <c r="H8" s="14">
        <v>-1</v>
      </c>
      <c r="I8" s="14">
        <v>0</v>
      </c>
      <c r="J8" s="14">
        <v>0</v>
      </c>
      <c r="K8" s="14">
        <v>0</v>
      </c>
    </row>
    <row r="9" spans="1:11" x14ac:dyDescent="0.2">
      <c r="A9" s="5" t="s">
        <v>5</v>
      </c>
      <c r="B9" s="13">
        <v>0</v>
      </c>
      <c r="C9" s="13">
        <v>0</v>
      </c>
      <c r="D9" s="13">
        <v>0</v>
      </c>
      <c r="E9" s="5">
        <v>-1</v>
      </c>
      <c r="F9" s="5">
        <v>-1</v>
      </c>
      <c r="G9" s="5">
        <v>-1</v>
      </c>
      <c r="H9" s="14">
        <v>-1</v>
      </c>
      <c r="I9" s="14">
        <v>0</v>
      </c>
      <c r="J9" s="14">
        <v>0</v>
      </c>
      <c r="K9" s="14">
        <v>0</v>
      </c>
    </row>
    <row r="10" spans="1:11" x14ac:dyDescent="0.2">
      <c r="A10" s="5" t="s">
        <v>5</v>
      </c>
      <c r="B10" s="13">
        <v>0</v>
      </c>
      <c r="C10" s="13">
        <v>0</v>
      </c>
      <c r="D10" s="13">
        <v>0</v>
      </c>
      <c r="E10" s="5">
        <v>0</v>
      </c>
      <c r="F10" s="5">
        <v>0</v>
      </c>
      <c r="G10" s="5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 x14ac:dyDescent="0.2">
      <c r="A11" s="5" t="s">
        <v>5</v>
      </c>
      <c r="B11" s="13">
        <v>1</v>
      </c>
      <c r="C11" s="13">
        <v>1</v>
      </c>
      <c r="D11" s="13">
        <v>1</v>
      </c>
      <c r="E11" s="5">
        <v>1</v>
      </c>
      <c r="F11" s="5">
        <v>1</v>
      </c>
      <c r="G11" s="5">
        <v>1</v>
      </c>
      <c r="H11" s="14">
        <v>0</v>
      </c>
      <c r="I11" s="14">
        <v>0</v>
      </c>
      <c r="J11" s="14">
        <v>0</v>
      </c>
      <c r="K11" s="14">
        <v>0</v>
      </c>
    </row>
    <row r="12" spans="1:11" x14ac:dyDescent="0.2">
      <c r="A12" s="5" t="s">
        <v>5</v>
      </c>
      <c r="B12" s="13">
        <v>0</v>
      </c>
      <c r="C12" s="13">
        <v>0</v>
      </c>
      <c r="D12" s="13">
        <v>0</v>
      </c>
      <c r="E12" s="5">
        <v>0</v>
      </c>
      <c r="F12" s="5">
        <v>0</v>
      </c>
      <c r="G12" s="5">
        <v>0</v>
      </c>
      <c r="H12" s="14">
        <v>0</v>
      </c>
      <c r="I12" s="14">
        <v>0</v>
      </c>
      <c r="J12" s="14">
        <v>0</v>
      </c>
      <c r="K12" s="14">
        <v>0</v>
      </c>
    </row>
    <row r="13" spans="1:11" x14ac:dyDescent="0.2">
      <c r="A13" s="5" t="s">
        <v>5</v>
      </c>
      <c r="B13" s="13">
        <v>0</v>
      </c>
      <c r="C13" s="13">
        <v>0</v>
      </c>
      <c r="D13" s="13">
        <v>0</v>
      </c>
      <c r="E13" s="5">
        <v>0</v>
      </c>
      <c r="F13" s="5">
        <v>0</v>
      </c>
      <c r="G13" s="5">
        <v>0</v>
      </c>
      <c r="H13" s="14">
        <v>0</v>
      </c>
      <c r="I13" s="14">
        <v>0</v>
      </c>
      <c r="J13" s="14">
        <v>0</v>
      </c>
      <c r="K13" s="14">
        <v>0</v>
      </c>
    </row>
    <row r="14" spans="1:11" x14ac:dyDescent="0.2">
      <c r="A14" s="5" t="s">
        <v>5</v>
      </c>
      <c r="B14" s="13">
        <v>0</v>
      </c>
      <c r="C14" s="13">
        <v>0</v>
      </c>
      <c r="D14" s="13">
        <v>0</v>
      </c>
      <c r="E14" s="5">
        <v>-2</v>
      </c>
      <c r="F14" s="5">
        <v>-1</v>
      </c>
      <c r="G14" s="5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x14ac:dyDescent="0.2">
      <c r="A15" s="5" t="s">
        <v>5</v>
      </c>
      <c r="B15" s="13">
        <v>1</v>
      </c>
      <c r="C15" s="13">
        <v>1</v>
      </c>
      <c r="D15" s="13">
        <v>1</v>
      </c>
      <c r="E15" s="5">
        <v>0</v>
      </c>
      <c r="F15" s="5">
        <v>0</v>
      </c>
      <c r="G15" s="5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s="4" customFormat="1" x14ac:dyDescent="0.2">
      <c r="A16" s="4" t="s">
        <v>5</v>
      </c>
      <c r="B16" s="15">
        <v>0</v>
      </c>
      <c r="C16" s="15">
        <v>0</v>
      </c>
      <c r="D16" s="15">
        <v>0</v>
      </c>
      <c r="E16" s="1">
        <v>0</v>
      </c>
      <c r="F16" s="1">
        <v>0</v>
      </c>
      <c r="G16" s="1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x14ac:dyDescent="0.2">
      <c r="A17" s="5" t="s">
        <v>4</v>
      </c>
      <c r="B17" s="13">
        <v>0</v>
      </c>
      <c r="C17" s="13">
        <v>0</v>
      </c>
      <c r="D17" s="13">
        <v>0</v>
      </c>
      <c r="E17" s="5">
        <v>0</v>
      </c>
      <c r="F17" s="5">
        <v>0</v>
      </c>
      <c r="G17" s="5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1" x14ac:dyDescent="0.2">
      <c r="A18" s="5" t="s">
        <v>4</v>
      </c>
      <c r="B18" s="13">
        <v>0</v>
      </c>
      <c r="C18" s="13">
        <v>0</v>
      </c>
      <c r="D18" s="13">
        <v>0</v>
      </c>
      <c r="E18" s="5">
        <v>0</v>
      </c>
      <c r="F18" s="5">
        <v>0</v>
      </c>
      <c r="G18" s="5">
        <v>0</v>
      </c>
      <c r="H18" s="14">
        <v>0</v>
      </c>
      <c r="I18" s="14">
        <v>0</v>
      </c>
      <c r="J18" s="14">
        <v>0</v>
      </c>
      <c r="K18" s="14">
        <v>0</v>
      </c>
    </row>
    <row r="19" spans="1:11" x14ac:dyDescent="0.2">
      <c r="A19" s="5" t="s">
        <v>4</v>
      </c>
      <c r="B19" s="13">
        <v>-1</v>
      </c>
      <c r="C19" s="13">
        <v>0</v>
      </c>
      <c r="D19" s="13">
        <v>0</v>
      </c>
      <c r="E19" s="5">
        <v>-2</v>
      </c>
      <c r="F19" s="5">
        <v>-2</v>
      </c>
      <c r="G19" s="5">
        <v>-1</v>
      </c>
      <c r="H19" s="14">
        <v>-1</v>
      </c>
      <c r="I19" s="14">
        <v>-1</v>
      </c>
      <c r="J19" s="14">
        <v>0</v>
      </c>
      <c r="K19" s="14">
        <v>-1</v>
      </c>
    </row>
    <row r="20" spans="1:11" x14ac:dyDescent="0.2">
      <c r="A20" s="5" t="s">
        <v>4</v>
      </c>
      <c r="B20" s="13">
        <v>0</v>
      </c>
      <c r="C20" s="13">
        <v>0</v>
      </c>
      <c r="D20" s="13">
        <v>0</v>
      </c>
      <c r="E20" s="5">
        <v>0</v>
      </c>
      <c r="F20" s="5">
        <v>0</v>
      </c>
      <c r="G20" s="5">
        <v>0</v>
      </c>
      <c r="H20" s="14">
        <v>0</v>
      </c>
      <c r="I20" s="14">
        <v>0</v>
      </c>
      <c r="J20" s="14">
        <v>0</v>
      </c>
      <c r="K20" s="14">
        <v>0</v>
      </c>
    </row>
    <row r="21" spans="1:11" x14ac:dyDescent="0.2">
      <c r="A21" s="5" t="s">
        <v>4</v>
      </c>
      <c r="B21" s="13">
        <v>0</v>
      </c>
      <c r="C21" s="13">
        <v>0</v>
      </c>
      <c r="D21" s="13">
        <v>0</v>
      </c>
      <c r="E21" s="5">
        <v>0</v>
      </c>
      <c r="F21" s="5">
        <v>0</v>
      </c>
      <c r="G21" s="5">
        <v>0</v>
      </c>
      <c r="H21" s="14">
        <v>0</v>
      </c>
      <c r="I21" s="14">
        <v>0</v>
      </c>
      <c r="J21" s="14">
        <v>0</v>
      </c>
      <c r="K21" s="14">
        <v>0</v>
      </c>
    </row>
    <row r="22" spans="1:11" x14ac:dyDescent="0.2">
      <c r="A22" s="5" t="s">
        <v>4</v>
      </c>
      <c r="B22" s="13">
        <v>0</v>
      </c>
      <c r="C22" s="13">
        <v>0</v>
      </c>
      <c r="D22" s="13">
        <v>0</v>
      </c>
      <c r="E22" s="5">
        <v>-1</v>
      </c>
      <c r="F22" s="5">
        <v>-1</v>
      </c>
      <c r="G22" s="5">
        <v>-1</v>
      </c>
      <c r="H22" s="14">
        <v>-1</v>
      </c>
      <c r="I22" s="14">
        <v>-1</v>
      </c>
      <c r="J22" s="14">
        <v>0</v>
      </c>
      <c r="K22" s="14">
        <v>0</v>
      </c>
    </row>
    <row r="23" spans="1:11" x14ac:dyDescent="0.2">
      <c r="A23" s="5" t="s">
        <v>4</v>
      </c>
      <c r="B23" s="13">
        <v>0</v>
      </c>
      <c r="C23" s="13">
        <v>0</v>
      </c>
      <c r="D23" s="13">
        <v>0</v>
      </c>
      <c r="E23" s="5">
        <v>-1</v>
      </c>
      <c r="F23" s="5">
        <v>-1</v>
      </c>
      <c r="G23" s="5">
        <v>-1</v>
      </c>
      <c r="H23" s="14">
        <v>0</v>
      </c>
      <c r="I23" s="14">
        <v>0</v>
      </c>
      <c r="J23" s="14">
        <v>1</v>
      </c>
      <c r="K23" s="14">
        <v>0</v>
      </c>
    </row>
    <row r="24" spans="1:11" x14ac:dyDescent="0.2">
      <c r="A24" s="5" t="s">
        <v>4</v>
      </c>
      <c r="B24" s="13">
        <v>0</v>
      </c>
      <c r="C24" s="13">
        <v>0</v>
      </c>
      <c r="D24" s="13">
        <v>0</v>
      </c>
      <c r="E24" s="5">
        <v>0</v>
      </c>
      <c r="F24" s="5">
        <v>0</v>
      </c>
      <c r="G24" s="5">
        <v>0</v>
      </c>
      <c r="H24" s="14">
        <v>0</v>
      </c>
      <c r="I24" s="14">
        <v>0</v>
      </c>
      <c r="J24" s="14">
        <v>0</v>
      </c>
      <c r="K24" s="14">
        <v>0</v>
      </c>
    </row>
    <row r="25" spans="1:11" x14ac:dyDescent="0.2">
      <c r="A25" s="5" t="s">
        <v>4</v>
      </c>
      <c r="B25" s="13">
        <v>2</v>
      </c>
      <c r="C25" s="13">
        <v>1</v>
      </c>
      <c r="D25" s="13">
        <v>1</v>
      </c>
      <c r="E25" s="5">
        <v>1</v>
      </c>
      <c r="F25" s="5">
        <v>0</v>
      </c>
      <c r="G25" s="5">
        <v>0</v>
      </c>
      <c r="H25" s="14">
        <v>0</v>
      </c>
      <c r="I25" s="14">
        <v>-1</v>
      </c>
      <c r="J25" s="14">
        <v>-1</v>
      </c>
      <c r="K25" s="14">
        <v>-1</v>
      </c>
    </row>
    <row r="26" spans="1:11" x14ac:dyDescent="0.2">
      <c r="A26" s="5" t="s">
        <v>4</v>
      </c>
      <c r="B26" s="13">
        <v>0</v>
      </c>
      <c r="C26" s="13">
        <v>0</v>
      </c>
      <c r="D26" s="13">
        <v>0</v>
      </c>
      <c r="E26" s="5">
        <v>-2</v>
      </c>
      <c r="F26" s="5">
        <v>-1</v>
      </c>
      <c r="G26" s="5">
        <v>-1</v>
      </c>
      <c r="H26" s="14">
        <v>0</v>
      </c>
      <c r="I26" s="14">
        <v>0</v>
      </c>
      <c r="J26" s="14">
        <v>0</v>
      </c>
      <c r="K26" s="14">
        <v>0</v>
      </c>
    </row>
    <row r="27" spans="1:11" x14ac:dyDescent="0.2">
      <c r="A27" s="5" t="s">
        <v>4</v>
      </c>
      <c r="B27" s="13">
        <v>0</v>
      </c>
      <c r="C27" s="13">
        <v>0</v>
      </c>
      <c r="D27" s="13">
        <v>0</v>
      </c>
      <c r="E27" s="5">
        <v>0</v>
      </c>
      <c r="F27" s="5">
        <v>0</v>
      </c>
      <c r="G27" s="5">
        <v>0</v>
      </c>
      <c r="H27" s="14">
        <v>0</v>
      </c>
      <c r="I27" s="14">
        <v>0</v>
      </c>
      <c r="J27" s="14">
        <v>0</v>
      </c>
      <c r="K27" s="14">
        <v>0</v>
      </c>
    </row>
    <row r="28" spans="1:11" x14ac:dyDescent="0.2">
      <c r="A28" s="5" t="s">
        <v>4</v>
      </c>
      <c r="B28" s="13">
        <v>0</v>
      </c>
      <c r="C28" s="13">
        <v>0</v>
      </c>
      <c r="D28" s="13">
        <v>0</v>
      </c>
      <c r="E28" s="5">
        <v>-1</v>
      </c>
      <c r="F28" s="5">
        <v>-1</v>
      </c>
      <c r="G28" s="5">
        <v>-1</v>
      </c>
      <c r="H28" s="14">
        <v>-1</v>
      </c>
      <c r="I28" s="14">
        <v>0</v>
      </c>
      <c r="J28" s="14">
        <v>1</v>
      </c>
      <c r="K28" s="14">
        <v>0</v>
      </c>
    </row>
    <row r="29" spans="1:11" x14ac:dyDescent="0.2">
      <c r="A29" s="5" t="s">
        <v>4</v>
      </c>
      <c r="B29" s="13">
        <v>0</v>
      </c>
      <c r="C29" s="13">
        <v>0</v>
      </c>
      <c r="D29" s="13">
        <v>0</v>
      </c>
      <c r="E29" s="5">
        <v>-1</v>
      </c>
      <c r="F29" s="5">
        <v>-1</v>
      </c>
      <c r="G29" s="5">
        <v>0</v>
      </c>
      <c r="H29" s="14">
        <v>0</v>
      </c>
      <c r="I29" s="14">
        <v>0</v>
      </c>
      <c r="J29" s="14">
        <v>0</v>
      </c>
      <c r="K29" s="14">
        <v>0</v>
      </c>
    </row>
    <row r="30" spans="1:11" x14ac:dyDescent="0.2">
      <c r="A30" s="5" t="s">
        <v>4</v>
      </c>
      <c r="B30" s="13">
        <v>1</v>
      </c>
      <c r="C30" s="13">
        <v>1</v>
      </c>
      <c r="D30" s="13">
        <v>0</v>
      </c>
      <c r="E30" s="5">
        <v>0</v>
      </c>
      <c r="F30" s="5">
        <v>0</v>
      </c>
      <c r="G30" s="5">
        <v>0</v>
      </c>
      <c r="H30" s="14">
        <v>1</v>
      </c>
      <c r="I30" s="14">
        <v>1</v>
      </c>
      <c r="J30" s="14">
        <v>0</v>
      </c>
      <c r="K30" s="14">
        <v>0</v>
      </c>
    </row>
    <row r="31" spans="1:11" x14ac:dyDescent="0.2">
      <c r="A31" s="5" t="s">
        <v>4</v>
      </c>
      <c r="B31" s="13">
        <v>1</v>
      </c>
      <c r="C31" s="13">
        <v>1</v>
      </c>
      <c r="D31" s="13">
        <v>1</v>
      </c>
      <c r="E31" s="5">
        <v>1</v>
      </c>
      <c r="F31" s="5">
        <v>1</v>
      </c>
      <c r="G31" s="5">
        <v>1</v>
      </c>
      <c r="H31" s="14">
        <v>1</v>
      </c>
      <c r="I31" s="14">
        <v>1</v>
      </c>
      <c r="J31" s="14">
        <v>1</v>
      </c>
      <c r="K31" s="14">
        <v>1</v>
      </c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70C0"/>
  </sheetPr>
  <dimension ref="A1:N48"/>
  <sheetViews>
    <sheetView topLeftCell="A10" zoomScale="80" zoomScaleNormal="80" workbookViewId="0">
      <selection activeCell="E38" sqref="E38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s="1" customFormat="1" x14ac:dyDescent="0.2">
      <c r="A1" s="1" t="s">
        <v>22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x14ac:dyDescent="0.2">
      <c r="A2" s="5" t="s">
        <v>5</v>
      </c>
      <c r="B2" s="17">
        <v>32.776666666666657</v>
      </c>
      <c r="C2" s="17">
        <v>23.326000000000004</v>
      </c>
      <c r="D2" s="17">
        <v>22.337333333333333</v>
      </c>
      <c r="E2" s="17">
        <v>22.15733333333333</v>
      </c>
      <c r="F2" s="17">
        <v>22.057333333333336</v>
      </c>
      <c r="G2" s="17">
        <v>22.059333333333335</v>
      </c>
      <c r="H2" s="17">
        <v>24.877333333333333</v>
      </c>
      <c r="I2" s="17">
        <v>26.131999999999998</v>
      </c>
      <c r="J2" s="17">
        <v>26.584000000000003</v>
      </c>
      <c r="K2" s="17">
        <v>26.667333333333339</v>
      </c>
      <c r="L2" s="17">
        <v>26.653333333333332</v>
      </c>
      <c r="M2" s="17">
        <v>26.846666666666671</v>
      </c>
    </row>
    <row r="3" spans="1:13" x14ac:dyDescent="0.2">
      <c r="A3" s="5" t="s">
        <v>5</v>
      </c>
      <c r="B3" s="17">
        <v>32.319333333333333</v>
      </c>
      <c r="C3" s="17">
        <v>25.372</v>
      </c>
      <c r="D3" s="17">
        <v>23.847999999999995</v>
      </c>
      <c r="E3" s="17">
        <v>23.356666666666669</v>
      </c>
      <c r="F3" s="17">
        <v>22.932666666666666</v>
      </c>
      <c r="G3" s="17">
        <v>22.857333333333337</v>
      </c>
      <c r="H3" s="17">
        <v>25.071333333333339</v>
      </c>
      <c r="I3" s="17">
        <v>25.886666666666663</v>
      </c>
      <c r="J3" s="17">
        <v>26.14266666666666</v>
      </c>
      <c r="K3" s="17">
        <v>26.103999999999999</v>
      </c>
      <c r="L3" s="17">
        <v>26.114000000000001</v>
      </c>
      <c r="M3" s="17">
        <v>26.452666666666673</v>
      </c>
    </row>
    <row r="4" spans="1:13" x14ac:dyDescent="0.2">
      <c r="A4" s="5" t="s">
        <v>5</v>
      </c>
      <c r="B4" s="17">
        <v>30.81</v>
      </c>
      <c r="C4" s="17">
        <v>22.988</v>
      </c>
      <c r="D4" s="17">
        <v>22.024666666666668</v>
      </c>
      <c r="E4" s="17">
        <v>21.497333333333337</v>
      </c>
      <c r="F4" s="17">
        <v>21.396000000000001</v>
      </c>
      <c r="G4" s="17">
        <v>21.161999999999999</v>
      </c>
      <c r="H4" s="17">
        <v>23.057333333333329</v>
      </c>
      <c r="I4" s="17">
        <v>23.680666666666664</v>
      </c>
      <c r="J4" s="17">
        <v>23.964666666666663</v>
      </c>
      <c r="K4" s="17">
        <v>24.200666666666667</v>
      </c>
      <c r="L4" s="17">
        <v>24.423333333333339</v>
      </c>
      <c r="M4" s="17">
        <v>24.873999999999992</v>
      </c>
    </row>
    <row r="5" spans="1:13" x14ac:dyDescent="0.2">
      <c r="A5" s="5" t="s">
        <v>5</v>
      </c>
      <c r="B5" s="17">
        <v>32.051333333333339</v>
      </c>
      <c r="C5" s="17">
        <v>23.002000000000002</v>
      </c>
      <c r="D5" s="17">
        <v>21.989333333333331</v>
      </c>
      <c r="E5" s="17">
        <v>21.549333333333333</v>
      </c>
      <c r="F5" s="17">
        <v>21.344666666666669</v>
      </c>
      <c r="G5" s="17">
        <v>21.156000000000002</v>
      </c>
      <c r="H5" s="17">
        <v>23.701333333333327</v>
      </c>
      <c r="I5" s="17">
        <v>24.331999999999997</v>
      </c>
      <c r="J5" s="17">
        <v>25.168666666666663</v>
      </c>
      <c r="K5" s="17">
        <v>25.775333333333332</v>
      </c>
      <c r="L5" s="17">
        <v>26.071333333333332</v>
      </c>
      <c r="M5" s="17">
        <v>26.968666666666664</v>
      </c>
    </row>
    <row r="6" spans="1:13" x14ac:dyDescent="0.2">
      <c r="A6" s="5" t="s">
        <v>5</v>
      </c>
      <c r="B6" s="17">
        <v>33.513999999999996</v>
      </c>
      <c r="C6" s="17">
        <v>22.469999999999995</v>
      </c>
      <c r="D6" s="17">
        <v>21.839999999999996</v>
      </c>
      <c r="E6" s="17">
        <v>21.566666666666666</v>
      </c>
      <c r="F6" s="17">
        <v>21.375999999999998</v>
      </c>
      <c r="G6" s="17">
        <v>21.265333333333331</v>
      </c>
      <c r="H6" s="17">
        <v>24.358666666666672</v>
      </c>
      <c r="I6" s="17">
        <v>25.355999999999998</v>
      </c>
      <c r="J6" s="17">
        <v>25.960666666666665</v>
      </c>
      <c r="K6" s="17">
        <v>26.321999999999996</v>
      </c>
      <c r="L6" s="17">
        <v>26.559333333333328</v>
      </c>
      <c r="M6" s="17">
        <v>26.850666666666676</v>
      </c>
    </row>
    <row r="7" spans="1:13" x14ac:dyDescent="0.2">
      <c r="A7" s="5" t="s">
        <v>5</v>
      </c>
      <c r="B7" s="17">
        <v>32.692</v>
      </c>
      <c r="C7" s="17">
        <v>26.440666666666669</v>
      </c>
      <c r="D7" s="17">
        <v>23.978666666666665</v>
      </c>
      <c r="E7" s="17">
        <v>22.930000000000003</v>
      </c>
      <c r="F7" s="17">
        <v>22.228666666666665</v>
      </c>
      <c r="G7" s="17">
        <v>22.029333333333334</v>
      </c>
      <c r="H7" s="17">
        <v>23.63933333333333</v>
      </c>
      <c r="I7" s="17">
        <v>24.865333333333332</v>
      </c>
      <c r="J7" s="17">
        <v>25.302000000000003</v>
      </c>
      <c r="K7" s="17">
        <v>25.314000000000004</v>
      </c>
      <c r="L7" s="17">
        <v>25.423333333333339</v>
      </c>
      <c r="M7" s="17">
        <v>25.585333333333338</v>
      </c>
    </row>
    <row r="8" spans="1:13" x14ac:dyDescent="0.2">
      <c r="A8" s="5" t="s">
        <v>5</v>
      </c>
      <c r="B8" s="17">
        <v>32.667333333333339</v>
      </c>
      <c r="C8" s="17">
        <v>25.710666666666668</v>
      </c>
      <c r="D8" s="17">
        <v>23.556666666666668</v>
      </c>
      <c r="E8" s="17">
        <v>22.904</v>
      </c>
      <c r="F8" s="17">
        <v>22.594666666666669</v>
      </c>
      <c r="G8" s="17">
        <v>22.312666666666665</v>
      </c>
      <c r="H8" s="17">
        <v>23.396666666666668</v>
      </c>
      <c r="I8" s="17">
        <v>24.308</v>
      </c>
      <c r="J8" s="17">
        <v>25.18933333333333</v>
      </c>
      <c r="K8" s="17">
        <v>26.126666666666665</v>
      </c>
      <c r="L8" s="17">
        <v>26.158666666666665</v>
      </c>
      <c r="M8" s="17">
        <v>26.173333333333339</v>
      </c>
    </row>
    <row r="9" spans="1:13" x14ac:dyDescent="0.2">
      <c r="A9" s="5" t="s">
        <v>5</v>
      </c>
      <c r="B9" s="17">
        <v>32.293333333333337</v>
      </c>
      <c r="C9" s="17">
        <v>25.213999999999995</v>
      </c>
      <c r="D9" s="17">
        <v>22.943333333333339</v>
      </c>
      <c r="E9" s="17">
        <v>22.44466666666667</v>
      </c>
      <c r="F9" s="17">
        <v>22.039333333333335</v>
      </c>
      <c r="G9" s="17">
        <v>21.862666666666669</v>
      </c>
      <c r="H9" s="17">
        <v>23.203333333333333</v>
      </c>
      <c r="I9" s="17">
        <v>24.51466666666666</v>
      </c>
      <c r="J9" s="17">
        <v>25.175333333333334</v>
      </c>
      <c r="K9" s="17">
        <v>25.698000000000004</v>
      </c>
      <c r="L9" s="17">
        <v>26.09333333333333</v>
      </c>
      <c r="M9" s="17">
        <v>26.240666666666666</v>
      </c>
    </row>
    <row r="10" spans="1:13" x14ac:dyDescent="0.2">
      <c r="A10" s="5" t="s">
        <v>5</v>
      </c>
      <c r="B10" s="17">
        <v>30.744666666666671</v>
      </c>
      <c r="C10" s="17">
        <v>23.260666666666662</v>
      </c>
      <c r="D10" s="17">
        <v>22.878</v>
      </c>
      <c r="E10" s="17">
        <v>23.073333333333327</v>
      </c>
      <c r="F10" s="17">
        <v>23.132000000000001</v>
      </c>
      <c r="G10" s="17">
        <v>22.877333333333329</v>
      </c>
      <c r="H10" s="17">
        <v>24.591999999999999</v>
      </c>
      <c r="I10" s="17">
        <v>26.01733333333334</v>
      </c>
      <c r="J10" s="17">
        <v>26.280666666666669</v>
      </c>
      <c r="K10" s="17">
        <v>26.445333333333327</v>
      </c>
      <c r="L10" s="17">
        <v>26.614666666666668</v>
      </c>
      <c r="M10" s="17">
        <v>26.770666666666667</v>
      </c>
    </row>
    <row r="11" spans="1:13" x14ac:dyDescent="0.2">
      <c r="A11" s="5" t="s">
        <v>5</v>
      </c>
      <c r="B11" s="17">
        <v>32.191333333333333</v>
      </c>
      <c r="C11" s="17">
        <v>23.80466666666667</v>
      </c>
      <c r="D11" s="17">
        <v>21.680666666666671</v>
      </c>
      <c r="E11" s="17">
        <v>20.916</v>
      </c>
      <c r="F11" s="17">
        <v>20.993999999999996</v>
      </c>
      <c r="G11" s="17">
        <v>20.893333333333331</v>
      </c>
      <c r="H11" s="17">
        <v>22.863333333333333</v>
      </c>
      <c r="I11" s="17">
        <v>24.398666666666667</v>
      </c>
      <c r="J11" s="17">
        <v>25.233333333333334</v>
      </c>
      <c r="K11" s="17">
        <v>25.631333333333327</v>
      </c>
      <c r="L11" s="17">
        <v>25.727333333333331</v>
      </c>
      <c r="M11" s="17">
        <v>25.875333333333334</v>
      </c>
    </row>
    <row r="12" spans="1:13" x14ac:dyDescent="0.2">
      <c r="A12" s="5" t="s">
        <v>5</v>
      </c>
      <c r="B12" s="17">
        <v>31.56733333333333</v>
      </c>
      <c r="C12" s="17">
        <v>22.858666666666672</v>
      </c>
      <c r="D12" s="17">
        <v>22.311333333333337</v>
      </c>
      <c r="E12" s="17">
        <v>21.89533333333333</v>
      </c>
      <c r="F12" s="17">
        <v>21.711333333333332</v>
      </c>
      <c r="G12" s="17">
        <v>21.562666666666662</v>
      </c>
      <c r="H12" s="17">
        <v>23.444000000000003</v>
      </c>
      <c r="I12" s="17">
        <v>24.24466666666666</v>
      </c>
      <c r="J12" s="17">
        <v>24.670666666666666</v>
      </c>
      <c r="K12" s="17">
        <v>24.956</v>
      </c>
      <c r="L12" s="17">
        <v>25.135999999999999</v>
      </c>
      <c r="M12" s="17">
        <v>25.352</v>
      </c>
    </row>
    <row r="13" spans="1:13" x14ac:dyDescent="0.2">
      <c r="A13" s="5" t="s">
        <v>5</v>
      </c>
      <c r="B13" s="17">
        <v>32.757333333333328</v>
      </c>
      <c r="C13" s="17">
        <v>27.766666666666662</v>
      </c>
      <c r="D13" s="17">
        <v>23.462666666666671</v>
      </c>
      <c r="E13" s="17">
        <v>22.367999999999999</v>
      </c>
      <c r="F13" s="17">
        <v>21.882666666666669</v>
      </c>
      <c r="G13" s="17">
        <v>21.738666666666671</v>
      </c>
      <c r="H13" s="17">
        <v>23.728666666666665</v>
      </c>
      <c r="I13" s="17">
        <v>25.289333333333332</v>
      </c>
      <c r="J13" s="17">
        <v>26.300666666666668</v>
      </c>
      <c r="K13" s="17">
        <v>26.803999999999998</v>
      </c>
      <c r="L13" s="17">
        <v>27.27</v>
      </c>
      <c r="M13" s="17">
        <v>27.557333333333329</v>
      </c>
    </row>
    <row r="14" spans="1:13" x14ac:dyDescent="0.2">
      <c r="A14" s="5" t="s">
        <v>5</v>
      </c>
      <c r="B14" s="17">
        <v>32.550000000000004</v>
      </c>
      <c r="C14" s="17">
        <v>23.381333333333334</v>
      </c>
      <c r="D14" s="17">
        <v>22.266666666666666</v>
      </c>
      <c r="E14" s="17">
        <v>21.794</v>
      </c>
      <c r="F14" s="17">
        <v>21.516666666666669</v>
      </c>
      <c r="G14" s="17">
        <v>21.425333333333334</v>
      </c>
      <c r="H14" s="17">
        <v>24.07266666666667</v>
      </c>
      <c r="I14" s="17">
        <v>25.4</v>
      </c>
      <c r="J14" s="17">
        <v>26.188666666666666</v>
      </c>
      <c r="K14" s="17">
        <v>26.536666666666665</v>
      </c>
      <c r="L14" s="17">
        <v>26.883333333333329</v>
      </c>
      <c r="M14" s="17">
        <v>26.967333333333329</v>
      </c>
    </row>
    <row r="15" spans="1:13" x14ac:dyDescent="0.2">
      <c r="A15" s="5" t="s">
        <v>5</v>
      </c>
      <c r="B15" s="17">
        <v>32.483333333333341</v>
      </c>
      <c r="C15" s="17">
        <v>24.756000000000004</v>
      </c>
      <c r="D15" s="17">
        <v>23.436666666666671</v>
      </c>
      <c r="E15" s="17">
        <v>22.844666666666669</v>
      </c>
      <c r="F15" s="17">
        <v>22.469333333333331</v>
      </c>
      <c r="G15" s="17">
        <v>22.151333333333337</v>
      </c>
      <c r="H15" s="17">
        <v>24.574666666666666</v>
      </c>
      <c r="I15" s="17">
        <v>25.420666666666662</v>
      </c>
      <c r="J15" s="17">
        <v>25.807333333333329</v>
      </c>
      <c r="K15" s="17">
        <v>26.2</v>
      </c>
      <c r="L15" s="17">
        <v>26.576000000000004</v>
      </c>
      <c r="M15" s="17">
        <v>27.016666666666666</v>
      </c>
    </row>
    <row r="16" spans="1:13" s="4" customFormat="1" x14ac:dyDescent="0.2">
      <c r="A16" s="4" t="s">
        <v>5</v>
      </c>
      <c r="B16" s="18">
        <v>29.023333333333333</v>
      </c>
      <c r="C16" s="18">
        <v>23.701333333333334</v>
      </c>
      <c r="D16" s="18">
        <v>22.727333333333331</v>
      </c>
      <c r="E16" s="18">
        <v>22.500666666666664</v>
      </c>
      <c r="F16" s="18">
        <v>21.986000000000001</v>
      </c>
      <c r="G16" s="18">
        <v>21.90066666666667</v>
      </c>
      <c r="H16" s="18">
        <v>23.034666666666666</v>
      </c>
      <c r="I16" s="18">
        <v>24.56066666666667</v>
      </c>
      <c r="J16" s="18">
        <v>25.208000000000006</v>
      </c>
      <c r="K16" s="18">
        <v>25.588000000000005</v>
      </c>
      <c r="L16" s="18">
        <v>25.922666666666668</v>
      </c>
      <c r="M16" s="18">
        <v>26.247999999999998</v>
      </c>
    </row>
    <row r="17" spans="1:13" s="4" customFormat="1" x14ac:dyDescent="0.2">
      <c r="A17" s="5" t="s">
        <v>4</v>
      </c>
      <c r="B17" s="17">
        <v>30.71533333333333</v>
      </c>
      <c r="C17" s="17">
        <v>24.437999999999999</v>
      </c>
      <c r="D17" s="17">
        <v>23.351999999999993</v>
      </c>
      <c r="E17" s="17">
        <v>22.921333333333337</v>
      </c>
      <c r="F17" s="17">
        <v>22.67733333333334</v>
      </c>
      <c r="G17" s="17">
        <v>22.47066666666667</v>
      </c>
      <c r="H17" s="17">
        <v>24.552666666666667</v>
      </c>
      <c r="I17" s="17">
        <v>25.184666666666665</v>
      </c>
      <c r="J17" s="17">
        <v>25.464666666666677</v>
      </c>
      <c r="K17" s="17">
        <v>25.57866666666666</v>
      </c>
      <c r="L17" s="17">
        <v>25.650666666666666</v>
      </c>
      <c r="M17" s="17">
        <v>25.680000000000003</v>
      </c>
    </row>
    <row r="18" spans="1:13" x14ac:dyDescent="0.2">
      <c r="A18" s="5" t="s">
        <v>4</v>
      </c>
      <c r="B18" s="17">
        <v>31.098666666666663</v>
      </c>
      <c r="C18" s="17">
        <v>23.364666666666668</v>
      </c>
      <c r="D18" s="17">
        <v>22.668000000000006</v>
      </c>
      <c r="E18" s="17">
        <v>22.33</v>
      </c>
      <c r="F18" s="17">
        <v>22.14</v>
      </c>
      <c r="G18" s="17">
        <v>21.941999999999997</v>
      </c>
      <c r="H18" s="17">
        <v>23.754666666666658</v>
      </c>
      <c r="I18" s="17">
        <v>23.965333333333334</v>
      </c>
      <c r="J18" s="17">
        <v>23.874666666666673</v>
      </c>
      <c r="K18" s="17">
        <v>23.870666666666668</v>
      </c>
      <c r="L18" s="17">
        <v>23.885333333333328</v>
      </c>
      <c r="M18" s="17">
        <v>24.166000000000004</v>
      </c>
    </row>
    <row r="19" spans="1:13" x14ac:dyDescent="0.2">
      <c r="A19" s="5" t="s">
        <v>4</v>
      </c>
      <c r="B19" s="17">
        <v>31.411333333333342</v>
      </c>
      <c r="C19" s="17">
        <v>28.415333333333329</v>
      </c>
      <c r="D19" s="17">
        <v>24.154000000000003</v>
      </c>
      <c r="E19" s="17">
        <v>23.228000000000005</v>
      </c>
      <c r="F19" s="17">
        <v>22.788000000000004</v>
      </c>
      <c r="G19" s="17">
        <v>22.513333333333332</v>
      </c>
      <c r="H19" s="17">
        <v>23.827999999999999</v>
      </c>
      <c r="I19" s="17">
        <v>24.696000000000005</v>
      </c>
      <c r="J19" s="17">
        <v>25.372000000000003</v>
      </c>
      <c r="K19" s="17">
        <v>25.71466666666667</v>
      </c>
      <c r="L19" s="17">
        <v>26.209333333333337</v>
      </c>
      <c r="M19" s="17">
        <v>26.577333333333332</v>
      </c>
    </row>
    <row r="20" spans="1:13" x14ac:dyDescent="0.2">
      <c r="A20" s="5" t="s">
        <v>4</v>
      </c>
      <c r="B20" s="17">
        <v>31.990666666666677</v>
      </c>
      <c r="C20" s="17">
        <v>23.890666666666661</v>
      </c>
      <c r="D20" s="17">
        <v>22.727333333333331</v>
      </c>
      <c r="E20" s="17">
        <v>22.494000000000003</v>
      </c>
      <c r="F20" s="17">
        <v>22.267333333333337</v>
      </c>
      <c r="G20" s="17">
        <v>22.157333333333334</v>
      </c>
      <c r="H20" s="17">
        <v>23.900666666666666</v>
      </c>
      <c r="I20" s="17">
        <v>25.08666666666667</v>
      </c>
      <c r="J20" s="17">
        <v>25.629333333333332</v>
      </c>
      <c r="K20" s="17">
        <v>25.773999999999997</v>
      </c>
      <c r="L20" s="17">
        <v>25.785333333333327</v>
      </c>
      <c r="M20" s="17">
        <v>25.788000000000004</v>
      </c>
    </row>
    <row r="21" spans="1:13" x14ac:dyDescent="0.2">
      <c r="A21" s="5" t="s">
        <v>4</v>
      </c>
      <c r="B21" s="17">
        <v>32.280666666666683</v>
      </c>
      <c r="C21" s="17">
        <v>23.576666666666664</v>
      </c>
      <c r="D21" s="17">
        <v>22.224000000000004</v>
      </c>
      <c r="E21" s="17">
        <v>21.84</v>
      </c>
      <c r="F21" s="17">
        <v>21.735333333333337</v>
      </c>
      <c r="G21" s="17">
        <v>21.631999999999998</v>
      </c>
      <c r="H21" s="17">
        <v>23.544666666666668</v>
      </c>
      <c r="I21" s="17">
        <v>24.576000000000001</v>
      </c>
      <c r="J21" s="17">
        <v>24.813333333333336</v>
      </c>
      <c r="K21" s="17">
        <v>25.266666666666669</v>
      </c>
      <c r="L21" s="17">
        <v>25.542000000000005</v>
      </c>
      <c r="M21" s="17">
        <v>25.815333333333335</v>
      </c>
    </row>
    <row r="22" spans="1:13" x14ac:dyDescent="0.2">
      <c r="A22" s="5" t="s">
        <v>4</v>
      </c>
      <c r="B22" s="17">
        <v>31.793333333333337</v>
      </c>
      <c r="C22" s="17">
        <v>24.080666666666666</v>
      </c>
      <c r="D22" s="17">
        <v>22.486666666666668</v>
      </c>
      <c r="E22" s="17">
        <v>22.233282051282046</v>
      </c>
      <c r="F22" s="17">
        <v>21.97902564102564</v>
      </c>
      <c r="G22" s="17">
        <v>21.745333333333331</v>
      </c>
      <c r="H22" s="17">
        <v>23.755999999999993</v>
      </c>
      <c r="I22" s="17">
        <v>24.836666666666662</v>
      </c>
      <c r="J22" s="17">
        <v>25.382000000000001</v>
      </c>
      <c r="K22" s="17">
        <v>26.082000000000001</v>
      </c>
      <c r="L22" s="17">
        <v>26.548666666666666</v>
      </c>
      <c r="M22" s="17">
        <v>26.845333333333329</v>
      </c>
    </row>
    <row r="23" spans="1:13" x14ac:dyDescent="0.2">
      <c r="A23" s="5" t="s">
        <v>4</v>
      </c>
      <c r="B23" s="17">
        <v>31.032000000000004</v>
      </c>
      <c r="C23" s="17">
        <v>23.49</v>
      </c>
      <c r="D23" s="17">
        <v>21.877999999999997</v>
      </c>
      <c r="E23" s="17">
        <v>21.155333333333331</v>
      </c>
      <c r="F23" s="17">
        <v>21.073333333333331</v>
      </c>
      <c r="G23" s="17">
        <v>20.93</v>
      </c>
      <c r="H23" s="17">
        <v>22.032666666666671</v>
      </c>
      <c r="I23" s="17">
        <v>22.874000000000002</v>
      </c>
      <c r="J23" s="17">
        <v>23.464000000000002</v>
      </c>
      <c r="K23" s="17">
        <v>23.923999999999996</v>
      </c>
      <c r="L23" s="17">
        <v>24.424666666666667</v>
      </c>
      <c r="M23" s="17">
        <v>24.75</v>
      </c>
    </row>
    <row r="24" spans="1:13" x14ac:dyDescent="0.2">
      <c r="A24" s="5" t="s">
        <v>4</v>
      </c>
      <c r="B24" s="17">
        <v>31.305333333333337</v>
      </c>
      <c r="C24" s="17">
        <v>22.59</v>
      </c>
      <c r="D24" s="17">
        <v>21.670666666666673</v>
      </c>
      <c r="E24" s="17">
        <v>21.268666666666665</v>
      </c>
      <c r="F24" s="17">
        <v>21.239333333333335</v>
      </c>
      <c r="G24" s="17">
        <v>21.147333333333332</v>
      </c>
      <c r="H24" s="17">
        <v>22.814666666666664</v>
      </c>
      <c r="I24" s="17">
        <v>23.996000000000002</v>
      </c>
      <c r="J24" s="17">
        <v>24.63133333333333</v>
      </c>
      <c r="K24" s="17">
        <v>24.997999999999998</v>
      </c>
      <c r="L24" s="17">
        <v>25.278000000000006</v>
      </c>
      <c r="M24" s="17">
        <v>25.404666666666671</v>
      </c>
    </row>
    <row r="25" spans="1:13" x14ac:dyDescent="0.2">
      <c r="A25" s="5" t="s">
        <v>4</v>
      </c>
      <c r="B25" s="17">
        <v>32.757333333333328</v>
      </c>
      <c r="C25" s="17">
        <v>27.766666666666662</v>
      </c>
      <c r="D25" s="17">
        <v>23.462666666666671</v>
      </c>
      <c r="E25" s="17">
        <v>22.367999999999999</v>
      </c>
      <c r="F25" s="17">
        <v>21.882666666666669</v>
      </c>
      <c r="G25" s="17">
        <v>21.738666666666671</v>
      </c>
      <c r="H25" s="17">
        <v>23.728666666666665</v>
      </c>
      <c r="I25" s="17">
        <v>25.289333333333332</v>
      </c>
      <c r="J25" s="17">
        <v>26.300666666666668</v>
      </c>
      <c r="K25" s="17">
        <v>26.803999999999998</v>
      </c>
      <c r="L25" s="17">
        <v>27.27</v>
      </c>
      <c r="M25" s="17">
        <v>27.557333333333329</v>
      </c>
    </row>
    <row r="26" spans="1:13" x14ac:dyDescent="0.2">
      <c r="A26" s="5" t="s">
        <v>4</v>
      </c>
      <c r="B26" s="17">
        <v>32.407999999999987</v>
      </c>
      <c r="C26" s="17">
        <v>24.035999999999998</v>
      </c>
      <c r="D26" s="17">
        <v>22.716000000000005</v>
      </c>
      <c r="E26" s="17">
        <v>22.235333333333337</v>
      </c>
      <c r="F26" s="17">
        <v>21.91866666666667</v>
      </c>
      <c r="G26" s="17">
        <v>21.722666666666665</v>
      </c>
      <c r="H26" s="17">
        <v>23.428666666666665</v>
      </c>
      <c r="I26" s="17">
        <v>24.789333333333335</v>
      </c>
      <c r="J26" s="17">
        <v>25.289333333333328</v>
      </c>
      <c r="K26" s="17">
        <v>25.573999999999995</v>
      </c>
      <c r="L26" s="17">
        <v>25.65066666666667</v>
      </c>
      <c r="M26" s="17">
        <v>25.940666666666665</v>
      </c>
    </row>
    <row r="27" spans="1:13" x14ac:dyDescent="0.2">
      <c r="A27" s="5" t="s">
        <v>4</v>
      </c>
      <c r="B27" s="17">
        <v>32.422000000000004</v>
      </c>
      <c r="C27" s="17">
        <v>23.770666666666671</v>
      </c>
      <c r="D27" s="17">
        <v>22.594666666666672</v>
      </c>
      <c r="E27" s="17">
        <v>22.290000000000003</v>
      </c>
      <c r="F27" s="17">
        <v>22.064666666666668</v>
      </c>
      <c r="G27" s="17">
        <v>21.792666666666666</v>
      </c>
      <c r="H27" s="17">
        <v>24.108666666666668</v>
      </c>
      <c r="I27" s="17">
        <v>25.352666666666671</v>
      </c>
      <c r="J27" s="17">
        <v>25.718666666666664</v>
      </c>
      <c r="K27" s="17">
        <v>26.208666666666662</v>
      </c>
      <c r="L27" s="17">
        <v>26.307333333333339</v>
      </c>
      <c r="M27" s="17">
        <v>26.376666666666669</v>
      </c>
    </row>
    <row r="28" spans="1:13" x14ac:dyDescent="0.2">
      <c r="A28" s="5" t="s">
        <v>4</v>
      </c>
      <c r="B28" s="17">
        <v>32.565999999999995</v>
      </c>
      <c r="C28" s="17">
        <v>27.795333333333339</v>
      </c>
      <c r="D28" s="17">
        <v>22.978666666666665</v>
      </c>
      <c r="E28" s="17">
        <v>22.282666666666671</v>
      </c>
      <c r="F28" s="17">
        <v>21.791333333333331</v>
      </c>
      <c r="G28" s="17">
        <v>21.586666666666666</v>
      </c>
      <c r="H28" s="17">
        <v>21.699333333333335</v>
      </c>
      <c r="I28" s="17">
        <v>24.149333333333342</v>
      </c>
      <c r="J28" s="17">
        <v>24.720000000000006</v>
      </c>
      <c r="K28" s="17">
        <v>25.238000000000003</v>
      </c>
      <c r="L28" s="17">
        <v>25.612666666666662</v>
      </c>
      <c r="M28" s="17">
        <v>25.947333333333344</v>
      </c>
    </row>
    <row r="29" spans="1:13" x14ac:dyDescent="0.2">
      <c r="A29" s="5" t="s">
        <v>4</v>
      </c>
      <c r="B29" s="17">
        <v>32.419333333333334</v>
      </c>
      <c r="C29" s="17">
        <v>23.837333333333333</v>
      </c>
      <c r="D29" s="17">
        <v>22.361333333333331</v>
      </c>
      <c r="E29" s="17">
        <v>22.102666666666661</v>
      </c>
      <c r="F29" s="17">
        <v>21.865999999999993</v>
      </c>
      <c r="G29" s="17">
        <v>21.676000000000005</v>
      </c>
      <c r="H29" s="17">
        <v>24.728666666666662</v>
      </c>
      <c r="I29" s="17">
        <v>25.686666666666664</v>
      </c>
      <c r="J29" s="17">
        <v>26.003999999999998</v>
      </c>
      <c r="K29" s="17">
        <v>25.99</v>
      </c>
      <c r="L29" s="17">
        <v>25.764000000000003</v>
      </c>
      <c r="M29" s="17">
        <v>25.402666666666676</v>
      </c>
    </row>
    <row r="30" spans="1:13" x14ac:dyDescent="0.2">
      <c r="A30" s="5" t="s">
        <v>4</v>
      </c>
      <c r="B30" s="17">
        <v>31.570666666666664</v>
      </c>
      <c r="C30" s="17">
        <v>25.102</v>
      </c>
      <c r="D30" s="17">
        <v>22.817333333333334</v>
      </c>
      <c r="E30" s="17">
        <v>22.516666666666666</v>
      </c>
      <c r="F30" s="17">
        <v>22.283333333333335</v>
      </c>
      <c r="G30" s="17">
        <v>22.256000000000004</v>
      </c>
      <c r="H30" s="17">
        <v>23.871333333333332</v>
      </c>
      <c r="I30" s="17">
        <v>24.552000000000003</v>
      </c>
      <c r="J30" s="17">
        <v>24.789333333333335</v>
      </c>
      <c r="K30" s="17">
        <v>24.930000000000003</v>
      </c>
      <c r="L30" s="17">
        <v>25.215333333333341</v>
      </c>
      <c r="M30" s="17">
        <v>25.513333333333332</v>
      </c>
    </row>
    <row r="31" spans="1:13" x14ac:dyDescent="0.2">
      <c r="A31" s="5" t="s">
        <v>4</v>
      </c>
      <c r="B31" s="17">
        <v>31.840761904761909</v>
      </c>
      <c r="C31" s="17">
        <v>24.725285714285715</v>
      </c>
      <c r="D31" s="17">
        <v>22.720809523809528</v>
      </c>
      <c r="E31" s="17">
        <v>22.233282051282046</v>
      </c>
      <c r="F31" s="17">
        <v>21.97902564102564</v>
      </c>
      <c r="G31" s="17">
        <v>21.807904761904762</v>
      </c>
      <c r="H31" s="17">
        <v>23.553523809523806</v>
      </c>
      <c r="I31" s="17">
        <v>24.645333333333337</v>
      </c>
      <c r="J31" s="17">
        <v>25.103809523809531</v>
      </c>
      <c r="K31" s="17">
        <v>25.425238095238093</v>
      </c>
      <c r="L31" s="17">
        <v>25.653142857142861</v>
      </c>
      <c r="M31" s="17">
        <v>25.840333333333337</v>
      </c>
    </row>
    <row r="37" spans="2:14" x14ac:dyDescent="0.2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2:14" x14ac:dyDescent="0.2"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2:14" x14ac:dyDescent="0.2"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2:14" x14ac:dyDescent="0.2"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2:14" x14ac:dyDescent="0.2"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2:14" x14ac:dyDescent="0.2"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2:14" x14ac:dyDescent="0.2"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2:14" x14ac:dyDescent="0.2"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2:14" x14ac:dyDescent="0.2"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2:14" x14ac:dyDescent="0.2"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2:14" x14ac:dyDescent="0.2"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2:14" x14ac:dyDescent="0.2">
      <c r="B48"/>
      <c r="C48"/>
      <c r="D48"/>
      <c r="E48"/>
      <c r="F48"/>
      <c r="G48"/>
      <c r="H48"/>
      <c r="I48"/>
      <c r="J48"/>
      <c r="K48"/>
      <c r="L48"/>
      <c r="M48"/>
      <c r="N48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70C0"/>
  </sheetPr>
  <dimension ref="A1:M29"/>
  <sheetViews>
    <sheetView zoomScale="80" zoomScaleNormal="80" zoomScaleSheetLayoutView="96" workbookViewId="0">
      <selection activeCell="K35" sqref="K35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s="1" customFormat="1" x14ac:dyDescent="0.2">
      <c r="A1" s="1" t="s">
        <v>22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x14ac:dyDescent="0.2">
      <c r="A2" s="5" t="s">
        <v>5</v>
      </c>
      <c r="B2" s="5">
        <v>31.404000000000007</v>
      </c>
      <c r="C2" s="5">
        <v>31.288666666666668</v>
      </c>
      <c r="D2" s="5">
        <v>31.263999999999996</v>
      </c>
      <c r="E2" s="5">
        <v>31.407333333333334</v>
      </c>
      <c r="F2" s="5">
        <v>31.189333333333334</v>
      </c>
      <c r="G2" s="5">
        <v>30.611333333333334</v>
      </c>
      <c r="H2" s="5">
        <v>30.474</v>
      </c>
      <c r="I2" s="5">
        <v>30.514000000000003</v>
      </c>
      <c r="J2" s="5">
        <v>30.527333333333328</v>
      </c>
      <c r="K2" s="5">
        <v>30.548666666666669</v>
      </c>
      <c r="L2" s="5">
        <v>30.458666666666666</v>
      </c>
      <c r="M2" s="5">
        <v>30.701333333333331</v>
      </c>
    </row>
    <row r="3" spans="1:13" x14ac:dyDescent="0.2">
      <c r="A3" s="5" t="s">
        <v>5</v>
      </c>
      <c r="B3" s="5">
        <v>32.315999999999995</v>
      </c>
      <c r="C3" s="5">
        <v>32.329333333333331</v>
      </c>
      <c r="D3" s="5">
        <v>32.226000000000006</v>
      </c>
      <c r="E3" s="5">
        <v>32.075999999999993</v>
      </c>
      <c r="F3" s="5">
        <v>31.993333333333332</v>
      </c>
      <c r="G3" s="5">
        <v>32.017999999999994</v>
      </c>
      <c r="H3" s="5">
        <v>32.073999999999991</v>
      </c>
      <c r="I3" s="5">
        <v>32.184666666666672</v>
      </c>
      <c r="J3" s="5">
        <v>32.005333333333333</v>
      </c>
      <c r="K3" s="5">
        <v>31.952666666666669</v>
      </c>
      <c r="L3" s="5">
        <v>31.899333333333328</v>
      </c>
      <c r="M3" s="5">
        <v>31.862666666666673</v>
      </c>
    </row>
    <row r="4" spans="1:13" x14ac:dyDescent="0.2">
      <c r="A4" s="5" t="s">
        <v>5</v>
      </c>
      <c r="B4" s="5">
        <v>31.307333333333336</v>
      </c>
      <c r="C4" s="5">
        <v>31.412666666666667</v>
      </c>
      <c r="D4" s="5">
        <v>31.385333333333328</v>
      </c>
      <c r="E4" s="5">
        <v>31.169333333333341</v>
      </c>
      <c r="F4" s="5">
        <v>31.038666666666661</v>
      </c>
      <c r="G4" s="5">
        <v>31.11000000000001</v>
      </c>
      <c r="H4" s="5">
        <v>31.214666666666666</v>
      </c>
      <c r="I4" s="5">
        <v>31.019999999999992</v>
      </c>
      <c r="J4" s="5">
        <v>30.885333333333328</v>
      </c>
      <c r="K4" s="5">
        <v>30.865333333333336</v>
      </c>
      <c r="L4" s="5">
        <v>30.920000000000009</v>
      </c>
      <c r="M4" s="5">
        <v>31.206000000000007</v>
      </c>
    </row>
    <row r="5" spans="1:13" x14ac:dyDescent="0.2">
      <c r="A5" s="5" t="s">
        <v>5</v>
      </c>
      <c r="B5" s="5">
        <v>32.798000000000002</v>
      </c>
      <c r="C5" s="5">
        <v>32.963999999999999</v>
      </c>
      <c r="D5" s="5">
        <v>32.869333333333337</v>
      </c>
      <c r="E5" s="5">
        <v>32.850000000000009</v>
      </c>
      <c r="F5" s="5">
        <v>32.830666666666652</v>
      </c>
      <c r="G5" s="5">
        <v>32.612000000000009</v>
      </c>
      <c r="H5" s="5">
        <v>32.619333333333337</v>
      </c>
      <c r="I5" s="5">
        <v>32.71200000000001</v>
      </c>
      <c r="J5" s="5">
        <v>32.643999999999991</v>
      </c>
      <c r="K5" s="5">
        <v>32.141333333333336</v>
      </c>
      <c r="L5" s="5">
        <v>31.967333333333336</v>
      </c>
      <c r="M5" s="5">
        <v>32.277333333333331</v>
      </c>
    </row>
    <row r="6" spans="1:13" x14ac:dyDescent="0.2">
      <c r="A6" s="5" t="s">
        <v>5</v>
      </c>
      <c r="B6" s="5">
        <v>31.008666666666667</v>
      </c>
      <c r="C6" s="5">
        <v>31.092666666666673</v>
      </c>
      <c r="D6" s="5">
        <v>31.291333333333341</v>
      </c>
      <c r="E6" s="5">
        <v>31.457999999999991</v>
      </c>
      <c r="F6" s="5">
        <v>31.631333333333323</v>
      </c>
      <c r="G6" s="5">
        <v>31.356666666666669</v>
      </c>
      <c r="H6" s="5">
        <v>31.11066666666666</v>
      </c>
      <c r="I6" s="5">
        <v>30.802</v>
      </c>
      <c r="J6" s="5">
        <v>30.536666666666665</v>
      </c>
      <c r="K6" s="5">
        <v>30.376000000000008</v>
      </c>
      <c r="L6" s="5">
        <v>30.38666666666666</v>
      </c>
      <c r="M6" s="5">
        <v>30.27999999999999</v>
      </c>
    </row>
    <row r="7" spans="1:13" x14ac:dyDescent="0.2">
      <c r="A7" s="5" t="s">
        <v>5</v>
      </c>
      <c r="B7" s="5">
        <v>30.574000000000005</v>
      </c>
      <c r="C7" s="5">
        <v>30.119333333333337</v>
      </c>
      <c r="D7" s="5">
        <v>29.871999999999996</v>
      </c>
      <c r="E7" s="17">
        <v>31.676410256410254</v>
      </c>
      <c r="F7" s="17">
        <v>31.638769230769228</v>
      </c>
      <c r="G7" s="5">
        <v>30.325333333333333</v>
      </c>
      <c r="H7" s="5">
        <v>31.300000000000004</v>
      </c>
      <c r="I7" s="5">
        <v>31.302000000000007</v>
      </c>
      <c r="J7" s="5">
        <v>31.126000000000001</v>
      </c>
      <c r="K7" s="5">
        <v>30.985333333333337</v>
      </c>
      <c r="L7" s="5">
        <v>30.794666666666672</v>
      </c>
      <c r="M7" s="5">
        <v>30.742666666666668</v>
      </c>
    </row>
    <row r="8" spans="1:13" x14ac:dyDescent="0.2">
      <c r="A8" s="5" t="s">
        <v>5</v>
      </c>
      <c r="B8" s="5">
        <v>31.896666666666665</v>
      </c>
      <c r="C8" s="5">
        <v>32.028666666666659</v>
      </c>
      <c r="D8" s="5">
        <v>32.034285714285723</v>
      </c>
      <c r="E8" s="5">
        <v>31.900666666666666</v>
      </c>
      <c r="F8" s="5">
        <v>31.790000000000003</v>
      </c>
      <c r="G8" s="5">
        <v>31.59066666666666</v>
      </c>
      <c r="H8" s="5">
        <v>31.790666666666667</v>
      </c>
      <c r="I8" s="5">
        <v>31.917999999999999</v>
      </c>
      <c r="J8" s="5">
        <v>31.766000000000002</v>
      </c>
      <c r="K8" s="5">
        <v>31.565333333333335</v>
      </c>
      <c r="L8" s="5">
        <v>31.696666666666662</v>
      </c>
      <c r="M8" s="5">
        <v>31.383333333333336</v>
      </c>
    </row>
    <row r="9" spans="1:13" x14ac:dyDescent="0.2">
      <c r="A9" s="5" t="s">
        <v>5</v>
      </c>
      <c r="B9" s="5">
        <v>32.223999999999997</v>
      </c>
      <c r="C9" s="5">
        <v>31.959999999999994</v>
      </c>
      <c r="D9" s="5">
        <v>31.864666666666675</v>
      </c>
      <c r="E9" s="5">
        <v>31.694666666666663</v>
      </c>
      <c r="F9" s="5">
        <v>31.559333333333331</v>
      </c>
      <c r="G9" s="5">
        <v>31.331999999999997</v>
      </c>
      <c r="H9" s="5">
        <v>31.330000000000002</v>
      </c>
      <c r="I9" s="5">
        <v>31.364000000000008</v>
      </c>
      <c r="J9" s="5">
        <v>31.287999999999997</v>
      </c>
      <c r="K9" s="5">
        <v>31.119333333333337</v>
      </c>
      <c r="L9" s="5">
        <v>31.081333333333323</v>
      </c>
      <c r="M9" s="5">
        <v>30.970000000000013</v>
      </c>
    </row>
    <row r="10" spans="1:13" x14ac:dyDescent="0.2">
      <c r="A10" s="5" t="s">
        <v>5</v>
      </c>
      <c r="B10" s="5">
        <v>31.056666666666668</v>
      </c>
      <c r="C10" s="5">
        <v>30.533999999999999</v>
      </c>
      <c r="D10" s="5">
        <v>30.621333333333332</v>
      </c>
      <c r="E10" s="5">
        <v>30.406000000000002</v>
      </c>
      <c r="F10" s="5">
        <v>30.373333333333331</v>
      </c>
      <c r="G10" s="5">
        <v>30.257999999999999</v>
      </c>
      <c r="H10" s="5">
        <v>30.095333333333333</v>
      </c>
      <c r="I10" s="5">
        <v>30.26</v>
      </c>
      <c r="J10" s="5">
        <v>30.524000000000001</v>
      </c>
      <c r="K10" s="5">
        <v>31.183999999999994</v>
      </c>
      <c r="L10" s="5">
        <v>30.634666666666668</v>
      </c>
      <c r="M10" s="5">
        <v>30.252666666666673</v>
      </c>
    </row>
    <row r="11" spans="1:13" x14ac:dyDescent="0.2">
      <c r="A11" s="5" t="s">
        <v>5</v>
      </c>
      <c r="B11" s="5">
        <v>32.082000000000001</v>
      </c>
      <c r="C11" s="5">
        <v>31.712666666666667</v>
      </c>
      <c r="D11" s="5">
        <v>31.459999999999997</v>
      </c>
      <c r="E11" s="5">
        <v>31.57</v>
      </c>
      <c r="F11" s="5">
        <v>31.561333333333334</v>
      </c>
      <c r="G11" s="5">
        <v>31.513333333333328</v>
      </c>
      <c r="H11" s="5">
        <v>31.288666666666664</v>
      </c>
      <c r="I11" s="5">
        <v>31.436</v>
      </c>
      <c r="J11" s="5">
        <v>31.344000000000001</v>
      </c>
      <c r="K11" s="5">
        <v>30.988666666666671</v>
      </c>
      <c r="L11" s="5">
        <v>31.070666666666664</v>
      </c>
      <c r="M11" s="5">
        <v>30.95066666666667</v>
      </c>
    </row>
    <row r="12" spans="1:13" x14ac:dyDescent="0.2">
      <c r="A12" s="5" t="s">
        <v>5</v>
      </c>
      <c r="B12" s="5">
        <v>32.734000000000002</v>
      </c>
      <c r="C12" s="5">
        <v>32.521333333333331</v>
      </c>
      <c r="D12" s="5">
        <v>32.519333333333321</v>
      </c>
      <c r="E12" s="5">
        <v>32.294666666666664</v>
      </c>
      <c r="F12" s="5">
        <v>32.099333333333341</v>
      </c>
      <c r="G12" s="5">
        <v>32.019333333333329</v>
      </c>
      <c r="H12" s="5">
        <v>32.11866666666667</v>
      </c>
      <c r="I12" s="5">
        <v>32.065999999999995</v>
      </c>
      <c r="J12" s="5">
        <v>31.946666666666665</v>
      </c>
      <c r="K12" s="5">
        <v>31.848666666666663</v>
      </c>
      <c r="L12" s="5">
        <v>31.595333333333333</v>
      </c>
      <c r="M12" s="5">
        <v>31.738666666666667</v>
      </c>
    </row>
    <row r="13" spans="1:13" x14ac:dyDescent="0.2">
      <c r="A13" s="5" t="s">
        <v>5</v>
      </c>
      <c r="B13" s="5">
        <v>31.656000000000009</v>
      </c>
      <c r="C13" s="5">
        <v>31.555999999999994</v>
      </c>
      <c r="D13" s="5">
        <v>31.36866666666667</v>
      </c>
      <c r="E13" s="5">
        <v>31.366000000000007</v>
      </c>
      <c r="F13" s="5">
        <v>31.509333333333334</v>
      </c>
      <c r="G13" s="5">
        <v>31.801333333333336</v>
      </c>
      <c r="H13" s="5">
        <v>31.562666666666662</v>
      </c>
      <c r="I13" s="5">
        <v>31.922666666666675</v>
      </c>
      <c r="J13" s="5">
        <v>31.885333333333332</v>
      </c>
      <c r="K13" s="5">
        <v>31.501333333333339</v>
      </c>
      <c r="L13" s="5">
        <v>31.767333333333333</v>
      </c>
      <c r="M13" s="5">
        <v>32.257333333333335</v>
      </c>
    </row>
    <row r="14" spans="1:13" x14ac:dyDescent="0.2">
      <c r="A14" s="5" t="s">
        <v>5</v>
      </c>
      <c r="B14" s="5">
        <v>31.460000000000012</v>
      </c>
      <c r="C14" s="5">
        <v>31.541333333333338</v>
      </c>
      <c r="D14" s="5">
        <v>31.711333333333346</v>
      </c>
      <c r="E14" s="5">
        <v>31.879999999999995</v>
      </c>
      <c r="F14" s="5">
        <v>31.96466666666667</v>
      </c>
      <c r="G14" s="5">
        <v>31.817999999999998</v>
      </c>
      <c r="H14" s="5">
        <v>31.606000000000005</v>
      </c>
      <c r="I14" s="5">
        <v>31.208666666666666</v>
      </c>
      <c r="J14" s="5">
        <v>30.949999999999992</v>
      </c>
      <c r="K14" s="5">
        <v>30.795333333333339</v>
      </c>
      <c r="L14" s="5">
        <v>30.705333333333336</v>
      </c>
      <c r="M14" s="5">
        <v>30.879333333333328</v>
      </c>
    </row>
    <row r="15" spans="1:13" s="4" customFormat="1" x14ac:dyDescent="0.2">
      <c r="A15" s="4" t="s">
        <v>5</v>
      </c>
      <c r="B15" s="1">
        <v>32.265333333333338</v>
      </c>
      <c r="C15" s="1">
        <v>31.913999999999994</v>
      </c>
      <c r="D15" s="1">
        <v>31.656666666666659</v>
      </c>
      <c r="E15" s="1">
        <v>31.72066666666667</v>
      </c>
      <c r="F15" s="1">
        <v>31.763333333333325</v>
      </c>
      <c r="G15" s="1">
        <v>31.83666666666667</v>
      </c>
      <c r="H15" s="1">
        <v>31.730000000000004</v>
      </c>
      <c r="I15" s="1">
        <v>31.608000000000008</v>
      </c>
      <c r="J15" s="1">
        <v>31.196000000000005</v>
      </c>
      <c r="K15" s="1">
        <v>30.991333333333341</v>
      </c>
      <c r="L15" s="1">
        <v>30.81733333333333</v>
      </c>
      <c r="M15" s="1">
        <v>30.92</v>
      </c>
    </row>
    <row r="16" spans="1:13" x14ac:dyDescent="0.2">
      <c r="A16" s="5" t="s">
        <v>4</v>
      </c>
      <c r="B16" s="5">
        <v>31.177999999999997</v>
      </c>
      <c r="C16" s="5">
        <v>31.006666666666671</v>
      </c>
      <c r="D16" s="5">
        <v>30.868000000000006</v>
      </c>
      <c r="E16" s="5">
        <v>30.641999999999996</v>
      </c>
      <c r="F16" s="5">
        <v>30.49666666666667</v>
      </c>
      <c r="G16" s="5">
        <v>30.385333333333328</v>
      </c>
      <c r="H16" s="5">
        <v>30.36066666666667</v>
      </c>
      <c r="I16" s="5">
        <v>30.358000000000008</v>
      </c>
      <c r="J16" s="5">
        <v>30.347333333333331</v>
      </c>
      <c r="K16" s="5">
        <v>30.224</v>
      </c>
      <c r="L16" s="5">
        <v>30.174666666666671</v>
      </c>
      <c r="M16" s="5">
        <v>30.135333333333332</v>
      </c>
    </row>
    <row r="17" spans="1:13" x14ac:dyDescent="0.2">
      <c r="A17" s="5" t="s">
        <v>4</v>
      </c>
      <c r="B17" s="5">
        <v>31.457999999999995</v>
      </c>
      <c r="C17" s="5">
        <v>31.186</v>
      </c>
      <c r="D17" s="5">
        <v>31.007333333333335</v>
      </c>
      <c r="E17" s="5">
        <v>30.918666666666663</v>
      </c>
      <c r="F17" s="5">
        <v>30.789333333333335</v>
      </c>
      <c r="G17" s="5">
        <v>30.719999999999995</v>
      </c>
      <c r="H17" s="5">
        <v>30.334666666666667</v>
      </c>
      <c r="I17" s="5">
        <v>30.442</v>
      </c>
      <c r="J17" s="5">
        <v>30.393999999999998</v>
      </c>
      <c r="K17" s="5">
        <v>30.451333333333334</v>
      </c>
      <c r="L17" s="5">
        <v>30.515333333333331</v>
      </c>
      <c r="M17" s="5">
        <v>30.500666666666671</v>
      </c>
    </row>
    <row r="18" spans="1:13" x14ac:dyDescent="0.2">
      <c r="A18" s="5" t="s">
        <v>4</v>
      </c>
      <c r="B18" s="5">
        <v>32.781333333333336</v>
      </c>
      <c r="C18" s="5">
        <v>32.511333333333333</v>
      </c>
      <c r="D18" s="5">
        <v>32.211999999999996</v>
      </c>
      <c r="E18" s="5">
        <v>32.004000000000005</v>
      </c>
      <c r="F18" s="5">
        <v>31.79933333333334</v>
      </c>
      <c r="G18" s="5">
        <v>31.629333333333339</v>
      </c>
      <c r="H18" s="5">
        <v>31.580666666666666</v>
      </c>
      <c r="I18" s="5">
        <v>31.490666666666677</v>
      </c>
      <c r="J18" s="5">
        <v>31.40666666666667</v>
      </c>
      <c r="K18" s="5">
        <v>31.368666666666673</v>
      </c>
      <c r="L18" s="5">
        <v>31.331999999999997</v>
      </c>
      <c r="M18" s="5">
        <v>31.314000000000004</v>
      </c>
    </row>
    <row r="19" spans="1:13" x14ac:dyDescent="0.2">
      <c r="A19" s="5" t="s">
        <v>4</v>
      </c>
      <c r="B19" s="5">
        <v>30.489333333333335</v>
      </c>
      <c r="C19" s="5">
        <v>30.818000000000001</v>
      </c>
      <c r="D19" s="5">
        <v>30.894666666666673</v>
      </c>
      <c r="E19" s="5">
        <v>30.815333333333331</v>
      </c>
      <c r="F19" s="5">
        <v>30.697999999999993</v>
      </c>
      <c r="G19" s="5">
        <v>30.625333333333334</v>
      </c>
      <c r="H19" s="5">
        <v>30.480666666666661</v>
      </c>
      <c r="I19" s="5">
        <v>30.445333333333334</v>
      </c>
      <c r="J19" s="5">
        <v>30.304000000000006</v>
      </c>
      <c r="K19" s="5">
        <v>30.09533333333334</v>
      </c>
      <c r="L19" s="5">
        <v>29.944000000000003</v>
      </c>
      <c r="M19" s="5">
        <v>29.985999999999997</v>
      </c>
    </row>
    <row r="20" spans="1:13" x14ac:dyDescent="0.2">
      <c r="A20" s="5" t="s">
        <v>4</v>
      </c>
      <c r="B20" s="5">
        <v>31.498666666666669</v>
      </c>
      <c r="C20" s="5">
        <v>31.382666666666662</v>
      </c>
      <c r="D20" s="5">
        <v>31.268000000000004</v>
      </c>
      <c r="E20" s="5">
        <v>31.071333333333332</v>
      </c>
      <c r="F20" s="5">
        <v>31.138666666666666</v>
      </c>
      <c r="G20" s="5">
        <v>30.898666666666657</v>
      </c>
      <c r="H20" s="5">
        <v>30.841999999999995</v>
      </c>
      <c r="I20" s="5">
        <v>30.775333333333336</v>
      </c>
      <c r="J20" s="5">
        <v>30.142000000000003</v>
      </c>
      <c r="K20" s="5">
        <v>30.180000000000003</v>
      </c>
      <c r="L20" s="5">
        <v>30.216666666666665</v>
      </c>
      <c r="M20" s="5">
        <v>30.228666666666665</v>
      </c>
    </row>
    <row r="21" spans="1:13" x14ac:dyDescent="0.2">
      <c r="A21" s="5" t="s">
        <v>4</v>
      </c>
      <c r="B21" s="5">
        <v>32.223333333333336</v>
      </c>
      <c r="C21" s="5">
        <v>32.282666666666664</v>
      </c>
      <c r="D21" s="5">
        <v>32.784666666666666</v>
      </c>
      <c r="E21" s="17">
        <v>31.351179487179483</v>
      </c>
      <c r="F21" s="17">
        <v>31.236666666666672</v>
      </c>
      <c r="G21" s="5">
        <v>33.321999999999996</v>
      </c>
      <c r="H21" s="5">
        <v>33.089333333333329</v>
      </c>
      <c r="I21" s="5">
        <v>32.72</v>
      </c>
      <c r="J21" s="5">
        <v>32.932000000000002</v>
      </c>
      <c r="K21" s="5">
        <v>32.787999999999997</v>
      </c>
      <c r="L21" s="5">
        <v>32.982666666666667</v>
      </c>
      <c r="M21" s="5">
        <v>32.852666666666678</v>
      </c>
    </row>
    <row r="22" spans="1:13" x14ac:dyDescent="0.2">
      <c r="A22" s="5" t="s">
        <v>4</v>
      </c>
      <c r="B22" s="5">
        <v>30.521333333333335</v>
      </c>
      <c r="C22" s="5">
        <v>30.145333333333333</v>
      </c>
      <c r="D22" s="5">
        <v>29.887333333333327</v>
      </c>
      <c r="E22" s="5">
        <v>30.045333333333335</v>
      </c>
      <c r="F22" s="5">
        <v>29.912000000000003</v>
      </c>
      <c r="G22" s="5">
        <v>29.786666666666669</v>
      </c>
      <c r="H22" s="5">
        <v>29.878000000000007</v>
      </c>
      <c r="I22" s="5">
        <v>29.892666666666663</v>
      </c>
      <c r="J22" s="5">
        <v>29.666000000000011</v>
      </c>
      <c r="K22" s="5">
        <v>29.629333333333332</v>
      </c>
      <c r="L22" s="5">
        <v>29.614000000000001</v>
      </c>
      <c r="M22" s="5">
        <v>29.413333333333334</v>
      </c>
    </row>
    <row r="23" spans="1:13" x14ac:dyDescent="0.2">
      <c r="A23" s="5" t="s">
        <v>4</v>
      </c>
      <c r="B23" s="5">
        <v>30.982000000000003</v>
      </c>
      <c r="C23" s="5">
        <v>30.801333333333339</v>
      </c>
      <c r="D23" s="5">
        <v>30.718666666666671</v>
      </c>
      <c r="E23" s="5">
        <v>30.655333333333335</v>
      </c>
      <c r="F23" s="5">
        <v>30.635333333333335</v>
      </c>
      <c r="G23" s="5">
        <v>30.397333333333332</v>
      </c>
      <c r="H23" s="5">
        <v>30.338666666666661</v>
      </c>
      <c r="I23" s="5">
        <v>30.230666666666664</v>
      </c>
      <c r="J23" s="5">
        <v>30.11066666666667</v>
      </c>
      <c r="K23" s="5">
        <v>30.043333333333337</v>
      </c>
      <c r="L23" s="5">
        <v>30.069333333333329</v>
      </c>
      <c r="M23" s="5">
        <v>30.102666666666671</v>
      </c>
    </row>
    <row r="24" spans="1:13" x14ac:dyDescent="0.2">
      <c r="A24" s="5" t="s">
        <v>4</v>
      </c>
      <c r="B24" s="5">
        <v>32.798000000000002</v>
      </c>
      <c r="C24" s="5">
        <v>32.963999999999999</v>
      </c>
      <c r="D24" s="5">
        <v>32.869333333333337</v>
      </c>
      <c r="E24" s="5">
        <v>32.850000000000009</v>
      </c>
      <c r="F24" s="5">
        <v>32.830666666666652</v>
      </c>
      <c r="G24" s="5">
        <v>32.612000000000009</v>
      </c>
      <c r="H24" s="5">
        <v>32.619333333333337</v>
      </c>
      <c r="I24" s="5">
        <v>32.71200000000001</v>
      </c>
      <c r="J24" s="5">
        <v>32.643999999999991</v>
      </c>
      <c r="K24" s="5">
        <v>32.141333333333336</v>
      </c>
      <c r="L24" s="5">
        <v>31.967333333333336</v>
      </c>
      <c r="M24" s="5">
        <v>32.277333333333331</v>
      </c>
    </row>
    <row r="25" spans="1:13" x14ac:dyDescent="0.2">
      <c r="A25" s="5" t="s">
        <v>4</v>
      </c>
      <c r="B25" s="5">
        <v>31.509333333333327</v>
      </c>
      <c r="C25" s="5">
        <v>31.546000000000003</v>
      </c>
      <c r="D25" s="5">
        <v>31.108000000000001</v>
      </c>
      <c r="E25" s="5">
        <v>30.948</v>
      </c>
      <c r="F25" s="5">
        <v>30.676666666666677</v>
      </c>
      <c r="G25" s="5">
        <v>30.271333333333327</v>
      </c>
      <c r="H25" s="5">
        <v>30.215999999999994</v>
      </c>
      <c r="I25" s="5">
        <v>29.835333333333331</v>
      </c>
      <c r="J25" s="5">
        <v>29.877333333333333</v>
      </c>
      <c r="K25" s="5">
        <v>30.12133333333334</v>
      </c>
      <c r="L25" s="5">
        <v>30.050666666666675</v>
      </c>
      <c r="M25" s="5">
        <v>29.98533333333334</v>
      </c>
    </row>
    <row r="26" spans="1:13" x14ac:dyDescent="0.2">
      <c r="A26" s="5" t="s">
        <v>4</v>
      </c>
      <c r="B26" s="5">
        <v>32.089333333333329</v>
      </c>
      <c r="C26" s="5">
        <v>32.042000000000002</v>
      </c>
      <c r="D26" s="5">
        <v>32.106666666666683</v>
      </c>
      <c r="E26" s="5">
        <v>32.094000000000008</v>
      </c>
      <c r="F26" s="5">
        <v>31.849999999999998</v>
      </c>
      <c r="G26" s="5">
        <v>31.800000000000008</v>
      </c>
      <c r="H26" s="5">
        <v>31.757333333333332</v>
      </c>
      <c r="I26" s="5">
        <v>31.722000000000001</v>
      </c>
      <c r="J26" s="5">
        <v>31.228666666666665</v>
      </c>
      <c r="K26" s="5">
        <v>30.971333333333334</v>
      </c>
      <c r="L26" s="5">
        <v>30.944666666666663</v>
      </c>
      <c r="M26" s="5">
        <v>30.916666666666671</v>
      </c>
    </row>
    <row r="27" spans="1:13" x14ac:dyDescent="0.2">
      <c r="A27" s="5" t="s">
        <v>4</v>
      </c>
      <c r="B27" s="5">
        <v>32.448666666666654</v>
      </c>
      <c r="C27" s="5">
        <v>32.284000000000006</v>
      </c>
      <c r="D27" s="5">
        <v>32.319333333333333</v>
      </c>
      <c r="E27" s="5">
        <v>32.342000000000006</v>
      </c>
      <c r="F27" s="5">
        <v>32.171333333333337</v>
      </c>
      <c r="G27" s="5">
        <v>31.904</v>
      </c>
      <c r="H27" s="5">
        <v>31.673333333333336</v>
      </c>
      <c r="I27" s="5">
        <v>31.226666666666667</v>
      </c>
      <c r="J27" s="5">
        <v>31.257333333333328</v>
      </c>
      <c r="K27" s="5">
        <v>31.202666666666669</v>
      </c>
      <c r="L27" s="5">
        <v>31.132666666666669</v>
      </c>
      <c r="M27" s="5">
        <v>30.906666666666673</v>
      </c>
    </row>
    <row r="28" spans="1:13" x14ac:dyDescent="0.2">
      <c r="A28" s="5" t="s">
        <v>4</v>
      </c>
      <c r="B28" s="5">
        <v>32.04</v>
      </c>
      <c r="C28" s="5">
        <v>31.865333333333329</v>
      </c>
      <c r="D28" s="5">
        <v>31.879333333333339</v>
      </c>
      <c r="E28" s="5">
        <v>31.874666666666666</v>
      </c>
      <c r="F28" s="5">
        <v>32.053999999999995</v>
      </c>
      <c r="G28" s="5">
        <v>32.018666666666661</v>
      </c>
      <c r="H28" s="5">
        <v>31.667999999999999</v>
      </c>
      <c r="I28" s="5">
        <v>32.554000000000009</v>
      </c>
      <c r="J28" s="5">
        <v>32.366000000000007</v>
      </c>
      <c r="K28" s="5">
        <v>32.084666666666664</v>
      </c>
      <c r="L28" s="5">
        <v>32.088666666666661</v>
      </c>
      <c r="M28" s="5">
        <v>31.763333333333332</v>
      </c>
    </row>
    <row r="29" spans="1:13" x14ac:dyDescent="0.2">
      <c r="A29" s="5" t="s">
        <v>4</v>
      </c>
      <c r="B29" s="5">
        <v>31.563333333333333</v>
      </c>
      <c r="C29" s="5">
        <v>31.461999999999993</v>
      </c>
      <c r="D29" s="5">
        <v>31.496666666666673</v>
      </c>
      <c r="E29" s="5">
        <v>31.304666666666662</v>
      </c>
      <c r="F29" s="5">
        <v>31.024666666666665</v>
      </c>
      <c r="G29" s="5">
        <v>30.875999999999998</v>
      </c>
      <c r="H29" s="5">
        <v>30.723333333333333</v>
      </c>
      <c r="I29" s="5">
        <v>30.84533333333334</v>
      </c>
      <c r="J29" s="5">
        <v>30.878</v>
      </c>
      <c r="K29" s="5">
        <v>30.83799999999999</v>
      </c>
      <c r="L29" s="5">
        <v>30.82866666666666</v>
      </c>
      <c r="M29" s="5">
        <v>30.725333333333342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70C0"/>
  </sheetPr>
  <dimension ref="A1:X40"/>
  <sheetViews>
    <sheetView zoomScale="80" zoomScaleNormal="80" workbookViewId="0">
      <selection activeCell="S27" sqref="S27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s="1" customFormat="1" x14ac:dyDescent="0.2">
      <c r="A1" s="1" t="s">
        <v>22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x14ac:dyDescent="0.2">
      <c r="A2" s="4" t="s">
        <v>2</v>
      </c>
      <c r="B2" s="5">
        <v>0</v>
      </c>
      <c r="C2" s="5">
        <v>7.7106999999999995E-2</v>
      </c>
      <c r="D2" s="5">
        <v>-0.11699</v>
      </c>
      <c r="E2" s="5">
        <v>-0.22999</v>
      </c>
      <c r="F2" s="5">
        <v>2.8953E-2</v>
      </c>
      <c r="G2" s="5">
        <v>0.14363999999999999</v>
      </c>
      <c r="H2" s="5">
        <v>-0.21507999999999999</v>
      </c>
      <c r="I2" s="5">
        <v>-0.30658999999999997</v>
      </c>
      <c r="J2" s="5">
        <v>-0.22708999999999999</v>
      </c>
      <c r="K2" s="5">
        <v>-0.20286000000000001</v>
      </c>
      <c r="L2" s="5">
        <v>-0.31101000000000001</v>
      </c>
      <c r="M2" s="5">
        <v>-0.58018999999999998</v>
      </c>
    </row>
    <row r="3" spans="1:13" x14ac:dyDescent="0.2">
      <c r="A3" s="4" t="s">
        <v>2</v>
      </c>
      <c r="B3" s="5">
        <v>0</v>
      </c>
      <c r="C3" s="5">
        <v>9.1192999999999996E-2</v>
      </c>
      <c r="D3" s="5">
        <v>0.24418000000000001</v>
      </c>
      <c r="E3" s="5">
        <v>9.4853000000000007E-2</v>
      </c>
      <c r="F3" s="5">
        <v>0.124847</v>
      </c>
      <c r="G3" s="5">
        <v>4.6287000000000002E-2</v>
      </c>
      <c r="H3" s="5">
        <v>5.0472999999999997E-2</v>
      </c>
      <c r="I3" s="5">
        <v>6.8919999999999995E-2</v>
      </c>
      <c r="J3" s="5">
        <v>3.9953000000000002E-2</v>
      </c>
      <c r="K3" s="5">
        <v>0.22098000000000001</v>
      </c>
      <c r="L3" s="5">
        <v>7.9926999999999998E-2</v>
      </c>
      <c r="M3" s="5">
        <v>8.1406999999999993E-2</v>
      </c>
    </row>
    <row r="4" spans="1:13" x14ac:dyDescent="0.2">
      <c r="A4" s="4" t="s">
        <v>2</v>
      </c>
      <c r="B4" s="5">
        <v>0</v>
      </c>
      <c r="C4" s="5">
        <v>0.33475300000000002</v>
      </c>
      <c r="D4" s="5">
        <v>0.28818700000000003</v>
      </c>
      <c r="E4" s="5">
        <v>0.50745300000000004</v>
      </c>
      <c r="F4" s="5">
        <v>0.24735299999999999</v>
      </c>
      <c r="G4" s="5">
        <v>7.6386999999999997E-2</v>
      </c>
      <c r="H4" s="5">
        <v>0.121187</v>
      </c>
      <c r="I4" s="5">
        <v>0.13133300000000001</v>
      </c>
      <c r="J4" s="5">
        <v>0.13533999999999999</v>
      </c>
      <c r="K4" s="5">
        <v>0.223473</v>
      </c>
      <c r="L4" s="5">
        <v>0.23662</v>
      </c>
      <c r="M4" s="5">
        <v>9.9932999999999994E-2</v>
      </c>
    </row>
    <row r="5" spans="1:13" x14ac:dyDescent="0.2">
      <c r="A5" s="4" t="s">
        <v>2</v>
      </c>
      <c r="B5" s="5">
        <v>0</v>
      </c>
      <c r="C5" s="5">
        <v>-2.3179999999999999E-2</v>
      </c>
      <c r="D5" s="5">
        <v>-0.17151</v>
      </c>
      <c r="E5" s="5">
        <v>-0.13120000000000001</v>
      </c>
      <c r="F5" s="5">
        <v>-8.0879999999999994E-2</v>
      </c>
      <c r="G5" s="5">
        <v>-0.14393</v>
      </c>
      <c r="H5" s="5">
        <v>-0.23386000000000001</v>
      </c>
      <c r="I5" s="5">
        <v>-0.25264999999999999</v>
      </c>
      <c r="J5" s="5">
        <v>-0.27627000000000002</v>
      </c>
      <c r="K5" s="5">
        <v>-0.23993</v>
      </c>
      <c r="L5" s="5">
        <v>-0.22383</v>
      </c>
      <c r="M5" s="5">
        <v>-0.21693000000000001</v>
      </c>
    </row>
    <row r="6" spans="1:13" x14ac:dyDescent="0.2">
      <c r="A6" s="4" t="s">
        <v>2</v>
      </c>
      <c r="B6" s="5">
        <v>0</v>
      </c>
      <c r="C6" s="5">
        <v>-5.8360000000000002E-2</v>
      </c>
      <c r="D6" s="5">
        <v>-6.182E-2</v>
      </c>
      <c r="E6" s="5">
        <v>-4.3699999999999998E-3</v>
      </c>
      <c r="F6" s="5">
        <v>1.2073E-2</v>
      </c>
      <c r="G6" s="17">
        <v>7.6001733333333321E-2</v>
      </c>
      <c r="H6" s="5">
        <v>2.5533E-2</v>
      </c>
      <c r="I6" s="5">
        <v>-5.8560000000000001E-2</v>
      </c>
      <c r="J6" s="5">
        <v>-7.5980000000000006E-2</v>
      </c>
      <c r="K6" s="5">
        <v>-9.4890000000000002E-2</v>
      </c>
      <c r="L6" s="5">
        <v>-0.11534999999999999</v>
      </c>
      <c r="M6" s="5">
        <v>-0.12373000000000001</v>
      </c>
    </row>
    <row r="7" spans="1:13" x14ac:dyDescent="0.2">
      <c r="A7" s="4" t="s">
        <v>2</v>
      </c>
      <c r="B7" s="5">
        <v>0</v>
      </c>
      <c r="C7" s="5">
        <v>0.26263300000000001</v>
      </c>
      <c r="D7" s="5">
        <v>0.109747</v>
      </c>
      <c r="E7" s="5">
        <v>0.15107300000000001</v>
      </c>
      <c r="F7" s="5">
        <v>0.175013</v>
      </c>
      <c r="G7" s="5">
        <v>8.2680000000000003E-2</v>
      </c>
      <c r="H7" s="5">
        <v>0.13694000000000001</v>
      </c>
      <c r="I7" s="5">
        <v>0.16002</v>
      </c>
      <c r="J7" s="5">
        <v>0.12964000000000001</v>
      </c>
      <c r="K7" s="5">
        <v>1.1287E-2</v>
      </c>
      <c r="L7" s="5">
        <v>3.934E-2</v>
      </c>
      <c r="M7" s="5">
        <v>-6.0899999999999999E-3</v>
      </c>
    </row>
    <row r="8" spans="1:13" x14ac:dyDescent="0.2">
      <c r="A8" s="4" t="s">
        <v>2</v>
      </c>
      <c r="B8" s="5">
        <v>0</v>
      </c>
      <c r="C8" s="5">
        <v>0.15063299999999999</v>
      </c>
      <c r="D8" s="5">
        <v>0.23454700000000001</v>
      </c>
      <c r="E8" s="5">
        <v>0.27095999999999998</v>
      </c>
      <c r="F8" s="5">
        <v>0.22244</v>
      </c>
      <c r="G8" s="5">
        <v>0.161167</v>
      </c>
      <c r="H8" s="5">
        <v>0.14508699999999999</v>
      </c>
      <c r="I8" s="5">
        <v>9.5899999999999999E-2</v>
      </c>
      <c r="J8" s="5">
        <v>0.110387</v>
      </c>
      <c r="K8" s="5">
        <v>-3.2379999999999999E-2</v>
      </c>
      <c r="L8" s="5">
        <v>-4.0099999999999997E-3</v>
      </c>
      <c r="M8" s="5">
        <v>-5.8500000000000002E-3</v>
      </c>
    </row>
    <row r="9" spans="1:13" x14ac:dyDescent="0.2">
      <c r="A9" s="4" t="s">
        <v>2</v>
      </c>
      <c r="B9" s="5">
        <v>0</v>
      </c>
      <c r="C9" s="5">
        <v>-0.10086000000000001</v>
      </c>
      <c r="D9" s="5">
        <v>-6.8100000000000001E-3</v>
      </c>
      <c r="E9" s="5">
        <v>0.51637299999999997</v>
      </c>
      <c r="F9" s="5">
        <v>0.49072700000000002</v>
      </c>
      <c r="G9" s="17">
        <v>7.6001733333333321E-2</v>
      </c>
      <c r="H9" s="5">
        <v>-0.34675</v>
      </c>
      <c r="I9" s="5">
        <v>-3.1900000000000001E-3</v>
      </c>
      <c r="J9" s="5">
        <v>-9.1079999999999994E-2</v>
      </c>
      <c r="K9" s="5">
        <v>-2.9170000000000001E-2</v>
      </c>
      <c r="L9" s="5">
        <v>0.107747</v>
      </c>
      <c r="M9" s="5">
        <v>0.11438</v>
      </c>
    </row>
    <row r="10" spans="1:13" x14ac:dyDescent="0.2">
      <c r="A10" s="4" t="s">
        <v>2</v>
      </c>
      <c r="B10" s="5">
        <v>0</v>
      </c>
      <c r="C10" s="5">
        <v>-4.8466666666666686E-2</v>
      </c>
      <c r="D10" s="17">
        <v>8.8322527777777771E-2</v>
      </c>
      <c r="E10" s="5">
        <v>1.5479999999999954E-2</v>
      </c>
      <c r="F10" s="5">
        <v>3.2199999999999859E-3</v>
      </c>
      <c r="G10" s="5">
        <v>8.0159999999999967E-2</v>
      </c>
      <c r="H10" s="5">
        <v>-5.8160000000000038E-2</v>
      </c>
      <c r="I10" s="5">
        <v>-0.11152000000000004</v>
      </c>
      <c r="J10" s="5">
        <v>-7.7813333333333345E-2</v>
      </c>
      <c r="K10" s="5">
        <v>-2.0940000000000004E-2</v>
      </c>
      <c r="L10" s="5">
        <v>-5.607333333333335E-2</v>
      </c>
      <c r="M10" s="5">
        <v>-0.12343333333333335</v>
      </c>
    </row>
    <row r="11" spans="1:13" x14ac:dyDescent="0.2">
      <c r="A11" s="4" t="s">
        <v>2</v>
      </c>
      <c r="B11" s="19">
        <v>0</v>
      </c>
      <c r="C11" s="20">
        <v>9.529423076923077E-2</v>
      </c>
      <c r="D11" s="20">
        <v>8.8322527777777771E-2</v>
      </c>
      <c r="E11" s="20">
        <v>0.13619061538461538</v>
      </c>
      <c r="F11" s="20">
        <v>0.121369641025641</v>
      </c>
      <c r="G11" s="20">
        <v>7.6001733333333321E-2</v>
      </c>
      <c r="H11" s="20">
        <v>-2.0554666666666679E-2</v>
      </c>
      <c r="I11" s="20">
        <v>-4.4772564102564137E-3</v>
      </c>
      <c r="J11" s="20">
        <v>-1.8966717948717945E-2</v>
      </c>
      <c r="K11" s="20">
        <v>-2.2676205128205135E-2</v>
      </c>
      <c r="L11" s="20">
        <v>-3.3913333333333344E-2</v>
      </c>
      <c r="M11" s="20">
        <v>-8.7038256410256407E-2</v>
      </c>
    </row>
    <row r="12" spans="1:13" x14ac:dyDescent="0.2">
      <c r="A12" s="4" t="s">
        <v>2</v>
      </c>
      <c r="B12" s="19">
        <v>0</v>
      </c>
      <c r="C12" s="20">
        <v>0.20717333333333332</v>
      </c>
      <c r="D12" s="20">
        <v>0.14216666666666664</v>
      </c>
      <c r="E12" s="20">
        <v>0.15897999999999995</v>
      </c>
      <c r="F12" s="20">
        <v>0.1760933333333333</v>
      </c>
      <c r="G12" s="20">
        <v>0.15263333333333329</v>
      </c>
      <c r="H12" s="20">
        <v>4.8866666666666635E-2</v>
      </c>
      <c r="I12" s="20">
        <v>3.2706666666666627E-2</v>
      </c>
      <c r="J12" s="20">
        <v>0.10235999999999998</v>
      </c>
      <c r="K12" s="20">
        <v>7.4186666666666595E-2</v>
      </c>
      <c r="L12" s="20">
        <v>-2.9993333333333375E-2</v>
      </c>
      <c r="M12" s="20">
        <v>-6.3286666666666713E-2</v>
      </c>
    </row>
    <row r="13" spans="1:13" x14ac:dyDescent="0.2">
      <c r="A13" s="4" t="s">
        <v>2</v>
      </c>
      <c r="B13" s="5">
        <v>0</v>
      </c>
      <c r="C13" s="5">
        <v>0.11621300000000002</v>
      </c>
      <c r="D13" s="5">
        <v>-9.6203333333333262E-3</v>
      </c>
      <c r="E13" s="5">
        <v>3.8632999999999994E-2</v>
      </c>
      <c r="F13" s="5">
        <v>5.9930000000000035E-3</v>
      </c>
      <c r="G13" s="17">
        <v>7.6001733333333321E-2</v>
      </c>
      <c r="H13" s="5">
        <v>9.7579666666666648E-2</v>
      </c>
      <c r="I13" s="5">
        <v>0.15800633333333333</v>
      </c>
      <c r="J13" s="5">
        <v>0.12165299999999998</v>
      </c>
      <c r="K13" s="5">
        <v>1.2639666666666657E-2</v>
      </c>
      <c r="L13" s="5">
        <v>-2.681366666666667E-2</v>
      </c>
      <c r="M13" s="5">
        <v>-0.121707</v>
      </c>
    </row>
    <row r="14" spans="1:13" x14ac:dyDescent="0.2">
      <c r="A14" s="4" t="s">
        <v>2</v>
      </c>
      <c r="B14" s="5">
        <v>0</v>
      </c>
      <c r="C14" s="5">
        <v>4.8186333333333366E-2</v>
      </c>
      <c r="D14" s="5">
        <v>0.19491300000000003</v>
      </c>
      <c r="E14" s="5">
        <v>0.23563300000000009</v>
      </c>
      <c r="F14" s="5">
        <v>0.10883300000000003</v>
      </c>
      <c r="G14" s="5">
        <v>5.8279666666666681E-2</v>
      </c>
      <c r="H14" s="5">
        <v>-4.9020333333333305E-2</v>
      </c>
      <c r="I14" s="5">
        <v>-1.1306999999999985E-2</v>
      </c>
      <c r="J14" s="5">
        <v>-5.9486999999999984E-2</v>
      </c>
      <c r="K14" s="5">
        <v>-0.11826699999999996</v>
      </c>
      <c r="L14" s="5">
        <v>-4.1946999999999984E-2</v>
      </c>
      <c r="M14" s="5">
        <v>-6.3713666666666627E-2</v>
      </c>
    </row>
    <row r="15" spans="1:13" s="4" customFormat="1" x14ac:dyDescent="0.2">
      <c r="A15" s="4" t="s">
        <v>2</v>
      </c>
      <c r="B15" s="1">
        <v>0</v>
      </c>
      <c r="C15" s="1">
        <v>0.18180000000000002</v>
      </c>
      <c r="D15" s="1">
        <v>0.21287999999999993</v>
      </c>
      <c r="E15" s="1">
        <v>0.14659999999999998</v>
      </c>
      <c r="F15" s="1">
        <v>6.3139999999999974E-2</v>
      </c>
      <c r="G15" s="1">
        <v>0.10271333333333331</v>
      </c>
      <c r="H15" s="1">
        <v>9.9933333333332916E-3</v>
      </c>
      <c r="I15" s="1">
        <v>3.8726666666666638E-2</v>
      </c>
      <c r="J15" s="1">
        <v>-7.8180000000000013E-2</v>
      </c>
      <c r="K15" s="1">
        <v>-9.8920000000000022E-2</v>
      </c>
      <c r="L15" s="1">
        <v>-9.5480000000000023E-2</v>
      </c>
      <c r="M15" s="1">
        <v>-0.12228666666666665</v>
      </c>
    </row>
    <row r="16" spans="1:13" x14ac:dyDescent="0.2">
      <c r="A16" s="5" t="s">
        <v>19</v>
      </c>
      <c r="B16" s="5">
        <v>0</v>
      </c>
      <c r="C16" s="5">
        <v>-0.18003996666666661</v>
      </c>
      <c r="D16" s="5">
        <v>0.15862003333333338</v>
      </c>
      <c r="E16" s="5">
        <v>0.55722670000000007</v>
      </c>
      <c r="F16" s="5">
        <v>0.40633336666666675</v>
      </c>
      <c r="G16" s="5">
        <v>0.2067600333333334</v>
      </c>
      <c r="H16" s="5">
        <v>0.3108600333333334</v>
      </c>
      <c r="I16" s="5">
        <v>0.37742670000000011</v>
      </c>
      <c r="J16" s="5">
        <v>0.37164003333333334</v>
      </c>
      <c r="K16" s="5">
        <v>0.28594003333333345</v>
      </c>
      <c r="L16" s="5">
        <v>0.33211336666666674</v>
      </c>
      <c r="M16" s="5">
        <v>0.22400003333333346</v>
      </c>
    </row>
    <row r="17" spans="1:13" x14ac:dyDescent="0.2">
      <c r="A17" s="5" t="s">
        <v>19</v>
      </c>
      <c r="B17" s="5">
        <v>0</v>
      </c>
      <c r="C17" s="5">
        <v>0.35324</v>
      </c>
      <c r="D17" s="5">
        <v>0.337893</v>
      </c>
      <c r="E17" s="5">
        <v>0.26372699999999999</v>
      </c>
      <c r="F17" s="5">
        <v>0.31614700000000001</v>
      </c>
      <c r="G17" s="5">
        <v>0.34814699999999998</v>
      </c>
      <c r="H17" s="5">
        <v>4.0127000000000003E-2</v>
      </c>
      <c r="I17" s="5">
        <v>-0.32693</v>
      </c>
      <c r="J17" s="5">
        <v>-0.19761999999999999</v>
      </c>
      <c r="K17" s="5">
        <v>-0.30985000000000001</v>
      </c>
      <c r="L17" s="5">
        <v>-0.46894000000000002</v>
      </c>
      <c r="M17" s="5">
        <v>-0.42962</v>
      </c>
    </row>
    <row r="18" spans="1:13" x14ac:dyDescent="0.2">
      <c r="A18" s="5" t="s">
        <v>19</v>
      </c>
      <c r="B18" s="5">
        <v>0</v>
      </c>
      <c r="C18" s="5">
        <v>0.16139569999999986</v>
      </c>
      <c r="D18" s="5">
        <v>0.19122031538461531</v>
      </c>
      <c r="E18" s="5">
        <v>0.30334236666666659</v>
      </c>
      <c r="F18" s="5">
        <v>0.22454236666666652</v>
      </c>
      <c r="G18" s="5">
        <v>0.2167156999999999</v>
      </c>
      <c r="H18" s="5">
        <v>0.22254903333333328</v>
      </c>
      <c r="I18" s="5">
        <v>0.21152236666666654</v>
      </c>
      <c r="J18" s="5">
        <v>0.2313090333333333</v>
      </c>
      <c r="K18" s="5">
        <v>0.21236236666666655</v>
      </c>
      <c r="L18" s="5">
        <v>0.1935423666666666</v>
      </c>
      <c r="M18" s="5">
        <v>2.7149033333333249E-2</v>
      </c>
    </row>
    <row r="19" spans="1:13" x14ac:dyDescent="0.2">
      <c r="A19" s="5" t="s">
        <v>19</v>
      </c>
      <c r="B19" s="5">
        <v>0</v>
      </c>
      <c r="C19" s="5">
        <v>0.30648666666666663</v>
      </c>
      <c r="D19" s="5">
        <v>0.3621866666666666</v>
      </c>
      <c r="E19" s="5">
        <v>0.2610533333333333</v>
      </c>
      <c r="F19" s="5">
        <v>0.28640666666666664</v>
      </c>
      <c r="G19" s="5">
        <v>0.33457999999999999</v>
      </c>
      <c r="H19" s="5">
        <v>0.56076666666666652</v>
      </c>
      <c r="I19" s="5">
        <v>0.37607999999999997</v>
      </c>
      <c r="J19" s="5">
        <v>0.19594666666666663</v>
      </c>
      <c r="K19" s="5">
        <v>6.8179999999999977E-2</v>
      </c>
      <c r="L19" s="5">
        <v>-0.12796666666666667</v>
      </c>
      <c r="M19" s="5">
        <v>-7.1933333333333406E-3</v>
      </c>
    </row>
    <row r="20" spans="1:13" x14ac:dyDescent="0.2">
      <c r="A20" s="5" t="s">
        <v>19</v>
      </c>
      <c r="B20" s="5">
        <v>0</v>
      </c>
      <c r="C20" s="5">
        <v>5.0360333333333347E-2</v>
      </c>
      <c r="D20" s="5">
        <v>3.6847000000000026E-2</v>
      </c>
      <c r="E20" s="5">
        <v>5.3513666666666668E-2</v>
      </c>
      <c r="F20" s="5">
        <v>1.6407000000000001E-2</v>
      </c>
      <c r="G20" s="5">
        <v>8.1240333333333331E-2</v>
      </c>
      <c r="H20" s="5">
        <v>-0.13908633333333328</v>
      </c>
      <c r="I20" s="5">
        <v>-0.11413300000000004</v>
      </c>
      <c r="J20" s="5">
        <v>-0.14269299999999999</v>
      </c>
      <c r="K20" s="5">
        <v>-0.17255299999999998</v>
      </c>
      <c r="L20" s="5">
        <v>-0.16415300000000002</v>
      </c>
      <c r="M20" s="5">
        <v>-0.17231299999999999</v>
      </c>
    </row>
    <row r="21" spans="1:13" x14ac:dyDescent="0.2">
      <c r="A21" s="5" t="s">
        <v>19</v>
      </c>
      <c r="B21" s="5">
        <v>0</v>
      </c>
      <c r="C21" s="5">
        <v>-5.556633333333337E-2</v>
      </c>
      <c r="D21" s="5">
        <v>-0.14501966666666671</v>
      </c>
      <c r="E21" s="5">
        <v>-7.5206333333333361E-2</v>
      </c>
      <c r="F21" s="5">
        <v>-5.8206333333333367E-2</v>
      </c>
      <c r="G21" s="5">
        <v>-6.1959666666666705E-2</v>
      </c>
      <c r="H21" s="5">
        <v>-0.16305300000000003</v>
      </c>
      <c r="I21" s="5">
        <v>-0.18153300000000006</v>
      </c>
      <c r="J21" s="5">
        <v>-0.19179966666666673</v>
      </c>
      <c r="K21" s="5">
        <v>-0.21505300000000002</v>
      </c>
      <c r="L21" s="5">
        <v>-0.18340633333333339</v>
      </c>
      <c r="M21" s="5">
        <v>-0.16599966666666668</v>
      </c>
    </row>
    <row r="22" spans="1:13" x14ac:dyDescent="0.2">
      <c r="A22" s="5" t="s">
        <v>19</v>
      </c>
      <c r="B22" s="5">
        <v>0</v>
      </c>
      <c r="C22" s="5">
        <v>0.20856633333333333</v>
      </c>
      <c r="D22" s="5">
        <v>0.35908633333333334</v>
      </c>
      <c r="E22" s="5">
        <v>0.34054633333333334</v>
      </c>
      <c r="F22" s="5">
        <v>0.39407966666666677</v>
      </c>
      <c r="G22" s="5">
        <v>0.40449966666666659</v>
      </c>
      <c r="H22" s="5">
        <v>0.28885300000000008</v>
      </c>
      <c r="I22" s="5">
        <v>0.17049300000000003</v>
      </c>
      <c r="J22" s="5">
        <v>8.8293000000000024E-2</v>
      </c>
      <c r="K22" s="5">
        <v>9.0213000000000029E-2</v>
      </c>
      <c r="L22" s="5">
        <v>0.13284633333333332</v>
      </c>
      <c r="M22" s="5">
        <v>0.22989300000000004</v>
      </c>
    </row>
    <row r="23" spans="1:13" x14ac:dyDescent="0.2">
      <c r="A23" s="5" t="s">
        <v>19</v>
      </c>
      <c r="B23" s="5">
        <v>0</v>
      </c>
      <c r="C23" s="5">
        <v>4.1085714285714267E-2</v>
      </c>
      <c r="D23" s="5">
        <v>7.0239999999999955E-2</v>
      </c>
      <c r="E23" s="5">
        <v>0.11691999999999997</v>
      </c>
      <c r="F23" s="5">
        <v>0.15655333333333324</v>
      </c>
      <c r="G23" s="5">
        <v>0.21796666666666667</v>
      </c>
      <c r="H23" s="5">
        <v>3.9928571428571417E-2</v>
      </c>
      <c r="I23" s="5">
        <v>3.441333333333331E-2</v>
      </c>
      <c r="J23" s="5">
        <v>-1.8046666666666687E-2</v>
      </c>
      <c r="K23" s="5">
        <v>-0.14715333333333333</v>
      </c>
      <c r="L23" s="5">
        <v>-0.24240000000000003</v>
      </c>
      <c r="M23" s="5">
        <v>-0.19720666666666672</v>
      </c>
    </row>
    <row r="24" spans="1:13" x14ac:dyDescent="0.2">
      <c r="A24" s="5" t="s">
        <v>19</v>
      </c>
      <c r="B24" s="5">
        <v>0</v>
      </c>
      <c r="C24" s="5">
        <v>0.2448933333333333</v>
      </c>
      <c r="D24" s="5">
        <v>0.23054000000000002</v>
      </c>
      <c r="E24" s="5">
        <v>0.23464666666666661</v>
      </c>
      <c r="F24" s="5">
        <v>0.30943333333333339</v>
      </c>
      <c r="G24" s="5">
        <v>0.29635999999999996</v>
      </c>
      <c r="H24" s="5">
        <v>0.16857333333333333</v>
      </c>
      <c r="I24" s="5">
        <v>7.4686666666666651E-2</v>
      </c>
      <c r="J24" s="5">
        <v>0.13103999999999999</v>
      </c>
      <c r="K24" s="5">
        <v>0.12994</v>
      </c>
      <c r="L24" s="5">
        <v>0.16888666666666666</v>
      </c>
      <c r="M24" s="5">
        <v>0.12235333333333334</v>
      </c>
    </row>
    <row r="25" spans="1:13" x14ac:dyDescent="0.2">
      <c r="A25" s="5" t="s">
        <v>19</v>
      </c>
      <c r="B25" s="5">
        <v>0</v>
      </c>
      <c r="C25" s="5">
        <v>0.31120000000000003</v>
      </c>
      <c r="D25" s="5">
        <v>0.31068666666666661</v>
      </c>
      <c r="E25" s="5">
        <v>0.3404666666666667</v>
      </c>
      <c r="F25" s="5">
        <v>0.32501333333333332</v>
      </c>
      <c r="G25" s="5">
        <v>0.30691333333333337</v>
      </c>
      <c r="H25" s="5">
        <v>0.25079999999999997</v>
      </c>
      <c r="I25" s="5">
        <v>0.16905999999999999</v>
      </c>
      <c r="J25" s="5">
        <v>0.2100866666666667</v>
      </c>
      <c r="K25" s="5">
        <v>0.28482666666666656</v>
      </c>
      <c r="L25" s="5">
        <v>0.23630000000000001</v>
      </c>
      <c r="M25" s="5">
        <v>0.13474666666666665</v>
      </c>
    </row>
    <row r="26" spans="1:13" x14ac:dyDescent="0.2">
      <c r="A26" s="5" t="s">
        <v>19</v>
      </c>
      <c r="B26" s="5">
        <v>0</v>
      </c>
      <c r="C26" s="5">
        <v>-0.15317</v>
      </c>
      <c r="D26" s="5">
        <v>-0.19503000000000001</v>
      </c>
      <c r="E26" s="5">
        <v>-0.28270000000000001</v>
      </c>
      <c r="F26" s="5">
        <v>-0.33168999999999998</v>
      </c>
      <c r="G26" s="5">
        <v>-0.20394999999999999</v>
      </c>
      <c r="H26" s="17">
        <v>0.17672266446886439</v>
      </c>
      <c r="I26" s="5">
        <v>-0.33814</v>
      </c>
      <c r="J26" s="5">
        <v>-0.38708999999999999</v>
      </c>
      <c r="K26" s="5">
        <v>-0.58182999999999996</v>
      </c>
      <c r="L26" s="5">
        <v>-0.52197000000000005</v>
      </c>
      <c r="M26" s="5">
        <v>-0.47826000000000002</v>
      </c>
    </row>
    <row r="27" spans="1:13" x14ac:dyDescent="0.2">
      <c r="A27" s="5" t="s">
        <v>19</v>
      </c>
      <c r="B27" s="5">
        <v>0</v>
      </c>
      <c r="C27" s="5">
        <v>-7.8736666666666382E-3</v>
      </c>
      <c r="D27" s="5">
        <v>0.10476633333333335</v>
      </c>
      <c r="E27" s="5">
        <v>2.7046333333333349E-2</v>
      </c>
      <c r="F27" s="5">
        <v>1.3779666666666694E-2</v>
      </c>
      <c r="G27" s="5">
        <v>0.18024633333333331</v>
      </c>
      <c r="H27" s="5">
        <v>0.13307633333333338</v>
      </c>
      <c r="I27" s="5">
        <v>0.14657300000000001</v>
      </c>
      <c r="J27" s="5">
        <v>7.3806333333333377E-2</v>
      </c>
      <c r="K27" s="5">
        <v>8.7479666666666692E-2</v>
      </c>
      <c r="L27" s="5">
        <v>0.133746333333333</v>
      </c>
      <c r="M27" s="5">
        <v>9.0706333333333347E-2</v>
      </c>
    </row>
    <row r="28" spans="1:13" x14ac:dyDescent="0.2">
      <c r="A28" s="5" t="s">
        <v>19</v>
      </c>
      <c r="B28" s="5">
        <v>0</v>
      </c>
      <c r="C28" s="5">
        <v>0.63757299999999995</v>
      </c>
      <c r="D28" s="5">
        <v>0.50237299999999996</v>
      </c>
      <c r="E28" s="5">
        <v>0.54380633333333328</v>
      </c>
      <c r="F28" s="5">
        <v>0.42643966666666666</v>
      </c>
      <c r="G28" s="5">
        <v>0.55045299999999986</v>
      </c>
      <c r="H28" s="5">
        <v>0.54327966666666661</v>
      </c>
      <c r="I28" s="5">
        <v>0.68799299999999997</v>
      </c>
      <c r="J28" s="5">
        <v>0.64420633333333321</v>
      </c>
      <c r="K28" s="5">
        <v>0.61035300000000003</v>
      </c>
      <c r="L28" s="5">
        <v>0.42040633333333327</v>
      </c>
      <c r="M28" s="5">
        <v>0.44771299999999992</v>
      </c>
    </row>
    <row r="29" spans="1:13" x14ac:dyDescent="0.2">
      <c r="A29" s="5" t="s">
        <v>19</v>
      </c>
      <c r="B29" s="5">
        <v>0</v>
      </c>
      <c r="C29" s="5">
        <v>6.0669999999999561E-3</v>
      </c>
      <c r="D29" s="5">
        <v>0.14129366666666662</v>
      </c>
      <c r="E29" s="5">
        <v>2.8673666666666636E-2</v>
      </c>
      <c r="F29" s="5">
        <v>8.15003333333333E-2</v>
      </c>
      <c r="G29" s="5">
        <v>0.10236699999999994</v>
      </c>
      <c r="H29" s="5">
        <v>4.0720333333333268E-2</v>
      </c>
      <c r="I29" s="5">
        <v>-6.2753000000000031E-2</v>
      </c>
      <c r="J29" s="5">
        <v>4.0286999999999955E-2</v>
      </c>
      <c r="K29" s="5">
        <v>-3.9326333333333373E-2</v>
      </c>
      <c r="L29" s="5">
        <v>-2.7926333333333393E-2</v>
      </c>
      <c r="M29" s="5">
        <v>-0.13352425000000007</v>
      </c>
    </row>
    <row r="35" spans="6:24" x14ac:dyDescent="0.2"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6:24" x14ac:dyDescent="0.2"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6:24" x14ac:dyDescent="0.2"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6:24" x14ac:dyDescent="0.2"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6:24" x14ac:dyDescent="0.2"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6:24" x14ac:dyDescent="0.2"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70C0"/>
  </sheetPr>
  <dimension ref="A1:M27"/>
  <sheetViews>
    <sheetView zoomScale="80" zoomScaleNormal="80" workbookViewId="0">
      <selection activeCell="O17" sqref="O17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s="1" customFormat="1" x14ac:dyDescent="0.2">
      <c r="A1" s="1" t="s">
        <v>22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x14ac:dyDescent="0.2">
      <c r="A2" s="4" t="s">
        <v>2</v>
      </c>
      <c r="B2" s="5">
        <v>0</v>
      </c>
      <c r="C2" s="5">
        <v>0.24679300000000001</v>
      </c>
      <c r="D2" s="5">
        <v>-5.5570000000000001E-2</v>
      </c>
      <c r="E2" s="5">
        <v>-4.2369999999999998E-2</v>
      </c>
      <c r="F2" s="5">
        <v>0.13181300000000001</v>
      </c>
      <c r="G2" s="5">
        <v>0.19564000000000001</v>
      </c>
      <c r="H2" s="5">
        <v>-0.3957</v>
      </c>
      <c r="I2" s="5">
        <v>-0.31564999999999999</v>
      </c>
      <c r="J2" s="5">
        <v>-2.4649999999999998E-2</v>
      </c>
      <c r="K2" s="5">
        <v>4.633E-3</v>
      </c>
      <c r="L2" s="5">
        <v>-5.2260000000000001E-2</v>
      </c>
      <c r="M2" s="5">
        <v>-0.27984999999999999</v>
      </c>
    </row>
    <row r="3" spans="1:13" x14ac:dyDescent="0.2">
      <c r="A3" s="4" t="s">
        <v>2</v>
      </c>
      <c r="B3" s="5">
        <v>0</v>
      </c>
      <c r="C3" s="5">
        <v>0.17440600000000001</v>
      </c>
      <c r="D3" s="5">
        <v>0.180173</v>
      </c>
      <c r="E3" s="5">
        <v>0.25879999999999997</v>
      </c>
      <c r="F3" s="5">
        <v>0.31340000000000001</v>
      </c>
      <c r="G3" s="5">
        <v>0.24288599999999999</v>
      </c>
      <c r="H3" s="5">
        <v>-0.33001000000000003</v>
      </c>
      <c r="I3" s="5">
        <v>-7.22E-2</v>
      </c>
      <c r="J3" s="5">
        <v>-0.15920999999999999</v>
      </c>
      <c r="K3" s="5">
        <v>0.223413</v>
      </c>
      <c r="L3" s="5">
        <v>0.16667299999999999</v>
      </c>
      <c r="M3" s="5">
        <v>0.31362000000000001</v>
      </c>
    </row>
    <row r="4" spans="1:13" x14ac:dyDescent="0.2">
      <c r="A4" s="4" t="s">
        <v>2</v>
      </c>
      <c r="B4" s="5">
        <v>0</v>
      </c>
      <c r="C4" s="5">
        <v>0.29531299999999999</v>
      </c>
      <c r="D4" s="5">
        <v>0.19336700000000001</v>
      </c>
      <c r="E4" s="5">
        <v>0.36048000000000002</v>
      </c>
      <c r="F4" s="5">
        <v>0.50811300000000004</v>
      </c>
      <c r="G4" s="5">
        <v>0.31072699999999998</v>
      </c>
      <c r="H4" s="5">
        <v>-0.26507999999999998</v>
      </c>
      <c r="I4" s="5">
        <v>-6.77E-3</v>
      </c>
      <c r="J4" s="5">
        <v>0.12871299999999999</v>
      </c>
      <c r="K4" s="5">
        <v>0.45776699999999998</v>
      </c>
      <c r="L4" s="5">
        <v>0.41674</v>
      </c>
      <c r="M4" s="5">
        <v>0.18665300000000001</v>
      </c>
    </row>
    <row r="5" spans="1:13" x14ac:dyDescent="0.2">
      <c r="A5" s="4" t="s">
        <v>2</v>
      </c>
      <c r="B5" s="5">
        <v>0</v>
      </c>
      <c r="C5" s="5">
        <v>0.14613300000000001</v>
      </c>
      <c r="D5" s="5">
        <v>3.6580000000000001E-2</v>
      </c>
      <c r="E5" s="5">
        <v>0.101229</v>
      </c>
      <c r="F5" s="5">
        <v>9.1072E-2</v>
      </c>
      <c r="G5" s="5">
        <v>0.12872600000000001</v>
      </c>
      <c r="H5" s="5">
        <v>-0.17607</v>
      </c>
      <c r="I5" s="5">
        <v>-0.14258999999999999</v>
      </c>
      <c r="J5" s="5">
        <v>-0.10008</v>
      </c>
      <c r="K5" s="5">
        <v>-6.9300000000000004E-3</v>
      </c>
      <c r="L5" s="5">
        <v>1.4086E-2</v>
      </c>
      <c r="M5" s="5">
        <v>3.6165999999999997E-2</v>
      </c>
    </row>
    <row r="6" spans="1:13" x14ac:dyDescent="0.2">
      <c r="A6" s="4" t="s">
        <v>2</v>
      </c>
      <c r="B6" s="5">
        <v>0</v>
      </c>
      <c r="C6" s="5">
        <v>-0.17412</v>
      </c>
      <c r="D6" s="5">
        <v>-0.18532999999999999</v>
      </c>
      <c r="E6" s="5">
        <v>-0.17294000000000001</v>
      </c>
      <c r="F6" s="5">
        <v>-0.16986999999999999</v>
      </c>
      <c r="G6" s="17">
        <v>3.8747633333333316E-2</v>
      </c>
      <c r="H6" s="5">
        <v>-0.13725000000000001</v>
      </c>
      <c r="I6" s="5">
        <v>-0.14882000000000001</v>
      </c>
      <c r="J6" s="5">
        <v>-9.9180000000000004E-2</v>
      </c>
      <c r="K6" s="5">
        <v>-7.6590000000000005E-2</v>
      </c>
      <c r="L6" s="5">
        <v>-6.9650000000000004E-2</v>
      </c>
      <c r="M6" s="5">
        <v>-6.9930000000000006E-2</v>
      </c>
    </row>
    <row r="7" spans="1:13" x14ac:dyDescent="0.2">
      <c r="A7" s="4" t="s">
        <v>2</v>
      </c>
      <c r="B7" s="5">
        <v>0</v>
      </c>
      <c r="C7" s="5">
        <v>2.894E-2</v>
      </c>
      <c r="D7" s="5">
        <v>-0.16727</v>
      </c>
      <c r="E7" s="5">
        <v>-0.14074999999999999</v>
      </c>
      <c r="F7" s="5">
        <v>-0.13063</v>
      </c>
      <c r="G7" s="5">
        <v>-0.17765</v>
      </c>
      <c r="H7" s="5">
        <v>-6.9970000000000004E-2</v>
      </c>
      <c r="I7" s="5">
        <v>9.1470000000000006E-3</v>
      </c>
      <c r="J7" s="5">
        <v>-2.33E-3</v>
      </c>
      <c r="K7" s="5">
        <v>-9.0139999999999998E-2</v>
      </c>
      <c r="L7" s="5">
        <v>-6.8250000000000005E-2</v>
      </c>
      <c r="M7" s="5">
        <v>-9.7970000000000002E-2</v>
      </c>
    </row>
    <row r="8" spans="1:13" x14ac:dyDescent="0.2">
      <c r="A8" s="4" t="s">
        <v>2</v>
      </c>
      <c r="B8" s="5">
        <v>0</v>
      </c>
      <c r="C8" s="5">
        <v>-4.0120000000000003E-2</v>
      </c>
      <c r="D8" s="5">
        <v>-3.4130000000000001E-2</v>
      </c>
      <c r="E8" s="5">
        <v>-9.3549999999999994E-2</v>
      </c>
      <c r="F8" s="5">
        <v>-9.0999999999999998E-2</v>
      </c>
      <c r="G8" s="5">
        <v>-6.232E-2</v>
      </c>
      <c r="H8" s="5">
        <v>2.2946999999999999E-2</v>
      </c>
      <c r="I8" s="5">
        <v>8.6E-3</v>
      </c>
      <c r="J8" s="5">
        <v>5.6713E-2</v>
      </c>
      <c r="K8" s="5">
        <v>6.0400000000000002E-3</v>
      </c>
      <c r="L8" s="5">
        <v>3.1192999999999999E-2</v>
      </c>
      <c r="M8" s="5">
        <v>3.8453000000000001E-2</v>
      </c>
    </row>
    <row r="9" spans="1:13" x14ac:dyDescent="0.2">
      <c r="A9" s="4" t="s">
        <v>2</v>
      </c>
      <c r="B9" s="5">
        <v>0</v>
      </c>
      <c r="C9" s="5">
        <v>-0.21565999999999999</v>
      </c>
      <c r="D9" s="5">
        <v>-0.15792</v>
      </c>
      <c r="E9" s="5">
        <v>0.24396000000000001</v>
      </c>
      <c r="F9" s="5">
        <v>0.25522</v>
      </c>
      <c r="G9" s="17">
        <v>3.8747633333333316E-2</v>
      </c>
      <c r="H9" s="5">
        <v>-0.53878999999999999</v>
      </c>
      <c r="I9" s="5">
        <v>0.107527</v>
      </c>
      <c r="J9" s="5">
        <v>0.151173</v>
      </c>
      <c r="K9" s="5">
        <v>0.23481299999999999</v>
      </c>
      <c r="L9" s="5">
        <v>0.30647999999999997</v>
      </c>
      <c r="M9" s="5">
        <v>0.57091999999999998</v>
      </c>
    </row>
    <row r="10" spans="1:13" x14ac:dyDescent="0.2">
      <c r="A10" s="4" t="s">
        <v>2</v>
      </c>
      <c r="B10" s="5">
        <v>0</v>
      </c>
      <c r="C10" s="5">
        <v>-0.14525300000000005</v>
      </c>
      <c r="D10" s="17">
        <v>-2.1969972222222231E-2</v>
      </c>
      <c r="E10" s="5">
        <v>-0.21656633333333339</v>
      </c>
      <c r="F10" s="5">
        <v>-0.18825300000000003</v>
      </c>
      <c r="G10" s="5">
        <v>-0.12941300000000006</v>
      </c>
      <c r="H10" s="5">
        <v>-0.2331796666666667</v>
      </c>
      <c r="I10" s="5">
        <v>-0.23256633333333335</v>
      </c>
      <c r="J10" s="5">
        <v>-0.25613300000000006</v>
      </c>
      <c r="K10" s="5">
        <v>-0.17157966666666669</v>
      </c>
      <c r="L10" s="5">
        <v>-0.10505300000000005</v>
      </c>
      <c r="M10" s="5">
        <v>-0.19368633333333338</v>
      </c>
    </row>
    <row r="11" spans="1:13" x14ac:dyDescent="0.2">
      <c r="A11" s="4" t="s">
        <v>2</v>
      </c>
      <c r="B11" s="5">
        <v>0</v>
      </c>
      <c r="C11" s="5">
        <v>7.7639999999999945E-2</v>
      </c>
      <c r="D11" s="5">
        <v>6.8713333333333265E-2</v>
      </c>
      <c r="E11" s="5">
        <v>4.0533333333333296E-2</v>
      </c>
      <c r="F11" s="5">
        <v>7.6826666666666613E-2</v>
      </c>
      <c r="G11" s="5">
        <v>0.10777333333333328</v>
      </c>
      <c r="H11" s="5">
        <v>0.12261333333333328</v>
      </c>
      <c r="I11" s="5">
        <v>0.2113466666666666</v>
      </c>
      <c r="J11" s="5">
        <v>0.23728666666666667</v>
      </c>
      <c r="K11" s="5">
        <v>0.19357999999999995</v>
      </c>
      <c r="L11" s="5">
        <v>0.17335999999999999</v>
      </c>
      <c r="M11" s="5">
        <v>0.18344666666666665</v>
      </c>
    </row>
    <row r="12" spans="1:13" x14ac:dyDescent="0.2">
      <c r="A12" s="4" t="s">
        <v>2</v>
      </c>
      <c r="B12" s="5">
        <v>0</v>
      </c>
      <c r="C12" s="5">
        <v>2.7260000000000041E-2</v>
      </c>
      <c r="D12" s="5">
        <v>-0.12293999999999998</v>
      </c>
      <c r="E12" s="5">
        <v>-8.4379999999999955E-2</v>
      </c>
      <c r="F12" s="5">
        <v>-0.10863999999999997</v>
      </c>
      <c r="G12" s="17">
        <v>3.8747633333333316E-2</v>
      </c>
      <c r="H12" s="5">
        <v>0.1390066666666667</v>
      </c>
      <c r="I12" s="5">
        <v>0.25274000000000008</v>
      </c>
      <c r="J12" s="5">
        <v>0.2254866666666667</v>
      </c>
      <c r="K12" s="5">
        <v>0.21037333333333338</v>
      </c>
      <c r="L12" s="5">
        <v>0.23740000000000003</v>
      </c>
      <c r="M12" s="5">
        <v>0.17654666666666669</v>
      </c>
    </row>
    <row r="13" spans="1:13" x14ac:dyDescent="0.2">
      <c r="A13" s="4" t="s">
        <v>2</v>
      </c>
      <c r="B13" s="5">
        <v>0</v>
      </c>
      <c r="C13" s="5">
        <v>-0.14995300000000003</v>
      </c>
      <c r="D13" s="5">
        <v>-5.7326333333333354E-2</v>
      </c>
      <c r="E13" s="5">
        <v>-4.006333333333334E-3</v>
      </c>
      <c r="F13" s="5">
        <v>-0.13546633333333336</v>
      </c>
      <c r="G13" s="5">
        <v>-0.132053</v>
      </c>
      <c r="H13" s="5">
        <v>-0.16730633333333333</v>
      </c>
      <c r="I13" s="5">
        <v>-4.8353000000000021E-2</v>
      </c>
      <c r="J13" s="5">
        <v>2.956033333333332E-2</v>
      </c>
      <c r="K13" s="5">
        <v>-1.7706333333333327E-2</v>
      </c>
      <c r="L13" s="5">
        <v>0.10282033333333332</v>
      </c>
      <c r="M13" s="5">
        <v>0.12993366666666664</v>
      </c>
    </row>
    <row r="14" spans="1:13" s="4" customFormat="1" x14ac:dyDescent="0.2">
      <c r="A14" s="4" t="s">
        <v>2</v>
      </c>
      <c r="B14" s="1">
        <v>0</v>
      </c>
      <c r="C14" s="1">
        <v>6.6053333333333339E-2</v>
      </c>
      <c r="D14" s="1">
        <v>3.8013333333333343E-2</v>
      </c>
      <c r="E14" s="1">
        <v>-8.6659999999999973E-2</v>
      </c>
      <c r="F14" s="1">
        <v>-0.13498000000000002</v>
      </c>
      <c r="G14" s="1">
        <v>-9.6839999999999996E-2</v>
      </c>
      <c r="H14" s="1">
        <v>-7.0740000000000011E-2</v>
      </c>
      <c r="I14" s="1">
        <v>2.4613333333333331E-2</v>
      </c>
      <c r="J14" s="1">
        <v>-6.068666666666666E-2</v>
      </c>
      <c r="K14" s="1">
        <v>-4.8366666666666669E-2</v>
      </c>
      <c r="L14" s="1">
        <v>-1.0386666666666648E-2</v>
      </c>
      <c r="M14" s="1">
        <v>-4.6819999999999994E-2</v>
      </c>
    </row>
    <row r="15" spans="1:13" x14ac:dyDescent="0.2">
      <c r="A15" s="5" t="s">
        <v>19</v>
      </c>
      <c r="B15" s="5">
        <v>0</v>
      </c>
      <c r="C15" s="5">
        <v>-1.5846666666666565E-2</v>
      </c>
      <c r="D15" s="5">
        <v>0.24804000000000012</v>
      </c>
      <c r="E15" s="5">
        <v>0.32577333333333336</v>
      </c>
      <c r="F15" s="5">
        <v>0.43573333333333342</v>
      </c>
      <c r="G15" s="5">
        <v>0.20830000000000007</v>
      </c>
      <c r="H15" s="5">
        <v>0.39610000000000001</v>
      </c>
      <c r="I15" s="5">
        <v>0.63183333333333347</v>
      </c>
      <c r="J15" s="5">
        <v>0.69702666666666679</v>
      </c>
      <c r="K15" s="5">
        <v>0.58691333333333329</v>
      </c>
      <c r="L15" s="5">
        <v>0.65934666666666675</v>
      </c>
      <c r="M15" s="5">
        <v>0.62568666666666684</v>
      </c>
    </row>
    <row r="16" spans="1:13" x14ac:dyDescent="0.2">
      <c r="A16" s="5" t="s">
        <v>19</v>
      </c>
      <c r="B16" s="5">
        <v>0</v>
      </c>
      <c r="C16" s="5">
        <v>0.21492</v>
      </c>
      <c r="D16" s="5">
        <v>0.34372000000000003</v>
      </c>
      <c r="E16" s="5">
        <v>0.167513</v>
      </c>
      <c r="F16" s="5">
        <v>0.19492699999999999</v>
      </c>
      <c r="G16" s="5">
        <v>0.18226700000000001</v>
      </c>
      <c r="H16" s="5">
        <v>-0.28699999999999998</v>
      </c>
      <c r="I16" s="5">
        <v>-0.27024999999999999</v>
      </c>
      <c r="J16" s="5">
        <v>-0.17780000000000001</v>
      </c>
      <c r="K16" s="5">
        <v>-4.2970000000000001E-2</v>
      </c>
      <c r="L16" s="5">
        <v>-6.5009999999999998E-2</v>
      </c>
      <c r="M16" s="5">
        <v>-0.10442</v>
      </c>
    </row>
    <row r="17" spans="1:13" x14ac:dyDescent="0.2">
      <c r="A17" s="5" t="s">
        <v>19</v>
      </c>
      <c r="B17" s="5">
        <v>0</v>
      </c>
      <c r="C17" s="5">
        <v>0.10060290000000006</v>
      </c>
      <c r="D17" s="5">
        <v>-5.3187869230769187E-2</v>
      </c>
      <c r="E17" s="5">
        <v>-0.1423504333333333</v>
      </c>
      <c r="F17" s="5">
        <v>-0.1240304333333333</v>
      </c>
      <c r="G17" s="5">
        <v>-5.8797099999999984E-2</v>
      </c>
      <c r="H17" s="5">
        <v>6.9522900000000012E-2</v>
      </c>
      <c r="I17" s="5">
        <v>8.1062900000000021E-2</v>
      </c>
      <c r="J17" s="5">
        <v>0.19859623333333334</v>
      </c>
      <c r="K17" s="5">
        <v>0.14481623333333335</v>
      </c>
      <c r="L17" s="5">
        <v>0.25077623333333332</v>
      </c>
      <c r="M17" s="5">
        <v>0.2005362333333334</v>
      </c>
    </row>
    <row r="18" spans="1:13" x14ac:dyDescent="0.2">
      <c r="A18" s="5" t="s">
        <v>19</v>
      </c>
      <c r="B18" s="5">
        <v>0</v>
      </c>
      <c r="C18" s="5">
        <v>-0.23666666666666669</v>
      </c>
      <c r="D18" s="5">
        <v>-0.26443333333333335</v>
      </c>
      <c r="E18" s="5">
        <v>-5.0573333333333324E-2</v>
      </c>
      <c r="F18" s="5">
        <v>-1.1613333333333342E-2</v>
      </c>
      <c r="G18" s="5">
        <v>0.10762666666666666</v>
      </c>
      <c r="H18" s="5">
        <v>0.15806666666666663</v>
      </c>
      <c r="I18" s="5">
        <v>0.16086666666666666</v>
      </c>
      <c r="J18" s="5">
        <v>0.11492666666666666</v>
      </c>
      <c r="K18" s="5">
        <v>0.23557333333333333</v>
      </c>
      <c r="L18" s="5">
        <v>3.5146666666666652E-2</v>
      </c>
      <c r="M18" s="5">
        <v>0.33359333333333324</v>
      </c>
    </row>
    <row r="19" spans="1:13" x14ac:dyDescent="0.2">
      <c r="A19" s="5" t="s">
        <v>19</v>
      </c>
      <c r="B19" s="5">
        <v>0</v>
      </c>
      <c r="C19" s="5">
        <v>-0.14070666666666662</v>
      </c>
      <c r="D19" s="5">
        <v>-0.25764666666666663</v>
      </c>
      <c r="E19" s="5">
        <v>-0.31509999999999994</v>
      </c>
      <c r="F19" s="5">
        <v>-0.32302666666666657</v>
      </c>
      <c r="G19" s="5">
        <v>-0.24126666666666663</v>
      </c>
      <c r="H19" s="5">
        <v>-0.35992666666666656</v>
      </c>
      <c r="I19" s="5">
        <v>-0.22939999999999999</v>
      </c>
      <c r="J19" s="5">
        <v>-0.24032666666666661</v>
      </c>
      <c r="K19" s="5">
        <v>-0.23292666666666664</v>
      </c>
      <c r="L19" s="5">
        <v>-0.17297333333333328</v>
      </c>
      <c r="M19" s="5">
        <v>-0.1729333333333333</v>
      </c>
    </row>
    <row r="20" spans="1:13" x14ac:dyDescent="0.2">
      <c r="A20" s="5" t="s">
        <v>19</v>
      </c>
      <c r="B20" s="5">
        <v>0</v>
      </c>
      <c r="C20" s="5">
        <v>-0.25239333333333336</v>
      </c>
      <c r="D20" s="5">
        <v>-0.31015999999999994</v>
      </c>
      <c r="E20" s="5">
        <v>-0.28028666666666674</v>
      </c>
      <c r="F20" s="5">
        <v>-0.25954000000000005</v>
      </c>
      <c r="G20" s="5">
        <v>-0.25612666666666667</v>
      </c>
      <c r="H20" s="5">
        <v>-0.26306666666666673</v>
      </c>
      <c r="I20" s="5">
        <v>-0.27976666666666661</v>
      </c>
      <c r="J20" s="5">
        <v>-0.18067333333333338</v>
      </c>
      <c r="K20" s="5">
        <v>-0.13974666666666671</v>
      </c>
      <c r="L20" s="5">
        <v>-0.10806000000000004</v>
      </c>
      <c r="M20" s="5">
        <v>-4.940000000000002E-2</v>
      </c>
    </row>
    <row r="21" spans="1:13" x14ac:dyDescent="0.2">
      <c r="A21" s="5" t="s">
        <v>19</v>
      </c>
      <c r="B21" s="5">
        <v>0</v>
      </c>
      <c r="C21" s="5">
        <v>7.3072999999999957E-2</v>
      </c>
      <c r="D21" s="5">
        <v>0.19299966666666662</v>
      </c>
      <c r="E21" s="5">
        <v>0.16093966666666662</v>
      </c>
      <c r="F21" s="5">
        <v>0.15284633333333328</v>
      </c>
      <c r="G21" s="5">
        <v>0.1459263333333333</v>
      </c>
      <c r="H21" s="5">
        <v>7.9972999999999947E-2</v>
      </c>
      <c r="I21" s="5">
        <v>5.221966666666663E-2</v>
      </c>
      <c r="J21" s="5">
        <v>4.5146333333333295E-2</v>
      </c>
      <c r="K21" s="5">
        <v>0.10414633333333331</v>
      </c>
      <c r="L21" s="5">
        <v>0.1684996666666666</v>
      </c>
      <c r="M21" s="5">
        <v>0.26401966666666665</v>
      </c>
    </row>
    <row r="22" spans="1:13" x14ac:dyDescent="0.2">
      <c r="A22" s="5" t="s">
        <v>19</v>
      </c>
      <c r="B22" s="5">
        <v>0</v>
      </c>
      <c r="C22" s="5">
        <v>-0.14625333333333329</v>
      </c>
      <c r="D22" s="5">
        <v>-0.19208666666666663</v>
      </c>
      <c r="E22" s="5">
        <v>-0.17459333333333332</v>
      </c>
      <c r="F22" s="5">
        <v>-0.15686666666666663</v>
      </c>
      <c r="G22" s="5">
        <v>-8.8173333333333298E-2</v>
      </c>
      <c r="H22" s="5">
        <v>-0.17861333333333326</v>
      </c>
      <c r="I22" s="5">
        <v>-7.02333333333333E-2</v>
      </c>
      <c r="J22" s="5">
        <v>-9.1546666666666623E-2</v>
      </c>
      <c r="K22" s="5">
        <v>-0.12051333333333329</v>
      </c>
      <c r="L22" s="5">
        <v>-0.17703999999999992</v>
      </c>
      <c r="M22" s="5">
        <v>-0.14289333333333332</v>
      </c>
    </row>
    <row r="23" spans="1:13" x14ac:dyDescent="0.2">
      <c r="A23" s="5" t="s">
        <v>19</v>
      </c>
      <c r="B23" s="5">
        <v>0</v>
      </c>
      <c r="C23" s="5">
        <v>8.5913333333333286E-2</v>
      </c>
      <c r="D23" s="5">
        <v>2.0933333333332843E-3</v>
      </c>
      <c r="E23" s="5">
        <v>-4.393333333333368E-3</v>
      </c>
      <c r="F23" s="5">
        <v>7.6653333333333296E-2</v>
      </c>
      <c r="G23" s="5">
        <v>8.9133333333333287E-2</v>
      </c>
      <c r="H23" s="5">
        <v>-2.2166666666666716E-2</v>
      </c>
      <c r="I23" s="5">
        <v>-6.1666666666666696E-2</v>
      </c>
      <c r="J23" s="5">
        <v>-3.4153333333333376E-2</v>
      </c>
      <c r="K23" s="5">
        <v>7.613333333333294E-3</v>
      </c>
      <c r="L23" s="5">
        <v>2.8273333333333279E-2</v>
      </c>
      <c r="M23" s="5">
        <v>-2.2080000000000037E-2</v>
      </c>
    </row>
    <row r="24" spans="1:13" x14ac:dyDescent="0.2">
      <c r="A24" s="5" t="s">
        <v>19</v>
      </c>
      <c r="B24" s="5">
        <v>0</v>
      </c>
      <c r="C24" s="5">
        <v>0.1576066666666667</v>
      </c>
      <c r="D24" s="5">
        <v>0.10245333333333335</v>
      </c>
      <c r="E24" s="5">
        <v>0.17926666666666671</v>
      </c>
      <c r="F24" s="5">
        <v>0.13983333333333334</v>
      </c>
      <c r="G24" s="5">
        <v>0.14258666666666672</v>
      </c>
      <c r="H24" s="5">
        <v>0.13403333333333337</v>
      </c>
      <c r="I24" s="5">
        <v>0.15541333333333332</v>
      </c>
      <c r="J24" s="5">
        <v>0.27253333333333335</v>
      </c>
      <c r="K24" s="5">
        <v>0.39884666666666674</v>
      </c>
      <c r="L24" s="5">
        <v>0.40709999999999996</v>
      </c>
      <c r="M24" s="5">
        <v>0.33360666666666672</v>
      </c>
    </row>
    <row r="25" spans="1:13" x14ac:dyDescent="0.2">
      <c r="A25" s="5" t="s">
        <v>19</v>
      </c>
      <c r="B25" s="5">
        <v>0</v>
      </c>
      <c r="C25" s="5">
        <v>-0.13507966666666668</v>
      </c>
      <c r="D25" s="5">
        <v>-5.1626333333333344E-2</v>
      </c>
      <c r="E25" s="5">
        <v>-0.18429300000000001</v>
      </c>
      <c r="F25" s="5">
        <v>-0.184533</v>
      </c>
      <c r="G25" s="5">
        <v>-0.10463300000000002</v>
      </c>
      <c r="H25" s="5">
        <v>-8.2718555555555573E-2</v>
      </c>
      <c r="I25" s="5">
        <v>3.223366666666664E-2</v>
      </c>
      <c r="J25" s="5">
        <v>6.7846999999999991E-2</v>
      </c>
      <c r="K25" s="5">
        <v>0.11139366666666661</v>
      </c>
      <c r="L25" s="5">
        <v>0.19016033333333335</v>
      </c>
      <c r="M25" s="5">
        <v>0.17251366666666665</v>
      </c>
    </row>
    <row r="26" spans="1:13" x14ac:dyDescent="0.2">
      <c r="A26" s="5" t="s">
        <v>19</v>
      </c>
      <c r="B26" s="5">
        <v>0</v>
      </c>
      <c r="C26" s="5">
        <v>0.15841299999999991</v>
      </c>
      <c r="D26" s="5">
        <v>0.19477299999999995</v>
      </c>
      <c r="E26" s="5">
        <v>0.15259299999999998</v>
      </c>
      <c r="F26" s="5">
        <v>6.3812999999999967E-2</v>
      </c>
      <c r="G26" s="5">
        <v>8.8779666666666673E-2</v>
      </c>
      <c r="H26" s="5">
        <v>-4.4013666666666645E-2</v>
      </c>
      <c r="I26" s="5">
        <v>0.4491796666666667</v>
      </c>
      <c r="J26" s="5">
        <v>0.51188633333333333</v>
      </c>
      <c r="K26" s="5">
        <v>0.56128633333333344</v>
      </c>
      <c r="L26" s="5">
        <v>0.53046633333333337</v>
      </c>
      <c r="M26" s="5">
        <v>0.60879966666666663</v>
      </c>
    </row>
    <row r="27" spans="1:13" x14ac:dyDescent="0.2">
      <c r="A27" s="5" t="s">
        <v>19</v>
      </c>
      <c r="B27" s="5">
        <v>0</v>
      </c>
      <c r="C27" s="5">
        <v>-6.2099999999999975E-2</v>
      </c>
      <c r="D27" s="5">
        <v>-2.4406666666666636E-2</v>
      </c>
      <c r="E27" s="5">
        <v>-0.12337333333333331</v>
      </c>
      <c r="F27" s="5">
        <v>-0.10073999999999998</v>
      </c>
      <c r="G27" s="5">
        <v>-0.10585333333333331</v>
      </c>
      <c r="H27" s="5">
        <v>-0.1117533333333333</v>
      </c>
      <c r="I27" s="5">
        <v>-0.14226666666666665</v>
      </c>
      <c r="J27" s="5">
        <v>-6.0206666666666638E-2</v>
      </c>
      <c r="K27" s="5">
        <v>-6.3779999999999976E-2</v>
      </c>
      <c r="L27" s="5">
        <v>-3.4066666666666669E-2</v>
      </c>
      <c r="M27" s="5">
        <v>-3.1668749999999954E-2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70C0"/>
  </sheetPr>
  <dimension ref="A1:M29"/>
  <sheetViews>
    <sheetView zoomScale="80" zoomScaleNormal="80" workbookViewId="0">
      <selection activeCell="P13" sqref="P13"/>
    </sheetView>
  </sheetViews>
  <sheetFormatPr defaultColWidth="9" defaultRowHeight="13.8" x14ac:dyDescent="0.2"/>
  <cols>
    <col min="1" max="1" width="8.77734375" style="5" customWidth="1"/>
    <col min="2" max="16384" width="9" style="5"/>
  </cols>
  <sheetData>
    <row r="1" spans="1:13" s="1" customFormat="1" x14ac:dyDescent="0.2">
      <c r="A1" s="1" t="s">
        <v>22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x14ac:dyDescent="0.2">
      <c r="A2" s="4" t="s">
        <v>2</v>
      </c>
      <c r="B2" s="5">
        <v>0</v>
      </c>
      <c r="C2" s="5">
        <v>0.31101699999999999</v>
      </c>
      <c r="D2" s="5">
        <v>-0.17252999999999999</v>
      </c>
      <c r="E2" s="5">
        <v>-0.2722</v>
      </c>
      <c r="F2" s="5">
        <v>0.16039</v>
      </c>
      <c r="G2" s="5">
        <v>0.33653</v>
      </c>
      <c r="H2" s="5">
        <v>-0.61056999999999995</v>
      </c>
      <c r="I2" s="5">
        <v>-0.62156</v>
      </c>
      <c r="J2" s="5">
        <v>-0.25158000000000003</v>
      </c>
      <c r="K2" s="5">
        <v>-0.19814000000000001</v>
      </c>
      <c r="L2" s="5">
        <v>-0.36296</v>
      </c>
      <c r="M2" s="5">
        <v>-0.85928000000000004</v>
      </c>
    </row>
    <row r="3" spans="1:13" x14ac:dyDescent="0.2">
      <c r="A3" s="4" t="s">
        <v>2</v>
      </c>
      <c r="B3" s="5">
        <v>0</v>
      </c>
      <c r="C3" s="5">
        <v>0.26553300000000002</v>
      </c>
      <c r="D3" s="5">
        <v>0.42369299999999999</v>
      </c>
      <c r="E3" s="5">
        <v>0.35324</v>
      </c>
      <c r="F3" s="5">
        <v>0.43756600000000001</v>
      </c>
      <c r="G3" s="5">
        <v>0.28829300000000002</v>
      </c>
      <c r="H3" s="5">
        <v>-0.27909</v>
      </c>
      <c r="I3" s="5">
        <v>-3.5100000000000001E-3</v>
      </c>
      <c r="J3" s="5">
        <v>-0.11924999999999999</v>
      </c>
      <c r="K3" s="5">
        <v>0.44368600000000002</v>
      </c>
      <c r="L3" s="5">
        <v>0.245806</v>
      </c>
      <c r="M3" s="5">
        <v>0.39410000000000001</v>
      </c>
    </row>
    <row r="4" spans="1:13" x14ac:dyDescent="0.2">
      <c r="A4" s="4" t="s">
        <v>2</v>
      </c>
      <c r="B4" s="5">
        <v>0</v>
      </c>
      <c r="C4" s="5">
        <v>0.62873999999999997</v>
      </c>
      <c r="D4" s="5">
        <v>0.48070000000000002</v>
      </c>
      <c r="E4" s="5">
        <v>0.56637999999999999</v>
      </c>
      <c r="F4" s="5">
        <v>0.75425299999999995</v>
      </c>
      <c r="G4" s="5">
        <v>0.38630700000000001</v>
      </c>
      <c r="H4" s="5">
        <v>-0.14424999999999999</v>
      </c>
      <c r="I4" s="5">
        <v>0.12399300000000001</v>
      </c>
      <c r="J4" s="5">
        <v>0.263293</v>
      </c>
      <c r="K4" s="5">
        <v>0.67988700000000002</v>
      </c>
      <c r="L4" s="5">
        <v>0.65204700000000004</v>
      </c>
      <c r="M4" s="5">
        <v>0.28573999999999999</v>
      </c>
    </row>
    <row r="5" spans="1:13" x14ac:dyDescent="0.2">
      <c r="A5" s="4" t="s">
        <v>2</v>
      </c>
      <c r="B5" s="5">
        <v>0</v>
      </c>
      <c r="C5" s="5">
        <v>0.12260699999999999</v>
      </c>
      <c r="D5" s="5">
        <v>-0.13486999999999999</v>
      </c>
      <c r="E5" s="5">
        <v>-3.0079999999999999E-2</v>
      </c>
      <c r="F5" s="5">
        <v>1.0030000000000001E-2</v>
      </c>
      <c r="G5" s="5">
        <v>-1.537E-2</v>
      </c>
      <c r="H5" s="5">
        <v>-0.40966999999999998</v>
      </c>
      <c r="I5" s="5">
        <v>-0.39500000000000002</v>
      </c>
      <c r="J5" s="5">
        <v>-0.37619000000000002</v>
      </c>
      <c r="K5" s="5">
        <v>-0.24682999999999999</v>
      </c>
      <c r="L5" s="5">
        <v>-0.20979</v>
      </c>
      <c r="M5" s="5">
        <v>-0.18062</v>
      </c>
    </row>
    <row r="6" spans="1:13" x14ac:dyDescent="0.2">
      <c r="A6" s="4" t="s">
        <v>2</v>
      </c>
      <c r="B6" s="5">
        <v>0</v>
      </c>
      <c r="C6" s="5">
        <v>-0.23258000000000001</v>
      </c>
      <c r="D6" s="5">
        <v>-0.24679000000000001</v>
      </c>
      <c r="E6" s="5">
        <v>-0.17716000000000001</v>
      </c>
      <c r="F6" s="5">
        <v>-0.15776000000000001</v>
      </c>
      <c r="G6" s="17">
        <v>0.10430356666666667</v>
      </c>
      <c r="H6" s="5">
        <v>-0.11153</v>
      </c>
      <c r="I6" s="5">
        <v>-0.20707999999999999</v>
      </c>
      <c r="J6" s="5">
        <v>-0.17499000000000001</v>
      </c>
      <c r="K6" s="5">
        <v>-0.17113</v>
      </c>
      <c r="L6" s="5">
        <v>-0.18514</v>
      </c>
      <c r="M6" s="5">
        <v>-0.19353999999999999</v>
      </c>
    </row>
    <row r="7" spans="1:13" x14ac:dyDescent="0.2">
      <c r="A7" s="4" t="s">
        <v>2</v>
      </c>
      <c r="B7" s="5">
        <v>0</v>
      </c>
      <c r="C7" s="5">
        <v>0.29090700000000003</v>
      </c>
      <c r="D7" s="5">
        <v>-5.7430000000000002E-2</v>
      </c>
      <c r="E7" s="5">
        <v>1.0193000000000001E-2</v>
      </c>
      <c r="F7" s="5">
        <v>4.4112999999999999E-2</v>
      </c>
      <c r="G7" s="5">
        <v>-9.4839999999999994E-2</v>
      </c>
      <c r="H7" s="5">
        <v>6.6320000000000004E-2</v>
      </c>
      <c r="I7" s="5">
        <v>0.16836699999999999</v>
      </c>
      <c r="J7" s="5">
        <v>0.12708700000000001</v>
      </c>
      <c r="K7" s="5">
        <v>-7.9430000000000001E-2</v>
      </c>
      <c r="L7" s="5">
        <v>-2.912E-2</v>
      </c>
      <c r="M7" s="5">
        <v>-0.10408000000000001</v>
      </c>
    </row>
    <row r="8" spans="1:13" x14ac:dyDescent="0.2">
      <c r="A8" s="4" t="s">
        <v>2</v>
      </c>
      <c r="B8" s="5">
        <v>0</v>
      </c>
      <c r="C8" s="5">
        <v>0.11006299999999999</v>
      </c>
      <c r="D8" s="5">
        <v>0.19933000000000001</v>
      </c>
      <c r="E8" s="5">
        <v>0.17638999999999999</v>
      </c>
      <c r="F8" s="5">
        <v>0.130603</v>
      </c>
      <c r="G8" s="5">
        <v>9.8089999999999997E-2</v>
      </c>
      <c r="H8" s="5">
        <v>0.167683</v>
      </c>
      <c r="I8" s="5">
        <v>0.104217</v>
      </c>
      <c r="J8" s="5">
        <v>0.16669</v>
      </c>
      <c r="K8" s="5">
        <v>-2.6249999999999999E-2</v>
      </c>
      <c r="L8" s="5">
        <v>2.7130000000000001E-2</v>
      </c>
      <c r="M8" s="5">
        <v>3.1917000000000001E-2</v>
      </c>
    </row>
    <row r="9" spans="1:13" x14ac:dyDescent="0.2">
      <c r="A9" s="4" t="s">
        <v>2</v>
      </c>
      <c r="B9" s="5">
        <v>0</v>
      </c>
      <c r="C9" s="5">
        <v>-0.31601000000000001</v>
      </c>
      <c r="D9" s="5">
        <v>-0.16442999999999999</v>
      </c>
      <c r="E9" s="5">
        <v>0.75917999999999997</v>
      </c>
      <c r="F9" s="5">
        <v>0.74485299999999999</v>
      </c>
      <c r="G9" s="17">
        <v>0.10430356666666667</v>
      </c>
      <c r="H9" s="5">
        <v>-0.88441999999999998</v>
      </c>
      <c r="I9" s="5">
        <v>0.10423300000000001</v>
      </c>
      <c r="J9" s="5">
        <v>6.0087000000000002E-2</v>
      </c>
      <c r="K9" s="5">
        <v>0.205207</v>
      </c>
      <c r="L9" s="5">
        <v>0.41367999999999999</v>
      </c>
      <c r="M9" s="5">
        <v>0.68429300000000004</v>
      </c>
    </row>
    <row r="10" spans="1:13" x14ac:dyDescent="0.2">
      <c r="A10" s="4" t="s">
        <v>2</v>
      </c>
      <c r="B10" s="5">
        <v>0</v>
      </c>
      <c r="C10" s="5">
        <v>-0.19372699999999998</v>
      </c>
      <c r="D10" s="17">
        <v>5.7841027777777776E-2</v>
      </c>
      <c r="E10" s="5">
        <v>-0.20088699999999998</v>
      </c>
      <c r="F10" s="5">
        <v>-0.18544699999999997</v>
      </c>
      <c r="G10" s="5">
        <v>-4.935366666666665E-2</v>
      </c>
      <c r="H10" s="5">
        <v>-0.29152700000000004</v>
      </c>
      <c r="I10" s="5">
        <v>-0.34358033333333332</v>
      </c>
      <c r="J10" s="5">
        <v>-0.33371366666666663</v>
      </c>
      <c r="K10" s="5">
        <v>-0.19245366666666663</v>
      </c>
      <c r="L10" s="5">
        <v>-0.1615803333333333</v>
      </c>
      <c r="M10" s="5">
        <v>-0.31694033333333321</v>
      </c>
    </row>
    <row r="11" spans="1:13" x14ac:dyDescent="0.2">
      <c r="A11" s="4" t="s">
        <v>2</v>
      </c>
      <c r="B11" s="5">
        <v>0</v>
      </c>
      <c r="C11" s="5">
        <v>0.18463299999999994</v>
      </c>
      <c r="D11" s="5">
        <v>0.11117966666666663</v>
      </c>
      <c r="E11" s="5">
        <v>0.10006633333333333</v>
      </c>
      <c r="F11" s="5">
        <v>0.15325966666666663</v>
      </c>
      <c r="G11" s="5">
        <v>0.16072633333333333</v>
      </c>
      <c r="H11" s="5">
        <v>7.1839666666666607E-2</v>
      </c>
      <c r="I11" s="5">
        <v>0.14401299999999992</v>
      </c>
      <c r="J11" s="5">
        <v>0.23941299999999999</v>
      </c>
      <c r="K11" s="5">
        <v>0.1677796666666666</v>
      </c>
      <c r="L11" s="5">
        <v>4.3879666666666629E-2</v>
      </c>
      <c r="M11" s="5">
        <v>2.066633333333329E-2</v>
      </c>
    </row>
    <row r="12" spans="1:13" x14ac:dyDescent="0.2">
      <c r="A12" s="4" t="s">
        <v>2</v>
      </c>
      <c r="B12" s="5">
        <v>0</v>
      </c>
      <c r="C12" s="5">
        <v>0.1429200000000001</v>
      </c>
      <c r="D12" s="5">
        <v>-0.13237333333333326</v>
      </c>
      <c r="E12" s="5">
        <v>-4.5546666666666624E-2</v>
      </c>
      <c r="F12" s="5">
        <v>-0.10289999999999992</v>
      </c>
      <c r="G12" s="17">
        <v>0.10430356666666667</v>
      </c>
      <c r="H12" s="5">
        <v>0.23640000000000008</v>
      </c>
      <c r="I12" s="5">
        <v>0.41037333333333342</v>
      </c>
      <c r="J12" s="5">
        <v>0.34662666666666669</v>
      </c>
      <c r="K12" s="5">
        <v>0.22281333333333345</v>
      </c>
      <c r="L12" s="5">
        <v>0.20983333333333345</v>
      </c>
      <c r="M12" s="5">
        <v>5.4940000000000093E-2</v>
      </c>
    </row>
    <row r="13" spans="1:13" x14ac:dyDescent="0.2">
      <c r="A13" s="4" t="s">
        <v>2</v>
      </c>
      <c r="B13" s="5">
        <v>0</v>
      </c>
      <c r="C13" s="5">
        <v>-0.10240700000000005</v>
      </c>
      <c r="D13" s="5">
        <v>0.13698633333333329</v>
      </c>
      <c r="E13" s="5">
        <v>0.130993</v>
      </c>
      <c r="F13" s="5">
        <v>-2.6827000000000083E-2</v>
      </c>
      <c r="G13" s="5">
        <v>-7.3820333333333377E-2</v>
      </c>
      <c r="H13" s="5">
        <v>-0.21632033333333336</v>
      </c>
      <c r="I13" s="5">
        <v>-5.9993666666666723E-2</v>
      </c>
      <c r="J13" s="5">
        <v>-3.0260333333333379E-2</v>
      </c>
      <c r="K13" s="5">
        <v>-0.13606033333333339</v>
      </c>
      <c r="L13" s="5">
        <v>6.0459666666666606E-2</v>
      </c>
      <c r="M13" s="5">
        <v>6.5859666666666622E-2</v>
      </c>
    </row>
    <row r="14" spans="1:13" s="4" customFormat="1" x14ac:dyDescent="0.2">
      <c r="A14" s="4" t="s">
        <v>2</v>
      </c>
      <c r="B14" s="4">
        <v>0</v>
      </c>
      <c r="C14" s="4">
        <v>0.24803333333333336</v>
      </c>
      <c r="D14" s="4">
        <v>0.25062666666666661</v>
      </c>
      <c r="E14" s="4">
        <v>5.9873333333333355E-2</v>
      </c>
      <c r="F14" s="4">
        <v>-7.1279999999999982E-2</v>
      </c>
      <c r="G14" s="4">
        <v>6.4733333333333309E-3</v>
      </c>
      <c r="H14" s="4">
        <v>-5.9913333333333305E-2</v>
      </c>
      <c r="I14" s="4">
        <v>6.3793333333333355E-2</v>
      </c>
      <c r="J14" s="4">
        <v>-0.13829333333333332</v>
      </c>
      <c r="K14" s="4">
        <v>-0.14703999999999998</v>
      </c>
      <c r="L14" s="4">
        <v>-0.10561333333333331</v>
      </c>
      <c r="M14" s="4">
        <v>-0.16827333333333333</v>
      </c>
    </row>
    <row r="15" spans="1:13" s="4" customFormat="1" x14ac:dyDescent="0.2">
      <c r="A15" s="4" t="s">
        <v>2</v>
      </c>
      <c r="B15" s="1">
        <v>0</v>
      </c>
      <c r="C15" s="1">
        <v>0.11228687179487176</v>
      </c>
      <c r="D15" s="1">
        <v>5.7841027777777783E-2</v>
      </c>
      <c r="E15" s="1">
        <v>0.11003399999999999</v>
      </c>
      <c r="F15" s="1">
        <v>0.14545028205128205</v>
      </c>
      <c r="G15" s="1">
        <v>0.10430356666666667</v>
      </c>
      <c r="H15" s="1">
        <v>-0.18961907692307692</v>
      </c>
      <c r="I15" s="1">
        <v>-3.9364179487179483E-2</v>
      </c>
      <c r="J15" s="1">
        <v>-1.7006205128205134E-2</v>
      </c>
      <c r="K15" s="1">
        <v>4.0156846153846175E-2</v>
      </c>
      <c r="L15" s="1">
        <v>4.6048615384615382E-2</v>
      </c>
      <c r="M15" s="1">
        <v>-2.1939820512820507E-2</v>
      </c>
    </row>
    <row r="16" spans="1:13" x14ac:dyDescent="0.2">
      <c r="A16" s="5" t="s">
        <v>19</v>
      </c>
      <c r="B16" s="5">
        <v>0</v>
      </c>
      <c r="C16" s="5">
        <v>-0.19581300000000013</v>
      </c>
      <c r="D16" s="5">
        <v>0.40598033333333322</v>
      </c>
      <c r="E16" s="5">
        <v>0.88110033333333315</v>
      </c>
      <c r="F16" s="5">
        <v>0.84047366666666656</v>
      </c>
      <c r="G16" s="5">
        <v>0.41420033333333317</v>
      </c>
      <c r="H16" s="5">
        <v>0.70492033333333337</v>
      </c>
      <c r="I16" s="5">
        <v>1.0072136666666667</v>
      </c>
      <c r="J16" s="5">
        <v>1.0668070000000001</v>
      </c>
      <c r="K16" s="5">
        <v>0.87111366666666668</v>
      </c>
      <c r="L16" s="5">
        <v>0.98912699999999976</v>
      </c>
      <c r="M16" s="5">
        <v>0.84800033333333291</v>
      </c>
    </row>
    <row r="17" spans="1:13" x14ac:dyDescent="0.2">
      <c r="A17" s="5" t="s">
        <v>19</v>
      </c>
      <c r="B17" s="5">
        <v>0</v>
      </c>
      <c r="C17" s="5">
        <v>0.56703300000000001</v>
      </c>
      <c r="D17" s="5">
        <v>0.68079999999999996</v>
      </c>
      <c r="E17" s="5">
        <v>0.43060700000000002</v>
      </c>
      <c r="F17" s="5">
        <v>0.51062700000000005</v>
      </c>
      <c r="G17" s="5">
        <v>0.52969999999999995</v>
      </c>
      <c r="H17" s="5">
        <v>-0.24629999999999999</v>
      </c>
      <c r="I17" s="5">
        <v>-0.59594999999999998</v>
      </c>
      <c r="J17" s="5">
        <v>-0.37475000000000003</v>
      </c>
      <c r="K17" s="5">
        <v>-0.35215000000000002</v>
      </c>
      <c r="L17" s="5">
        <v>-0.53290999999999999</v>
      </c>
      <c r="M17" s="5">
        <v>-0.53290999999999999</v>
      </c>
    </row>
    <row r="18" spans="1:13" x14ac:dyDescent="0.2">
      <c r="A18" s="5" t="s">
        <v>19</v>
      </c>
      <c r="B18" s="5">
        <v>0</v>
      </c>
      <c r="C18" s="5">
        <v>0.26166193333333315</v>
      </c>
      <c r="D18" s="5">
        <v>0.13765167692307673</v>
      </c>
      <c r="E18" s="5">
        <v>0.16056193333333321</v>
      </c>
      <c r="F18" s="5">
        <v>0.10015526666666646</v>
      </c>
      <c r="G18" s="5">
        <v>0.15758859999999986</v>
      </c>
      <c r="H18" s="5">
        <v>0.29161526666666654</v>
      </c>
      <c r="I18" s="5">
        <v>0.29219526666666645</v>
      </c>
      <c r="J18" s="5">
        <v>0.42897526666666647</v>
      </c>
      <c r="K18" s="5">
        <v>0.35631526666666652</v>
      </c>
      <c r="L18" s="5">
        <v>0.4433285999999998</v>
      </c>
      <c r="M18" s="5">
        <v>0.22737526666666652</v>
      </c>
    </row>
    <row r="19" spans="1:13" x14ac:dyDescent="0.2">
      <c r="A19" s="5" t="s">
        <v>19</v>
      </c>
      <c r="B19" s="5">
        <v>0</v>
      </c>
      <c r="C19" s="5">
        <v>6.9659999999999861E-2</v>
      </c>
      <c r="D19" s="5">
        <v>9.7559999999999883E-2</v>
      </c>
      <c r="E19" s="5">
        <v>0.20989333333333321</v>
      </c>
      <c r="F19" s="5">
        <v>0.27413333333333312</v>
      </c>
      <c r="G19" s="5">
        <v>0.44073999999999991</v>
      </c>
      <c r="H19" s="5">
        <v>0.7173666666666666</v>
      </c>
      <c r="I19" s="5">
        <v>0.5358666666666666</v>
      </c>
      <c r="J19" s="5">
        <v>0.31029999999999985</v>
      </c>
      <c r="K19" s="5">
        <v>0.30303999999999981</v>
      </c>
      <c r="L19" s="5">
        <v>-9.2793333333333464E-2</v>
      </c>
      <c r="M19" s="5">
        <v>0.32566666666666655</v>
      </c>
    </row>
    <row r="20" spans="1:13" x14ac:dyDescent="0.2">
      <c r="A20" s="5" t="s">
        <v>19</v>
      </c>
      <c r="B20" s="5">
        <v>0</v>
      </c>
      <c r="C20" s="5">
        <v>-9.021333333333327E-2</v>
      </c>
      <c r="D20" s="5">
        <v>-0.22049999999999995</v>
      </c>
      <c r="E20" s="5">
        <v>-0.26129333333333327</v>
      </c>
      <c r="F20" s="5">
        <v>-0.30622666666666654</v>
      </c>
      <c r="G20" s="5">
        <v>-0.15977333333333324</v>
      </c>
      <c r="H20" s="5">
        <v>-0.49883999999999989</v>
      </c>
      <c r="I20" s="5">
        <v>-0.34309999999999996</v>
      </c>
      <c r="J20" s="5">
        <v>-0.38251333333333321</v>
      </c>
      <c r="K20" s="5">
        <v>-0.4049333333333332</v>
      </c>
      <c r="L20" s="5">
        <v>-0.33672666666666656</v>
      </c>
      <c r="M20" s="5">
        <v>-0.34480666666666659</v>
      </c>
    </row>
    <row r="21" spans="1:13" x14ac:dyDescent="0.2">
      <c r="A21" s="5" t="s">
        <v>19</v>
      </c>
      <c r="B21" s="5">
        <v>0</v>
      </c>
      <c r="C21" s="5">
        <v>-0.30788666666666675</v>
      </c>
      <c r="D21" s="5">
        <v>-0.45486000000000004</v>
      </c>
      <c r="E21" s="5">
        <v>-0.35530000000000006</v>
      </c>
      <c r="F21" s="5">
        <v>-0.31766000000000005</v>
      </c>
      <c r="G21" s="5">
        <v>-0.31790000000000007</v>
      </c>
      <c r="H21" s="5">
        <v>-0.4258333333333334</v>
      </c>
      <c r="I21" s="5">
        <v>-0.46106666666666668</v>
      </c>
      <c r="J21" s="5">
        <v>-0.37286000000000014</v>
      </c>
      <c r="K21" s="5">
        <v>-0.35447333333333336</v>
      </c>
      <c r="L21" s="5">
        <v>-0.29138666666666674</v>
      </c>
      <c r="M21" s="5">
        <v>-0.21567333333333341</v>
      </c>
    </row>
    <row r="22" spans="1:13" x14ac:dyDescent="0.2">
      <c r="A22" s="5" t="s">
        <v>19</v>
      </c>
      <c r="B22" s="5">
        <v>0</v>
      </c>
      <c r="C22" s="5">
        <v>0.28144666666666662</v>
      </c>
      <c r="D22" s="5">
        <v>0.55157999999999985</v>
      </c>
      <c r="E22" s="5">
        <v>0.50093333333333334</v>
      </c>
      <c r="F22" s="5">
        <v>0.54654666666666674</v>
      </c>
      <c r="G22" s="5">
        <v>0.5495133333333333</v>
      </c>
      <c r="H22" s="5">
        <v>0.36800000000000005</v>
      </c>
      <c r="I22" s="5">
        <v>0.22209999999999994</v>
      </c>
      <c r="J22" s="5">
        <v>0.13338</v>
      </c>
      <c r="K22" s="5">
        <v>0.19409999999999997</v>
      </c>
      <c r="L22" s="5">
        <v>0.30102000000000001</v>
      </c>
      <c r="M22" s="5">
        <v>0.49345333333333341</v>
      </c>
    </row>
    <row r="23" spans="1:13" x14ac:dyDescent="0.2">
      <c r="A23" s="5" t="s">
        <v>19</v>
      </c>
      <c r="B23" s="5">
        <v>0</v>
      </c>
      <c r="C23" s="5">
        <v>-0.10768000000000012</v>
      </c>
      <c r="D23" s="5">
        <v>-0.12136666666666678</v>
      </c>
      <c r="E23" s="5">
        <v>-5.7400000000000131E-2</v>
      </c>
      <c r="F23" s="5">
        <v>-6.4666666666678791E-4</v>
      </c>
      <c r="G23" s="5">
        <v>0.12927333333333324</v>
      </c>
      <c r="H23" s="5">
        <v>-0.1411066666666668</v>
      </c>
      <c r="I23" s="5">
        <v>-3.542666666666678E-2</v>
      </c>
      <c r="J23" s="5">
        <v>-0.10958000000000009</v>
      </c>
      <c r="K23" s="5">
        <v>-0.26740666666666679</v>
      </c>
      <c r="L23" s="5">
        <v>-0.41908000000000012</v>
      </c>
      <c r="M23" s="5">
        <v>-0.33965333333333347</v>
      </c>
    </row>
    <row r="24" spans="1:13" x14ac:dyDescent="0.2">
      <c r="A24" s="5" t="s">
        <v>19</v>
      </c>
      <c r="B24" s="5">
        <v>0</v>
      </c>
      <c r="C24" s="5">
        <v>0.33097333333333345</v>
      </c>
      <c r="D24" s="5">
        <v>0.23380666666666672</v>
      </c>
      <c r="E24" s="5">
        <v>0.23148000000000005</v>
      </c>
      <c r="F24" s="5">
        <v>0.38704666666666676</v>
      </c>
      <c r="G24" s="5">
        <v>0.38630000000000009</v>
      </c>
      <c r="H24" s="5">
        <v>0.14762666666666674</v>
      </c>
      <c r="I24" s="5">
        <v>1.4353333333333456E-2</v>
      </c>
      <c r="J24" s="5">
        <v>9.8166666666666777E-2</v>
      </c>
      <c r="K24" s="5">
        <v>0.1387800000000001</v>
      </c>
      <c r="L24" s="5">
        <v>0.19789333333333345</v>
      </c>
      <c r="M24" s="5">
        <v>0.1013600000000001</v>
      </c>
    </row>
    <row r="25" spans="1:13" x14ac:dyDescent="0.2">
      <c r="A25" s="5" t="s">
        <v>19</v>
      </c>
      <c r="B25" s="5">
        <v>0</v>
      </c>
      <c r="C25" s="5">
        <v>0.46793333333333326</v>
      </c>
      <c r="D25" s="5">
        <v>0.41230666666666671</v>
      </c>
      <c r="E25" s="5">
        <v>0.51881999999999995</v>
      </c>
      <c r="F25" s="5">
        <v>0.46334666666666663</v>
      </c>
      <c r="G25" s="5">
        <v>0.4482066666666667</v>
      </c>
      <c r="H25" s="5">
        <v>0.38402666666666663</v>
      </c>
      <c r="I25" s="5">
        <v>0.32364666666666669</v>
      </c>
      <c r="J25" s="5">
        <v>0.48146666666666654</v>
      </c>
      <c r="K25" s="5">
        <v>0.68232666666666675</v>
      </c>
      <c r="L25" s="5">
        <v>0.64218000000000008</v>
      </c>
      <c r="M25" s="5">
        <v>0.46750000000000008</v>
      </c>
    </row>
    <row r="26" spans="1:13" x14ac:dyDescent="0.2">
      <c r="A26" s="5" t="s">
        <v>19</v>
      </c>
      <c r="B26" s="5">
        <v>0</v>
      </c>
      <c r="C26" s="5">
        <v>-0.32085000000000002</v>
      </c>
      <c r="D26" s="5">
        <v>-0.54056999999999999</v>
      </c>
      <c r="E26" s="5">
        <v>-0.78693000000000002</v>
      </c>
      <c r="F26" s="5">
        <v>-0.81159000000000003</v>
      </c>
      <c r="G26" s="5">
        <v>-0.60872999999999999</v>
      </c>
      <c r="H26" s="17">
        <v>0.13690863589743588</v>
      </c>
      <c r="I26" s="5">
        <v>-0.69530999999999998</v>
      </c>
      <c r="J26" s="5">
        <v>-0.65491999999999995</v>
      </c>
      <c r="K26" s="5">
        <v>-0.98319999999999996</v>
      </c>
      <c r="L26" s="5">
        <v>-0.78807000000000005</v>
      </c>
      <c r="M26" s="5">
        <v>-0.66557999999999995</v>
      </c>
    </row>
    <row r="27" spans="1:13" x14ac:dyDescent="0.2">
      <c r="A27" s="5" t="s">
        <v>19</v>
      </c>
      <c r="B27" s="5">
        <v>0</v>
      </c>
      <c r="C27" s="5">
        <v>-0.14268000000000006</v>
      </c>
      <c r="D27" s="5">
        <v>5.3026666666666569E-2</v>
      </c>
      <c r="E27" s="5">
        <v>-0.15733333333333341</v>
      </c>
      <c r="F27" s="5">
        <v>-0.16990666666666684</v>
      </c>
      <c r="G27" s="5">
        <v>7.587999999999992E-2</v>
      </c>
      <c r="H27" s="5">
        <v>5.0703333333333211E-2</v>
      </c>
      <c r="I27" s="5">
        <v>0.17873999999999993</v>
      </c>
      <c r="J27" s="5">
        <v>0.14185333333333322</v>
      </c>
      <c r="K27" s="5">
        <v>0.19895333333333323</v>
      </c>
      <c r="L27" s="5">
        <v>0.32371333333333324</v>
      </c>
      <c r="M27" s="5">
        <v>0.26331999999999994</v>
      </c>
    </row>
    <row r="28" spans="1:13" x14ac:dyDescent="0.2">
      <c r="A28" s="5" t="s">
        <v>19</v>
      </c>
      <c r="B28" s="5">
        <v>0</v>
      </c>
      <c r="C28" s="5">
        <v>0.79494700000000007</v>
      </c>
      <c r="D28" s="5">
        <v>0.69615366666666689</v>
      </c>
      <c r="E28" s="5">
        <v>0.69480700000000029</v>
      </c>
      <c r="F28" s="5">
        <v>0.48913366666666686</v>
      </c>
      <c r="G28" s="5">
        <v>0.6382270000000001</v>
      </c>
      <c r="H28" s="5">
        <v>0.49844033333333354</v>
      </c>
      <c r="I28" s="5">
        <v>1.1351070000000001</v>
      </c>
      <c r="J28" s="5">
        <v>1.1535936666666666</v>
      </c>
      <c r="K28" s="5">
        <v>1.1696870000000004</v>
      </c>
      <c r="L28" s="5">
        <v>0.94878033333333345</v>
      </c>
      <c r="M28" s="5">
        <v>1.0547936666666669</v>
      </c>
    </row>
    <row r="29" spans="1:13" x14ac:dyDescent="0.2">
      <c r="A29" s="5" t="s">
        <v>19</v>
      </c>
      <c r="B29" s="5">
        <v>0</v>
      </c>
      <c r="C29" s="5">
        <v>-5.5773666666666569E-2</v>
      </c>
      <c r="D29" s="5">
        <v>0.11722633333333342</v>
      </c>
      <c r="E29" s="5">
        <v>-9.428033333333323E-2</v>
      </c>
      <c r="F29" s="5">
        <v>-1.9026999999999891E-2</v>
      </c>
      <c r="G29" s="5">
        <v>-3.5069999999999121E-3</v>
      </c>
      <c r="H29" s="5">
        <v>-7.0806999999999884E-2</v>
      </c>
      <c r="I29" s="5">
        <v>-0.20462033333333324</v>
      </c>
      <c r="J29" s="5">
        <v>-1.9933666666666589E-2</v>
      </c>
      <c r="K29" s="5">
        <v>-0.10244033333333322</v>
      </c>
      <c r="L29" s="5">
        <v>-6.1686999999999902E-2</v>
      </c>
      <c r="M29" s="5">
        <v>-0.1650807499999998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MAP</vt:lpstr>
      <vt:lpstr>HR</vt:lpstr>
      <vt:lpstr>Tcore deg</vt:lpstr>
      <vt:lpstr>Thermo score</vt:lpstr>
      <vt:lpstr>Tsk-WI</vt:lpstr>
      <vt:lpstr>Tsk-cont</vt:lpstr>
      <vt:lpstr>TA low oxy</vt:lpstr>
      <vt:lpstr>TA low deoxy</vt:lpstr>
      <vt:lpstr>TA low total</vt:lpstr>
      <vt:lpstr>TA deep oxy</vt:lpstr>
      <vt:lpstr>TA deep deoxy</vt:lpstr>
      <vt:lpstr>TA deep total</vt:lpstr>
      <vt:lpstr>GAS low oxy</vt:lpstr>
      <vt:lpstr>GAS low deoxy</vt:lpstr>
      <vt:lpstr>GAS low total</vt:lpstr>
      <vt:lpstr>GAS deep oxy</vt:lpstr>
      <vt:lpstr>GAS deep deoxy</vt:lpstr>
      <vt:lpstr>GAS deep total</vt:lpstr>
      <vt:lpstr>StO2 TA low</vt:lpstr>
      <vt:lpstr>StO2 TAdeep</vt:lpstr>
      <vt:lpstr>StO2 GAS low</vt:lpstr>
      <vt:lpstr>StO2 GAS deep</vt:lpstr>
      <vt:lpstr>▵StO2TAlow</vt:lpstr>
      <vt:lpstr>▵StO2TA deep</vt:lpstr>
      <vt:lpstr>▵StO2 GAS low</vt:lpstr>
      <vt:lpstr>▵StO2 GAS deep</vt:lpstr>
      <vt:lpstr>Table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Yoshiyuki-Fukuoka</dc:creator>
  <cp:lastModifiedBy>HP Inc.</cp:lastModifiedBy>
  <dcterms:created xsi:type="dcterms:W3CDTF">2016-09-28T06:02:20Z</dcterms:created>
  <dcterms:modified xsi:type="dcterms:W3CDTF">2020-05-22T05:29:02Z</dcterms:modified>
</cp:coreProperties>
</file>