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ony Vaio\Desktop\Manuscripts\Peer J\Edited\Edited_PeerJ_Second review\"/>
    </mc:Choice>
  </mc:AlternateContent>
  <xr:revisionPtr revIDLastSave="0" documentId="13_ncr:1_{82F47FC9-E56F-42AA-8B0A-9EB801CF74E6}" xr6:coauthVersionLast="45" xr6:coauthVersionMax="45" xr10:uidLastSave="{00000000-0000-0000-0000-000000000000}"/>
  <bookViews>
    <workbookView xWindow="-108" yWindow="492" windowWidth="23256" windowHeight="12576" firstSheet="3" activeTab="9" xr2:uid="{AC694660-1DFE-4883-BBC5-DFD2F2BC74A7}"/>
  </bookViews>
  <sheets>
    <sheet name="PK ERL" sheetId="10" r:id="rId1"/>
    <sheet name="PK ERL+Berry" sheetId="13" r:id="rId2"/>
    <sheet name="PK ERL+Peach" sheetId="14" r:id="rId3"/>
    <sheet name="PK ERL+lime" sheetId="15" r:id="rId4"/>
    <sheet name="PK ERL+Pineapple" sheetId="16" r:id="rId5"/>
    <sheet name="PK GEF" sheetId="12" r:id="rId6"/>
    <sheet name="PK GEF+Berry" sheetId="2" r:id="rId7"/>
    <sheet name="PK GEF+Peach" sheetId="11" r:id="rId8"/>
    <sheet name="PK GEF+Lime" sheetId="7" r:id="rId9"/>
    <sheet name="PK GEF+Pineapple" sheetId="9" r:id="rId10"/>
  </sheets>
  <externalReferences>
    <externalReference r:id="rId11"/>
  </externalReferenc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9" i="7" l="1"/>
  <c r="E9" i="15"/>
  <c r="E10" i="9"/>
  <c r="E9" i="9"/>
  <c r="E9" i="2"/>
  <c r="E28" i="16"/>
  <c r="E27" i="16"/>
  <c r="E26" i="16"/>
  <c r="E25" i="16"/>
  <c r="E24" i="16"/>
  <c r="E23" i="16"/>
  <c r="E22" i="16"/>
  <c r="E21" i="16"/>
  <c r="E20" i="16"/>
  <c r="E19" i="16"/>
  <c r="E18" i="16"/>
  <c r="E17" i="16"/>
  <c r="E16" i="16"/>
  <c r="E15" i="16"/>
  <c r="E14" i="16"/>
  <c r="E13" i="16"/>
  <c r="E12" i="16"/>
  <c r="E11" i="16"/>
  <c r="E10" i="16"/>
  <c r="E9" i="16"/>
  <c r="E28" i="15"/>
  <c r="E27" i="15"/>
  <c r="E26" i="15"/>
  <c r="E25" i="15"/>
  <c r="E24" i="15"/>
  <c r="E23" i="15"/>
  <c r="E22" i="15"/>
  <c r="E21" i="15"/>
  <c r="E20" i="15"/>
  <c r="E19" i="15"/>
  <c r="E18" i="15"/>
  <c r="E17" i="15"/>
  <c r="E16" i="15"/>
  <c r="E15" i="15"/>
  <c r="E14" i="15"/>
  <c r="E13" i="15"/>
  <c r="E12" i="15"/>
  <c r="E11" i="15"/>
  <c r="E10" i="15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28" i="13"/>
  <c r="E27" i="13"/>
  <c r="E26" i="13"/>
  <c r="E25" i="13"/>
  <c r="E24" i="13"/>
  <c r="E23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28" i="12"/>
  <c r="E20" i="12"/>
  <c r="E12" i="12"/>
  <c r="E27" i="12"/>
  <c r="E19" i="12"/>
  <c r="E11" i="12"/>
  <c r="E26" i="12"/>
  <c r="E18" i="12"/>
  <c r="E10" i="12"/>
  <c r="E25" i="12"/>
  <c r="E17" i="12"/>
  <c r="E9" i="12"/>
  <c r="E24" i="12"/>
  <c r="E16" i="12"/>
  <c r="E23" i="12"/>
  <c r="E15" i="12"/>
  <c r="E13" i="12"/>
  <c r="E22" i="12"/>
  <c r="E14" i="12"/>
  <c r="E21" i="12"/>
  <c r="E28" i="11"/>
  <c r="E20" i="11"/>
  <c r="E12" i="11"/>
  <c r="E21" i="11"/>
  <c r="E27" i="11"/>
  <c r="E19" i="11"/>
  <c r="E11" i="11"/>
  <c r="E17" i="11"/>
  <c r="E26" i="11"/>
  <c r="E18" i="11"/>
  <c r="E10" i="11"/>
  <c r="E9" i="11"/>
  <c r="E25" i="11"/>
  <c r="E13" i="11"/>
  <c r="E24" i="11"/>
  <c r="E16" i="11"/>
  <c r="E22" i="11"/>
  <c r="E23" i="11"/>
  <c r="E15" i="11"/>
  <c r="E14" i="11"/>
  <c r="E28" i="10"/>
  <c r="E20" i="10"/>
  <c r="E12" i="10"/>
  <c r="E27" i="10"/>
  <c r="E19" i="10"/>
  <c r="E11" i="10"/>
  <c r="E21" i="10"/>
  <c r="E26" i="10"/>
  <c r="E18" i="10"/>
  <c r="E10" i="10"/>
  <c r="E13" i="10"/>
  <c r="E25" i="10"/>
  <c r="E17" i="10"/>
  <c r="E9" i="10"/>
  <c r="E24" i="10"/>
  <c r="E16" i="10"/>
  <c r="E14" i="10"/>
  <c r="E23" i="10"/>
  <c r="E15" i="10"/>
  <c r="E22" i="10"/>
  <c r="E28" i="9"/>
  <c r="E20" i="9"/>
  <c r="E12" i="9"/>
  <c r="E21" i="9"/>
  <c r="E27" i="9"/>
  <c r="E19" i="9"/>
  <c r="E11" i="9"/>
  <c r="E14" i="9"/>
  <c r="E26" i="9"/>
  <c r="E18" i="9"/>
  <c r="E15" i="9"/>
  <c r="E25" i="9"/>
  <c r="E17" i="9"/>
  <c r="E23" i="9"/>
  <c r="E24" i="9"/>
  <c r="E16" i="9"/>
  <c r="E13" i="9"/>
  <c r="E22" i="9"/>
  <c r="E28" i="7"/>
  <c r="E20" i="7"/>
  <c r="E12" i="7"/>
  <c r="E27" i="7"/>
  <c r="E19" i="7"/>
  <c r="E11" i="7"/>
  <c r="E13" i="7"/>
  <c r="E26" i="7"/>
  <c r="E18" i="7"/>
  <c r="E10" i="7"/>
  <c r="E15" i="7"/>
  <c r="E25" i="7"/>
  <c r="E17" i="7"/>
  <c r="E23" i="7"/>
  <c r="E24" i="7"/>
  <c r="E16" i="7"/>
  <c r="E22" i="7"/>
  <c r="E14" i="7"/>
  <c r="E21" i="7"/>
  <c r="E24" i="2"/>
  <c r="E16" i="2"/>
  <c r="E23" i="2"/>
  <c r="E15" i="2"/>
  <c r="E27" i="2"/>
  <c r="E22" i="2"/>
  <c r="E14" i="2"/>
  <c r="E12" i="2"/>
  <c r="E21" i="2"/>
  <c r="E13" i="2"/>
  <c r="E11" i="2"/>
  <c r="E28" i="2"/>
  <c r="E20" i="2"/>
  <c r="E19" i="2"/>
  <c r="E25" i="2"/>
  <c r="E26" i="2"/>
  <c r="E18" i="2"/>
  <c r="E10" i="2"/>
  <c r="E17" i="2"/>
</calcChain>
</file>

<file path=xl/sharedStrings.xml><?xml version="1.0" encoding="utf-8"?>
<sst xmlns="http://schemas.openxmlformats.org/spreadsheetml/2006/main" count="410" uniqueCount="39">
  <si>
    <r>
      <t>PK</t>
    </r>
    <r>
      <rPr>
        <b/>
        <u/>
        <sz val="10"/>
        <color indexed="13"/>
        <rFont val="Arial"/>
        <family val="2"/>
      </rPr>
      <t>Solver 2.0</t>
    </r>
  </si>
  <si>
    <t>Sample Data for Usage of Pharmacokinetic Functions</t>
  </si>
  <si>
    <t>Time Unit</t>
  </si>
  <si>
    <t>Conc Unit</t>
  </si>
  <si>
    <t>Dose</t>
  </si>
  <si>
    <t>Dose Unit</t>
  </si>
  <si>
    <t>h</t>
  </si>
  <si>
    <t>Analyst</t>
  </si>
  <si>
    <t>Date</t>
  </si>
  <si>
    <t>Time</t>
  </si>
  <si>
    <t>Sadek</t>
  </si>
  <si>
    <t>Conc</t>
  </si>
  <si>
    <t>Number of</t>
  </si>
  <si>
    <t>points for Lz</t>
  </si>
  <si>
    <t>Parameter</t>
  </si>
  <si>
    <t>Value</t>
  </si>
  <si>
    <t>Cmax</t>
  </si>
  <si>
    <t>Tmax</t>
  </si>
  <si>
    <t>Clast</t>
  </si>
  <si>
    <t>Tlast</t>
  </si>
  <si>
    <t>AUCt</t>
  </si>
  <si>
    <t>AUMCt</t>
  </si>
  <si>
    <t>MRTt</t>
  </si>
  <si>
    <t>Lz</t>
  </si>
  <si>
    <t>T1/2</t>
  </si>
  <si>
    <t>AUCi</t>
  </si>
  <si>
    <t>AUMCi</t>
  </si>
  <si>
    <t>MRTi</t>
  </si>
  <si>
    <t>CL</t>
  </si>
  <si>
    <t>Vd</t>
  </si>
  <si>
    <t>Clast_pre</t>
  </si>
  <si>
    <t>AUCi_pre</t>
  </si>
  <si>
    <t>AUMCi_pre</t>
  </si>
  <si>
    <t>MRTi_pre</t>
  </si>
  <si>
    <t>CL_pre</t>
  </si>
  <si>
    <t>Vd_pre</t>
  </si>
  <si>
    <t>mg/kg</t>
  </si>
  <si>
    <t>ng/ml</t>
  </si>
  <si>
    <t>t1/2=0.693/kel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</si>
</sst>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\-d"/>
    <numFmt numFmtId="165" formatCode="h:mm:ss;@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color indexed="11"/>
      <name val="Arial"/>
      <family val="2"/>
    </font>
    <font>
      <sz val="10"/>
      <color indexed="13"/>
      <name val="Arial"/>
      <family val="2"/>
    </font>
    <font>
      <b/>
      <sz val="10"/>
      <color theme="1"/>
      <name val="Arial"/>
      <family val="2"/>
    </font>
    <font>
      <b/>
      <i/>
      <u/>
      <sz val="10"/>
      <color indexed="13"/>
      <name val="Arial"/>
      <family val="2"/>
    </font>
    <font>
      <b/>
      <u/>
      <sz val="10"/>
      <color indexed="13"/>
      <name val="Arial"/>
      <family val="2"/>
    </font>
    <font>
      <b/>
      <i/>
      <sz val="10"/>
      <color indexed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</fills>
  <borders count="3">
    <border>
      <left/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0" xfId="0" applyFont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>
      <alignment horizontal="left" vertical="center"/>
    </xf>
    <xf numFmtId="0" fontId="5" fillId="2" borderId="0" xfId="0" applyFont="1" applyFill="1"/>
    <xf numFmtId="0" fontId="7" fillId="2" borderId="0" xfId="0" applyFont="1" applyFill="1"/>
    <xf numFmtId="164" fontId="3" fillId="2" borderId="0" xfId="0" applyNumberFormat="1" applyFont="1" applyFill="1" applyAlignment="1">
      <alignment horizontal="left" vertical="center"/>
    </xf>
    <xf numFmtId="165" fontId="3" fillId="2" borderId="0" xfId="0" applyNumberFormat="1" applyFont="1" applyFill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1" fillId="0" borderId="2" xfId="0" applyFont="1" applyBorder="1"/>
    <xf numFmtId="0" fontId="1" fillId="0" borderId="0" xfId="0" applyFont="1" applyBorder="1"/>
    <xf numFmtId="0" fontId="1" fillId="3" borderId="0" xfId="0" applyFont="1" applyFill="1"/>
    <xf numFmtId="0" fontId="1" fillId="0" borderId="0" xfId="0" applyFont="1" applyFill="1"/>
    <xf numFmtId="0" fontId="1" fillId="4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3471262C-0912-4C8B-8687-EE6267255815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4D853113-19FF-4489-8737-599CB524023B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3E90C50-719A-4AB1-A4B8-F14A37892C53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BAC36C3-BE98-4E0B-9334-16453BDBF779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D021548-975A-4E85-ADCA-B7E42D16C55F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4D61A46-D378-4BC2-8CAE-20A2318A2EAA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BC16B31-52E7-4627-866D-86BB3E0E4A9A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D4DFE1C2-A22E-47B7-8831-5F469107893D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76986AE-C708-4CAC-AA7D-2D2E9D4614D6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419100</xdr:colOff>
      <xdr:row>7</xdr:row>
      <xdr:rowOff>28575</xdr:rowOff>
    </xdr:from>
    <xdr:to>
      <xdr:col>14</xdr:col>
      <xdr:colOff>66675</xdr:colOff>
      <xdr:row>30</xdr:row>
      <xdr:rowOff>95250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52E06B64-B0A5-437E-B743-A65A9F4EBC49}"/>
            </a:ext>
          </a:extLst>
        </xdr:cNvPr>
        <xdr:cNvSpPr txBox="1"/>
      </xdr:nvSpPr>
      <xdr:spPr>
        <a:xfrm>
          <a:off x="4848225" y="1162050"/>
          <a:ext cx="5362575" cy="3790950"/>
        </a:xfrm>
        <a:prstGeom prst="rect">
          <a:avLst/>
        </a:prstGeom>
        <a:solidFill>
          <a:sysClr val="window" lastClr="FFFFFF"/>
        </a:solidFill>
        <a:ln w="9525" cmpd="sng">
          <a:solidFill>
            <a:sysClr val="window" lastClr="FFFFFF">
              <a:shade val="50000"/>
            </a:sysClr>
          </a:solidFill>
        </a:ln>
        <a:effectLst/>
      </xdr:spPr>
      <xdr:txBody>
        <a:bodyPr vertOverflow="clip" horzOverflow="clip" wrap="square" rtlCol="0" anchor="t"/>
        <a:lstStyle/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 =maximum plasma concentration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tmax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=time required to reach Cmax ........Both Cmax and tmax can be determined by practical observations.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AUCt =AUC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=area under the zero moment curve (C against t)from 0 to time t ( 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AUMCt= AUMC (0-t)=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to time (the last sampling time),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MRTt=MRT (0-t)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to time t,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Lz=lambda z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=the terminal slope of the semilog ln conc-time curve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T1/2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elimination half-life, the time required for drug conc. to fall by 50%, taken from semilog scale, time corresponding to 1/2 Cmax taken from semilog scale. t1/2=0.693/lambda z, 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AUCi =AUC (0-∞)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zero moment curve (C against t)from 0 time to infinity( AUC 0-t +AUC t-∞)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1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AUMCi= AUMC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area under the first moment curve (Ct against t)from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ngh/mL</a:t>
          </a:r>
          <a:endParaRPr kumimoji="0" lang="en-US" sz="18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MRTi=MRT 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=mean residence time from 0 time to infinity, 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units: h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CL=clearance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=dose/AUC0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(0-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∞</a:t>
          </a: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) units: mL/h/kg</a:t>
          </a: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1" i="0" u="none" strike="noStrike" kern="0" cap="none" spc="0" normalizeH="0" baseline="0" noProof="0">
              <a:ln>
                <a:noFill/>
              </a:ln>
              <a:solidFill>
                <a:srgbClr val="FF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Vd=volume of distribution</a:t>
          </a: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= CL/lambda z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Dose: 20 mg/kg rat 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n-US" sz="11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Calibri"/>
              <a:ea typeface="+mn-ea"/>
              <a:cs typeface="+mn-cs"/>
            </a:rPr>
            <a:t>Number of points of Lz: 4, no. of points taken to calculate the slope of the terminal phase in semilog curve (lamda z)</a:t>
          </a: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  <a:p>
          <a:pPr marL="0" marR="0" lvl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en-US" sz="1100" b="0" i="0" u="none" strike="noStrike" kern="0" cap="none" spc="0" normalizeH="0" baseline="0" noProof="0">
            <a:ln>
              <a:noFill/>
            </a:ln>
            <a:solidFill>
              <a:sysClr val="windowText" lastClr="000000"/>
            </a:solidFill>
            <a:effectLst/>
            <a:uLnTx/>
            <a:uFillTx/>
            <a:latin typeface="Calibri"/>
            <a:ea typeface="+mn-ea"/>
            <a:cs typeface="+mn-cs"/>
          </a:endParaRPr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ksolver/PKSolver.xla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PKSolver"/>
    </sheetNames>
    <definedNames>
      <definedName name="pk_auci"/>
      <definedName name="pk_auci_pre"/>
      <definedName name="pk_auct"/>
      <definedName name="pk_aumci"/>
      <definedName name="pk_aumci_pre"/>
      <definedName name="pk_aumct"/>
      <definedName name="pk_Cl"/>
      <definedName name="pk_Cl_pre"/>
      <definedName name="pk_clast"/>
      <definedName name="PK_Clast_pre"/>
      <definedName name="PK_CMAX"/>
      <definedName name="PK_Lambdaz"/>
      <definedName name="pk_mrti"/>
      <definedName name="pk_mrti_pre"/>
      <definedName name="PK_mrtt"/>
      <definedName name="pk_thalf"/>
      <definedName name="pk_tlast"/>
      <definedName name="pk_tmax"/>
      <definedName name="PK_Vd"/>
      <definedName name="PK_Vd_pre"/>
    </defined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0D049F-76AE-4730-A031-0C4B880C3237}">
  <sheetPr codeName="Sheet6"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E18" sqref="E18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9.4767106839283315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44.52174997893573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105.09987962626523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4">
        <v>2</v>
      </c>
      <c r="B12" s="14">
        <v>48.16363431535148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29.658787342888612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3">
        <v>5</v>
      </c>
      <c r="B14" s="13">
        <v>23.247648894963397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12.274403710596882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9.7726784221615777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4CE0F3-068D-4543-B14C-6191117156FA}">
  <sheetPr codeName="Sheet1">
    <tabColor indexed="10"/>
  </sheetPr>
  <dimension ref="A1:H33"/>
  <sheetViews>
    <sheetView tabSelected="1" workbookViewId="0">
      <pane ySplit="6" topLeftCell="A7" activePane="bottomLeft" state="frozen"/>
      <selection activeCell="B6" sqref="B6"/>
      <selection pane="bottomLeft" activeCell="A13" sqref="A13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75.464827380916702</v>
      </c>
      <c r="D9" s="15" t="s">
        <v>16</v>
      </c>
      <c r="E9" s="15">
        <f>B12</f>
        <v>445.13393686605417</v>
      </c>
    </row>
    <row r="10" spans="1:5" ht="12.75" customHeight="1" x14ac:dyDescent="0.25">
      <c r="A10" s="1">
        <v>0.5</v>
      </c>
      <c r="B10" s="1">
        <v>226.50550278985574</v>
      </c>
      <c r="D10" s="15" t="s">
        <v>17</v>
      </c>
      <c r="E10" s="15">
        <f>A12</f>
        <v>2</v>
      </c>
    </row>
    <row r="11" spans="1:5" ht="12.75" customHeight="1" x14ac:dyDescent="0.25">
      <c r="A11" s="1">
        <v>1</v>
      </c>
      <c r="B11" s="1">
        <v>301.71689999875451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3">
        <v>2</v>
      </c>
      <c r="B12" s="13">
        <v>445.13393686605417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259.32003914860502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">
        <v>5</v>
      </c>
      <c r="B14" s="1">
        <v>210.41428937364495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151.5426613766023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40.215654665556002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E636D7-905E-4730-B909-61C5963CD2EB}">
  <sheetPr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B17" sqref="B17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6.8284039087064894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46.28660750730316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76.680002024739309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4">
        <v>2</v>
      </c>
      <c r="B12" s="14">
        <v>92.364394746798155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110.40901157036691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3">
        <v>5</v>
      </c>
      <c r="B14" s="13">
        <v>45.649721709926432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11.9467412913744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8.1754816218280997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4CE0ADF-81F7-4D1F-8274-203781C96B06}">
  <sheetPr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G16" sqref="G16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5.4892157430900435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67.804028539188081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81.650619326189428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4">
        <v>2</v>
      </c>
      <c r="B12" s="14">
        <v>110.91023506005757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43.222687121914554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3">
        <v>5</v>
      </c>
      <c r="B14" s="13">
        <v>18.203436689102496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11.422620614002962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9.8506898742051892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01FE5D-B8AC-4B14-BF48-36B33F3D7B15}">
  <sheetPr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C30" sqref="C30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19.831192790167716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164.12529466726625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102.78031467784815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4">
        <v>2</v>
      </c>
      <c r="B12" s="14">
        <v>73.275621329589228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57.607990668097237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3">
        <v>5</v>
      </c>
      <c r="B14" s="13">
        <v>42.180350547589399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32.131665786446902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25.120350059195498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A32A954-D47A-48EC-A67F-1797E56A01B4}">
  <sheetPr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E18" sqref="E18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10.627682823056308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22.289101136038255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36.646808482073929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4">
        <v>2</v>
      </c>
      <c r="B12" s="14">
        <v>119.640320001787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45.26767895012982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3">
        <v>5</v>
      </c>
      <c r="B14" s="13">
        <v>20.93967826277218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15.763153947198701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13.95208877922266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23A2EB-4BAB-4A45-AA1D-8FB4A99FD97B}">
  <sheetPr codeName="Sheet3"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A12" sqref="A12:B12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34.491143962942211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141.69845011443579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220.041866092909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3">
        <v>2</v>
      </c>
      <c r="B12" s="13">
        <v>402.46534522876306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169.30941394543058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4">
        <v>5</v>
      </c>
      <c r="B14" s="14">
        <v>148.15136901430932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4">
        <v>24</v>
      </c>
      <c r="B15" s="14">
        <v>69.76935212173936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29.215654665555999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CF7893D-DF15-4283-9FEC-24DFE8D6354F}">
  <sheetPr codeName="Sheet4"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A13" sqref="A13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39.112595220108915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99.699889757627034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151.86033814438099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3">
        <v>2</v>
      </c>
      <c r="B12" s="13">
        <v>322.38869064687628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190.83138187371469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">
        <v>5</v>
      </c>
      <c r="B14" s="1">
        <v>149.67788877550129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81.380122857699206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30.215654665555999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D14E8-2699-47F9-AFA0-A32BB9596C82}">
  <sheetPr codeName="Sheet2"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A14" sqref="A14:B14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44.505043439139513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134.56499401445967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202.40391531791542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3">
        <v>2</v>
      </c>
      <c r="B12" s="13">
        <v>365.43411251518046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">
        <v>3</v>
      </c>
      <c r="B13" s="1">
        <v>213.11955001059027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4">
        <v>5</v>
      </c>
      <c r="B14" s="14">
        <v>160.68237400591156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85.289507571671152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25.215654665555999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8711E6-984A-4264-A4BD-D1056C7CF7FD}">
  <sheetPr codeName="Sheet5">
    <tabColor indexed="10"/>
  </sheetPr>
  <dimension ref="A1:H33"/>
  <sheetViews>
    <sheetView workbookViewId="0">
      <pane ySplit="6" topLeftCell="A7" activePane="bottomLeft" state="frozen"/>
      <selection activeCell="F36" sqref="F36"/>
      <selection pane="bottomLeft" activeCell="E10" sqref="E10"/>
    </sheetView>
  </sheetViews>
  <sheetFormatPr defaultColWidth="10.6640625" defaultRowHeight="12.75" customHeight="1" x14ac:dyDescent="0.25"/>
  <cols>
    <col min="1" max="1" width="12.88671875" style="1" customWidth="1"/>
    <col min="2" max="16384" width="10.6640625" style="1"/>
  </cols>
  <sheetData>
    <row r="1" spans="1:5" s="2" customFormat="1" ht="12.75" customHeight="1" x14ac:dyDescent="0.25">
      <c r="A1" s="5" t="s">
        <v>0</v>
      </c>
      <c r="C1" s="6" t="s">
        <v>1</v>
      </c>
    </row>
    <row r="2" spans="1:5" s="2" customFormat="1" ht="12.75" customHeight="1" x14ac:dyDescent="0.25"/>
    <row r="3" spans="1:5" s="2" customFormat="1" ht="12.75" customHeight="1" x14ac:dyDescent="0.25">
      <c r="A3" s="3" t="s">
        <v>2</v>
      </c>
      <c r="B3" s="4" t="s">
        <v>6</v>
      </c>
    </row>
    <row r="4" spans="1:5" s="2" customFormat="1" ht="12.75" customHeight="1" x14ac:dyDescent="0.25">
      <c r="A4" s="3" t="s">
        <v>3</v>
      </c>
      <c r="B4" s="4" t="s">
        <v>37</v>
      </c>
      <c r="D4" s="3" t="s">
        <v>7</v>
      </c>
      <c r="E4" s="4" t="s">
        <v>10</v>
      </c>
    </row>
    <row r="5" spans="1:5" s="2" customFormat="1" ht="12.75" customHeight="1" x14ac:dyDescent="0.25">
      <c r="A5" s="3" t="s">
        <v>4</v>
      </c>
      <c r="B5" s="4">
        <v>20</v>
      </c>
      <c r="D5" s="3" t="s">
        <v>8</v>
      </c>
      <c r="E5" s="7">
        <v>43240</v>
      </c>
    </row>
    <row r="6" spans="1:5" s="2" customFormat="1" ht="12.75" customHeight="1" x14ac:dyDescent="0.25">
      <c r="A6" s="3" t="s">
        <v>5</v>
      </c>
      <c r="B6" s="4" t="s">
        <v>36</v>
      </c>
      <c r="D6" s="3" t="s">
        <v>9</v>
      </c>
      <c r="E6" s="8">
        <v>0.67254629629629636</v>
      </c>
    </row>
    <row r="7" spans="1:5" ht="12.75" customHeight="1" thickBot="1" x14ac:dyDescent="0.3"/>
    <row r="8" spans="1:5" ht="12.75" customHeight="1" x14ac:dyDescent="0.25">
      <c r="A8" s="9" t="s">
        <v>9</v>
      </c>
      <c r="B8" s="9" t="s">
        <v>11</v>
      </c>
      <c r="D8" s="9" t="s">
        <v>14</v>
      </c>
      <c r="E8" s="9" t="s">
        <v>15</v>
      </c>
    </row>
    <row r="9" spans="1:5" ht="12.75" customHeight="1" x14ac:dyDescent="0.25">
      <c r="A9" s="1">
        <v>0</v>
      </c>
      <c r="B9" s="1">
        <v>156.57088876937115</v>
      </c>
      <c r="D9" s="15" t="s">
        <v>16</v>
      </c>
      <c r="E9" s="15" t="e">
        <f ca="1">[1]!PK_CMAX(A9:A16,B9:B16)</f>
        <v>#NAME?</v>
      </c>
    </row>
    <row r="10" spans="1:5" ht="12.75" customHeight="1" x14ac:dyDescent="0.25">
      <c r="A10" s="1">
        <v>0.5</v>
      </c>
      <c r="B10" s="1">
        <v>386.52565182715171</v>
      </c>
      <c r="D10" s="15" t="s">
        <v>17</v>
      </c>
      <c r="E10" s="15" t="e">
        <f ca="1">[1]!pk_tmax(A9:A16,B9:B16)</f>
        <v>#NAME?</v>
      </c>
    </row>
    <row r="11" spans="1:5" ht="12.75" customHeight="1" x14ac:dyDescent="0.25">
      <c r="A11" s="1">
        <v>1</v>
      </c>
      <c r="B11" s="1">
        <v>483.08941619552178</v>
      </c>
      <c r="D11" s="1" t="s">
        <v>18</v>
      </c>
      <c r="E11" s="1" t="e">
        <f ca="1">[1]!pk_clast(A9:A16,B9:B16)</f>
        <v>#NAME?</v>
      </c>
    </row>
    <row r="12" spans="1:5" ht="12.75" customHeight="1" x14ac:dyDescent="0.25">
      <c r="A12" s="14">
        <v>2</v>
      </c>
      <c r="B12" s="14">
        <v>574.37028220600348</v>
      </c>
      <c r="D12" s="1" t="s">
        <v>19</v>
      </c>
      <c r="E12" s="1" t="e">
        <f ca="1">[1]!pk_tlast(A9:A16,B9:B16)</f>
        <v>#NAME?</v>
      </c>
    </row>
    <row r="13" spans="1:5" ht="12.75" customHeight="1" x14ac:dyDescent="0.25">
      <c r="A13" s="13">
        <v>3</v>
      </c>
      <c r="B13" s="13">
        <v>642.5684503669745</v>
      </c>
      <c r="D13" s="1" t="s">
        <v>20</v>
      </c>
      <c r="E13" s="1" t="e">
        <f ca="1">[1]!pk_auct(A9:A16,B9:B16)</f>
        <v>#NAME?</v>
      </c>
    </row>
    <row r="14" spans="1:5" ht="12.75" customHeight="1" x14ac:dyDescent="0.25">
      <c r="A14" s="1">
        <v>5</v>
      </c>
      <c r="B14" s="1">
        <v>490.08601656215438</v>
      </c>
      <c r="D14" s="1" t="s">
        <v>21</v>
      </c>
      <c r="E14" s="1" t="e">
        <f ca="1">[1]!pk_aumct(A9:A16,B9:B16)</f>
        <v>#NAME?</v>
      </c>
    </row>
    <row r="15" spans="1:5" ht="12.75" customHeight="1" x14ac:dyDescent="0.25">
      <c r="A15" s="1">
        <v>24</v>
      </c>
      <c r="B15" s="1">
        <v>215.70348859743822</v>
      </c>
      <c r="D15" s="1" t="s">
        <v>22</v>
      </c>
      <c r="E15" s="1" t="e">
        <f ca="1">[1]!PK_mrtt(A9:A16,B9:B16)</f>
        <v>#NAME?</v>
      </c>
    </row>
    <row r="16" spans="1:5" ht="12.75" customHeight="1" thickBot="1" x14ac:dyDescent="0.3">
      <c r="A16" s="11">
        <v>48</v>
      </c>
      <c r="B16" s="11">
        <v>95.215654665556002</v>
      </c>
      <c r="D16" s="1" t="s">
        <v>23</v>
      </c>
      <c r="E16" s="1" t="e">
        <f ca="1">[1]!PK_Lambdaz(A9:A16,B9:B16,B20)</f>
        <v>#NAME?</v>
      </c>
    </row>
    <row r="17" spans="1:5" ht="12.75" customHeight="1" x14ac:dyDescent="0.25">
      <c r="D17" s="15" t="s">
        <v>24</v>
      </c>
      <c r="E17" s="15" t="e">
        <f ca="1">[1]!pk_thalf(A9:A16,B9:B16,B20)</f>
        <v>#NAME?</v>
      </c>
    </row>
    <row r="18" spans="1:5" ht="12.75" customHeight="1" x14ac:dyDescent="0.25">
      <c r="A18" s="10" t="s">
        <v>4</v>
      </c>
      <c r="B18" s="1">
        <v>20</v>
      </c>
      <c r="D18" s="15" t="s">
        <v>25</v>
      </c>
      <c r="E18" s="15" t="e">
        <f ca="1">[1]!pk_auci(A9:A16,B9:B16,B20)</f>
        <v>#NAME?</v>
      </c>
    </row>
    <row r="19" spans="1:5" ht="12.75" customHeight="1" x14ac:dyDescent="0.25">
      <c r="A19" s="10"/>
      <c r="D19" s="1" t="s">
        <v>26</v>
      </c>
      <c r="E19" s="1" t="e">
        <f ca="1">[1]!pk_aumci(A9:A16,B9:B16,B20)</f>
        <v>#NAME?</v>
      </c>
    </row>
    <row r="20" spans="1:5" ht="12.75" customHeight="1" x14ac:dyDescent="0.25">
      <c r="A20" s="10" t="s">
        <v>12</v>
      </c>
      <c r="B20" s="1">
        <v>4</v>
      </c>
      <c r="D20" s="1" t="s">
        <v>27</v>
      </c>
      <c r="E20" s="1" t="e">
        <f ca="1">[1]!pk_mrti(A9:A16,B9:B16,B20)</f>
        <v>#NAME?</v>
      </c>
    </row>
    <row r="21" spans="1:5" ht="12.75" customHeight="1" x14ac:dyDescent="0.25">
      <c r="A21" s="10" t="s">
        <v>13</v>
      </c>
      <c r="D21" s="1" t="s">
        <v>28</v>
      </c>
      <c r="E21" s="1" t="e">
        <f ca="1">[1]!pk_Cl(A9:A16,B9:B16,B20,B18)</f>
        <v>#NAME?</v>
      </c>
    </row>
    <row r="22" spans="1:5" ht="12.75" customHeight="1" x14ac:dyDescent="0.25">
      <c r="A22" s="12"/>
      <c r="B22" s="12"/>
      <c r="D22" s="1" t="s">
        <v>29</v>
      </c>
      <c r="E22" s="1" t="e">
        <f ca="1">[1]!PK_Vd(A9:A16,B9:B16,B20,B18)</f>
        <v>#NAME?</v>
      </c>
    </row>
    <row r="23" spans="1:5" ht="12.75" customHeight="1" x14ac:dyDescent="0.25">
      <c r="D23" s="1" t="s">
        <v>30</v>
      </c>
      <c r="E23" s="1" t="e">
        <f ca="1">[1]!PK_Clast_pre(A9:A16,B9:B16,B20)</f>
        <v>#NAME?</v>
      </c>
    </row>
    <row r="24" spans="1:5" ht="12.75" customHeight="1" x14ac:dyDescent="0.25">
      <c r="D24" s="1" t="s">
        <v>31</v>
      </c>
      <c r="E24" s="1" t="e">
        <f ca="1">[1]!pk_auci_pre(A9:A16,B9:B16,B20)</f>
        <v>#NAME?</v>
      </c>
    </row>
    <row r="25" spans="1:5" ht="12.75" customHeight="1" x14ac:dyDescent="0.25">
      <c r="D25" s="1" t="s">
        <v>32</v>
      </c>
      <c r="E25" s="1" t="e">
        <f ca="1">[1]!pk_aumci_pre(A9:A16,B9:B16,B20)</f>
        <v>#NAME?</v>
      </c>
    </row>
    <row r="26" spans="1:5" ht="12.75" customHeight="1" x14ac:dyDescent="0.25">
      <c r="D26" s="1" t="s">
        <v>33</v>
      </c>
      <c r="E26" s="1" t="e">
        <f ca="1">[1]!pk_mrti_pre(A9:A16,B9:B16,B20)</f>
        <v>#NAME?</v>
      </c>
    </row>
    <row r="27" spans="1:5" ht="12.75" customHeight="1" x14ac:dyDescent="0.25">
      <c r="D27" s="1" t="s">
        <v>34</v>
      </c>
      <c r="E27" s="1" t="e">
        <f ca="1">[1]!pk_Cl_pre(A9:A16,B9:B16,B20,B18)</f>
        <v>#NAME?</v>
      </c>
    </row>
    <row r="28" spans="1:5" ht="12.75" customHeight="1" thickBot="1" x14ac:dyDescent="0.3">
      <c r="D28" s="11" t="s">
        <v>35</v>
      </c>
      <c r="E28" s="11" t="e">
        <f ca="1">[1]!PK_Vd_pre(A9:A16,B9:B16,B20,B18)</f>
        <v>#NAME?</v>
      </c>
    </row>
    <row r="33" spans="8:8" ht="12.75" customHeight="1" x14ac:dyDescent="0.25">
      <c r="H33" s="1" t="s">
        <v>38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PK ERL</vt:lpstr>
      <vt:lpstr>PK ERL+Berry</vt:lpstr>
      <vt:lpstr>PK ERL+Peach</vt:lpstr>
      <vt:lpstr>PK ERL+lime</vt:lpstr>
      <vt:lpstr>PK ERL+Pineapple</vt:lpstr>
      <vt:lpstr>PK GEF</vt:lpstr>
      <vt:lpstr>PK GEF+Berry</vt:lpstr>
      <vt:lpstr>PK GEF+Peach</vt:lpstr>
      <vt:lpstr>PK GEF+Lime</vt:lpstr>
      <vt:lpstr>PK GEF+Pineapple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Sadek</dc:creator>
  <cp:lastModifiedBy>Sony Vaio</cp:lastModifiedBy>
  <dcterms:created xsi:type="dcterms:W3CDTF">2018-05-20T13:06:57Z</dcterms:created>
  <dcterms:modified xsi:type="dcterms:W3CDTF">2020-05-19T16:37:04Z</dcterms:modified>
</cp:coreProperties>
</file>