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atriz\Desktop\Bea trabajo ICTAN\publi cacao BD y salud\PeerJ\After review\After Laura's and Raquel's revision\"/>
    </mc:Choice>
  </mc:AlternateContent>
  <bookViews>
    <workbookView xWindow="0" yWindow="0" windowWidth="16392" windowHeight="56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1" i="1" l="1"/>
  <c r="I131" i="1" s="1"/>
  <c r="J131" i="1" s="1"/>
  <c r="K131" i="1" s="1"/>
  <c r="N131" i="1" s="1"/>
  <c r="O131" i="1" s="1"/>
  <c r="F131" i="1"/>
  <c r="J130" i="1"/>
  <c r="K130" i="1" s="1"/>
  <c r="N130" i="1" s="1"/>
  <c r="O130" i="1" s="1"/>
  <c r="I130" i="1"/>
  <c r="H130" i="1"/>
  <c r="F130" i="1"/>
  <c r="J129" i="1"/>
  <c r="K129" i="1" s="1"/>
  <c r="F129" i="1"/>
  <c r="H129" i="1" s="1"/>
  <c r="I129" i="1" s="1"/>
  <c r="H128" i="1"/>
  <c r="I128" i="1" s="1"/>
  <c r="J128" i="1" s="1"/>
  <c r="K128" i="1" s="1"/>
  <c r="N128" i="1" s="1"/>
  <c r="O128" i="1" s="1"/>
  <c r="K127" i="1"/>
  <c r="N127" i="1" s="1"/>
  <c r="O127" i="1" s="1"/>
  <c r="F127" i="1"/>
  <c r="H127" i="1" s="1"/>
  <c r="I127" i="1" s="1"/>
  <c r="J127" i="1" s="1"/>
  <c r="N126" i="1"/>
  <c r="H126" i="1"/>
  <c r="I126" i="1" s="1"/>
  <c r="J126" i="1" s="1"/>
  <c r="K126" i="1" s="1"/>
  <c r="F126" i="1"/>
  <c r="H125" i="1"/>
  <c r="I125" i="1" s="1"/>
  <c r="J125" i="1" s="1"/>
  <c r="K125" i="1" s="1"/>
  <c r="N125" i="1" s="1"/>
  <c r="O125" i="1" s="1"/>
  <c r="F125" i="1"/>
  <c r="H124" i="1"/>
  <c r="I124" i="1" s="1"/>
  <c r="J124" i="1" s="1"/>
  <c r="K124" i="1" s="1"/>
  <c r="N124" i="1" s="1"/>
  <c r="O124" i="1" s="1"/>
  <c r="F124" i="1"/>
  <c r="F123" i="1"/>
  <c r="H123" i="1" s="1"/>
  <c r="I123" i="1" s="1"/>
  <c r="J123" i="1" s="1"/>
  <c r="K123" i="1" s="1"/>
  <c r="J122" i="1"/>
  <c r="K122" i="1" s="1"/>
  <c r="N122" i="1" s="1"/>
  <c r="O122" i="1" s="1"/>
  <c r="F122" i="1"/>
  <c r="H122" i="1" s="1"/>
  <c r="I122" i="1" s="1"/>
  <c r="H121" i="1"/>
  <c r="I121" i="1" s="1"/>
  <c r="J121" i="1" s="1"/>
  <c r="K121" i="1" s="1"/>
  <c r="N121" i="1" s="1"/>
  <c r="O121" i="1" s="1"/>
  <c r="F121" i="1"/>
  <c r="H120" i="1"/>
  <c r="I120" i="1" s="1"/>
  <c r="J120" i="1" s="1"/>
  <c r="K120" i="1" s="1"/>
  <c r="F120" i="1"/>
  <c r="O119" i="1"/>
  <c r="F119" i="1"/>
  <c r="H119" i="1" s="1"/>
  <c r="I119" i="1" s="1"/>
  <c r="J119" i="1" s="1"/>
  <c r="K119" i="1" s="1"/>
  <c r="N119" i="1" s="1"/>
  <c r="H118" i="1"/>
  <c r="I118" i="1" s="1"/>
  <c r="J118" i="1" s="1"/>
  <c r="K118" i="1" s="1"/>
  <c r="N118" i="1" s="1"/>
  <c r="O118" i="1" s="1"/>
  <c r="F118" i="1"/>
  <c r="I117" i="1"/>
  <c r="J117" i="1" s="1"/>
  <c r="K117" i="1" s="1"/>
  <c r="H117" i="1"/>
  <c r="F117" i="1"/>
  <c r="F116" i="1"/>
  <c r="H116" i="1" s="1"/>
  <c r="I116" i="1" s="1"/>
  <c r="J116" i="1" s="1"/>
  <c r="K116" i="1" s="1"/>
  <c r="N116" i="1" s="1"/>
  <c r="O116" i="1" s="1"/>
  <c r="F115" i="1"/>
  <c r="H115" i="1" s="1"/>
  <c r="I115" i="1" s="1"/>
  <c r="J115" i="1" s="1"/>
  <c r="K115" i="1" s="1"/>
  <c r="N115" i="1" s="1"/>
  <c r="O115" i="1" s="1"/>
  <c r="F114" i="1"/>
  <c r="H114" i="1" s="1"/>
  <c r="I114" i="1" s="1"/>
  <c r="J114" i="1" s="1"/>
  <c r="K114" i="1" s="1"/>
  <c r="Q114" i="1" s="1"/>
  <c r="F113" i="1"/>
  <c r="H113" i="1" s="1"/>
  <c r="I113" i="1" s="1"/>
  <c r="J113" i="1" s="1"/>
  <c r="K113" i="1" s="1"/>
  <c r="N113" i="1" s="1"/>
  <c r="O113" i="1" s="1"/>
  <c r="H112" i="1"/>
  <c r="I112" i="1" s="1"/>
  <c r="J112" i="1" s="1"/>
  <c r="K112" i="1" s="1"/>
  <c r="N112" i="1" s="1"/>
  <c r="O112" i="1" s="1"/>
  <c r="F112" i="1"/>
  <c r="F111" i="1"/>
  <c r="H111" i="1" s="1"/>
  <c r="I111" i="1" s="1"/>
  <c r="J111" i="1" s="1"/>
  <c r="K111" i="1" s="1"/>
  <c r="Z105" i="1"/>
  <c r="Y105" i="1"/>
  <c r="F105" i="1"/>
  <c r="H105" i="1" s="1"/>
  <c r="I105" i="1" s="1"/>
  <c r="J105" i="1" s="1"/>
  <c r="Y104" i="1"/>
  <c r="Z104" i="1" s="1"/>
  <c r="K104" i="1"/>
  <c r="F104" i="1"/>
  <c r="H104" i="1" s="1"/>
  <c r="I104" i="1" s="1"/>
  <c r="J104" i="1" s="1"/>
  <c r="M104" i="1" s="1"/>
  <c r="N104" i="1" s="1"/>
  <c r="O104" i="1" s="1"/>
  <c r="Y103" i="1"/>
  <c r="Z103" i="1" s="1"/>
  <c r="F103" i="1"/>
  <c r="H103" i="1" s="1"/>
  <c r="I103" i="1" s="1"/>
  <c r="J103" i="1" s="1"/>
  <c r="Y102" i="1"/>
  <c r="Z102" i="1" s="1"/>
  <c r="F102" i="1"/>
  <c r="H102" i="1" s="1"/>
  <c r="I102" i="1" s="1"/>
  <c r="J102" i="1" s="1"/>
  <c r="Z101" i="1"/>
  <c r="Y101" i="1"/>
  <c r="F101" i="1"/>
  <c r="H101" i="1" s="1"/>
  <c r="I101" i="1" s="1"/>
  <c r="J101" i="1" s="1"/>
  <c r="Z100" i="1"/>
  <c r="Y100" i="1"/>
  <c r="F100" i="1"/>
  <c r="H100" i="1" s="1"/>
  <c r="I100" i="1" s="1"/>
  <c r="J100" i="1" s="1"/>
  <c r="Z99" i="1"/>
  <c r="Y99" i="1"/>
  <c r="H99" i="1"/>
  <c r="I99" i="1" s="1"/>
  <c r="J99" i="1" s="1"/>
  <c r="F99" i="1"/>
  <c r="Z98" i="1"/>
  <c r="AB97" i="1" s="1"/>
  <c r="Y98" i="1"/>
  <c r="F98" i="1"/>
  <c r="H98" i="1" s="1"/>
  <c r="I98" i="1" s="1"/>
  <c r="J98" i="1" s="1"/>
  <c r="Z97" i="1"/>
  <c r="AA97" i="1" s="1"/>
  <c r="Y97" i="1"/>
  <c r="I97" i="1"/>
  <c r="J97" i="1" s="1"/>
  <c r="H97" i="1"/>
  <c r="F97" i="1"/>
  <c r="Y96" i="1"/>
  <c r="Z96" i="1" s="1"/>
  <c r="AA94" i="1" s="1"/>
  <c r="F96" i="1"/>
  <c r="H96" i="1" s="1"/>
  <c r="I96" i="1" s="1"/>
  <c r="J96" i="1" s="1"/>
  <c r="Z95" i="1"/>
  <c r="Y95" i="1"/>
  <c r="H95" i="1"/>
  <c r="I95" i="1" s="1"/>
  <c r="J95" i="1" s="1"/>
  <c r="F95" i="1"/>
  <c r="AB94" i="1"/>
  <c r="Z94" i="1"/>
  <c r="Y94" i="1"/>
  <c r="N94" i="1"/>
  <c r="M94" i="1"/>
  <c r="K94" i="1"/>
  <c r="F94" i="1"/>
  <c r="H94" i="1" s="1"/>
  <c r="I94" i="1" s="1"/>
  <c r="J94" i="1" s="1"/>
  <c r="Y93" i="1"/>
  <c r="Z93" i="1" s="1"/>
  <c r="J93" i="1"/>
  <c r="M93" i="1" s="1"/>
  <c r="N93" i="1" s="1"/>
  <c r="O93" i="1" s="1"/>
  <c r="I93" i="1"/>
  <c r="H93" i="1"/>
  <c r="F93" i="1"/>
  <c r="Y92" i="1"/>
  <c r="Z92" i="1" s="1"/>
  <c r="H92" i="1"/>
  <c r="I92" i="1" s="1"/>
  <c r="J92" i="1" s="1"/>
  <c r="F92" i="1"/>
  <c r="Y91" i="1"/>
  <c r="Z91" i="1" s="1"/>
  <c r="F91" i="1"/>
  <c r="H91" i="1" s="1"/>
  <c r="I91" i="1" s="1"/>
  <c r="J91" i="1" s="1"/>
  <c r="Y90" i="1"/>
  <c r="Z90" i="1" s="1"/>
  <c r="N90" i="1"/>
  <c r="O90" i="1" s="1"/>
  <c r="M90" i="1"/>
  <c r="K90" i="1"/>
  <c r="F90" i="1"/>
  <c r="H90" i="1" s="1"/>
  <c r="I90" i="1" s="1"/>
  <c r="J90" i="1" s="1"/>
  <c r="Y89" i="1"/>
  <c r="Z89" i="1" s="1"/>
  <c r="J89" i="1"/>
  <c r="M89" i="1" s="1"/>
  <c r="N89" i="1" s="1"/>
  <c r="O89" i="1" s="1"/>
  <c r="I89" i="1"/>
  <c r="H89" i="1"/>
  <c r="F89" i="1"/>
  <c r="Y88" i="1"/>
  <c r="Z88" i="1" s="1"/>
  <c r="F88" i="1"/>
  <c r="H88" i="1" s="1"/>
  <c r="I88" i="1" s="1"/>
  <c r="J88" i="1" s="1"/>
  <c r="Z87" i="1"/>
  <c r="Y87" i="1"/>
  <c r="F87" i="1"/>
  <c r="H87" i="1" s="1"/>
  <c r="I87" i="1" s="1"/>
  <c r="J87" i="1" s="1"/>
  <c r="Y86" i="1"/>
  <c r="Z86" i="1" s="1"/>
  <c r="N86" i="1"/>
  <c r="O86" i="1" s="1"/>
  <c r="M86" i="1"/>
  <c r="K86" i="1"/>
  <c r="F86" i="1"/>
  <c r="H86" i="1" s="1"/>
  <c r="I86" i="1" s="1"/>
  <c r="J86" i="1" s="1"/>
  <c r="Y85" i="1"/>
  <c r="Z85" i="1" s="1"/>
  <c r="H85" i="1"/>
  <c r="I85" i="1" s="1"/>
  <c r="J85" i="1" s="1"/>
  <c r="F85" i="1"/>
  <c r="Y79" i="1"/>
  <c r="Z79" i="1" s="1"/>
  <c r="F79" i="1"/>
  <c r="H79" i="1" s="1"/>
  <c r="I79" i="1" s="1"/>
  <c r="J79" i="1" s="1"/>
  <c r="Z78" i="1"/>
  <c r="Y78" i="1"/>
  <c r="H78" i="1"/>
  <c r="I78" i="1" s="1"/>
  <c r="J78" i="1" s="1"/>
  <c r="F78" i="1"/>
  <c r="Y77" i="1"/>
  <c r="Z77" i="1" s="1"/>
  <c r="H77" i="1"/>
  <c r="I77" i="1" s="1"/>
  <c r="J77" i="1" s="1"/>
  <c r="F77" i="1"/>
  <c r="Z76" i="1"/>
  <c r="Y76" i="1"/>
  <c r="H76" i="1"/>
  <c r="I76" i="1" s="1"/>
  <c r="J76" i="1" s="1"/>
  <c r="Z75" i="1"/>
  <c r="Y75" i="1"/>
  <c r="I75" i="1"/>
  <c r="J75" i="1" s="1"/>
  <c r="H75" i="1"/>
  <c r="Z74" i="1"/>
  <c r="Y74" i="1"/>
  <c r="J74" i="1"/>
  <c r="I74" i="1"/>
  <c r="H74" i="1"/>
  <c r="Z73" i="1"/>
  <c r="Y73" i="1"/>
  <c r="F73" i="1"/>
  <c r="H73" i="1" s="1"/>
  <c r="I73" i="1" s="1"/>
  <c r="J73" i="1" s="1"/>
  <c r="Y72" i="1"/>
  <c r="Z72" i="1" s="1"/>
  <c r="AA71" i="1" s="1"/>
  <c r="I72" i="1"/>
  <c r="J72" i="1" s="1"/>
  <c r="H72" i="1"/>
  <c r="F72" i="1"/>
  <c r="Z71" i="1"/>
  <c r="Y71" i="1"/>
  <c r="H71" i="1"/>
  <c r="I71" i="1" s="1"/>
  <c r="J71" i="1" s="1"/>
  <c r="F71" i="1"/>
  <c r="Y70" i="1"/>
  <c r="Z70" i="1" s="1"/>
  <c r="F70" i="1"/>
  <c r="H70" i="1" s="1"/>
  <c r="I70" i="1" s="1"/>
  <c r="J70" i="1" s="1"/>
  <c r="Z69" i="1"/>
  <c r="AB68" i="1" s="1"/>
  <c r="Y69" i="1"/>
  <c r="F69" i="1"/>
  <c r="H69" i="1" s="1"/>
  <c r="I69" i="1" s="1"/>
  <c r="J69" i="1" s="1"/>
  <c r="AA68" i="1"/>
  <c r="Z68" i="1"/>
  <c r="Y68" i="1"/>
  <c r="N68" i="1"/>
  <c r="O68" i="1" s="1"/>
  <c r="M68" i="1"/>
  <c r="K68" i="1"/>
  <c r="J68" i="1"/>
  <c r="I68" i="1"/>
  <c r="H68" i="1"/>
  <c r="Y67" i="1"/>
  <c r="Z67" i="1" s="1"/>
  <c r="AB65" i="1" s="1"/>
  <c r="H67" i="1"/>
  <c r="I67" i="1" s="1"/>
  <c r="J67" i="1" s="1"/>
  <c r="F67" i="1"/>
  <c r="Z66" i="1"/>
  <c r="Y66" i="1"/>
  <c r="F66" i="1"/>
  <c r="H66" i="1" s="1"/>
  <c r="I66" i="1" s="1"/>
  <c r="J66" i="1" s="1"/>
  <c r="AA65" i="1"/>
  <c r="Z65" i="1"/>
  <c r="Y65" i="1"/>
  <c r="M65" i="1"/>
  <c r="N65" i="1" s="1"/>
  <c r="F65" i="1"/>
  <c r="H65" i="1" s="1"/>
  <c r="I65" i="1" s="1"/>
  <c r="J65" i="1" s="1"/>
  <c r="K65" i="1" s="1"/>
  <c r="Z64" i="1"/>
  <c r="Y64" i="1"/>
  <c r="M64" i="1"/>
  <c r="N64" i="1" s="1"/>
  <c r="O64" i="1" s="1"/>
  <c r="J64" i="1"/>
  <c r="K64" i="1" s="1"/>
  <c r="I64" i="1"/>
  <c r="H64" i="1"/>
  <c r="F64" i="1"/>
  <c r="Y63" i="1"/>
  <c r="Z63" i="1" s="1"/>
  <c r="F63" i="1"/>
  <c r="H63" i="1" s="1"/>
  <c r="I63" i="1" s="1"/>
  <c r="J63" i="1" s="1"/>
  <c r="Y62" i="1"/>
  <c r="Z62" i="1" s="1"/>
  <c r="H62" i="1"/>
  <c r="I62" i="1" s="1"/>
  <c r="J62" i="1" s="1"/>
  <c r="F62" i="1"/>
  <c r="Y61" i="1"/>
  <c r="Z61" i="1" s="1"/>
  <c r="M61" i="1"/>
  <c r="N61" i="1" s="1"/>
  <c r="O61" i="1" s="1"/>
  <c r="K61" i="1"/>
  <c r="F61" i="1"/>
  <c r="H61" i="1" s="1"/>
  <c r="I61" i="1" s="1"/>
  <c r="J61" i="1" s="1"/>
  <c r="Z60" i="1"/>
  <c r="Y60" i="1"/>
  <c r="I60" i="1"/>
  <c r="J60" i="1" s="1"/>
  <c r="H60" i="1"/>
  <c r="F60" i="1"/>
  <c r="Z59" i="1"/>
  <c r="AB59" i="1" s="1"/>
  <c r="Y59" i="1"/>
  <c r="F59" i="1"/>
  <c r="H59" i="1" s="1"/>
  <c r="I59" i="1" s="1"/>
  <c r="J59" i="1" s="1"/>
  <c r="Z53" i="1"/>
  <c r="Y53" i="1"/>
  <c r="H53" i="1"/>
  <c r="I53" i="1" s="1"/>
  <c r="J53" i="1" s="1"/>
  <c r="F53" i="1"/>
  <c r="Y52" i="1"/>
  <c r="Z52" i="1" s="1"/>
  <c r="M52" i="1"/>
  <c r="N52" i="1" s="1"/>
  <c r="O52" i="1" s="1"/>
  <c r="F52" i="1"/>
  <c r="H52" i="1" s="1"/>
  <c r="I52" i="1" s="1"/>
  <c r="J52" i="1" s="1"/>
  <c r="K52" i="1" s="1"/>
  <c r="Y51" i="1"/>
  <c r="Z51" i="1" s="1"/>
  <c r="F51" i="1"/>
  <c r="H51" i="1" s="1"/>
  <c r="I51" i="1" s="1"/>
  <c r="J51" i="1" s="1"/>
  <c r="Z50" i="1"/>
  <c r="Y50" i="1"/>
  <c r="J50" i="1"/>
  <c r="M50" i="1" s="1"/>
  <c r="N50" i="1" s="1"/>
  <c r="O50" i="1" s="1"/>
  <c r="I50" i="1"/>
  <c r="H50" i="1"/>
  <c r="Y49" i="1"/>
  <c r="Z49" i="1" s="1"/>
  <c r="H49" i="1"/>
  <c r="I49" i="1" s="1"/>
  <c r="J49" i="1" s="1"/>
  <c r="K49" i="1" s="1"/>
  <c r="Z48" i="1"/>
  <c r="Y48" i="1"/>
  <c r="H48" i="1"/>
  <c r="I48" i="1" s="1"/>
  <c r="J48" i="1" s="1"/>
  <c r="Z47" i="1"/>
  <c r="Y47" i="1"/>
  <c r="I47" i="1"/>
  <c r="J47" i="1" s="1"/>
  <c r="H47" i="1"/>
  <c r="F47" i="1"/>
  <c r="Y46" i="1"/>
  <c r="Z46" i="1" s="1"/>
  <c r="M46" i="1"/>
  <c r="N46" i="1" s="1"/>
  <c r="O46" i="1" s="1"/>
  <c r="F46" i="1"/>
  <c r="H46" i="1" s="1"/>
  <c r="I46" i="1" s="1"/>
  <c r="J46" i="1" s="1"/>
  <c r="K46" i="1" s="1"/>
  <c r="Y45" i="1"/>
  <c r="Z45" i="1" s="1"/>
  <c r="H45" i="1"/>
  <c r="I45" i="1" s="1"/>
  <c r="J45" i="1" s="1"/>
  <c r="F45" i="1"/>
  <c r="Z44" i="1"/>
  <c r="Y44" i="1"/>
  <c r="K44" i="1"/>
  <c r="J44" i="1"/>
  <c r="M44" i="1" s="1"/>
  <c r="N44" i="1" s="1"/>
  <c r="O44" i="1" s="1"/>
  <c r="I44" i="1"/>
  <c r="H44" i="1"/>
  <c r="Z43" i="1"/>
  <c r="Y43" i="1"/>
  <c r="H43" i="1"/>
  <c r="I43" i="1" s="1"/>
  <c r="J43" i="1" s="1"/>
  <c r="Y42" i="1"/>
  <c r="Z42" i="1" s="1"/>
  <c r="I42" i="1"/>
  <c r="J42" i="1" s="1"/>
  <c r="H42" i="1"/>
  <c r="Z41" i="1"/>
  <c r="Y41" i="1"/>
  <c r="J41" i="1"/>
  <c r="I41" i="1"/>
  <c r="H41" i="1"/>
  <c r="F41" i="1"/>
  <c r="Y40" i="1"/>
  <c r="Z40" i="1" s="1"/>
  <c r="H40" i="1"/>
  <c r="I40" i="1" s="1"/>
  <c r="J40" i="1" s="1"/>
  <c r="F40" i="1"/>
  <c r="Z39" i="1"/>
  <c r="Y39" i="1"/>
  <c r="H39" i="1"/>
  <c r="I39" i="1" s="1"/>
  <c r="J39" i="1" s="1"/>
  <c r="Z38" i="1"/>
  <c r="Y38" i="1"/>
  <c r="K38" i="1"/>
  <c r="F38" i="1"/>
  <c r="H38" i="1" s="1"/>
  <c r="I38" i="1" s="1"/>
  <c r="J38" i="1" s="1"/>
  <c r="M38" i="1" s="1"/>
  <c r="N38" i="1" s="1"/>
  <c r="O38" i="1" s="1"/>
  <c r="Z37" i="1"/>
  <c r="Y37" i="1"/>
  <c r="I37" i="1"/>
  <c r="J37" i="1" s="1"/>
  <c r="H37" i="1"/>
  <c r="F37" i="1"/>
  <c r="Y36" i="1"/>
  <c r="Z36" i="1" s="1"/>
  <c r="J36" i="1"/>
  <c r="M36" i="1" s="1"/>
  <c r="N36" i="1" s="1"/>
  <c r="O36" i="1" s="1"/>
  <c r="I36" i="1"/>
  <c r="H36" i="1"/>
  <c r="Z35" i="1"/>
  <c r="Y35" i="1"/>
  <c r="F35" i="1"/>
  <c r="H35" i="1" s="1"/>
  <c r="I35" i="1" s="1"/>
  <c r="J35" i="1" s="1"/>
  <c r="Z34" i="1"/>
  <c r="Y34" i="1"/>
  <c r="J34" i="1"/>
  <c r="I34" i="1"/>
  <c r="H34" i="1"/>
  <c r="F34" i="1"/>
  <c r="Y33" i="1"/>
  <c r="Z33" i="1" s="1"/>
  <c r="I33" i="1"/>
  <c r="J33" i="1" s="1"/>
  <c r="H33" i="1"/>
  <c r="F33" i="1"/>
  <c r="Z28" i="1"/>
  <c r="Y28" i="1"/>
  <c r="F28" i="1"/>
  <c r="H28" i="1" s="1"/>
  <c r="I28" i="1" s="1"/>
  <c r="J28" i="1" s="1"/>
  <c r="Z27" i="1"/>
  <c r="Y27" i="1"/>
  <c r="F27" i="1"/>
  <c r="H27" i="1" s="1"/>
  <c r="I27" i="1" s="1"/>
  <c r="J27" i="1" s="1"/>
  <c r="AB26" i="1"/>
  <c r="AA26" i="1"/>
  <c r="Z26" i="1"/>
  <c r="Y26" i="1"/>
  <c r="M26" i="1"/>
  <c r="N26" i="1" s="1"/>
  <c r="H26" i="1"/>
  <c r="I26" i="1" s="1"/>
  <c r="J26" i="1" s="1"/>
  <c r="K26" i="1" s="1"/>
  <c r="F26" i="1"/>
  <c r="Z25" i="1"/>
  <c r="AB23" i="1" s="1"/>
  <c r="Y25" i="1"/>
  <c r="I25" i="1"/>
  <c r="J25" i="1" s="1"/>
  <c r="H25" i="1"/>
  <c r="F25" i="1"/>
  <c r="Z24" i="1"/>
  <c r="Y24" i="1"/>
  <c r="F24" i="1"/>
  <c r="H24" i="1" s="1"/>
  <c r="I24" i="1" s="1"/>
  <c r="J24" i="1" s="1"/>
  <c r="Z23" i="1"/>
  <c r="Y23" i="1"/>
  <c r="H23" i="1"/>
  <c r="I23" i="1" s="1"/>
  <c r="J23" i="1" s="1"/>
  <c r="F23" i="1"/>
  <c r="Y22" i="1"/>
  <c r="Z22" i="1" s="1"/>
  <c r="H22" i="1"/>
  <c r="I22" i="1" s="1"/>
  <c r="J22" i="1" s="1"/>
  <c r="M22" i="1" s="1"/>
  <c r="N22" i="1" s="1"/>
  <c r="O22" i="1" s="1"/>
  <c r="F22" i="1"/>
  <c r="Z21" i="1"/>
  <c r="Y21" i="1"/>
  <c r="I21" i="1"/>
  <c r="J21" i="1" s="1"/>
  <c r="H21" i="1"/>
  <c r="F21" i="1"/>
  <c r="Z20" i="1"/>
  <c r="Y20" i="1"/>
  <c r="J20" i="1"/>
  <c r="F20" i="1"/>
  <c r="H20" i="1" s="1"/>
  <c r="I20" i="1" s="1"/>
  <c r="Z19" i="1"/>
  <c r="Y19" i="1"/>
  <c r="J19" i="1"/>
  <c r="K19" i="1" s="1"/>
  <c r="H19" i="1"/>
  <c r="I19" i="1" s="1"/>
  <c r="Z18" i="1"/>
  <c r="Y18" i="1"/>
  <c r="F18" i="1"/>
  <c r="H18" i="1" s="1"/>
  <c r="I18" i="1" s="1"/>
  <c r="J18" i="1" s="1"/>
  <c r="AA17" i="1"/>
  <c r="Z17" i="1"/>
  <c r="AB17" i="1" s="1"/>
  <c r="Y17" i="1"/>
  <c r="F17" i="1"/>
  <c r="H17" i="1" s="1"/>
  <c r="I17" i="1" s="1"/>
  <c r="J17" i="1" s="1"/>
  <c r="Z16" i="1"/>
  <c r="Y16" i="1"/>
  <c r="I16" i="1"/>
  <c r="J16" i="1" s="1"/>
  <c r="M16" i="1" s="1"/>
  <c r="N16" i="1" s="1"/>
  <c r="O16" i="1" s="1"/>
  <c r="H16" i="1"/>
  <c r="F16" i="1"/>
  <c r="Y15" i="1"/>
  <c r="Z15" i="1" s="1"/>
  <c r="F15" i="1"/>
  <c r="H15" i="1" s="1"/>
  <c r="I15" i="1" s="1"/>
  <c r="J15" i="1" s="1"/>
  <c r="Y14" i="1"/>
  <c r="Z14" i="1" s="1"/>
  <c r="AA14" i="1" s="1"/>
  <c r="F14" i="1"/>
  <c r="H14" i="1" s="1"/>
  <c r="I14" i="1" s="1"/>
  <c r="J14" i="1" s="1"/>
  <c r="Y13" i="1"/>
  <c r="Z13" i="1" s="1"/>
  <c r="F13" i="1"/>
  <c r="H13" i="1" s="1"/>
  <c r="I13" i="1" s="1"/>
  <c r="J13" i="1" s="1"/>
  <c r="Y12" i="1"/>
  <c r="Z12" i="1" s="1"/>
  <c r="H12" i="1"/>
  <c r="I12" i="1" s="1"/>
  <c r="J12" i="1" s="1"/>
  <c r="F12" i="1"/>
  <c r="Y11" i="1"/>
  <c r="Z11" i="1" s="1"/>
  <c r="H11" i="1"/>
  <c r="I11" i="1" s="1"/>
  <c r="J11" i="1" s="1"/>
  <c r="F11" i="1"/>
  <c r="Z10" i="1"/>
  <c r="Y10" i="1"/>
  <c r="F10" i="1"/>
  <c r="H10" i="1" s="1"/>
  <c r="I10" i="1" s="1"/>
  <c r="J10" i="1" s="1"/>
  <c r="Y9" i="1"/>
  <c r="Z9" i="1" s="1"/>
  <c r="H9" i="1"/>
  <c r="I9" i="1" s="1"/>
  <c r="J9" i="1" s="1"/>
  <c r="F9" i="1"/>
  <c r="Y8" i="1"/>
  <c r="Z8" i="1" s="1"/>
  <c r="F8" i="1"/>
  <c r="H8" i="1" s="1"/>
  <c r="I8" i="1" s="1"/>
  <c r="J8" i="1" s="1"/>
  <c r="M71" i="1" l="1"/>
  <c r="N71" i="1" s="1"/>
  <c r="K71" i="1"/>
  <c r="M51" i="1"/>
  <c r="N51" i="1" s="1"/>
  <c r="K51" i="1"/>
  <c r="M63" i="1"/>
  <c r="N63" i="1" s="1"/>
  <c r="O63" i="1" s="1"/>
  <c r="K63" i="1"/>
  <c r="M103" i="1"/>
  <c r="N103" i="1" s="1"/>
  <c r="K103" i="1"/>
  <c r="K12" i="1"/>
  <c r="M12" i="1"/>
  <c r="N12" i="1" s="1"/>
  <c r="O12" i="1" s="1"/>
  <c r="AA8" i="1"/>
  <c r="AB8" i="1"/>
  <c r="M17" i="1"/>
  <c r="N17" i="1" s="1"/>
  <c r="K17" i="1"/>
  <c r="M8" i="1"/>
  <c r="N8" i="1" s="1"/>
  <c r="K8" i="1"/>
  <c r="M13" i="1"/>
  <c r="N13" i="1" s="1"/>
  <c r="O13" i="1" s="1"/>
  <c r="K13" i="1"/>
  <c r="R26" i="1"/>
  <c r="O26" i="1"/>
  <c r="M60" i="1"/>
  <c r="N60" i="1" s="1"/>
  <c r="O60" i="1" s="1"/>
  <c r="K60" i="1"/>
  <c r="M66" i="1"/>
  <c r="N66" i="1" s="1"/>
  <c r="O66" i="1" s="1"/>
  <c r="K66" i="1"/>
  <c r="M96" i="1"/>
  <c r="N96" i="1" s="1"/>
  <c r="O96" i="1" s="1"/>
  <c r="K96" i="1"/>
  <c r="M9" i="1"/>
  <c r="N9" i="1" s="1"/>
  <c r="O9" i="1" s="1"/>
  <c r="K9" i="1"/>
  <c r="M33" i="1"/>
  <c r="N33" i="1" s="1"/>
  <c r="K33" i="1"/>
  <c r="M39" i="1"/>
  <c r="N39" i="1" s="1"/>
  <c r="O39" i="1" s="1"/>
  <c r="K39" i="1"/>
  <c r="Q120" i="1"/>
  <c r="P120" i="1"/>
  <c r="N120" i="1"/>
  <c r="K14" i="1"/>
  <c r="M14" i="1"/>
  <c r="N14" i="1" s="1"/>
  <c r="M24" i="1"/>
  <c r="N24" i="1" s="1"/>
  <c r="O24" i="1" s="1"/>
  <c r="K24" i="1"/>
  <c r="AB33" i="1"/>
  <c r="AA33" i="1"/>
  <c r="M45" i="1"/>
  <c r="N45" i="1" s="1"/>
  <c r="K45" i="1"/>
  <c r="M100" i="1"/>
  <c r="N100" i="1" s="1"/>
  <c r="K100" i="1"/>
  <c r="Q129" i="1"/>
  <c r="P129" i="1"/>
  <c r="N129" i="1"/>
  <c r="K35" i="1"/>
  <c r="M35" i="1"/>
  <c r="N35" i="1" s="1"/>
  <c r="O35" i="1" s="1"/>
  <c r="K10" i="1"/>
  <c r="M10" i="1"/>
  <c r="N10" i="1" s="1"/>
  <c r="O10" i="1" s="1"/>
  <c r="M18" i="1"/>
  <c r="N18" i="1" s="1"/>
  <c r="O18" i="1" s="1"/>
  <c r="K18" i="1"/>
  <c r="Q117" i="1"/>
  <c r="P117" i="1"/>
  <c r="N117" i="1"/>
  <c r="M15" i="1"/>
  <c r="N15" i="1" s="1"/>
  <c r="O15" i="1" s="1"/>
  <c r="K15" i="1"/>
  <c r="M21" i="1"/>
  <c r="N21" i="1" s="1"/>
  <c r="O21" i="1" s="1"/>
  <c r="K21" i="1"/>
  <c r="M67" i="1"/>
  <c r="N67" i="1" s="1"/>
  <c r="O67" i="1" s="1"/>
  <c r="K67" i="1"/>
  <c r="M97" i="1"/>
  <c r="N97" i="1" s="1"/>
  <c r="K97" i="1"/>
  <c r="K27" i="1"/>
  <c r="Q26" i="1" s="1"/>
  <c r="M27" i="1"/>
  <c r="N27" i="1" s="1"/>
  <c r="O27" i="1" s="1"/>
  <c r="AB77" i="1"/>
  <c r="AA77" i="1"/>
  <c r="AB39" i="1"/>
  <c r="AA39" i="1"/>
  <c r="M70" i="1"/>
  <c r="N70" i="1" s="1"/>
  <c r="O70" i="1" s="1"/>
  <c r="K70" i="1"/>
  <c r="M92" i="1"/>
  <c r="N92" i="1" s="1"/>
  <c r="O92" i="1" s="1"/>
  <c r="K92" i="1"/>
  <c r="M11" i="1"/>
  <c r="N11" i="1" s="1"/>
  <c r="K11" i="1"/>
  <c r="M25" i="1"/>
  <c r="N25" i="1" s="1"/>
  <c r="O25" i="1" s="1"/>
  <c r="K25" i="1"/>
  <c r="Q65" i="1"/>
  <c r="P65" i="1"/>
  <c r="AB11" i="1"/>
  <c r="AA11" i="1"/>
  <c r="M28" i="1"/>
  <c r="N28" i="1" s="1"/>
  <c r="O28" i="1" s="1"/>
  <c r="K28" i="1"/>
  <c r="S65" i="1"/>
  <c r="O65" i="1"/>
  <c r="M77" i="1"/>
  <c r="N77" i="1" s="1"/>
  <c r="K77" i="1"/>
  <c r="M43" i="1"/>
  <c r="N43" i="1" s="1"/>
  <c r="O43" i="1" s="1"/>
  <c r="K43" i="1"/>
  <c r="M53" i="1"/>
  <c r="N53" i="1" s="1"/>
  <c r="O53" i="1" s="1"/>
  <c r="K53" i="1"/>
  <c r="M73" i="1"/>
  <c r="N73" i="1" s="1"/>
  <c r="O73" i="1" s="1"/>
  <c r="K73" i="1"/>
  <c r="M85" i="1"/>
  <c r="N85" i="1" s="1"/>
  <c r="K85" i="1"/>
  <c r="M87" i="1"/>
  <c r="N87" i="1" s="1"/>
  <c r="O87" i="1" s="1"/>
  <c r="K87" i="1"/>
  <c r="M91" i="1"/>
  <c r="N91" i="1" s="1"/>
  <c r="K91" i="1"/>
  <c r="AB100" i="1"/>
  <c r="AA100" i="1"/>
  <c r="M19" i="1"/>
  <c r="N19" i="1" s="1"/>
  <c r="O19" i="1" s="1"/>
  <c r="K22" i="1"/>
  <c r="M47" i="1"/>
  <c r="N47" i="1" s="1"/>
  <c r="O47" i="1" s="1"/>
  <c r="K47" i="1"/>
  <c r="M49" i="1"/>
  <c r="N49" i="1" s="1"/>
  <c r="O49" i="1" s="1"/>
  <c r="M101" i="1"/>
  <c r="N101" i="1" s="1"/>
  <c r="O101" i="1" s="1"/>
  <c r="K101" i="1"/>
  <c r="P123" i="1"/>
  <c r="N123" i="1"/>
  <c r="AB20" i="1"/>
  <c r="AA20" i="1"/>
  <c r="AA23" i="1"/>
  <c r="M37" i="1"/>
  <c r="N37" i="1" s="1"/>
  <c r="K37" i="1"/>
  <c r="M69" i="1"/>
  <c r="N69" i="1" s="1"/>
  <c r="K69" i="1"/>
  <c r="M99" i="1"/>
  <c r="N99" i="1" s="1"/>
  <c r="O99" i="1" s="1"/>
  <c r="K99" i="1"/>
  <c r="Q123" i="1"/>
  <c r="S126" i="1"/>
  <c r="R126" i="1"/>
  <c r="M41" i="1"/>
  <c r="N41" i="1" s="1"/>
  <c r="O41" i="1" s="1"/>
  <c r="K41" i="1"/>
  <c r="M62" i="1"/>
  <c r="N62" i="1" s="1"/>
  <c r="K62" i="1"/>
  <c r="M76" i="1"/>
  <c r="N76" i="1" s="1"/>
  <c r="O76" i="1" s="1"/>
  <c r="K76" i="1"/>
  <c r="M78" i="1"/>
  <c r="N78" i="1" s="1"/>
  <c r="O78" i="1" s="1"/>
  <c r="K78" i="1"/>
  <c r="K89" i="1"/>
  <c r="K93" i="1"/>
  <c r="AB103" i="1"/>
  <c r="AA103" i="1"/>
  <c r="P111" i="1"/>
  <c r="N111" i="1"/>
  <c r="N114" i="1"/>
  <c r="O126" i="1"/>
  <c r="AB48" i="1"/>
  <c r="AA48" i="1"/>
  <c r="AB51" i="1"/>
  <c r="AA51" i="1"/>
  <c r="AB71" i="1"/>
  <c r="M95" i="1"/>
  <c r="N95" i="1" s="1"/>
  <c r="O95" i="1" s="1"/>
  <c r="K95" i="1"/>
  <c r="Q111" i="1"/>
  <c r="P126" i="1"/>
  <c r="AB36" i="1"/>
  <c r="AB45" i="1"/>
  <c r="AA45" i="1"/>
  <c r="M48" i="1"/>
  <c r="N48" i="1" s="1"/>
  <c r="K48" i="1"/>
  <c r="M59" i="1"/>
  <c r="N59" i="1" s="1"/>
  <c r="K59" i="1"/>
  <c r="M74" i="1"/>
  <c r="N74" i="1" s="1"/>
  <c r="K74" i="1"/>
  <c r="AB85" i="1"/>
  <c r="AA85" i="1"/>
  <c r="M88" i="1"/>
  <c r="N88" i="1" s="1"/>
  <c r="K88" i="1"/>
  <c r="AB91" i="1"/>
  <c r="AA91" i="1"/>
  <c r="P114" i="1"/>
  <c r="Q126" i="1"/>
  <c r="K36" i="1"/>
  <c r="M102" i="1"/>
  <c r="N102" i="1" s="1"/>
  <c r="O102" i="1" s="1"/>
  <c r="K102" i="1"/>
  <c r="M20" i="1"/>
  <c r="N20" i="1" s="1"/>
  <c r="K20" i="1"/>
  <c r="M23" i="1"/>
  <c r="N23" i="1" s="1"/>
  <c r="K23" i="1"/>
  <c r="M34" i="1"/>
  <c r="N34" i="1" s="1"/>
  <c r="O34" i="1" s="1"/>
  <c r="K34" i="1"/>
  <c r="M40" i="1"/>
  <c r="N40" i="1" s="1"/>
  <c r="K40" i="1"/>
  <c r="M42" i="1"/>
  <c r="N42" i="1" s="1"/>
  <c r="K42" i="1"/>
  <c r="Q94" i="1"/>
  <c r="P94" i="1"/>
  <c r="AB62" i="1"/>
  <c r="AA62" i="1"/>
  <c r="M72" i="1"/>
  <c r="N72" i="1" s="1"/>
  <c r="O72" i="1" s="1"/>
  <c r="K72" i="1"/>
  <c r="M79" i="1"/>
  <c r="N79" i="1" s="1"/>
  <c r="O79" i="1" s="1"/>
  <c r="K79" i="1"/>
  <c r="AB74" i="1"/>
  <c r="AA74" i="1"/>
  <c r="S94" i="1"/>
  <c r="K16" i="1"/>
  <c r="AB88" i="1"/>
  <c r="AA88" i="1"/>
  <c r="O94" i="1"/>
  <c r="M98" i="1"/>
  <c r="N98" i="1" s="1"/>
  <c r="O98" i="1" s="1"/>
  <c r="K98" i="1"/>
  <c r="M105" i="1"/>
  <c r="N105" i="1" s="1"/>
  <c r="O105" i="1" s="1"/>
  <c r="K105" i="1"/>
  <c r="AB14" i="1"/>
  <c r="AA36" i="1"/>
  <c r="AB42" i="1"/>
  <c r="AA42" i="1"/>
  <c r="M75" i="1"/>
  <c r="N75" i="1" s="1"/>
  <c r="O75" i="1" s="1"/>
  <c r="K75" i="1"/>
  <c r="K50" i="1"/>
  <c r="AA59" i="1"/>
  <c r="U126" i="1" l="1"/>
  <c r="T126" i="1"/>
  <c r="S117" i="1"/>
  <c r="R117" i="1"/>
  <c r="O117" i="1"/>
  <c r="Q100" i="1"/>
  <c r="P100" i="1"/>
  <c r="S114" i="1"/>
  <c r="R114" i="1"/>
  <c r="O114" i="1"/>
  <c r="S62" i="1"/>
  <c r="R62" i="1"/>
  <c r="O62" i="1"/>
  <c r="S100" i="1"/>
  <c r="R100" i="1"/>
  <c r="O100" i="1"/>
  <c r="S26" i="1"/>
  <c r="S39" i="1"/>
  <c r="R39" i="1"/>
  <c r="O40" i="1"/>
  <c r="Q88" i="1"/>
  <c r="P88" i="1"/>
  <c r="O111" i="1"/>
  <c r="S111" i="1"/>
  <c r="R111" i="1"/>
  <c r="Q45" i="1"/>
  <c r="P45" i="1"/>
  <c r="U26" i="1"/>
  <c r="T26" i="1"/>
  <c r="O88" i="1"/>
  <c r="S88" i="1"/>
  <c r="R88" i="1"/>
  <c r="Q91" i="1"/>
  <c r="P91" i="1"/>
  <c r="Q77" i="1"/>
  <c r="P77" i="1"/>
  <c r="R45" i="1"/>
  <c r="O45" i="1"/>
  <c r="S45" i="1"/>
  <c r="P33" i="1"/>
  <c r="Q33" i="1"/>
  <c r="Q62" i="1"/>
  <c r="P62" i="1"/>
  <c r="Q23" i="1"/>
  <c r="P23" i="1"/>
  <c r="S23" i="1"/>
  <c r="R23" i="1"/>
  <c r="O23" i="1"/>
  <c r="O123" i="1"/>
  <c r="S123" i="1"/>
  <c r="R123" i="1"/>
  <c r="S91" i="1"/>
  <c r="R91" i="1"/>
  <c r="O91" i="1"/>
  <c r="S77" i="1"/>
  <c r="R77" i="1"/>
  <c r="O77" i="1"/>
  <c r="Q11" i="1"/>
  <c r="P11" i="1"/>
  <c r="Q97" i="1"/>
  <c r="P97" i="1"/>
  <c r="S33" i="1"/>
  <c r="R33" i="1"/>
  <c r="O33" i="1"/>
  <c r="Q103" i="1"/>
  <c r="P103" i="1"/>
  <c r="S36" i="1"/>
  <c r="R36" i="1"/>
  <c r="O37" i="1"/>
  <c r="U94" i="1"/>
  <c r="T94" i="1"/>
  <c r="Q20" i="1"/>
  <c r="P20" i="1"/>
  <c r="U65" i="1"/>
  <c r="T65" i="1"/>
  <c r="O11" i="1"/>
  <c r="S11" i="1"/>
  <c r="R11" i="1"/>
  <c r="S97" i="1"/>
  <c r="R97" i="1"/>
  <c r="O97" i="1"/>
  <c r="O103" i="1"/>
  <c r="R103" i="1"/>
  <c r="S103" i="1"/>
  <c r="R20" i="1"/>
  <c r="O20" i="1"/>
  <c r="S20" i="1"/>
  <c r="Q74" i="1"/>
  <c r="P74" i="1"/>
  <c r="R65" i="1"/>
  <c r="Q8" i="1"/>
  <c r="P8" i="1"/>
  <c r="Q85" i="1"/>
  <c r="P85" i="1"/>
  <c r="S8" i="1"/>
  <c r="R8" i="1"/>
  <c r="O8" i="1"/>
  <c r="Q51" i="1"/>
  <c r="P51" i="1"/>
  <c r="Q59" i="1"/>
  <c r="P59" i="1"/>
  <c r="O85" i="1"/>
  <c r="S85" i="1"/>
  <c r="R85" i="1"/>
  <c r="O14" i="1"/>
  <c r="S14" i="1"/>
  <c r="R14" i="1"/>
  <c r="P26" i="1"/>
  <c r="R94" i="1"/>
  <c r="Q42" i="1"/>
  <c r="P42" i="1"/>
  <c r="O59" i="1"/>
  <c r="S59" i="1"/>
  <c r="R59" i="1"/>
  <c r="Q68" i="1"/>
  <c r="P68" i="1"/>
  <c r="S129" i="1"/>
  <c r="R129" i="1"/>
  <c r="O129" i="1"/>
  <c r="Q14" i="1"/>
  <c r="P14" i="1"/>
  <c r="O51" i="1"/>
  <c r="S51" i="1"/>
  <c r="R51" i="1"/>
  <c r="R42" i="1"/>
  <c r="O42" i="1"/>
  <c r="S42" i="1"/>
  <c r="O69" i="1"/>
  <c r="S68" i="1"/>
  <c r="R68" i="1"/>
  <c r="S120" i="1"/>
  <c r="R120" i="1"/>
  <c r="O120" i="1"/>
  <c r="Q17" i="1"/>
  <c r="P17" i="1"/>
  <c r="Q71" i="1"/>
  <c r="P71" i="1"/>
  <c r="S74" i="1"/>
  <c r="R74" i="1"/>
  <c r="O74" i="1"/>
  <c r="Q48" i="1"/>
  <c r="P48" i="1"/>
  <c r="Q39" i="1"/>
  <c r="P39" i="1"/>
  <c r="O48" i="1"/>
  <c r="S48" i="1"/>
  <c r="R48" i="1"/>
  <c r="Q36" i="1"/>
  <c r="P36" i="1"/>
  <c r="O17" i="1"/>
  <c r="S17" i="1"/>
  <c r="R17" i="1"/>
  <c r="S71" i="1"/>
  <c r="R71" i="1"/>
  <c r="O71" i="1"/>
  <c r="T23" i="1" l="1"/>
  <c r="U23" i="1"/>
  <c r="T71" i="1"/>
  <c r="U71" i="1"/>
  <c r="U129" i="1"/>
  <c r="T129" i="1"/>
  <c r="U111" i="1"/>
  <c r="T111" i="1"/>
  <c r="U114" i="1"/>
  <c r="T114" i="1"/>
  <c r="T36" i="1"/>
  <c r="U36" i="1"/>
  <c r="U68" i="1"/>
  <c r="T68" i="1"/>
  <c r="U39" i="1"/>
  <c r="T39" i="1"/>
  <c r="U97" i="1"/>
  <c r="T97" i="1"/>
  <c r="U77" i="1"/>
  <c r="T77" i="1"/>
  <c r="U42" i="1"/>
  <c r="T42" i="1"/>
  <c r="U85" i="1"/>
  <c r="T85" i="1"/>
  <c r="U91" i="1"/>
  <c r="T91" i="1"/>
  <c r="U88" i="1"/>
  <c r="T88" i="1"/>
  <c r="U103" i="1"/>
  <c r="T103" i="1"/>
  <c r="U14" i="1"/>
  <c r="T14" i="1"/>
  <c r="U74" i="1"/>
  <c r="T74" i="1"/>
  <c r="U17" i="1"/>
  <c r="T17" i="1"/>
  <c r="U117" i="1"/>
  <c r="T117" i="1"/>
  <c r="U59" i="1"/>
  <c r="T59" i="1"/>
  <c r="U11" i="1"/>
  <c r="T11" i="1"/>
  <c r="U100" i="1"/>
  <c r="T100" i="1"/>
  <c r="U51" i="1"/>
  <c r="T51" i="1"/>
  <c r="U20" i="1"/>
  <c r="T20" i="1"/>
  <c r="U33" i="1"/>
  <c r="T33" i="1"/>
  <c r="U45" i="1"/>
  <c r="T45" i="1"/>
  <c r="U48" i="1"/>
  <c r="T48" i="1"/>
  <c r="U120" i="1"/>
  <c r="T120" i="1"/>
  <c r="U8" i="1"/>
  <c r="T8" i="1"/>
  <c r="U123" i="1"/>
  <c r="T123" i="1"/>
  <c r="U62" i="1"/>
  <c r="T62" i="1"/>
</calcChain>
</file>

<file path=xl/sharedStrings.xml><?xml version="1.0" encoding="utf-8"?>
<sst xmlns="http://schemas.openxmlformats.org/spreadsheetml/2006/main" count="198" uniqueCount="41">
  <si>
    <t>Rt</t>
  </si>
  <si>
    <t>Area</t>
  </si>
  <si>
    <t>Conc uM</t>
  </si>
  <si>
    <t>PM</t>
  </si>
  <si>
    <t>Fact conc. (uM= umol/L)</t>
  </si>
  <si>
    <t>mg/kg</t>
  </si>
  <si>
    <t>ug/g</t>
  </si>
  <si>
    <t>SD</t>
  </si>
  <si>
    <t>mg/g</t>
  </si>
  <si>
    <t>% Humedad</t>
  </si>
  <si>
    <t>mg/g peso seco</t>
  </si>
  <si>
    <t>Polifenoles</t>
  </si>
  <si>
    <t>EC</t>
  </si>
  <si>
    <t>Y=15.093X+ 48.101</t>
  </si>
  <si>
    <t>PB2</t>
  </si>
  <si>
    <t>Y=24.353X+ 32.24</t>
  </si>
  <si>
    <t>C</t>
  </si>
  <si>
    <t>Y=15.612X+ 26.882</t>
  </si>
  <si>
    <t>PB1</t>
  </si>
  <si>
    <t>TB</t>
  </si>
  <si>
    <t>y=35,113x+1843,9</t>
  </si>
  <si>
    <t>TF</t>
  </si>
  <si>
    <t>Y=41,295x-314,75</t>
  </si>
  <si>
    <t>CF</t>
  </si>
  <si>
    <t>Y=43,451x-288,96</t>
  </si>
  <si>
    <t>PRODUCTO R</t>
  </si>
  <si>
    <t>Flow 0.6 ml/min</t>
  </si>
  <si>
    <t>We start from 2 g of product and it is dissolved in 200mL of organic mixture</t>
  </si>
  <si>
    <t>PRODUCT PC</t>
  </si>
  <si>
    <t>Calibration curve0</t>
  </si>
  <si>
    <t>ug/L (in 200mL)</t>
  </si>
  <si>
    <t>ug in 200mL</t>
  </si>
  <si>
    <t>ug/g fresh</t>
  </si>
  <si>
    <t>dry weight</t>
  </si>
  <si>
    <t>ug/g dry</t>
  </si>
  <si>
    <t>mg/g dry</t>
  </si>
  <si>
    <t>PRODUCT DFC</t>
  </si>
  <si>
    <t>Polyphenols</t>
  </si>
  <si>
    <t>mg/g dry weight</t>
  </si>
  <si>
    <t>PRODUCT CC</t>
  </si>
  <si>
    <t>PRODUCT 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</si>
</sst>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10"/>
      <name val="Arial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0" fontId="0" fillId="3" borderId="0" xfId="0" applyFill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0" fillId="0" borderId="2" xfId="0" applyBorder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center"/>
    </xf>
    <xf numFmtId="2" fontId="0" fillId="5" borderId="0" xfId="0" applyNumberFormat="1" applyFill="1"/>
    <xf numFmtId="0" fontId="3" fillId="5" borderId="0" xfId="0" applyFont="1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X131"/>
  <sheetViews>
    <sheetView tabSelected="1" zoomScale="30" zoomScaleNormal="30" workbookViewId="0">
      <selection activeCell="AL37" sqref="AL37:AL38"/>
    </sheetView>
  </sheetViews>
  <sheetFormatPr baseColWidth="10" defaultRowHeight="14.4" x14ac:dyDescent="0.3"/>
  <cols>
    <col min="2" max="2" width="18.88671875" style="1" customWidth="1"/>
    <col min="3" max="3" width="11.44140625" style="1" customWidth="1"/>
    <col min="4" max="4" width="10" customWidth="1"/>
    <col min="5" max="5" width="18.21875" style="1" customWidth="1"/>
    <col min="7" max="7" width="8.44140625" style="1" customWidth="1"/>
    <col min="8" max="8" width="20.77734375" style="1" customWidth="1"/>
    <col min="9" max="9" width="23.33203125" style="1" customWidth="1"/>
    <col min="10" max="10" width="11" style="1" customWidth="1"/>
    <col min="11" max="13" width="11" style="2" customWidth="1"/>
    <col min="15" max="15" width="11.44140625" customWidth="1"/>
    <col min="16" max="16" width="11.44140625" style="3" customWidth="1"/>
    <col min="17" max="17" width="9.6640625" style="3" customWidth="1"/>
    <col min="18" max="21" width="11.44140625" style="3" customWidth="1"/>
    <col min="22" max="25" width="11.44140625" customWidth="1"/>
    <col min="26" max="26" width="12.88671875" customWidth="1"/>
    <col min="27" max="50" width="11.44140625" customWidth="1"/>
    <col min="258" max="258" width="18.88671875" customWidth="1"/>
    <col min="259" max="259" width="11.44140625" customWidth="1"/>
    <col min="260" max="260" width="10" customWidth="1"/>
    <col min="261" max="261" width="18.21875" customWidth="1"/>
    <col min="263" max="263" width="8.44140625" customWidth="1"/>
    <col min="264" max="264" width="20.77734375" customWidth="1"/>
    <col min="265" max="265" width="23.33203125" customWidth="1"/>
    <col min="266" max="269" width="11" customWidth="1"/>
    <col min="271" max="272" width="11.44140625" customWidth="1"/>
    <col min="273" max="273" width="9.6640625" customWidth="1"/>
    <col min="274" max="281" width="11.44140625" customWidth="1"/>
    <col min="282" max="282" width="12.88671875" customWidth="1"/>
    <col min="283" max="306" width="11.44140625" customWidth="1"/>
    <col min="514" max="514" width="18.88671875" customWidth="1"/>
    <col min="515" max="515" width="11.44140625" customWidth="1"/>
    <col min="516" max="516" width="10" customWidth="1"/>
    <col min="517" max="517" width="18.21875" customWidth="1"/>
    <col min="519" max="519" width="8.44140625" customWidth="1"/>
    <col min="520" max="520" width="20.77734375" customWidth="1"/>
    <col min="521" max="521" width="23.33203125" customWidth="1"/>
    <col min="522" max="525" width="11" customWidth="1"/>
    <col min="527" max="528" width="11.44140625" customWidth="1"/>
    <col min="529" max="529" width="9.6640625" customWidth="1"/>
    <col min="530" max="537" width="11.44140625" customWidth="1"/>
    <col min="538" max="538" width="12.88671875" customWidth="1"/>
    <col min="539" max="562" width="11.44140625" customWidth="1"/>
    <col min="770" max="770" width="18.88671875" customWidth="1"/>
    <col min="771" max="771" width="11.44140625" customWidth="1"/>
    <col min="772" max="772" width="10" customWidth="1"/>
    <col min="773" max="773" width="18.21875" customWidth="1"/>
    <col min="775" max="775" width="8.44140625" customWidth="1"/>
    <col min="776" max="776" width="20.77734375" customWidth="1"/>
    <col min="777" max="777" width="23.33203125" customWidth="1"/>
    <col min="778" max="781" width="11" customWidth="1"/>
    <col min="783" max="784" width="11.44140625" customWidth="1"/>
    <col min="785" max="785" width="9.6640625" customWidth="1"/>
    <col min="786" max="793" width="11.44140625" customWidth="1"/>
    <col min="794" max="794" width="12.88671875" customWidth="1"/>
    <col min="795" max="818" width="11.44140625" customWidth="1"/>
    <col min="1026" max="1026" width="18.88671875" customWidth="1"/>
    <col min="1027" max="1027" width="11.44140625" customWidth="1"/>
    <col min="1028" max="1028" width="10" customWidth="1"/>
    <col min="1029" max="1029" width="18.21875" customWidth="1"/>
    <col min="1031" max="1031" width="8.44140625" customWidth="1"/>
    <col min="1032" max="1032" width="20.77734375" customWidth="1"/>
    <col min="1033" max="1033" width="23.33203125" customWidth="1"/>
    <col min="1034" max="1037" width="11" customWidth="1"/>
    <col min="1039" max="1040" width="11.44140625" customWidth="1"/>
    <col min="1041" max="1041" width="9.6640625" customWidth="1"/>
    <col min="1042" max="1049" width="11.44140625" customWidth="1"/>
    <col min="1050" max="1050" width="12.88671875" customWidth="1"/>
    <col min="1051" max="1074" width="11.44140625" customWidth="1"/>
    <col min="1282" max="1282" width="18.88671875" customWidth="1"/>
    <col min="1283" max="1283" width="11.44140625" customWidth="1"/>
    <col min="1284" max="1284" width="10" customWidth="1"/>
    <col min="1285" max="1285" width="18.21875" customWidth="1"/>
    <col min="1287" max="1287" width="8.44140625" customWidth="1"/>
    <col min="1288" max="1288" width="20.77734375" customWidth="1"/>
    <col min="1289" max="1289" width="23.33203125" customWidth="1"/>
    <col min="1290" max="1293" width="11" customWidth="1"/>
    <col min="1295" max="1296" width="11.44140625" customWidth="1"/>
    <col min="1297" max="1297" width="9.6640625" customWidth="1"/>
    <col min="1298" max="1305" width="11.44140625" customWidth="1"/>
    <col min="1306" max="1306" width="12.88671875" customWidth="1"/>
    <col min="1307" max="1330" width="11.44140625" customWidth="1"/>
    <col min="1538" max="1538" width="18.88671875" customWidth="1"/>
    <col min="1539" max="1539" width="11.44140625" customWidth="1"/>
    <col min="1540" max="1540" width="10" customWidth="1"/>
    <col min="1541" max="1541" width="18.21875" customWidth="1"/>
    <col min="1543" max="1543" width="8.44140625" customWidth="1"/>
    <col min="1544" max="1544" width="20.77734375" customWidth="1"/>
    <col min="1545" max="1545" width="23.33203125" customWidth="1"/>
    <col min="1546" max="1549" width="11" customWidth="1"/>
    <col min="1551" max="1552" width="11.44140625" customWidth="1"/>
    <col min="1553" max="1553" width="9.6640625" customWidth="1"/>
    <col min="1554" max="1561" width="11.44140625" customWidth="1"/>
    <col min="1562" max="1562" width="12.88671875" customWidth="1"/>
    <col min="1563" max="1586" width="11.44140625" customWidth="1"/>
    <col min="1794" max="1794" width="18.88671875" customWidth="1"/>
    <col min="1795" max="1795" width="11.44140625" customWidth="1"/>
    <col min="1796" max="1796" width="10" customWidth="1"/>
    <col min="1797" max="1797" width="18.21875" customWidth="1"/>
    <col min="1799" max="1799" width="8.44140625" customWidth="1"/>
    <col min="1800" max="1800" width="20.77734375" customWidth="1"/>
    <col min="1801" max="1801" width="23.33203125" customWidth="1"/>
    <col min="1802" max="1805" width="11" customWidth="1"/>
    <col min="1807" max="1808" width="11.44140625" customWidth="1"/>
    <col min="1809" max="1809" width="9.6640625" customWidth="1"/>
    <col min="1810" max="1817" width="11.44140625" customWidth="1"/>
    <col min="1818" max="1818" width="12.88671875" customWidth="1"/>
    <col min="1819" max="1842" width="11.44140625" customWidth="1"/>
    <col min="2050" max="2050" width="18.88671875" customWidth="1"/>
    <col min="2051" max="2051" width="11.44140625" customWidth="1"/>
    <col min="2052" max="2052" width="10" customWidth="1"/>
    <col min="2053" max="2053" width="18.21875" customWidth="1"/>
    <col min="2055" max="2055" width="8.44140625" customWidth="1"/>
    <col min="2056" max="2056" width="20.77734375" customWidth="1"/>
    <col min="2057" max="2057" width="23.33203125" customWidth="1"/>
    <col min="2058" max="2061" width="11" customWidth="1"/>
    <col min="2063" max="2064" width="11.44140625" customWidth="1"/>
    <col min="2065" max="2065" width="9.6640625" customWidth="1"/>
    <col min="2066" max="2073" width="11.44140625" customWidth="1"/>
    <col min="2074" max="2074" width="12.88671875" customWidth="1"/>
    <col min="2075" max="2098" width="11.44140625" customWidth="1"/>
    <col min="2306" max="2306" width="18.88671875" customWidth="1"/>
    <col min="2307" max="2307" width="11.44140625" customWidth="1"/>
    <col min="2308" max="2308" width="10" customWidth="1"/>
    <col min="2309" max="2309" width="18.21875" customWidth="1"/>
    <col min="2311" max="2311" width="8.44140625" customWidth="1"/>
    <col min="2312" max="2312" width="20.77734375" customWidth="1"/>
    <col min="2313" max="2313" width="23.33203125" customWidth="1"/>
    <col min="2314" max="2317" width="11" customWidth="1"/>
    <col min="2319" max="2320" width="11.44140625" customWidth="1"/>
    <col min="2321" max="2321" width="9.6640625" customWidth="1"/>
    <col min="2322" max="2329" width="11.44140625" customWidth="1"/>
    <col min="2330" max="2330" width="12.88671875" customWidth="1"/>
    <col min="2331" max="2354" width="11.44140625" customWidth="1"/>
    <col min="2562" max="2562" width="18.88671875" customWidth="1"/>
    <col min="2563" max="2563" width="11.44140625" customWidth="1"/>
    <col min="2564" max="2564" width="10" customWidth="1"/>
    <col min="2565" max="2565" width="18.21875" customWidth="1"/>
    <col min="2567" max="2567" width="8.44140625" customWidth="1"/>
    <col min="2568" max="2568" width="20.77734375" customWidth="1"/>
    <col min="2569" max="2569" width="23.33203125" customWidth="1"/>
    <col min="2570" max="2573" width="11" customWidth="1"/>
    <col min="2575" max="2576" width="11.44140625" customWidth="1"/>
    <col min="2577" max="2577" width="9.6640625" customWidth="1"/>
    <col min="2578" max="2585" width="11.44140625" customWidth="1"/>
    <col min="2586" max="2586" width="12.88671875" customWidth="1"/>
    <col min="2587" max="2610" width="11.44140625" customWidth="1"/>
    <col min="2818" max="2818" width="18.88671875" customWidth="1"/>
    <col min="2819" max="2819" width="11.44140625" customWidth="1"/>
    <col min="2820" max="2820" width="10" customWidth="1"/>
    <col min="2821" max="2821" width="18.21875" customWidth="1"/>
    <col min="2823" max="2823" width="8.44140625" customWidth="1"/>
    <col min="2824" max="2824" width="20.77734375" customWidth="1"/>
    <col min="2825" max="2825" width="23.33203125" customWidth="1"/>
    <col min="2826" max="2829" width="11" customWidth="1"/>
    <col min="2831" max="2832" width="11.44140625" customWidth="1"/>
    <col min="2833" max="2833" width="9.6640625" customWidth="1"/>
    <col min="2834" max="2841" width="11.44140625" customWidth="1"/>
    <col min="2842" max="2842" width="12.88671875" customWidth="1"/>
    <col min="2843" max="2866" width="11.44140625" customWidth="1"/>
    <col min="3074" max="3074" width="18.88671875" customWidth="1"/>
    <col min="3075" max="3075" width="11.44140625" customWidth="1"/>
    <col min="3076" max="3076" width="10" customWidth="1"/>
    <col min="3077" max="3077" width="18.21875" customWidth="1"/>
    <col min="3079" max="3079" width="8.44140625" customWidth="1"/>
    <col min="3080" max="3080" width="20.77734375" customWidth="1"/>
    <col min="3081" max="3081" width="23.33203125" customWidth="1"/>
    <col min="3082" max="3085" width="11" customWidth="1"/>
    <col min="3087" max="3088" width="11.44140625" customWidth="1"/>
    <col min="3089" max="3089" width="9.6640625" customWidth="1"/>
    <col min="3090" max="3097" width="11.44140625" customWidth="1"/>
    <col min="3098" max="3098" width="12.88671875" customWidth="1"/>
    <col min="3099" max="3122" width="11.44140625" customWidth="1"/>
    <col min="3330" max="3330" width="18.88671875" customWidth="1"/>
    <col min="3331" max="3331" width="11.44140625" customWidth="1"/>
    <col min="3332" max="3332" width="10" customWidth="1"/>
    <col min="3333" max="3333" width="18.21875" customWidth="1"/>
    <col min="3335" max="3335" width="8.44140625" customWidth="1"/>
    <col min="3336" max="3336" width="20.77734375" customWidth="1"/>
    <col min="3337" max="3337" width="23.33203125" customWidth="1"/>
    <col min="3338" max="3341" width="11" customWidth="1"/>
    <col min="3343" max="3344" width="11.44140625" customWidth="1"/>
    <col min="3345" max="3345" width="9.6640625" customWidth="1"/>
    <col min="3346" max="3353" width="11.44140625" customWidth="1"/>
    <col min="3354" max="3354" width="12.88671875" customWidth="1"/>
    <col min="3355" max="3378" width="11.44140625" customWidth="1"/>
    <col min="3586" max="3586" width="18.88671875" customWidth="1"/>
    <col min="3587" max="3587" width="11.44140625" customWidth="1"/>
    <col min="3588" max="3588" width="10" customWidth="1"/>
    <col min="3589" max="3589" width="18.21875" customWidth="1"/>
    <col min="3591" max="3591" width="8.44140625" customWidth="1"/>
    <col min="3592" max="3592" width="20.77734375" customWidth="1"/>
    <col min="3593" max="3593" width="23.33203125" customWidth="1"/>
    <col min="3594" max="3597" width="11" customWidth="1"/>
    <col min="3599" max="3600" width="11.44140625" customWidth="1"/>
    <col min="3601" max="3601" width="9.6640625" customWidth="1"/>
    <col min="3602" max="3609" width="11.44140625" customWidth="1"/>
    <col min="3610" max="3610" width="12.88671875" customWidth="1"/>
    <col min="3611" max="3634" width="11.44140625" customWidth="1"/>
    <col min="3842" max="3842" width="18.88671875" customWidth="1"/>
    <col min="3843" max="3843" width="11.44140625" customWidth="1"/>
    <col min="3844" max="3844" width="10" customWidth="1"/>
    <col min="3845" max="3845" width="18.21875" customWidth="1"/>
    <col min="3847" max="3847" width="8.44140625" customWidth="1"/>
    <col min="3848" max="3848" width="20.77734375" customWidth="1"/>
    <col min="3849" max="3849" width="23.33203125" customWidth="1"/>
    <col min="3850" max="3853" width="11" customWidth="1"/>
    <col min="3855" max="3856" width="11.44140625" customWidth="1"/>
    <col min="3857" max="3857" width="9.6640625" customWidth="1"/>
    <col min="3858" max="3865" width="11.44140625" customWidth="1"/>
    <col min="3866" max="3866" width="12.88671875" customWidth="1"/>
    <col min="3867" max="3890" width="11.44140625" customWidth="1"/>
    <col min="4098" max="4098" width="18.88671875" customWidth="1"/>
    <col min="4099" max="4099" width="11.44140625" customWidth="1"/>
    <col min="4100" max="4100" width="10" customWidth="1"/>
    <col min="4101" max="4101" width="18.21875" customWidth="1"/>
    <col min="4103" max="4103" width="8.44140625" customWidth="1"/>
    <col min="4104" max="4104" width="20.77734375" customWidth="1"/>
    <col min="4105" max="4105" width="23.33203125" customWidth="1"/>
    <col min="4106" max="4109" width="11" customWidth="1"/>
    <col min="4111" max="4112" width="11.44140625" customWidth="1"/>
    <col min="4113" max="4113" width="9.6640625" customWidth="1"/>
    <col min="4114" max="4121" width="11.44140625" customWidth="1"/>
    <col min="4122" max="4122" width="12.88671875" customWidth="1"/>
    <col min="4123" max="4146" width="11.44140625" customWidth="1"/>
    <col min="4354" max="4354" width="18.88671875" customWidth="1"/>
    <col min="4355" max="4355" width="11.44140625" customWidth="1"/>
    <col min="4356" max="4356" width="10" customWidth="1"/>
    <col min="4357" max="4357" width="18.21875" customWidth="1"/>
    <col min="4359" max="4359" width="8.44140625" customWidth="1"/>
    <col min="4360" max="4360" width="20.77734375" customWidth="1"/>
    <col min="4361" max="4361" width="23.33203125" customWidth="1"/>
    <col min="4362" max="4365" width="11" customWidth="1"/>
    <col min="4367" max="4368" width="11.44140625" customWidth="1"/>
    <col min="4369" max="4369" width="9.6640625" customWidth="1"/>
    <col min="4370" max="4377" width="11.44140625" customWidth="1"/>
    <col min="4378" max="4378" width="12.88671875" customWidth="1"/>
    <col min="4379" max="4402" width="11.44140625" customWidth="1"/>
    <col min="4610" max="4610" width="18.88671875" customWidth="1"/>
    <col min="4611" max="4611" width="11.44140625" customWidth="1"/>
    <col min="4612" max="4612" width="10" customWidth="1"/>
    <col min="4613" max="4613" width="18.21875" customWidth="1"/>
    <col min="4615" max="4615" width="8.44140625" customWidth="1"/>
    <col min="4616" max="4616" width="20.77734375" customWidth="1"/>
    <col min="4617" max="4617" width="23.33203125" customWidth="1"/>
    <col min="4618" max="4621" width="11" customWidth="1"/>
    <col min="4623" max="4624" width="11.44140625" customWidth="1"/>
    <col min="4625" max="4625" width="9.6640625" customWidth="1"/>
    <col min="4626" max="4633" width="11.44140625" customWidth="1"/>
    <col min="4634" max="4634" width="12.88671875" customWidth="1"/>
    <col min="4635" max="4658" width="11.44140625" customWidth="1"/>
    <col min="4866" max="4866" width="18.88671875" customWidth="1"/>
    <col min="4867" max="4867" width="11.44140625" customWidth="1"/>
    <col min="4868" max="4868" width="10" customWidth="1"/>
    <col min="4869" max="4869" width="18.21875" customWidth="1"/>
    <col min="4871" max="4871" width="8.44140625" customWidth="1"/>
    <col min="4872" max="4872" width="20.77734375" customWidth="1"/>
    <col min="4873" max="4873" width="23.33203125" customWidth="1"/>
    <col min="4874" max="4877" width="11" customWidth="1"/>
    <col min="4879" max="4880" width="11.44140625" customWidth="1"/>
    <col min="4881" max="4881" width="9.6640625" customWidth="1"/>
    <col min="4882" max="4889" width="11.44140625" customWidth="1"/>
    <col min="4890" max="4890" width="12.88671875" customWidth="1"/>
    <col min="4891" max="4914" width="11.44140625" customWidth="1"/>
    <col min="5122" max="5122" width="18.88671875" customWidth="1"/>
    <col min="5123" max="5123" width="11.44140625" customWidth="1"/>
    <col min="5124" max="5124" width="10" customWidth="1"/>
    <col min="5125" max="5125" width="18.21875" customWidth="1"/>
    <col min="5127" max="5127" width="8.44140625" customWidth="1"/>
    <col min="5128" max="5128" width="20.77734375" customWidth="1"/>
    <col min="5129" max="5129" width="23.33203125" customWidth="1"/>
    <col min="5130" max="5133" width="11" customWidth="1"/>
    <col min="5135" max="5136" width="11.44140625" customWidth="1"/>
    <col min="5137" max="5137" width="9.6640625" customWidth="1"/>
    <col min="5138" max="5145" width="11.44140625" customWidth="1"/>
    <col min="5146" max="5146" width="12.88671875" customWidth="1"/>
    <col min="5147" max="5170" width="11.44140625" customWidth="1"/>
    <col min="5378" max="5378" width="18.88671875" customWidth="1"/>
    <col min="5379" max="5379" width="11.44140625" customWidth="1"/>
    <col min="5380" max="5380" width="10" customWidth="1"/>
    <col min="5381" max="5381" width="18.21875" customWidth="1"/>
    <col min="5383" max="5383" width="8.44140625" customWidth="1"/>
    <col min="5384" max="5384" width="20.77734375" customWidth="1"/>
    <col min="5385" max="5385" width="23.33203125" customWidth="1"/>
    <col min="5386" max="5389" width="11" customWidth="1"/>
    <col min="5391" max="5392" width="11.44140625" customWidth="1"/>
    <col min="5393" max="5393" width="9.6640625" customWidth="1"/>
    <col min="5394" max="5401" width="11.44140625" customWidth="1"/>
    <col min="5402" max="5402" width="12.88671875" customWidth="1"/>
    <col min="5403" max="5426" width="11.44140625" customWidth="1"/>
    <col min="5634" max="5634" width="18.88671875" customWidth="1"/>
    <col min="5635" max="5635" width="11.44140625" customWidth="1"/>
    <col min="5636" max="5636" width="10" customWidth="1"/>
    <col min="5637" max="5637" width="18.21875" customWidth="1"/>
    <col min="5639" max="5639" width="8.44140625" customWidth="1"/>
    <col min="5640" max="5640" width="20.77734375" customWidth="1"/>
    <col min="5641" max="5641" width="23.33203125" customWidth="1"/>
    <col min="5642" max="5645" width="11" customWidth="1"/>
    <col min="5647" max="5648" width="11.44140625" customWidth="1"/>
    <col min="5649" max="5649" width="9.6640625" customWidth="1"/>
    <col min="5650" max="5657" width="11.44140625" customWidth="1"/>
    <col min="5658" max="5658" width="12.88671875" customWidth="1"/>
    <col min="5659" max="5682" width="11.44140625" customWidth="1"/>
    <col min="5890" max="5890" width="18.88671875" customWidth="1"/>
    <col min="5891" max="5891" width="11.44140625" customWidth="1"/>
    <col min="5892" max="5892" width="10" customWidth="1"/>
    <col min="5893" max="5893" width="18.21875" customWidth="1"/>
    <col min="5895" max="5895" width="8.44140625" customWidth="1"/>
    <col min="5896" max="5896" width="20.77734375" customWidth="1"/>
    <col min="5897" max="5897" width="23.33203125" customWidth="1"/>
    <col min="5898" max="5901" width="11" customWidth="1"/>
    <col min="5903" max="5904" width="11.44140625" customWidth="1"/>
    <col min="5905" max="5905" width="9.6640625" customWidth="1"/>
    <col min="5906" max="5913" width="11.44140625" customWidth="1"/>
    <col min="5914" max="5914" width="12.88671875" customWidth="1"/>
    <col min="5915" max="5938" width="11.44140625" customWidth="1"/>
    <col min="6146" max="6146" width="18.88671875" customWidth="1"/>
    <col min="6147" max="6147" width="11.44140625" customWidth="1"/>
    <col min="6148" max="6148" width="10" customWidth="1"/>
    <col min="6149" max="6149" width="18.21875" customWidth="1"/>
    <col min="6151" max="6151" width="8.44140625" customWidth="1"/>
    <col min="6152" max="6152" width="20.77734375" customWidth="1"/>
    <col min="6153" max="6153" width="23.33203125" customWidth="1"/>
    <col min="6154" max="6157" width="11" customWidth="1"/>
    <col min="6159" max="6160" width="11.44140625" customWidth="1"/>
    <col min="6161" max="6161" width="9.6640625" customWidth="1"/>
    <col min="6162" max="6169" width="11.44140625" customWidth="1"/>
    <col min="6170" max="6170" width="12.88671875" customWidth="1"/>
    <col min="6171" max="6194" width="11.44140625" customWidth="1"/>
    <col min="6402" max="6402" width="18.88671875" customWidth="1"/>
    <col min="6403" max="6403" width="11.44140625" customWidth="1"/>
    <col min="6404" max="6404" width="10" customWidth="1"/>
    <col min="6405" max="6405" width="18.21875" customWidth="1"/>
    <col min="6407" max="6407" width="8.44140625" customWidth="1"/>
    <col min="6408" max="6408" width="20.77734375" customWidth="1"/>
    <col min="6409" max="6409" width="23.33203125" customWidth="1"/>
    <col min="6410" max="6413" width="11" customWidth="1"/>
    <col min="6415" max="6416" width="11.44140625" customWidth="1"/>
    <col min="6417" max="6417" width="9.6640625" customWidth="1"/>
    <col min="6418" max="6425" width="11.44140625" customWidth="1"/>
    <col min="6426" max="6426" width="12.88671875" customWidth="1"/>
    <col min="6427" max="6450" width="11.44140625" customWidth="1"/>
    <col min="6658" max="6658" width="18.88671875" customWidth="1"/>
    <col min="6659" max="6659" width="11.44140625" customWidth="1"/>
    <col min="6660" max="6660" width="10" customWidth="1"/>
    <col min="6661" max="6661" width="18.21875" customWidth="1"/>
    <col min="6663" max="6663" width="8.44140625" customWidth="1"/>
    <col min="6664" max="6664" width="20.77734375" customWidth="1"/>
    <col min="6665" max="6665" width="23.33203125" customWidth="1"/>
    <col min="6666" max="6669" width="11" customWidth="1"/>
    <col min="6671" max="6672" width="11.44140625" customWidth="1"/>
    <col min="6673" max="6673" width="9.6640625" customWidth="1"/>
    <col min="6674" max="6681" width="11.44140625" customWidth="1"/>
    <col min="6682" max="6682" width="12.88671875" customWidth="1"/>
    <col min="6683" max="6706" width="11.44140625" customWidth="1"/>
    <col min="6914" max="6914" width="18.88671875" customWidth="1"/>
    <col min="6915" max="6915" width="11.44140625" customWidth="1"/>
    <col min="6916" max="6916" width="10" customWidth="1"/>
    <col min="6917" max="6917" width="18.21875" customWidth="1"/>
    <col min="6919" max="6919" width="8.44140625" customWidth="1"/>
    <col min="6920" max="6920" width="20.77734375" customWidth="1"/>
    <col min="6921" max="6921" width="23.33203125" customWidth="1"/>
    <col min="6922" max="6925" width="11" customWidth="1"/>
    <col min="6927" max="6928" width="11.44140625" customWidth="1"/>
    <col min="6929" max="6929" width="9.6640625" customWidth="1"/>
    <col min="6930" max="6937" width="11.44140625" customWidth="1"/>
    <col min="6938" max="6938" width="12.88671875" customWidth="1"/>
    <col min="6939" max="6962" width="11.44140625" customWidth="1"/>
    <col min="7170" max="7170" width="18.88671875" customWidth="1"/>
    <col min="7171" max="7171" width="11.44140625" customWidth="1"/>
    <col min="7172" max="7172" width="10" customWidth="1"/>
    <col min="7173" max="7173" width="18.21875" customWidth="1"/>
    <col min="7175" max="7175" width="8.44140625" customWidth="1"/>
    <col min="7176" max="7176" width="20.77734375" customWidth="1"/>
    <col min="7177" max="7177" width="23.33203125" customWidth="1"/>
    <col min="7178" max="7181" width="11" customWidth="1"/>
    <col min="7183" max="7184" width="11.44140625" customWidth="1"/>
    <col min="7185" max="7185" width="9.6640625" customWidth="1"/>
    <col min="7186" max="7193" width="11.44140625" customWidth="1"/>
    <col min="7194" max="7194" width="12.88671875" customWidth="1"/>
    <col min="7195" max="7218" width="11.44140625" customWidth="1"/>
    <col min="7426" max="7426" width="18.88671875" customWidth="1"/>
    <col min="7427" max="7427" width="11.44140625" customWidth="1"/>
    <col min="7428" max="7428" width="10" customWidth="1"/>
    <col min="7429" max="7429" width="18.21875" customWidth="1"/>
    <col min="7431" max="7431" width="8.44140625" customWidth="1"/>
    <col min="7432" max="7432" width="20.77734375" customWidth="1"/>
    <col min="7433" max="7433" width="23.33203125" customWidth="1"/>
    <col min="7434" max="7437" width="11" customWidth="1"/>
    <col min="7439" max="7440" width="11.44140625" customWidth="1"/>
    <col min="7441" max="7441" width="9.6640625" customWidth="1"/>
    <col min="7442" max="7449" width="11.44140625" customWidth="1"/>
    <col min="7450" max="7450" width="12.88671875" customWidth="1"/>
    <col min="7451" max="7474" width="11.44140625" customWidth="1"/>
    <col min="7682" max="7682" width="18.88671875" customWidth="1"/>
    <col min="7683" max="7683" width="11.44140625" customWidth="1"/>
    <col min="7684" max="7684" width="10" customWidth="1"/>
    <col min="7685" max="7685" width="18.21875" customWidth="1"/>
    <col min="7687" max="7687" width="8.44140625" customWidth="1"/>
    <col min="7688" max="7688" width="20.77734375" customWidth="1"/>
    <col min="7689" max="7689" width="23.33203125" customWidth="1"/>
    <col min="7690" max="7693" width="11" customWidth="1"/>
    <col min="7695" max="7696" width="11.44140625" customWidth="1"/>
    <col min="7697" max="7697" width="9.6640625" customWidth="1"/>
    <col min="7698" max="7705" width="11.44140625" customWidth="1"/>
    <col min="7706" max="7706" width="12.88671875" customWidth="1"/>
    <col min="7707" max="7730" width="11.44140625" customWidth="1"/>
    <col min="7938" max="7938" width="18.88671875" customWidth="1"/>
    <col min="7939" max="7939" width="11.44140625" customWidth="1"/>
    <col min="7940" max="7940" width="10" customWidth="1"/>
    <col min="7941" max="7941" width="18.21875" customWidth="1"/>
    <col min="7943" max="7943" width="8.44140625" customWidth="1"/>
    <col min="7944" max="7944" width="20.77734375" customWidth="1"/>
    <col min="7945" max="7945" width="23.33203125" customWidth="1"/>
    <col min="7946" max="7949" width="11" customWidth="1"/>
    <col min="7951" max="7952" width="11.44140625" customWidth="1"/>
    <col min="7953" max="7953" width="9.6640625" customWidth="1"/>
    <col min="7954" max="7961" width="11.44140625" customWidth="1"/>
    <col min="7962" max="7962" width="12.88671875" customWidth="1"/>
    <col min="7963" max="7986" width="11.44140625" customWidth="1"/>
    <col min="8194" max="8194" width="18.88671875" customWidth="1"/>
    <col min="8195" max="8195" width="11.44140625" customWidth="1"/>
    <col min="8196" max="8196" width="10" customWidth="1"/>
    <col min="8197" max="8197" width="18.21875" customWidth="1"/>
    <col min="8199" max="8199" width="8.44140625" customWidth="1"/>
    <col min="8200" max="8200" width="20.77734375" customWidth="1"/>
    <col min="8201" max="8201" width="23.33203125" customWidth="1"/>
    <col min="8202" max="8205" width="11" customWidth="1"/>
    <col min="8207" max="8208" width="11.44140625" customWidth="1"/>
    <col min="8209" max="8209" width="9.6640625" customWidth="1"/>
    <col min="8210" max="8217" width="11.44140625" customWidth="1"/>
    <col min="8218" max="8218" width="12.88671875" customWidth="1"/>
    <col min="8219" max="8242" width="11.44140625" customWidth="1"/>
    <col min="8450" max="8450" width="18.88671875" customWidth="1"/>
    <col min="8451" max="8451" width="11.44140625" customWidth="1"/>
    <col min="8452" max="8452" width="10" customWidth="1"/>
    <col min="8453" max="8453" width="18.21875" customWidth="1"/>
    <col min="8455" max="8455" width="8.44140625" customWidth="1"/>
    <col min="8456" max="8456" width="20.77734375" customWidth="1"/>
    <col min="8457" max="8457" width="23.33203125" customWidth="1"/>
    <col min="8458" max="8461" width="11" customWidth="1"/>
    <col min="8463" max="8464" width="11.44140625" customWidth="1"/>
    <col min="8465" max="8465" width="9.6640625" customWidth="1"/>
    <col min="8466" max="8473" width="11.44140625" customWidth="1"/>
    <col min="8474" max="8474" width="12.88671875" customWidth="1"/>
    <col min="8475" max="8498" width="11.44140625" customWidth="1"/>
    <col min="8706" max="8706" width="18.88671875" customWidth="1"/>
    <col min="8707" max="8707" width="11.44140625" customWidth="1"/>
    <col min="8708" max="8708" width="10" customWidth="1"/>
    <col min="8709" max="8709" width="18.21875" customWidth="1"/>
    <col min="8711" max="8711" width="8.44140625" customWidth="1"/>
    <col min="8712" max="8712" width="20.77734375" customWidth="1"/>
    <col min="8713" max="8713" width="23.33203125" customWidth="1"/>
    <col min="8714" max="8717" width="11" customWidth="1"/>
    <col min="8719" max="8720" width="11.44140625" customWidth="1"/>
    <col min="8721" max="8721" width="9.6640625" customWidth="1"/>
    <col min="8722" max="8729" width="11.44140625" customWidth="1"/>
    <col min="8730" max="8730" width="12.88671875" customWidth="1"/>
    <col min="8731" max="8754" width="11.44140625" customWidth="1"/>
    <col min="8962" max="8962" width="18.88671875" customWidth="1"/>
    <col min="8963" max="8963" width="11.44140625" customWidth="1"/>
    <col min="8964" max="8964" width="10" customWidth="1"/>
    <col min="8965" max="8965" width="18.21875" customWidth="1"/>
    <col min="8967" max="8967" width="8.44140625" customWidth="1"/>
    <col min="8968" max="8968" width="20.77734375" customWidth="1"/>
    <col min="8969" max="8969" width="23.33203125" customWidth="1"/>
    <col min="8970" max="8973" width="11" customWidth="1"/>
    <col min="8975" max="8976" width="11.44140625" customWidth="1"/>
    <col min="8977" max="8977" width="9.6640625" customWidth="1"/>
    <col min="8978" max="8985" width="11.44140625" customWidth="1"/>
    <col min="8986" max="8986" width="12.88671875" customWidth="1"/>
    <col min="8987" max="9010" width="11.44140625" customWidth="1"/>
    <col min="9218" max="9218" width="18.88671875" customWidth="1"/>
    <col min="9219" max="9219" width="11.44140625" customWidth="1"/>
    <col min="9220" max="9220" width="10" customWidth="1"/>
    <col min="9221" max="9221" width="18.21875" customWidth="1"/>
    <col min="9223" max="9223" width="8.44140625" customWidth="1"/>
    <col min="9224" max="9224" width="20.77734375" customWidth="1"/>
    <col min="9225" max="9225" width="23.33203125" customWidth="1"/>
    <col min="9226" max="9229" width="11" customWidth="1"/>
    <col min="9231" max="9232" width="11.44140625" customWidth="1"/>
    <col min="9233" max="9233" width="9.6640625" customWidth="1"/>
    <col min="9234" max="9241" width="11.44140625" customWidth="1"/>
    <col min="9242" max="9242" width="12.88671875" customWidth="1"/>
    <col min="9243" max="9266" width="11.44140625" customWidth="1"/>
    <col min="9474" max="9474" width="18.88671875" customWidth="1"/>
    <col min="9475" max="9475" width="11.44140625" customWidth="1"/>
    <col min="9476" max="9476" width="10" customWidth="1"/>
    <col min="9477" max="9477" width="18.21875" customWidth="1"/>
    <col min="9479" max="9479" width="8.44140625" customWidth="1"/>
    <col min="9480" max="9480" width="20.77734375" customWidth="1"/>
    <col min="9481" max="9481" width="23.33203125" customWidth="1"/>
    <col min="9482" max="9485" width="11" customWidth="1"/>
    <col min="9487" max="9488" width="11.44140625" customWidth="1"/>
    <col min="9489" max="9489" width="9.6640625" customWidth="1"/>
    <col min="9490" max="9497" width="11.44140625" customWidth="1"/>
    <col min="9498" max="9498" width="12.88671875" customWidth="1"/>
    <col min="9499" max="9522" width="11.44140625" customWidth="1"/>
    <col min="9730" max="9730" width="18.88671875" customWidth="1"/>
    <col min="9731" max="9731" width="11.44140625" customWidth="1"/>
    <col min="9732" max="9732" width="10" customWidth="1"/>
    <col min="9733" max="9733" width="18.21875" customWidth="1"/>
    <col min="9735" max="9735" width="8.44140625" customWidth="1"/>
    <col min="9736" max="9736" width="20.77734375" customWidth="1"/>
    <col min="9737" max="9737" width="23.33203125" customWidth="1"/>
    <col min="9738" max="9741" width="11" customWidth="1"/>
    <col min="9743" max="9744" width="11.44140625" customWidth="1"/>
    <col min="9745" max="9745" width="9.6640625" customWidth="1"/>
    <col min="9746" max="9753" width="11.44140625" customWidth="1"/>
    <col min="9754" max="9754" width="12.88671875" customWidth="1"/>
    <col min="9755" max="9778" width="11.44140625" customWidth="1"/>
    <col min="9986" max="9986" width="18.88671875" customWidth="1"/>
    <col min="9987" max="9987" width="11.44140625" customWidth="1"/>
    <col min="9988" max="9988" width="10" customWidth="1"/>
    <col min="9989" max="9989" width="18.21875" customWidth="1"/>
    <col min="9991" max="9991" width="8.44140625" customWidth="1"/>
    <col min="9992" max="9992" width="20.77734375" customWidth="1"/>
    <col min="9993" max="9993" width="23.33203125" customWidth="1"/>
    <col min="9994" max="9997" width="11" customWidth="1"/>
    <col min="9999" max="10000" width="11.44140625" customWidth="1"/>
    <col min="10001" max="10001" width="9.6640625" customWidth="1"/>
    <col min="10002" max="10009" width="11.44140625" customWidth="1"/>
    <col min="10010" max="10010" width="12.88671875" customWidth="1"/>
    <col min="10011" max="10034" width="11.44140625" customWidth="1"/>
    <col min="10242" max="10242" width="18.88671875" customWidth="1"/>
    <col min="10243" max="10243" width="11.44140625" customWidth="1"/>
    <col min="10244" max="10244" width="10" customWidth="1"/>
    <col min="10245" max="10245" width="18.21875" customWidth="1"/>
    <col min="10247" max="10247" width="8.44140625" customWidth="1"/>
    <col min="10248" max="10248" width="20.77734375" customWidth="1"/>
    <col min="10249" max="10249" width="23.33203125" customWidth="1"/>
    <col min="10250" max="10253" width="11" customWidth="1"/>
    <col min="10255" max="10256" width="11.44140625" customWidth="1"/>
    <col min="10257" max="10257" width="9.6640625" customWidth="1"/>
    <col min="10258" max="10265" width="11.44140625" customWidth="1"/>
    <col min="10266" max="10266" width="12.88671875" customWidth="1"/>
    <col min="10267" max="10290" width="11.44140625" customWidth="1"/>
    <col min="10498" max="10498" width="18.88671875" customWidth="1"/>
    <col min="10499" max="10499" width="11.44140625" customWidth="1"/>
    <col min="10500" max="10500" width="10" customWidth="1"/>
    <col min="10501" max="10501" width="18.21875" customWidth="1"/>
    <col min="10503" max="10503" width="8.44140625" customWidth="1"/>
    <col min="10504" max="10504" width="20.77734375" customWidth="1"/>
    <col min="10505" max="10505" width="23.33203125" customWidth="1"/>
    <col min="10506" max="10509" width="11" customWidth="1"/>
    <col min="10511" max="10512" width="11.44140625" customWidth="1"/>
    <col min="10513" max="10513" width="9.6640625" customWidth="1"/>
    <col min="10514" max="10521" width="11.44140625" customWidth="1"/>
    <col min="10522" max="10522" width="12.88671875" customWidth="1"/>
    <col min="10523" max="10546" width="11.44140625" customWidth="1"/>
    <col min="10754" max="10754" width="18.88671875" customWidth="1"/>
    <col min="10755" max="10755" width="11.44140625" customWidth="1"/>
    <col min="10756" max="10756" width="10" customWidth="1"/>
    <col min="10757" max="10757" width="18.21875" customWidth="1"/>
    <col min="10759" max="10759" width="8.44140625" customWidth="1"/>
    <col min="10760" max="10760" width="20.77734375" customWidth="1"/>
    <col min="10761" max="10761" width="23.33203125" customWidth="1"/>
    <col min="10762" max="10765" width="11" customWidth="1"/>
    <col min="10767" max="10768" width="11.44140625" customWidth="1"/>
    <col min="10769" max="10769" width="9.6640625" customWidth="1"/>
    <col min="10770" max="10777" width="11.44140625" customWidth="1"/>
    <col min="10778" max="10778" width="12.88671875" customWidth="1"/>
    <col min="10779" max="10802" width="11.44140625" customWidth="1"/>
    <col min="11010" max="11010" width="18.88671875" customWidth="1"/>
    <col min="11011" max="11011" width="11.44140625" customWidth="1"/>
    <col min="11012" max="11012" width="10" customWidth="1"/>
    <col min="11013" max="11013" width="18.21875" customWidth="1"/>
    <col min="11015" max="11015" width="8.44140625" customWidth="1"/>
    <col min="11016" max="11016" width="20.77734375" customWidth="1"/>
    <col min="11017" max="11017" width="23.33203125" customWidth="1"/>
    <col min="11018" max="11021" width="11" customWidth="1"/>
    <col min="11023" max="11024" width="11.44140625" customWidth="1"/>
    <col min="11025" max="11025" width="9.6640625" customWidth="1"/>
    <col min="11026" max="11033" width="11.44140625" customWidth="1"/>
    <col min="11034" max="11034" width="12.88671875" customWidth="1"/>
    <col min="11035" max="11058" width="11.44140625" customWidth="1"/>
    <col min="11266" max="11266" width="18.88671875" customWidth="1"/>
    <col min="11267" max="11267" width="11.44140625" customWidth="1"/>
    <col min="11268" max="11268" width="10" customWidth="1"/>
    <col min="11269" max="11269" width="18.21875" customWidth="1"/>
    <col min="11271" max="11271" width="8.44140625" customWidth="1"/>
    <col min="11272" max="11272" width="20.77734375" customWidth="1"/>
    <col min="11273" max="11273" width="23.33203125" customWidth="1"/>
    <col min="11274" max="11277" width="11" customWidth="1"/>
    <col min="11279" max="11280" width="11.44140625" customWidth="1"/>
    <col min="11281" max="11281" width="9.6640625" customWidth="1"/>
    <col min="11282" max="11289" width="11.44140625" customWidth="1"/>
    <col min="11290" max="11290" width="12.88671875" customWidth="1"/>
    <col min="11291" max="11314" width="11.44140625" customWidth="1"/>
    <col min="11522" max="11522" width="18.88671875" customWidth="1"/>
    <col min="11523" max="11523" width="11.44140625" customWidth="1"/>
    <col min="11524" max="11524" width="10" customWidth="1"/>
    <col min="11525" max="11525" width="18.21875" customWidth="1"/>
    <col min="11527" max="11527" width="8.44140625" customWidth="1"/>
    <col min="11528" max="11528" width="20.77734375" customWidth="1"/>
    <col min="11529" max="11529" width="23.33203125" customWidth="1"/>
    <col min="11530" max="11533" width="11" customWidth="1"/>
    <col min="11535" max="11536" width="11.44140625" customWidth="1"/>
    <col min="11537" max="11537" width="9.6640625" customWidth="1"/>
    <col min="11538" max="11545" width="11.44140625" customWidth="1"/>
    <col min="11546" max="11546" width="12.88671875" customWidth="1"/>
    <col min="11547" max="11570" width="11.44140625" customWidth="1"/>
    <col min="11778" max="11778" width="18.88671875" customWidth="1"/>
    <col min="11779" max="11779" width="11.44140625" customWidth="1"/>
    <col min="11780" max="11780" width="10" customWidth="1"/>
    <col min="11781" max="11781" width="18.21875" customWidth="1"/>
    <col min="11783" max="11783" width="8.44140625" customWidth="1"/>
    <col min="11784" max="11784" width="20.77734375" customWidth="1"/>
    <col min="11785" max="11785" width="23.33203125" customWidth="1"/>
    <col min="11786" max="11789" width="11" customWidth="1"/>
    <col min="11791" max="11792" width="11.44140625" customWidth="1"/>
    <col min="11793" max="11793" width="9.6640625" customWidth="1"/>
    <col min="11794" max="11801" width="11.44140625" customWidth="1"/>
    <col min="11802" max="11802" width="12.88671875" customWidth="1"/>
    <col min="11803" max="11826" width="11.44140625" customWidth="1"/>
    <col min="12034" max="12034" width="18.88671875" customWidth="1"/>
    <col min="12035" max="12035" width="11.44140625" customWidth="1"/>
    <col min="12036" max="12036" width="10" customWidth="1"/>
    <col min="12037" max="12037" width="18.21875" customWidth="1"/>
    <col min="12039" max="12039" width="8.44140625" customWidth="1"/>
    <col min="12040" max="12040" width="20.77734375" customWidth="1"/>
    <col min="12041" max="12041" width="23.33203125" customWidth="1"/>
    <col min="12042" max="12045" width="11" customWidth="1"/>
    <col min="12047" max="12048" width="11.44140625" customWidth="1"/>
    <col min="12049" max="12049" width="9.6640625" customWidth="1"/>
    <col min="12050" max="12057" width="11.44140625" customWidth="1"/>
    <col min="12058" max="12058" width="12.88671875" customWidth="1"/>
    <col min="12059" max="12082" width="11.44140625" customWidth="1"/>
    <col min="12290" max="12290" width="18.88671875" customWidth="1"/>
    <col min="12291" max="12291" width="11.44140625" customWidth="1"/>
    <col min="12292" max="12292" width="10" customWidth="1"/>
    <col min="12293" max="12293" width="18.21875" customWidth="1"/>
    <col min="12295" max="12295" width="8.44140625" customWidth="1"/>
    <col min="12296" max="12296" width="20.77734375" customWidth="1"/>
    <col min="12297" max="12297" width="23.33203125" customWidth="1"/>
    <col min="12298" max="12301" width="11" customWidth="1"/>
    <col min="12303" max="12304" width="11.44140625" customWidth="1"/>
    <col min="12305" max="12305" width="9.6640625" customWidth="1"/>
    <col min="12306" max="12313" width="11.44140625" customWidth="1"/>
    <col min="12314" max="12314" width="12.88671875" customWidth="1"/>
    <col min="12315" max="12338" width="11.44140625" customWidth="1"/>
    <col min="12546" max="12546" width="18.88671875" customWidth="1"/>
    <col min="12547" max="12547" width="11.44140625" customWidth="1"/>
    <col min="12548" max="12548" width="10" customWidth="1"/>
    <col min="12549" max="12549" width="18.21875" customWidth="1"/>
    <col min="12551" max="12551" width="8.44140625" customWidth="1"/>
    <col min="12552" max="12552" width="20.77734375" customWidth="1"/>
    <col min="12553" max="12553" width="23.33203125" customWidth="1"/>
    <col min="12554" max="12557" width="11" customWidth="1"/>
    <col min="12559" max="12560" width="11.44140625" customWidth="1"/>
    <col min="12561" max="12561" width="9.6640625" customWidth="1"/>
    <col min="12562" max="12569" width="11.44140625" customWidth="1"/>
    <col min="12570" max="12570" width="12.88671875" customWidth="1"/>
    <col min="12571" max="12594" width="11.44140625" customWidth="1"/>
    <col min="12802" max="12802" width="18.88671875" customWidth="1"/>
    <col min="12803" max="12803" width="11.44140625" customWidth="1"/>
    <col min="12804" max="12804" width="10" customWidth="1"/>
    <col min="12805" max="12805" width="18.21875" customWidth="1"/>
    <col min="12807" max="12807" width="8.44140625" customWidth="1"/>
    <col min="12808" max="12808" width="20.77734375" customWidth="1"/>
    <col min="12809" max="12809" width="23.33203125" customWidth="1"/>
    <col min="12810" max="12813" width="11" customWidth="1"/>
    <col min="12815" max="12816" width="11.44140625" customWidth="1"/>
    <col min="12817" max="12817" width="9.6640625" customWidth="1"/>
    <col min="12818" max="12825" width="11.44140625" customWidth="1"/>
    <col min="12826" max="12826" width="12.88671875" customWidth="1"/>
    <col min="12827" max="12850" width="11.44140625" customWidth="1"/>
    <col min="13058" max="13058" width="18.88671875" customWidth="1"/>
    <col min="13059" max="13059" width="11.44140625" customWidth="1"/>
    <col min="13060" max="13060" width="10" customWidth="1"/>
    <col min="13061" max="13061" width="18.21875" customWidth="1"/>
    <col min="13063" max="13063" width="8.44140625" customWidth="1"/>
    <col min="13064" max="13064" width="20.77734375" customWidth="1"/>
    <col min="13065" max="13065" width="23.33203125" customWidth="1"/>
    <col min="13066" max="13069" width="11" customWidth="1"/>
    <col min="13071" max="13072" width="11.44140625" customWidth="1"/>
    <col min="13073" max="13073" width="9.6640625" customWidth="1"/>
    <col min="13074" max="13081" width="11.44140625" customWidth="1"/>
    <col min="13082" max="13082" width="12.88671875" customWidth="1"/>
    <col min="13083" max="13106" width="11.44140625" customWidth="1"/>
    <col min="13314" max="13314" width="18.88671875" customWidth="1"/>
    <col min="13315" max="13315" width="11.44140625" customWidth="1"/>
    <col min="13316" max="13316" width="10" customWidth="1"/>
    <col min="13317" max="13317" width="18.21875" customWidth="1"/>
    <col min="13319" max="13319" width="8.44140625" customWidth="1"/>
    <col min="13320" max="13320" width="20.77734375" customWidth="1"/>
    <col min="13321" max="13321" width="23.33203125" customWidth="1"/>
    <col min="13322" max="13325" width="11" customWidth="1"/>
    <col min="13327" max="13328" width="11.44140625" customWidth="1"/>
    <col min="13329" max="13329" width="9.6640625" customWidth="1"/>
    <col min="13330" max="13337" width="11.44140625" customWidth="1"/>
    <col min="13338" max="13338" width="12.88671875" customWidth="1"/>
    <col min="13339" max="13362" width="11.44140625" customWidth="1"/>
    <col min="13570" max="13570" width="18.88671875" customWidth="1"/>
    <col min="13571" max="13571" width="11.44140625" customWidth="1"/>
    <col min="13572" max="13572" width="10" customWidth="1"/>
    <col min="13573" max="13573" width="18.21875" customWidth="1"/>
    <col min="13575" max="13575" width="8.44140625" customWidth="1"/>
    <col min="13576" max="13576" width="20.77734375" customWidth="1"/>
    <col min="13577" max="13577" width="23.33203125" customWidth="1"/>
    <col min="13578" max="13581" width="11" customWidth="1"/>
    <col min="13583" max="13584" width="11.44140625" customWidth="1"/>
    <col min="13585" max="13585" width="9.6640625" customWidth="1"/>
    <col min="13586" max="13593" width="11.44140625" customWidth="1"/>
    <col min="13594" max="13594" width="12.88671875" customWidth="1"/>
    <col min="13595" max="13618" width="11.44140625" customWidth="1"/>
    <col min="13826" max="13826" width="18.88671875" customWidth="1"/>
    <col min="13827" max="13827" width="11.44140625" customWidth="1"/>
    <col min="13828" max="13828" width="10" customWidth="1"/>
    <col min="13829" max="13829" width="18.21875" customWidth="1"/>
    <col min="13831" max="13831" width="8.44140625" customWidth="1"/>
    <col min="13832" max="13832" width="20.77734375" customWidth="1"/>
    <col min="13833" max="13833" width="23.33203125" customWidth="1"/>
    <col min="13834" max="13837" width="11" customWidth="1"/>
    <col min="13839" max="13840" width="11.44140625" customWidth="1"/>
    <col min="13841" max="13841" width="9.6640625" customWidth="1"/>
    <col min="13842" max="13849" width="11.44140625" customWidth="1"/>
    <col min="13850" max="13850" width="12.88671875" customWidth="1"/>
    <col min="13851" max="13874" width="11.44140625" customWidth="1"/>
    <col min="14082" max="14082" width="18.88671875" customWidth="1"/>
    <col min="14083" max="14083" width="11.44140625" customWidth="1"/>
    <col min="14084" max="14084" width="10" customWidth="1"/>
    <col min="14085" max="14085" width="18.21875" customWidth="1"/>
    <col min="14087" max="14087" width="8.44140625" customWidth="1"/>
    <col min="14088" max="14088" width="20.77734375" customWidth="1"/>
    <col min="14089" max="14089" width="23.33203125" customWidth="1"/>
    <col min="14090" max="14093" width="11" customWidth="1"/>
    <col min="14095" max="14096" width="11.44140625" customWidth="1"/>
    <col min="14097" max="14097" width="9.6640625" customWidth="1"/>
    <col min="14098" max="14105" width="11.44140625" customWidth="1"/>
    <col min="14106" max="14106" width="12.88671875" customWidth="1"/>
    <col min="14107" max="14130" width="11.44140625" customWidth="1"/>
    <col min="14338" max="14338" width="18.88671875" customWidth="1"/>
    <col min="14339" max="14339" width="11.44140625" customWidth="1"/>
    <col min="14340" max="14340" width="10" customWidth="1"/>
    <col min="14341" max="14341" width="18.21875" customWidth="1"/>
    <col min="14343" max="14343" width="8.44140625" customWidth="1"/>
    <col min="14344" max="14344" width="20.77734375" customWidth="1"/>
    <col min="14345" max="14345" width="23.33203125" customWidth="1"/>
    <col min="14346" max="14349" width="11" customWidth="1"/>
    <col min="14351" max="14352" width="11.44140625" customWidth="1"/>
    <col min="14353" max="14353" width="9.6640625" customWidth="1"/>
    <col min="14354" max="14361" width="11.44140625" customWidth="1"/>
    <col min="14362" max="14362" width="12.88671875" customWidth="1"/>
    <col min="14363" max="14386" width="11.44140625" customWidth="1"/>
    <col min="14594" max="14594" width="18.88671875" customWidth="1"/>
    <col min="14595" max="14595" width="11.44140625" customWidth="1"/>
    <col min="14596" max="14596" width="10" customWidth="1"/>
    <col min="14597" max="14597" width="18.21875" customWidth="1"/>
    <col min="14599" max="14599" width="8.44140625" customWidth="1"/>
    <col min="14600" max="14600" width="20.77734375" customWidth="1"/>
    <col min="14601" max="14601" width="23.33203125" customWidth="1"/>
    <col min="14602" max="14605" width="11" customWidth="1"/>
    <col min="14607" max="14608" width="11.44140625" customWidth="1"/>
    <col min="14609" max="14609" width="9.6640625" customWidth="1"/>
    <col min="14610" max="14617" width="11.44140625" customWidth="1"/>
    <col min="14618" max="14618" width="12.88671875" customWidth="1"/>
    <col min="14619" max="14642" width="11.44140625" customWidth="1"/>
    <col min="14850" max="14850" width="18.88671875" customWidth="1"/>
    <col min="14851" max="14851" width="11.44140625" customWidth="1"/>
    <col min="14852" max="14852" width="10" customWidth="1"/>
    <col min="14853" max="14853" width="18.21875" customWidth="1"/>
    <col min="14855" max="14855" width="8.44140625" customWidth="1"/>
    <col min="14856" max="14856" width="20.77734375" customWidth="1"/>
    <col min="14857" max="14857" width="23.33203125" customWidth="1"/>
    <col min="14858" max="14861" width="11" customWidth="1"/>
    <col min="14863" max="14864" width="11.44140625" customWidth="1"/>
    <col min="14865" max="14865" width="9.6640625" customWidth="1"/>
    <col min="14866" max="14873" width="11.44140625" customWidth="1"/>
    <col min="14874" max="14874" width="12.88671875" customWidth="1"/>
    <col min="14875" max="14898" width="11.44140625" customWidth="1"/>
    <col min="15106" max="15106" width="18.88671875" customWidth="1"/>
    <col min="15107" max="15107" width="11.44140625" customWidth="1"/>
    <col min="15108" max="15108" width="10" customWidth="1"/>
    <col min="15109" max="15109" width="18.21875" customWidth="1"/>
    <col min="15111" max="15111" width="8.44140625" customWidth="1"/>
    <col min="15112" max="15112" width="20.77734375" customWidth="1"/>
    <col min="15113" max="15113" width="23.33203125" customWidth="1"/>
    <col min="15114" max="15117" width="11" customWidth="1"/>
    <col min="15119" max="15120" width="11.44140625" customWidth="1"/>
    <col min="15121" max="15121" width="9.6640625" customWidth="1"/>
    <col min="15122" max="15129" width="11.44140625" customWidth="1"/>
    <col min="15130" max="15130" width="12.88671875" customWidth="1"/>
    <col min="15131" max="15154" width="11.44140625" customWidth="1"/>
    <col min="15362" max="15362" width="18.88671875" customWidth="1"/>
    <col min="15363" max="15363" width="11.44140625" customWidth="1"/>
    <col min="15364" max="15364" width="10" customWidth="1"/>
    <col min="15365" max="15365" width="18.21875" customWidth="1"/>
    <col min="15367" max="15367" width="8.44140625" customWidth="1"/>
    <col min="15368" max="15368" width="20.77734375" customWidth="1"/>
    <col min="15369" max="15369" width="23.33203125" customWidth="1"/>
    <col min="15370" max="15373" width="11" customWidth="1"/>
    <col min="15375" max="15376" width="11.44140625" customWidth="1"/>
    <col min="15377" max="15377" width="9.6640625" customWidth="1"/>
    <col min="15378" max="15385" width="11.44140625" customWidth="1"/>
    <col min="15386" max="15386" width="12.88671875" customWidth="1"/>
    <col min="15387" max="15410" width="11.44140625" customWidth="1"/>
    <col min="15618" max="15618" width="18.88671875" customWidth="1"/>
    <col min="15619" max="15619" width="11.44140625" customWidth="1"/>
    <col min="15620" max="15620" width="10" customWidth="1"/>
    <col min="15621" max="15621" width="18.21875" customWidth="1"/>
    <col min="15623" max="15623" width="8.44140625" customWidth="1"/>
    <col min="15624" max="15624" width="20.77734375" customWidth="1"/>
    <col min="15625" max="15625" width="23.33203125" customWidth="1"/>
    <col min="15626" max="15629" width="11" customWidth="1"/>
    <col min="15631" max="15632" width="11.44140625" customWidth="1"/>
    <col min="15633" max="15633" width="9.6640625" customWidth="1"/>
    <col min="15634" max="15641" width="11.44140625" customWidth="1"/>
    <col min="15642" max="15642" width="12.88671875" customWidth="1"/>
    <col min="15643" max="15666" width="11.44140625" customWidth="1"/>
    <col min="15874" max="15874" width="18.88671875" customWidth="1"/>
    <col min="15875" max="15875" width="11.44140625" customWidth="1"/>
    <col min="15876" max="15876" width="10" customWidth="1"/>
    <col min="15877" max="15877" width="18.21875" customWidth="1"/>
    <col min="15879" max="15879" width="8.44140625" customWidth="1"/>
    <col min="15880" max="15880" width="20.77734375" customWidth="1"/>
    <col min="15881" max="15881" width="23.33203125" customWidth="1"/>
    <col min="15882" max="15885" width="11" customWidth="1"/>
    <col min="15887" max="15888" width="11.44140625" customWidth="1"/>
    <col min="15889" max="15889" width="9.6640625" customWidth="1"/>
    <col min="15890" max="15897" width="11.44140625" customWidth="1"/>
    <col min="15898" max="15898" width="12.88671875" customWidth="1"/>
    <col min="15899" max="15922" width="11.44140625" customWidth="1"/>
    <col min="16130" max="16130" width="18.88671875" customWidth="1"/>
    <col min="16131" max="16131" width="11.44140625" customWidth="1"/>
    <col min="16132" max="16132" width="10" customWidth="1"/>
    <col min="16133" max="16133" width="18.21875" customWidth="1"/>
    <col min="16135" max="16135" width="8.44140625" customWidth="1"/>
    <col min="16136" max="16136" width="20.77734375" customWidth="1"/>
    <col min="16137" max="16137" width="23.33203125" customWidth="1"/>
    <col min="16138" max="16141" width="11" customWidth="1"/>
    <col min="16143" max="16144" width="11.44140625" customWidth="1"/>
    <col min="16145" max="16145" width="9.6640625" customWidth="1"/>
    <col min="16146" max="16153" width="11.44140625" customWidth="1"/>
    <col min="16154" max="16154" width="12.88671875" customWidth="1"/>
    <col min="16155" max="16178" width="11.44140625" customWidth="1"/>
  </cols>
  <sheetData>
    <row r="2" spans="1:154" s="22" customFormat="1" x14ac:dyDescent="0.3">
      <c r="A2" s="22" t="s">
        <v>26</v>
      </c>
      <c r="B2" s="23"/>
      <c r="C2" s="23"/>
      <c r="E2" s="23" t="s">
        <v>27</v>
      </c>
      <c r="G2" s="24"/>
      <c r="H2" s="23"/>
      <c r="I2" s="23"/>
      <c r="J2" s="23"/>
      <c r="K2" s="25"/>
      <c r="L2" s="25"/>
      <c r="M2" s="25"/>
      <c r="P2" s="26"/>
      <c r="Q2" s="26"/>
      <c r="R2" s="26"/>
      <c r="S2" s="26"/>
      <c r="T2" s="26"/>
      <c r="U2" s="26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</row>
    <row r="3" spans="1:154" x14ac:dyDescent="0.3">
      <c r="E3" s="4"/>
      <c r="F3" s="5"/>
      <c r="G3" s="4"/>
      <c r="H3" s="4"/>
    </row>
    <row r="4" spans="1:154" x14ac:dyDescent="0.3">
      <c r="K4" s="6"/>
      <c r="L4" s="6"/>
      <c r="M4" s="6"/>
      <c r="N4" s="7"/>
      <c r="O4" s="7"/>
      <c r="P4" s="8"/>
      <c r="Q4" s="8"/>
    </row>
    <row r="5" spans="1:154" x14ac:dyDescent="0.3">
      <c r="A5" s="27" t="s">
        <v>28</v>
      </c>
      <c r="B5" s="23"/>
      <c r="K5" s="6"/>
      <c r="L5" s="6"/>
      <c r="M5" s="6"/>
      <c r="N5" s="7"/>
      <c r="O5" s="7"/>
      <c r="P5" s="8"/>
      <c r="Q5" s="8"/>
    </row>
    <row r="6" spans="1:154" x14ac:dyDescent="0.3">
      <c r="A6" s="10"/>
      <c r="B6" s="11"/>
      <c r="C6" s="28" t="s">
        <v>0</v>
      </c>
      <c r="D6" s="28" t="s">
        <v>1</v>
      </c>
      <c r="E6" s="28" t="s">
        <v>29</v>
      </c>
      <c r="F6" s="29" t="s">
        <v>2</v>
      </c>
      <c r="G6" s="28" t="s">
        <v>3</v>
      </c>
      <c r="H6" s="28" t="s">
        <v>4</v>
      </c>
      <c r="I6" s="28" t="s">
        <v>30</v>
      </c>
      <c r="J6" s="28" t="s">
        <v>31</v>
      </c>
      <c r="K6" s="30" t="s">
        <v>32</v>
      </c>
      <c r="L6" s="30" t="s">
        <v>33</v>
      </c>
      <c r="M6" s="30" t="s">
        <v>34</v>
      </c>
      <c r="N6" s="30" t="s">
        <v>35</v>
      </c>
      <c r="O6" s="30" t="s">
        <v>5</v>
      </c>
      <c r="P6" s="31" t="s">
        <v>6</v>
      </c>
      <c r="Q6" s="31" t="s">
        <v>7</v>
      </c>
      <c r="R6" s="32" t="s">
        <v>35</v>
      </c>
      <c r="S6" s="32" t="s">
        <v>7</v>
      </c>
      <c r="T6" s="32" t="s">
        <v>5</v>
      </c>
      <c r="U6" s="32" t="s">
        <v>7</v>
      </c>
      <c r="V6" s="22"/>
      <c r="W6" s="22" t="s">
        <v>8</v>
      </c>
      <c r="X6" s="22" t="s">
        <v>9</v>
      </c>
      <c r="Y6" s="22"/>
      <c r="Z6" s="22" t="s">
        <v>10</v>
      </c>
      <c r="AA6" s="22" t="s">
        <v>38</v>
      </c>
      <c r="AB6" s="22" t="s">
        <v>7</v>
      </c>
    </row>
    <row r="7" spans="1:154" x14ac:dyDescent="0.3">
      <c r="A7" t="s">
        <v>37</v>
      </c>
      <c r="D7" s="1"/>
      <c r="K7" s="6"/>
      <c r="L7" s="6"/>
      <c r="M7" s="6"/>
      <c r="N7" s="6"/>
      <c r="O7" s="19"/>
      <c r="P7" s="8"/>
      <c r="Q7" s="8"/>
    </row>
    <row r="8" spans="1:154" x14ac:dyDescent="0.3">
      <c r="B8" s="1" t="s">
        <v>12</v>
      </c>
      <c r="D8">
        <v>6129</v>
      </c>
      <c r="E8" s="6" t="s">
        <v>13</v>
      </c>
      <c r="F8">
        <f t="shared" ref="F8:F18" si="0">(D8-48.101)/15.093</f>
        <v>402.8953157092692</v>
      </c>
      <c r="G8" s="1">
        <v>290</v>
      </c>
      <c r="H8" s="1">
        <f t="shared" ref="H8:H18" si="1">F8/10</f>
        <v>40.289531570926918</v>
      </c>
      <c r="I8" s="1">
        <f t="shared" ref="I8:I28" si="2">H8*G8</f>
        <v>11683.964155568807</v>
      </c>
      <c r="J8" s="1">
        <f>I8*0.2</f>
        <v>2336.7928311137616</v>
      </c>
      <c r="K8" s="6">
        <f>J8/2</f>
        <v>1168.3964155568808</v>
      </c>
      <c r="L8" s="6">
        <v>1.9006000000000001</v>
      </c>
      <c r="M8" s="6">
        <f>J8/L8</f>
        <v>1229.5026997336429</v>
      </c>
      <c r="N8" s="7">
        <f>M8/1000</f>
        <v>1.2295026997336429</v>
      </c>
      <c r="O8" s="20">
        <f>N8*1000</f>
        <v>1229.5026997336429</v>
      </c>
      <c r="P8" s="8">
        <f>AVERAGE(K8:K10)</f>
        <v>1199.3312860266351</v>
      </c>
      <c r="Q8" s="8">
        <f>STDEV(K8:K10)</f>
        <v>168.25336594679368</v>
      </c>
      <c r="R8" s="3">
        <f>AVERAGE(N8:N10)</f>
        <v>1.2620554414675735</v>
      </c>
      <c r="S8" s="3">
        <f>STDEV(N8:N10)</f>
        <v>0.17705289481931422</v>
      </c>
      <c r="T8" s="3">
        <f>AVERAGE(O8:O10)</f>
        <v>1262.0554414675732</v>
      </c>
      <c r="U8" s="3">
        <f>STDEV(O8:O10)</f>
        <v>177.05289481931516</v>
      </c>
      <c r="W8">
        <v>1.1683964155568809</v>
      </c>
      <c r="X8">
        <v>4.97</v>
      </c>
      <c r="Y8">
        <f>100-X8</f>
        <v>95.03</v>
      </c>
      <c r="Z8">
        <f>(W8*100)/Y8</f>
        <v>1.2295026997336429</v>
      </c>
      <c r="AA8" s="3">
        <f>AVERAGE(Z8:Z10)</f>
        <v>1.2620554414675733</v>
      </c>
      <c r="AB8" s="3">
        <f>STDEV(Z8:Z10)</f>
        <v>0.17705289481931422</v>
      </c>
    </row>
    <row r="9" spans="1:154" x14ac:dyDescent="0.3">
      <c r="D9">
        <v>5506</v>
      </c>
      <c r="F9">
        <f t="shared" si="0"/>
        <v>361.61790233883261</v>
      </c>
      <c r="G9" s="1">
        <v>290</v>
      </c>
      <c r="H9" s="1">
        <f t="shared" si="1"/>
        <v>36.161790233883259</v>
      </c>
      <c r="I9" s="1">
        <f t="shared" si="2"/>
        <v>10486.919167826145</v>
      </c>
      <c r="J9" s="1">
        <f t="shared" ref="J9:J26" si="3">I9*0.2</f>
        <v>2097.383833565229</v>
      </c>
      <c r="K9" s="6">
        <f>J9/2</f>
        <v>1048.6919167826145</v>
      </c>
      <c r="L9" s="6">
        <v>1.9006000000000001</v>
      </c>
      <c r="M9" s="6">
        <f t="shared" ref="M9:M28" si="4">J9/L9</f>
        <v>1103.5377425893028</v>
      </c>
      <c r="N9" s="7">
        <f t="shared" ref="N9:N28" si="5">M9/1000</f>
        <v>1.1035377425893027</v>
      </c>
      <c r="O9" s="20">
        <f t="shared" ref="O9:O28" si="6">N9*1000</f>
        <v>1103.5377425893028</v>
      </c>
      <c r="P9" s="8"/>
      <c r="Q9" s="8"/>
      <c r="W9">
        <v>1.0486919167826145</v>
      </c>
      <c r="X9">
        <v>4.97</v>
      </c>
      <c r="Y9">
        <f t="shared" ref="Y9:Y28" si="7">100-X9</f>
        <v>95.03</v>
      </c>
      <c r="Z9">
        <f t="shared" ref="Z9:Z28" si="8">(W9*100)/Y9</f>
        <v>1.1035377425893029</v>
      </c>
      <c r="AA9" s="3"/>
      <c r="AB9" s="3"/>
    </row>
    <row r="10" spans="1:154" x14ac:dyDescent="0.3">
      <c r="D10">
        <v>7235</v>
      </c>
      <c r="F10">
        <f t="shared" si="0"/>
        <v>476.17431922083085</v>
      </c>
      <c r="G10" s="1">
        <v>290</v>
      </c>
      <c r="H10" s="1">
        <f t="shared" si="1"/>
        <v>47.617431922083085</v>
      </c>
      <c r="I10" s="1">
        <f t="shared" si="2"/>
        <v>13809.055257404094</v>
      </c>
      <c r="J10" s="1">
        <f t="shared" si="3"/>
        <v>2761.8110514808191</v>
      </c>
      <c r="K10" s="6">
        <f>J10/2</f>
        <v>1380.9055257404095</v>
      </c>
      <c r="L10" s="6">
        <v>1.9006000000000001</v>
      </c>
      <c r="M10" s="6">
        <f t="shared" si="4"/>
        <v>1453.1258820797743</v>
      </c>
      <c r="N10" s="7">
        <f t="shared" si="5"/>
        <v>1.4531258820797743</v>
      </c>
      <c r="O10" s="20">
        <f t="shared" si="6"/>
        <v>1453.1258820797743</v>
      </c>
      <c r="P10" s="8"/>
      <c r="Q10" s="8"/>
      <c r="W10">
        <v>1.3809055257404095</v>
      </c>
      <c r="X10">
        <v>4.97</v>
      </c>
      <c r="Y10">
        <f t="shared" si="7"/>
        <v>95.03</v>
      </c>
      <c r="Z10">
        <f t="shared" si="8"/>
        <v>1.4531258820797741</v>
      </c>
      <c r="AA10" s="3"/>
      <c r="AB10" s="3"/>
    </row>
    <row r="11" spans="1:154" x14ac:dyDescent="0.3">
      <c r="B11" s="1" t="s">
        <v>14</v>
      </c>
      <c r="D11">
        <v>2548</v>
      </c>
      <c r="E11" s="1" t="s">
        <v>15</v>
      </c>
      <c r="F11">
        <f t="shared" si="0"/>
        <v>165.63300867952029</v>
      </c>
      <c r="G11" s="1">
        <v>578</v>
      </c>
      <c r="H11" s="1">
        <f t="shared" si="1"/>
        <v>16.56330086795203</v>
      </c>
      <c r="I11" s="1">
        <f t="shared" si="2"/>
        <v>9573.5879016762738</v>
      </c>
      <c r="J11" s="1">
        <f t="shared" si="3"/>
        <v>1914.7175803352548</v>
      </c>
      <c r="K11" s="6">
        <f>J11/2</f>
        <v>957.35879016762738</v>
      </c>
      <c r="L11" s="6">
        <v>1.9006000000000001</v>
      </c>
      <c r="M11" s="6">
        <f t="shared" si="4"/>
        <v>1007.427959768102</v>
      </c>
      <c r="N11" s="7">
        <f t="shared" si="5"/>
        <v>1.007427959768102</v>
      </c>
      <c r="O11" s="20">
        <f t="shared" si="6"/>
        <v>1007.4279597681019</v>
      </c>
      <c r="P11" s="8">
        <f>AVERAGE(K11:K13)</f>
        <v>1034.5888526690078</v>
      </c>
      <c r="Q11" s="8">
        <f>STDEV(K11:K13)</f>
        <v>93.203385298767827</v>
      </c>
      <c r="R11" s="3">
        <f>AVERAGE(N11:N13)</f>
        <v>1.088697098462599</v>
      </c>
      <c r="S11" s="3">
        <f>STDEV(N11:N13)</f>
        <v>9.807785467617372E-2</v>
      </c>
      <c r="T11" s="3">
        <f>AVERAGE(O11:O13)</f>
        <v>1088.6970984625989</v>
      </c>
      <c r="U11" s="3">
        <f>STDEV(O11:O13)</f>
        <v>98.077854676173715</v>
      </c>
      <c r="W11">
        <v>0.95735879016762737</v>
      </c>
      <c r="X11">
        <v>4.97</v>
      </c>
      <c r="Y11">
        <f t="shared" si="7"/>
        <v>95.03</v>
      </c>
      <c r="Z11">
        <f t="shared" si="8"/>
        <v>1.007427959768102</v>
      </c>
      <c r="AA11" s="3">
        <f>AVERAGE(Z11:Z13)</f>
        <v>1.088697098462599</v>
      </c>
      <c r="AB11" s="3">
        <f>STDEV(Z11:Z13)</f>
        <v>9.8077854676173692E-2</v>
      </c>
    </row>
    <row r="12" spans="1:154" x14ac:dyDescent="0.3">
      <c r="D12">
        <v>2681</v>
      </c>
      <c r="F12">
        <f t="shared" si="0"/>
        <v>174.44504074736633</v>
      </c>
      <c r="G12" s="1">
        <v>578</v>
      </c>
      <c r="H12" s="1">
        <f t="shared" si="1"/>
        <v>17.444504074736635</v>
      </c>
      <c r="I12" s="1">
        <f t="shared" si="2"/>
        <v>10082.923355197774</v>
      </c>
      <c r="J12" s="1">
        <f t="shared" si="3"/>
        <v>2016.5846710395549</v>
      </c>
      <c r="K12" s="6">
        <f t="shared" ref="K12:K28" si="9">J12/2</f>
        <v>1008.2923355197775</v>
      </c>
      <c r="L12" s="6">
        <v>1.9006000000000001</v>
      </c>
      <c r="M12" s="6">
        <f t="shared" si="4"/>
        <v>1061.0252925600098</v>
      </c>
      <c r="N12" s="7">
        <f t="shared" si="5"/>
        <v>1.0610252925600099</v>
      </c>
      <c r="O12" s="20">
        <f t="shared" si="6"/>
        <v>1061.0252925600098</v>
      </c>
      <c r="P12" s="8"/>
      <c r="Q12" s="8"/>
      <c r="W12">
        <v>1.0082923355197775</v>
      </c>
      <c r="X12">
        <v>4.97</v>
      </c>
      <c r="Y12">
        <f t="shared" si="7"/>
        <v>95.03</v>
      </c>
      <c r="Z12">
        <f t="shared" si="8"/>
        <v>1.0610252925600101</v>
      </c>
      <c r="AA12" s="3"/>
      <c r="AB12" s="3"/>
    </row>
    <row r="13" spans="1:154" x14ac:dyDescent="0.3">
      <c r="D13">
        <v>3020</v>
      </c>
      <c r="F13">
        <f t="shared" si="0"/>
        <v>196.90578413834228</v>
      </c>
      <c r="G13" s="1">
        <v>578</v>
      </c>
      <c r="H13" s="1">
        <f t="shared" si="1"/>
        <v>19.690578413834228</v>
      </c>
      <c r="I13" s="1">
        <f t="shared" si="2"/>
        <v>11381.154323196184</v>
      </c>
      <c r="J13" s="1">
        <f t="shared" si="3"/>
        <v>2276.2308646392371</v>
      </c>
      <c r="K13" s="6">
        <f t="shared" si="9"/>
        <v>1138.1154323196185</v>
      </c>
      <c r="L13" s="6">
        <v>1.9006000000000001</v>
      </c>
      <c r="M13" s="6">
        <f t="shared" si="4"/>
        <v>1197.6380430596848</v>
      </c>
      <c r="N13" s="7">
        <f t="shared" si="5"/>
        <v>1.1976380430596849</v>
      </c>
      <c r="O13" s="20">
        <f t="shared" si="6"/>
        <v>1197.6380430596848</v>
      </c>
      <c r="P13" s="8"/>
      <c r="Q13" s="8"/>
      <c r="W13">
        <v>1.1381154323196185</v>
      </c>
      <c r="X13">
        <v>4.97</v>
      </c>
      <c r="Y13">
        <f t="shared" si="7"/>
        <v>95.03</v>
      </c>
      <c r="Z13">
        <f t="shared" si="8"/>
        <v>1.1976380430596849</v>
      </c>
      <c r="AA13" s="3"/>
      <c r="AB13" s="3"/>
    </row>
    <row r="14" spans="1:154" x14ac:dyDescent="0.3">
      <c r="B14" s="1" t="s">
        <v>16</v>
      </c>
      <c r="D14">
        <v>2558</v>
      </c>
      <c r="E14" s="1" t="s">
        <v>17</v>
      </c>
      <c r="F14">
        <f t="shared" si="0"/>
        <v>166.29556748161397</v>
      </c>
      <c r="G14" s="1">
        <v>290</v>
      </c>
      <c r="H14" s="1">
        <f t="shared" si="1"/>
        <v>16.629556748161399</v>
      </c>
      <c r="I14" s="1">
        <f t="shared" si="2"/>
        <v>4822.5714569668053</v>
      </c>
      <c r="J14" s="1">
        <f t="shared" si="3"/>
        <v>964.51429139336108</v>
      </c>
      <c r="K14" s="6">
        <f t="shared" si="9"/>
        <v>482.25714569668054</v>
      </c>
      <c r="L14" s="6">
        <v>1.9006000000000001</v>
      </c>
      <c r="M14" s="6">
        <f t="shared" si="4"/>
        <v>507.47884425621436</v>
      </c>
      <c r="N14" s="7">
        <f t="shared" si="5"/>
        <v>0.50747884425621437</v>
      </c>
      <c r="O14" s="20">
        <f t="shared" si="6"/>
        <v>507.47884425621436</v>
      </c>
      <c r="P14" s="8">
        <f>AVERAGE(K14:K16)</f>
        <v>447.67157622739018</v>
      </c>
      <c r="Q14" s="8">
        <f>STDEV(K14:K16)</f>
        <v>30.501605255763501</v>
      </c>
      <c r="R14" s="3">
        <f>AVERAGE(N14:N16)</f>
        <v>0.47108447461579511</v>
      </c>
      <c r="S14" s="3">
        <f>STDEV(N14:N16)</f>
        <v>3.2096817063836165E-2</v>
      </c>
      <c r="T14" s="3">
        <f>AVERAGE(O14:O16)</f>
        <v>471.08447461579516</v>
      </c>
      <c r="U14" s="3">
        <f>STDEV(O14:O16)</f>
        <v>32.096817063836163</v>
      </c>
      <c r="W14">
        <v>0.48225714569668054</v>
      </c>
      <c r="X14">
        <v>4.97</v>
      </c>
      <c r="Y14">
        <f t="shared" si="7"/>
        <v>95.03</v>
      </c>
      <c r="Z14">
        <f t="shared" si="8"/>
        <v>0.50747884425621437</v>
      </c>
      <c r="AA14" s="3">
        <f>AVERAGE(Z14:Z16)</f>
        <v>0.47108447461579517</v>
      </c>
      <c r="AB14" s="3">
        <f>STDEV(Z14:Z16)</f>
        <v>3.2096817063836144E-2</v>
      </c>
    </row>
    <row r="15" spans="1:154" x14ac:dyDescent="0.3">
      <c r="D15">
        <v>2318</v>
      </c>
      <c r="F15">
        <f t="shared" si="0"/>
        <v>150.39415623136551</v>
      </c>
      <c r="G15" s="1">
        <v>290</v>
      </c>
      <c r="H15" s="1">
        <f t="shared" si="1"/>
        <v>15.039415623136552</v>
      </c>
      <c r="I15" s="1">
        <f t="shared" si="2"/>
        <v>4361.4305307096001</v>
      </c>
      <c r="J15" s="1">
        <f t="shared" si="3"/>
        <v>872.28610614192007</v>
      </c>
      <c r="K15" s="6">
        <f t="shared" si="9"/>
        <v>436.14305307096004</v>
      </c>
      <c r="L15" s="6">
        <v>1.9006000000000001</v>
      </c>
      <c r="M15" s="6">
        <f t="shared" si="4"/>
        <v>458.95301806898874</v>
      </c>
      <c r="N15" s="7">
        <f t="shared" si="5"/>
        <v>0.45895301806898875</v>
      </c>
      <c r="O15" s="20">
        <f t="shared" si="6"/>
        <v>458.95301806898874</v>
      </c>
      <c r="P15" s="8"/>
      <c r="Q15" s="8"/>
      <c r="W15">
        <v>0.43614305307096002</v>
      </c>
      <c r="X15">
        <v>4.97</v>
      </c>
      <c r="Y15">
        <f t="shared" si="7"/>
        <v>95.03</v>
      </c>
      <c r="Z15">
        <f t="shared" si="8"/>
        <v>0.45895301806898875</v>
      </c>
      <c r="AA15" s="3"/>
      <c r="AB15" s="3"/>
    </row>
    <row r="16" spans="1:154" x14ac:dyDescent="0.3">
      <c r="D16">
        <v>2258</v>
      </c>
      <c r="F16">
        <f t="shared" si="0"/>
        <v>146.41880341880341</v>
      </c>
      <c r="G16" s="1">
        <v>290</v>
      </c>
      <c r="H16" s="1">
        <f t="shared" si="1"/>
        <v>14.641880341880341</v>
      </c>
      <c r="I16" s="1">
        <f t="shared" si="2"/>
        <v>4246.1452991452988</v>
      </c>
      <c r="J16" s="1">
        <f t="shared" si="3"/>
        <v>849.22905982905979</v>
      </c>
      <c r="K16" s="6">
        <f t="shared" si="9"/>
        <v>424.6145299145299</v>
      </c>
      <c r="L16" s="6">
        <v>1.9006000000000001</v>
      </c>
      <c r="M16" s="6">
        <f t="shared" si="4"/>
        <v>446.82156152218232</v>
      </c>
      <c r="N16" s="7">
        <f t="shared" si="5"/>
        <v>0.44682156152218233</v>
      </c>
      <c r="O16" s="20">
        <f t="shared" si="6"/>
        <v>446.82156152218232</v>
      </c>
      <c r="P16" s="8"/>
      <c r="Q16" s="8"/>
      <c r="W16">
        <v>0.42461452991452991</v>
      </c>
      <c r="X16">
        <v>4.97</v>
      </c>
      <c r="Y16">
        <f t="shared" si="7"/>
        <v>95.03</v>
      </c>
      <c r="Z16">
        <f t="shared" si="8"/>
        <v>0.44682156152218239</v>
      </c>
      <c r="AA16" s="3"/>
      <c r="AB16" s="3"/>
    </row>
    <row r="17" spans="1:50" s="21" customFormat="1" x14ac:dyDescent="0.3">
      <c r="A17"/>
      <c r="B17" s="1" t="s">
        <v>18</v>
      </c>
      <c r="C17" s="1"/>
      <c r="D17">
        <v>608.4</v>
      </c>
      <c r="E17" s="1" t="s">
        <v>15</v>
      </c>
      <c r="F17">
        <f t="shared" si="0"/>
        <v>37.123103425429008</v>
      </c>
      <c r="G17" s="1">
        <v>578</v>
      </c>
      <c r="H17" s="1">
        <f t="shared" si="1"/>
        <v>3.7123103425429007</v>
      </c>
      <c r="I17" s="1">
        <f t="shared" si="2"/>
        <v>2145.7153779897967</v>
      </c>
      <c r="J17" s="1">
        <f t="shared" si="3"/>
        <v>429.14307559795935</v>
      </c>
      <c r="K17" s="6">
        <f t="shared" si="9"/>
        <v>214.57153779897968</v>
      </c>
      <c r="L17" s="6">
        <v>1.9006000000000001</v>
      </c>
      <c r="M17" s="6">
        <f t="shared" si="4"/>
        <v>225.79347342836965</v>
      </c>
      <c r="N17" s="7">
        <f t="shared" si="5"/>
        <v>0.22579347342836964</v>
      </c>
      <c r="O17" s="20">
        <f t="shared" si="6"/>
        <v>225.79347342836965</v>
      </c>
      <c r="P17" s="8">
        <f>AVERAGE(K17:K18)</f>
        <v>185.58154243689131</v>
      </c>
      <c r="Q17" s="8">
        <f>STDEV(K17:K18)</f>
        <v>40.998044614198434</v>
      </c>
      <c r="R17" s="3">
        <f>AVERAGE(N17:N18)</f>
        <v>0.19528732235808827</v>
      </c>
      <c r="S17" s="3">
        <f>STDEV(N17:N18)</f>
        <v>4.3142212579394663E-2</v>
      </c>
      <c r="T17" s="3">
        <f>AVERAGE(O17:O18)</f>
        <v>195.28732235808829</v>
      </c>
      <c r="U17" s="3">
        <f>STDEV(O17:O18)</f>
        <v>43.142212579394297</v>
      </c>
      <c r="V17"/>
      <c r="W17">
        <v>0.21457153779897967</v>
      </c>
      <c r="X17">
        <v>4.97</v>
      </c>
      <c r="Y17">
        <f t="shared" si="7"/>
        <v>95.03</v>
      </c>
      <c r="Z17">
        <f t="shared" si="8"/>
        <v>0.22579347342836964</v>
      </c>
      <c r="AA17" s="3">
        <f>AVERAGE(Z17:Z18)</f>
        <v>0.19528732235808827</v>
      </c>
      <c r="AB17" s="3">
        <f>STDEV(Z17:Z18)</f>
        <v>4.3142212579394504E-2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x14ac:dyDescent="0.3">
      <c r="D18">
        <v>457</v>
      </c>
      <c r="F18">
        <f t="shared" si="0"/>
        <v>27.091963161730604</v>
      </c>
      <c r="G18" s="1">
        <v>578</v>
      </c>
      <c r="H18" s="1">
        <f t="shared" si="1"/>
        <v>2.7091963161730606</v>
      </c>
      <c r="I18" s="1">
        <f t="shared" si="2"/>
        <v>1565.9154707480291</v>
      </c>
      <c r="J18" s="1">
        <f t="shared" si="3"/>
        <v>313.18309414960584</v>
      </c>
      <c r="K18" s="6">
        <f t="shared" si="9"/>
        <v>156.59154707480292</v>
      </c>
      <c r="L18" s="6">
        <v>1.9006000000000001</v>
      </c>
      <c r="M18" s="6">
        <f t="shared" si="4"/>
        <v>164.78117128780693</v>
      </c>
      <c r="N18" s="7">
        <f t="shared" si="5"/>
        <v>0.16478117128780692</v>
      </c>
      <c r="O18" s="20">
        <f t="shared" si="6"/>
        <v>164.78117128780693</v>
      </c>
      <c r="P18" s="8"/>
      <c r="Q18" s="8"/>
      <c r="W18">
        <v>0.15659154707480291</v>
      </c>
      <c r="X18">
        <v>4.97</v>
      </c>
      <c r="Y18">
        <f t="shared" si="7"/>
        <v>95.03</v>
      </c>
      <c r="Z18">
        <f t="shared" si="8"/>
        <v>0.16478117128780689</v>
      </c>
      <c r="AA18" s="3"/>
      <c r="AB18" s="3"/>
    </row>
    <row r="19" spans="1:50" x14ac:dyDescent="0.3">
      <c r="G19" s="1">
        <v>578</v>
      </c>
      <c r="H19" s="1">
        <f>F19/10</f>
        <v>0</v>
      </c>
      <c r="I19" s="1">
        <f t="shared" si="2"/>
        <v>0</v>
      </c>
      <c r="J19" s="1">
        <f t="shared" si="3"/>
        <v>0</v>
      </c>
      <c r="K19" s="6">
        <f t="shared" si="9"/>
        <v>0</v>
      </c>
      <c r="L19" s="6">
        <v>1.9006000000000001</v>
      </c>
      <c r="M19" s="6">
        <f t="shared" si="4"/>
        <v>0</v>
      </c>
      <c r="N19" s="7">
        <f t="shared" si="5"/>
        <v>0</v>
      </c>
      <c r="O19" s="20">
        <f t="shared" si="6"/>
        <v>0</v>
      </c>
      <c r="P19" s="8"/>
      <c r="Q19" s="8"/>
      <c r="W19">
        <v>0</v>
      </c>
      <c r="X19">
        <v>4.97</v>
      </c>
      <c r="Y19">
        <f t="shared" si="7"/>
        <v>95.03</v>
      </c>
      <c r="Z19">
        <f t="shared" si="8"/>
        <v>0</v>
      </c>
      <c r="AA19" s="3"/>
      <c r="AB19" s="3"/>
    </row>
    <row r="20" spans="1:50" x14ac:dyDescent="0.3">
      <c r="B20" s="1" t="s">
        <v>19</v>
      </c>
      <c r="D20">
        <v>109964</v>
      </c>
      <c r="E20" s="6" t="s">
        <v>20</v>
      </c>
      <c r="F20">
        <f>(D20-1843)/35.113</f>
        <v>3079.229914846353</v>
      </c>
      <c r="G20" s="1">
        <v>180</v>
      </c>
      <c r="H20" s="1">
        <f>F20/10</f>
        <v>307.9229914846353</v>
      </c>
      <c r="I20" s="1">
        <f t="shared" si="2"/>
        <v>55426.138467234356</v>
      </c>
      <c r="J20" s="1">
        <f t="shared" si="3"/>
        <v>11085.227693446872</v>
      </c>
      <c r="K20" s="6">
        <f t="shared" si="9"/>
        <v>5542.6138467234359</v>
      </c>
      <c r="L20" s="6">
        <v>1.9006000000000001</v>
      </c>
      <c r="M20" s="6">
        <f t="shared" si="4"/>
        <v>5832.4885264899885</v>
      </c>
      <c r="N20" s="7">
        <f t="shared" si="5"/>
        <v>5.8324885264899882</v>
      </c>
      <c r="O20" s="20">
        <f t="shared" si="6"/>
        <v>5832.4885264899885</v>
      </c>
      <c r="P20" s="8">
        <f>AVERAGE(K20:K22)</f>
        <v>6106.2854213539149</v>
      </c>
      <c r="Q20" s="8">
        <f>STDEV(K20:K22)</f>
        <v>794.84278426256037</v>
      </c>
      <c r="R20" s="3">
        <f>AVERAGE(N20:N22)</f>
        <v>6.4256397151993205</v>
      </c>
      <c r="S20" s="3">
        <f>STDEV(N20:N22)</f>
        <v>0.83641248475487562</v>
      </c>
      <c r="T20" s="3">
        <f>AVERAGE(O20:O22)</f>
        <v>6425.6397151993215</v>
      </c>
      <c r="U20" s="3">
        <f>STDEV(O20:O22)</f>
        <v>836.41248475487851</v>
      </c>
      <c r="W20">
        <v>5.5426138467234356</v>
      </c>
      <c r="X20">
        <v>4.97</v>
      </c>
      <c r="Y20">
        <f t="shared" si="7"/>
        <v>95.03</v>
      </c>
      <c r="Z20">
        <f t="shared" si="8"/>
        <v>5.8324885264899873</v>
      </c>
      <c r="AA20" s="3">
        <f>AVERAGE(Z20:Z22)</f>
        <v>6.4256397151993205</v>
      </c>
      <c r="AB20" s="3">
        <f>STDEV(Z20:Z22)</f>
        <v>0.83641248475487984</v>
      </c>
    </row>
    <row r="21" spans="1:50" x14ac:dyDescent="0.3">
      <c r="D21">
        <v>138694</v>
      </c>
      <c r="F21">
        <f>(D21-1843)/35.113</f>
        <v>3897.4453905960754</v>
      </c>
      <c r="G21" s="1">
        <v>180</v>
      </c>
      <c r="H21" s="1">
        <f t="shared" ref="H21:H28" si="10">F21/10</f>
        <v>389.74453905960752</v>
      </c>
      <c r="I21" s="1">
        <f t="shared" si="2"/>
        <v>70154.017030729359</v>
      </c>
      <c r="J21" s="1">
        <f t="shared" si="3"/>
        <v>14030.803406145873</v>
      </c>
      <c r="K21" s="6">
        <f t="shared" si="9"/>
        <v>7015.4017030729365</v>
      </c>
      <c r="L21" s="6">
        <v>1.9006000000000001</v>
      </c>
      <c r="M21" s="6">
        <f t="shared" si="4"/>
        <v>7382.3021183551891</v>
      </c>
      <c r="N21" s="7">
        <f t="shared" si="5"/>
        <v>7.3823021183551889</v>
      </c>
      <c r="O21" s="20">
        <f t="shared" si="6"/>
        <v>7382.3021183551891</v>
      </c>
      <c r="P21" s="8"/>
      <c r="Q21" s="8"/>
      <c r="W21">
        <v>7.0154017030729365</v>
      </c>
      <c r="X21">
        <v>4.97</v>
      </c>
      <c r="Y21">
        <f t="shared" si="7"/>
        <v>95.03</v>
      </c>
      <c r="Z21">
        <f t="shared" si="8"/>
        <v>7.3823021183551898</v>
      </c>
      <c r="AA21" s="3"/>
      <c r="AB21" s="3"/>
    </row>
    <row r="22" spans="1:50" x14ac:dyDescent="0.3">
      <c r="D22">
        <v>114221</v>
      </c>
      <c r="F22">
        <f>(D22-1843)/35.113</f>
        <v>3200.4670634807621</v>
      </c>
      <c r="G22" s="1">
        <v>180</v>
      </c>
      <c r="H22" s="1">
        <f t="shared" si="10"/>
        <v>320.04670634807621</v>
      </c>
      <c r="I22" s="1">
        <f t="shared" si="2"/>
        <v>57608.407142653719</v>
      </c>
      <c r="J22" s="1">
        <f t="shared" si="3"/>
        <v>11521.681428530745</v>
      </c>
      <c r="K22" s="6">
        <f t="shared" si="9"/>
        <v>5760.8407142653723</v>
      </c>
      <c r="L22" s="6">
        <v>1.9006000000000001</v>
      </c>
      <c r="M22" s="6">
        <f t="shared" si="4"/>
        <v>6062.1285007527858</v>
      </c>
      <c r="N22" s="7">
        <f t="shared" si="5"/>
        <v>6.0621285007527854</v>
      </c>
      <c r="O22" s="20">
        <f t="shared" si="6"/>
        <v>6062.1285007527858</v>
      </c>
      <c r="P22" s="8"/>
      <c r="Q22" s="8"/>
      <c r="W22">
        <v>5.7608407142653721</v>
      </c>
      <c r="X22">
        <v>4.97</v>
      </c>
      <c r="Y22">
        <f t="shared" si="7"/>
        <v>95.03</v>
      </c>
      <c r="Z22">
        <f t="shared" si="8"/>
        <v>6.0621285007527854</v>
      </c>
      <c r="AA22" s="3"/>
      <c r="AB22" s="3"/>
    </row>
    <row r="23" spans="1:50" x14ac:dyDescent="0.3">
      <c r="B23" s="1" t="s">
        <v>21</v>
      </c>
      <c r="D23">
        <v>0</v>
      </c>
      <c r="E23" s="6" t="s">
        <v>22</v>
      </c>
      <c r="F23">
        <f>(D23+314.75)/41.295</f>
        <v>7.6219881341566769</v>
      </c>
      <c r="G23" s="1">
        <v>180</v>
      </c>
      <c r="H23" s="1">
        <f t="shared" si="10"/>
        <v>0.76219881341566764</v>
      </c>
      <c r="I23" s="1">
        <f t="shared" si="2"/>
        <v>137.19578641482016</v>
      </c>
      <c r="J23" s="1">
        <f t="shared" si="3"/>
        <v>27.439157282964032</v>
      </c>
      <c r="K23" s="6">
        <f t="shared" si="9"/>
        <v>13.719578641482016</v>
      </c>
      <c r="L23" s="6">
        <v>1.9006000000000001</v>
      </c>
      <c r="M23" s="6">
        <f t="shared" si="4"/>
        <v>14.437102642830702</v>
      </c>
      <c r="N23" s="7">
        <f t="shared" si="5"/>
        <v>1.4437102642830702E-2</v>
      </c>
      <c r="O23" s="20">
        <f t="shared" si="6"/>
        <v>14.437102642830702</v>
      </c>
      <c r="P23" s="8">
        <f>AVERAGE(K23:K25)</f>
        <v>13.719578641482016</v>
      </c>
      <c r="Q23" s="8">
        <f>STDEV(K23:K25)</f>
        <v>0</v>
      </c>
      <c r="R23" s="3">
        <f>AVERAGE(N23:N25)</f>
        <v>1.4437102642830704E-2</v>
      </c>
      <c r="S23" s="3">
        <f>STDEV(N23:N25)</f>
        <v>2.1245936804851847E-18</v>
      </c>
      <c r="T23" s="3">
        <f>AVERAGE(O23:O25)</f>
        <v>14.437102642830702</v>
      </c>
      <c r="U23" s="3">
        <f>STDEV(O23:O25)</f>
        <v>0</v>
      </c>
      <c r="W23">
        <v>1.3719578641482016E-2</v>
      </c>
      <c r="X23">
        <v>4.97</v>
      </c>
      <c r="Y23">
        <f t="shared" si="7"/>
        <v>95.03</v>
      </c>
      <c r="Z23">
        <f t="shared" si="8"/>
        <v>1.44371026428307E-2</v>
      </c>
      <c r="AA23" s="3">
        <f>AVERAGE(Z23:Z25)</f>
        <v>1.44371026428307E-2</v>
      </c>
      <c r="AB23" s="3">
        <f>STDEV(Z23:Z25)</f>
        <v>0</v>
      </c>
    </row>
    <row r="24" spans="1:50" x14ac:dyDescent="0.3">
      <c r="D24">
        <v>0</v>
      </c>
      <c r="F24">
        <f>(D24+314.75)/41.295</f>
        <v>7.6219881341566769</v>
      </c>
      <c r="G24" s="1">
        <v>180</v>
      </c>
      <c r="H24" s="1">
        <f t="shared" si="10"/>
        <v>0.76219881341566764</v>
      </c>
      <c r="I24" s="1">
        <f t="shared" si="2"/>
        <v>137.19578641482016</v>
      </c>
      <c r="J24" s="1">
        <f t="shared" si="3"/>
        <v>27.439157282964032</v>
      </c>
      <c r="K24" s="6">
        <f t="shared" si="9"/>
        <v>13.719578641482016</v>
      </c>
      <c r="L24" s="6">
        <v>1.9006000000000001</v>
      </c>
      <c r="M24" s="6">
        <f t="shared" si="4"/>
        <v>14.437102642830702</v>
      </c>
      <c r="N24" s="7">
        <f t="shared" si="5"/>
        <v>1.4437102642830702E-2</v>
      </c>
      <c r="O24" s="20">
        <f t="shared" si="6"/>
        <v>14.437102642830702</v>
      </c>
      <c r="P24" s="8"/>
      <c r="Q24" s="8"/>
      <c r="W24">
        <v>1.3719578641482016E-2</v>
      </c>
      <c r="X24">
        <v>4.97</v>
      </c>
      <c r="Y24">
        <f t="shared" si="7"/>
        <v>95.03</v>
      </c>
      <c r="Z24">
        <f t="shared" si="8"/>
        <v>1.44371026428307E-2</v>
      </c>
      <c r="AA24" s="3"/>
      <c r="AB24" s="3"/>
    </row>
    <row r="25" spans="1:50" x14ac:dyDescent="0.3">
      <c r="D25">
        <v>0</v>
      </c>
      <c r="F25">
        <f>(D25+314.75)/41.295</f>
        <v>7.6219881341566769</v>
      </c>
      <c r="G25" s="1">
        <v>180</v>
      </c>
      <c r="H25" s="1">
        <f t="shared" si="10"/>
        <v>0.76219881341566764</v>
      </c>
      <c r="I25" s="1">
        <f t="shared" si="2"/>
        <v>137.19578641482016</v>
      </c>
      <c r="J25" s="1">
        <f t="shared" si="3"/>
        <v>27.439157282964032</v>
      </c>
      <c r="K25" s="6">
        <f t="shared" si="9"/>
        <v>13.719578641482016</v>
      </c>
      <c r="L25" s="6">
        <v>1.9006000000000001</v>
      </c>
      <c r="M25" s="6">
        <f t="shared" si="4"/>
        <v>14.437102642830702</v>
      </c>
      <c r="N25" s="7">
        <f t="shared" si="5"/>
        <v>1.4437102642830702E-2</v>
      </c>
      <c r="O25" s="20">
        <f t="shared" si="6"/>
        <v>14.437102642830702</v>
      </c>
      <c r="P25" s="8"/>
      <c r="Q25" s="8"/>
      <c r="W25">
        <v>1.3719578641482016E-2</v>
      </c>
      <c r="X25">
        <v>4.97</v>
      </c>
      <c r="Y25">
        <f t="shared" si="7"/>
        <v>95.03</v>
      </c>
      <c r="Z25">
        <f t="shared" si="8"/>
        <v>1.44371026428307E-2</v>
      </c>
      <c r="AA25" s="3"/>
      <c r="AB25" s="3"/>
    </row>
    <row r="26" spans="1:50" x14ac:dyDescent="0.3">
      <c r="B26" s="1" t="s">
        <v>23</v>
      </c>
      <c r="D26">
        <v>16681</v>
      </c>
      <c r="E26" s="6" t="s">
        <v>24</v>
      </c>
      <c r="F26">
        <f>(D26+288.96)/43.451</f>
        <v>390.55395733124669</v>
      </c>
      <c r="G26" s="1">
        <v>194</v>
      </c>
      <c r="H26" s="1">
        <f t="shared" si="10"/>
        <v>39.055395733124669</v>
      </c>
      <c r="I26" s="1">
        <f t="shared" si="2"/>
        <v>7576.7467722261863</v>
      </c>
      <c r="J26" s="1">
        <f t="shared" si="3"/>
        <v>1515.3493544452374</v>
      </c>
      <c r="K26" s="6">
        <f t="shared" si="9"/>
        <v>757.6746772226187</v>
      </c>
      <c r="L26" s="6">
        <v>1.9006000000000001</v>
      </c>
      <c r="M26" s="6">
        <f t="shared" si="4"/>
        <v>797.30051270400782</v>
      </c>
      <c r="N26" s="7">
        <f t="shared" si="5"/>
        <v>0.79730051270400781</v>
      </c>
      <c r="O26" s="20">
        <f t="shared" si="6"/>
        <v>797.30051270400782</v>
      </c>
      <c r="P26" s="8">
        <f>AVERAGE(K26:K28)</f>
        <v>836.34444316586507</v>
      </c>
      <c r="Q26" s="8">
        <f>STDEV(K26:K28)</f>
        <v>75.914497722687514</v>
      </c>
      <c r="R26" s="3">
        <f>AVERAGE(N26:N28)</f>
        <v>0.88008465028503091</v>
      </c>
      <c r="S26" s="3">
        <f>STDEV(N26:N28)</f>
        <v>7.9884770833092228E-2</v>
      </c>
      <c r="T26" s="3">
        <f>AVERAGE(O26:O28)</f>
        <v>880.08465028503099</v>
      </c>
      <c r="U26" s="3">
        <f>STDEV(O26:O28)</f>
        <v>79.88477083309219</v>
      </c>
      <c r="W26">
        <v>0.75767467722261872</v>
      </c>
      <c r="X26">
        <v>4.97</v>
      </c>
      <c r="Y26">
        <f t="shared" si="7"/>
        <v>95.03</v>
      </c>
      <c r="Z26">
        <f t="shared" si="8"/>
        <v>0.79730051270400792</v>
      </c>
      <c r="AA26" s="3">
        <f>AVERAGE(Z26:Z28)</f>
        <v>0.88008465028503113</v>
      </c>
      <c r="AB26" s="3">
        <f>STDEV(Z26:Z28)</f>
        <v>7.9884770833092214E-2</v>
      </c>
    </row>
    <row r="27" spans="1:50" x14ac:dyDescent="0.3">
      <c r="D27">
        <v>18574</v>
      </c>
      <c r="F27">
        <f>(D27+288.96)/43.451</f>
        <v>434.12027341142897</v>
      </c>
      <c r="G27" s="1">
        <v>194</v>
      </c>
      <c r="H27" s="1">
        <f t="shared" si="10"/>
        <v>43.412027341142895</v>
      </c>
      <c r="I27" s="1">
        <f t="shared" si="2"/>
        <v>8421.9333041817208</v>
      </c>
      <c r="J27" s="1">
        <f>I27*0.2</f>
        <v>1684.3866608363442</v>
      </c>
      <c r="K27" s="6">
        <f t="shared" si="9"/>
        <v>842.19333041817208</v>
      </c>
      <c r="L27" s="6">
        <v>1.9006000000000001</v>
      </c>
      <c r="M27" s="6">
        <f t="shared" si="4"/>
        <v>886.23943009383572</v>
      </c>
      <c r="N27" s="7">
        <f t="shared" si="5"/>
        <v>0.88623943009383577</v>
      </c>
      <c r="O27" s="20">
        <f t="shared" si="6"/>
        <v>886.23943009383572</v>
      </c>
      <c r="P27" s="8"/>
      <c r="Q27" s="8"/>
      <c r="W27">
        <v>0.84219333041817213</v>
      </c>
      <c r="X27">
        <v>4.97</v>
      </c>
      <c r="Y27">
        <f t="shared" si="7"/>
        <v>95.03</v>
      </c>
      <c r="Z27">
        <f t="shared" si="8"/>
        <v>0.88623943009383566</v>
      </c>
      <c r="AA27" s="3"/>
      <c r="AB27" s="3"/>
    </row>
    <row r="28" spans="1:50" x14ac:dyDescent="0.3">
      <c r="D28">
        <v>20074</v>
      </c>
      <c r="F28">
        <f>(D28+288.96)/43.451</f>
        <v>468.64191848288874</v>
      </c>
      <c r="G28" s="1">
        <v>194</v>
      </c>
      <c r="H28" s="1">
        <f t="shared" si="10"/>
        <v>46.864191848288876</v>
      </c>
      <c r="I28" s="1">
        <f t="shared" si="2"/>
        <v>9091.6532185680426</v>
      </c>
      <c r="J28" s="1">
        <f>I28*0.2</f>
        <v>1818.3306437136087</v>
      </c>
      <c r="K28" s="6">
        <f t="shared" si="9"/>
        <v>909.16532185680433</v>
      </c>
      <c r="L28" s="6">
        <v>1.9006000000000001</v>
      </c>
      <c r="M28" s="6">
        <f t="shared" si="4"/>
        <v>956.71400805724954</v>
      </c>
      <c r="N28" s="7">
        <f t="shared" si="5"/>
        <v>0.9567140080572496</v>
      </c>
      <c r="O28" s="20">
        <f t="shared" si="6"/>
        <v>956.71400805724954</v>
      </c>
      <c r="W28">
        <v>0.90916532185680432</v>
      </c>
      <c r="X28">
        <v>4.97</v>
      </c>
      <c r="Y28">
        <f t="shared" si="7"/>
        <v>95.03</v>
      </c>
      <c r="Z28">
        <f t="shared" si="8"/>
        <v>0.95671400805724971</v>
      </c>
      <c r="AA28" s="3"/>
      <c r="AB28" s="3"/>
    </row>
    <row r="29" spans="1:50" x14ac:dyDescent="0.3">
      <c r="J29" s="6"/>
      <c r="K29" s="6"/>
      <c r="L29" s="6"/>
      <c r="M29" s="6"/>
      <c r="N29" s="7"/>
      <c r="O29" s="7"/>
      <c r="P29" s="8"/>
      <c r="Q29" s="8"/>
      <c r="R29" s="8"/>
    </row>
    <row r="30" spans="1:50" x14ac:dyDescent="0.3">
      <c r="A30" s="27" t="s">
        <v>36</v>
      </c>
      <c r="B30" s="23"/>
      <c r="J30" s="6"/>
      <c r="K30" s="6"/>
      <c r="L30" s="6"/>
      <c r="M30" s="6"/>
      <c r="N30" s="7"/>
      <c r="O30" s="7"/>
      <c r="P30" s="8"/>
      <c r="Q30" s="8"/>
      <c r="R30" s="8"/>
    </row>
    <row r="31" spans="1:50" x14ac:dyDescent="0.3">
      <c r="A31" s="10"/>
      <c r="B31" s="11"/>
      <c r="C31" s="28" t="s">
        <v>0</v>
      </c>
      <c r="D31" s="28" t="s">
        <v>1</v>
      </c>
      <c r="E31" s="28" t="s">
        <v>29</v>
      </c>
      <c r="F31" s="29" t="s">
        <v>2</v>
      </c>
      <c r="G31" s="28" t="s">
        <v>3</v>
      </c>
      <c r="H31" s="28" t="s">
        <v>4</v>
      </c>
      <c r="I31" s="28" t="s">
        <v>30</v>
      </c>
      <c r="J31" s="28" t="s">
        <v>31</v>
      </c>
      <c r="K31" s="30" t="s">
        <v>32</v>
      </c>
      <c r="L31" s="30" t="s">
        <v>33</v>
      </c>
      <c r="M31" s="30" t="s">
        <v>34</v>
      </c>
      <c r="N31" s="30" t="s">
        <v>35</v>
      </c>
      <c r="O31" s="30" t="s">
        <v>5</v>
      </c>
      <c r="P31" s="31" t="s">
        <v>6</v>
      </c>
      <c r="Q31" s="31" t="s">
        <v>7</v>
      </c>
      <c r="R31" s="32" t="s">
        <v>35</v>
      </c>
      <c r="S31" s="32" t="s">
        <v>7</v>
      </c>
      <c r="T31" s="32" t="s">
        <v>5</v>
      </c>
      <c r="U31" s="32" t="s">
        <v>7</v>
      </c>
      <c r="V31" s="22"/>
      <c r="W31" s="22" t="s">
        <v>8</v>
      </c>
      <c r="X31" s="22" t="s">
        <v>9</v>
      </c>
      <c r="Y31" s="22"/>
      <c r="Z31" s="22" t="s">
        <v>10</v>
      </c>
      <c r="AA31" s="22" t="s">
        <v>38</v>
      </c>
      <c r="AB31" s="22" t="s">
        <v>7</v>
      </c>
    </row>
    <row r="32" spans="1:50" x14ac:dyDescent="0.3">
      <c r="A32" t="s">
        <v>37</v>
      </c>
      <c r="D32" s="1"/>
      <c r="J32" s="6"/>
      <c r="K32" s="6"/>
      <c r="L32" s="6"/>
      <c r="M32" s="6"/>
      <c r="N32" s="6"/>
      <c r="O32" s="20"/>
      <c r="P32" s="8"/>
      <c r="Q32" s="8"/>
      <c r="R32" s="8"/>
    </row>
    <row r="33" spans="1:50" x14ac:dyDescent="0.3">
      <c r="B33" s="1" t="s">
        <v>12</v>
      </c>
      <c r="D33">
        <v>2188</v>
      </c>
      <c r="E33" s="1" t="s">
        <v>13</v>
      </c>
      <c r="F33">
        <f t="shared" ref="F33:F41" si="11">(D33-48.101)/15.093</f>
        <v>141.78089180414761</v>
      </c>
      <c r="G33" s="1">
        <v>290</v>
      </c>
      <c r="H33" s="1">
        <f>F33/10</f>
        <v>14.178089180414762</v>
      </c>
      <c r="I33" s="1">
        <f>H33*G33</f>
        <v>4111.6458623202807</v>
      </c>
      <c r="J33" s="6">
        <f>I33*0.2</f>
        <v>822.32917246405623</v>
      </c>
      <c r="K33" s="6">
        <f>J33/2</f>
        <v>411.16458623202811</v>
      </c>
      <c r="L33" s="6">
        <v>1.9306000000000001</v>
      </c>
      <c r="M33" s="6">
        <f>J33/L33</f>
        <v>425.94487333681559</v>
      </c>
      <c r="N33" s="7">
        <f>M33/1000</f>
        <v>0.42594487333681558</v>
      </c>
      <c r="O33" s="20">
        <f>N33*1000</f>
        <v>425.94487333681559</v>
      </c>
      <c r="P33" s="8">
        <f>AVERAGE(K33:K35)</f>
        <v>314.13284966540778</v>
      </c>
      <c r="Q33" s="8">
        <f>STDEV(K33:K35)</f>
        <v>84.96916095762775</v>
      </c>
      <c r="R33" s="8">
        <f>AVERAGE(N33:N35)</f>
        <v>0.32542510065824898</v>
      </c>
      <c r="S33" s="3">
        <f>STDEV(N33:N35)</f>
        <v>8.8023579154281065E-2</v>
      </c>
      <c r="T33" s="3">
        <f>AVERAGE(O33:O35)</f>
        <v>325.42510065824899</v>
      </c>
      <c r="U33" s="3">
        <f>STDEV(O33:O35)</f>
        <v>88.023579154281236</v>
      </c>
      <c r="W33">
        <v>0.41116458623202812</v>
      </c>
      <c r="X33">
        <v>3.47</v>
      </c>
      <c r="Y33">
        <f t="shared" ref="Y33:Y53" si="12">100-X33</f>
        <v>96.53</v>
      </c>
      <c r="Z33">
        <f t="shared" ref="Z33:Z53" si="13">(W33*100)/Y33</f>
        <v>0.42594487333681558</v>
      </c>
      <c r="AA33" s="3">
        <f>AVERAGE(Z33:Z35)</f>
        <v>0.32542510065824909</v>
      </c>
      <c r="AB33" s="3">
        <f>STDEV(Z33:Z35)</f>
        <v>8.8023579154281065E-2</v>
      </c>
    </row>
    <row r="34" spans="1:50" x14ac:dyDescent="0.3">
      <c r="D34">
        <v>1496</v>
      </c>
      <c r="F34">
        <f t="shared" si="11"/>
        <v>95.931822699264558</v>
      </c>
      <c r="G34" s="1">
        <v>290</v>
      </c>
      <c r="H34" s="1">
        <f t="shared" ref="H34:H44" si="14">F34/10</f>
        <v>9.5931822699264551</v>
      </c>
      <c r="I34" s="1">
        <f t="shared" ref="I34:I48" si="15">H34*G34</f>
        <v>2782.0228582786722</v>
      </c>
      <c r="J34" s="6">
        <f t="shared" ref="J34:J53" si="16">I34*0.2</f>
        <v>556.40457165573446</v>
      </c>
      <c r="K34" s="6">
        <f t="shared" ref="K34:K44" si="17">J34/2</f>
        <v>278.20228582786723</v>
      </c>
      <c r="L34" s="6">
        <v>1.9306000000000001</v>
      </c>
      <c r="M34" s="6">
        <f t="shared" ref="M34:M53" si="18">J34/L34</f>
        <v>288.20292740895803</v>
      </c>
      <c r="N34" s="7">
        <f t="shared" ref="N34:N53" si="19">M34/1000</f>
        <v>0.28820292740895803</v>
      </c>
      <c r="O34" s="20">
        <f t="shared" ref="O34:O44" si="20">N34*1000</f>
        <v>288.20292740895803</v>
      </c>
      <c r="P34" s="8"/>
      <c r="Q34" s="8"/>
      <c r="R34" s="8"/>
      <c r="W34">
        <v>0.27820228582786721</v>
      </c>
      <c r="X34">
        <v>3.47</v>
      </c>
      <c r="Y34">
        <f t="shared" si="12"/>
        <v>96.53</v>
      </c>
      <c r="Z34">
        <f t="shared" si="13"/>
        <v>0.28820292740895809</v>
      </c>
      <c r="AA34" s="3"/>
      <c r="AB34" s="3"/>
    </row>
    <row r="35" spans="1:50" x14ac:dyDescent="0.3">
      <c r="D35">
        <v>1365</v>
      </c>
      <c r="F35">
        <f t="shared" si="11"/>
        <v>87.252302391837262</v>
      </c>
      <c r="G35" s="1">
        <v>290</v>
      </c>
      <c r="H35" s="1">
        <f t="shared" si="14"/>
        <v>8.7252302391837269</v>
      </c>
      <c r="I35" s="1">
        <f t="shared" si="15"/>
        <v>2530.3167693632809</v>
      </c>
      <c r="J35" s="6">
        <f t="shared" si="16"/>
        <v>506.06335387265619</v>
      </c>
      <c r="K35" s="6">
        <f t="shared" si="17"/>
        <v>253.0316769363281</v>
      </c>
      <c r="L35" s="6">
        <v>1.9306000000000001</v>
      </c>
      <c r="M35" s="6">
        <f t="shared" si="18"/>
        <v>262.12750122897347</v>
      </c>
      <c r="N35" s="7">
        <f t="shared" si="19"/>
        <v>0.26212750122897349</v>
      </c>
      <c r="O35" s="20">
        <f t="shared" si="20"/>
        <v>262.12750122897347</v>
      </c>
      <c r="P35" s="8"/>
      <c r="Q35" s="8"/>
      <c r="R35" s="8"/>
      <c r="W35">
        <v>0.25303167693632811</v>
      </c>
      <c r="X35">
        <v>3.47</v>
      </c>
      <c r="Y35">
        <f t="shared" si="12"/>
        <v>96.53</v>
      </c>
      <c r="Z35">
        <f t="shared" si="13"/>
        <v>0.26212750122897349</v>
      </c>
      <c r="AA35" s="3"/>
      <c r="AB35" s="3"/>
    </row>
    <row r="36" spans="1:50" x14ac:dyDescent="0.3">
      <c r="B36" s="1" t="s">
        <v>14</v>
      </c>
      <c r="E36" s="1" t="s">
        <v>15</v>
      </c>
      <c r="G36" s="1">
        <v>578</v>
      </c>
      <c r="H36" s="1">
        <f t="shared" si="14"/>
        <v>0</v>
      </c>
      <c r="I36" s="1">
        <f t="shared" si="15"/>
        <v>0</v>
      </c>
      <c r="J36" s="6">
        <f t="shared" si="16"/>
        <v>0</v>
      </c>
      <c r="K36" s="6">
        <f t="shared" si="17"/>
        <v>0</v>
      </c>
      <c r="L36" s="6">
        <v>1.9306000000000001</v>
      </c>
      <c r="M36" s="6">
        <f t="shared" si="18"/>
        <v>0</v>
      </c>
      <c r="N36" s="7">
        <f t="shared" si="19"/>
        <v>0</v>
      </c>
      <c r="O36" s="20">
        <f t="shared" si="20"/>
        <v>0</v>
      </c>
      <c r="P36" s="8">
        <f>AVERAGE(K37:K38)</f>
        <v>553.33705823891864</v>
      </c>
      <c r="Q36" s="8">
        <f>STDEV(K37:K38)</f>
        <v>110.48350199863224</v>
      </c>
      <c r="R36" s="8">
        <f>AVERAGE(N37:N38)</f>
        <v>0.57322807234944428</v>
      </c>
      <c r="S36" s="3">
        <f>STDEV(N37:N38)</f>
        <v>0.114455093751821</v>
      </c>
      <c r="T36" s="3">
        <f>AVERAGE(O37:O38)</f>
        <v>573.22807234944435</v>
      </c>
      <c r="U36" s="3">
        <f>STDEV(O37:O38)</f>
        <v>114.45509375182056</v>
      </c>
      <c r="W36">
        <v>0</v>
      </c>
      <c r="X36">
        <v>3.47</v>
      </c>
      <c r="Y36">
        <f t="shared" si="12"/>
        <v>96.53</v>
      </c>
      <c r="Z36">
        <f t="shared" si="13"/>
        <v>0</v>
      </c>
      <c r="AA36" s="3">
        <f>AVERAGE(Z37:Z38)</f>
        <v>0.5732280723494444</v>
      </c>
      <c r="AB36" s="3">
        <f>STDEV(Z37:Z38)</f>
        <v>0.11445509375182149</v>
      </c>
    </row>
    <row r="37" spans="1:50" x14ac:dyDescent="0.3">
      <c r="D37">
        <v>1697</v>
      </c>
      <c r="F37">
        <f t="shared" si="11"/>
        <v>109.24925462134763</v>
      </c>
      <c r="G37" s="1">
        <v>578</v>
      </c>
      <c r="H37" s="1">
        <f t="shared" si="14"/>
        <v>10.924925462134762</v>
      </c>
      <c r="I37" s="1">
        <f t="shared" si="15"/>
        <v>6314.6069171138925</v>
      </c>
      <c r="J37" s="6">
        <f t="shared" si="16"/>
        <v>1262.9213834227785</v>
      </c>
      <c r="K37" s="6">
        <f>J37/2</f>
        <v>631.46069171138925</v>
      </c>
      <c r="L37" s="6">
        <v>1.9306000000000001</v>
      </c>
      <c r="M37" s="6">
        <f t="shared" si="18"/>
        <v>654.16004528269889</v>
      </c>
      <c r="N37" s="7">
        <f t="shared" si="19"/>
        <v>0.65416004528269889</v>
      </c>
      <c r="O37" s="20">
        <f t="shared" si="20"/>
        <v>654.16004528269889</v>
      </c>
      <c r="P37" s="8"/>
      <c r="Q37" s="8"/>
      <c r="R37" s="8"/>
      <c r="W37">
        <v>0.6314606917113893</v>
      </c>
      <c r="X37">
        <v>3.47</v>
      </c>
      <c r="Y37">
        <f t="shared" si="12"/>
        <v>96.53</v>
      </c>
      <c r="Z37">
        <f t="shared" si="13"/>
        <v>0.654160045282699</v>
      </c>
      <c r="AA37" s="3"/>
      <c r="AB37" s="3"/>
    </row>
    <row r="38" spans="1:50" x14ac:dyDescent="0.3">
      <c r="D38">
        <v>1289</v>
      </c>
      <c r="F38">
        <f t="shared" si="11"/>
        <v>82.216855495925259</v>
      </c>
      <c r="G38" s="1">
        <v>578</v>
      </c>
      <c r="H38" s="1">
        <f t="shared" si="14"/>
        <v>8.2216855495925252</v>
      </c>
      <c r="I38" s="1">
        <f t="shared" si="15"/>
        <v>4752.1342476644795</v>
      </c>
      <c r="J38" s="6">
        <f t="shared" si="16"/>
        <v>950.42684953289597</v>
      </c>
      <c r="K38" s="6">
        <f t="shared" si="17"/>
        <v>475.21342476644799</v>
      </c>
      <c r="L38" s="6">
        <v>1.9306000000000001</v>
      </c>
      <c r="M38" s="6">
        <f t="shared" si="18"/>
        <v>492.29609941618975</v>
      </c>
      <c r="N38" s="7">
        <f t="shared" si="19"/>
        <v>0.49229609941618974</v>
      </c>
      <c r="O38" s="20">
        <f>N38*1000</f>
        <v>492.29609941618975</v>
      </c>
      <c r="P38" s="8"/>
      <c r="Q38" s="8"/>
      <c r="R38" s="8"/>
      <c r="W38">
        <v>0.47521342476644801</v>
      </c>
      <c r="X38">
        <v>3.47</v>
      </c>
      <c r="Y38">
        <f t="shared" si="12"/>
        <v>96.53</v>
      </c>
      <c r="Z38">
        <f t="shared" si="13"/>
        <v>0.49229609941618985</v>
      </c>
      <c r="AA38" s="3"/>
      <c r="AB38" s="3"/>
    </row>
    <row r="39" spans="1:50" x14ac:dyDescent="0.3">
      <c r="B39" s="1" t="s">
        <v>16</v>
      </c>
      <c r="E39" s="1" t="s">
        <v>17</v>
      </c>
      <c r="G39" s="1">
        <v>290</v>
      </c>
      <c r="H39" s="1">
        <f t="shared" si="14"/>
        <v>0</v>
      </c>
      <c r="I39" s="1">
        <f t="shared" si="15"/>
        <v>0</v>
      </c>
      <c r="J39" s="6">
        <f t="shared" si="16"/>
        <v>0</v>
      </c>
      <c r="K39" s="6">
        <f t="shared" si="17"/>
        <v>0</v>
      </c>
      <c r="L39" s="6">
        <v>1.9306000000000001</v>
      </c>
      <c r="M39" s="6">
        <f t="shared" si="18"/>
        <v>0</v>
      </c>
      <c r="N39" s="7">
        <f t="shared" si="19"/>
        <v>0</v>
      </c>
      <c r="O39" s="20">
        <f t="shared" si="20"/>
        <v>0</v>
      </c>
      <c r="P39" s="8">
        <f>AVERAGE(K40:K41)</f>
        <v>602.153786523554</v>
      </c>
      <c r="Q39" s="8">
        <f>STDEV(K40:K41)</f>
        <v>113.58309682029194</v>
      </c>
      <c r="R39" s="8">
        <f>AVERAGE(N40:N41)</f>
        <v>0.62379963381700398</v>
      </c>
      <c r="S39" s="3">
        <f>STDEV(N40:N41)</f>
        <v>0.1176661108673912</v>
      </c>
      <c r="T39" s="3">
        <f>AVERAGE(O40:O41)</f>
        <v>623.79963381700395</v>
      </c>
      <c r="U39" s="3">
        <f>STDEV(O40:O41)</f>
        <v>117.66611086739054</v>
      </c>
      <c r="W39">
        <v>0</v>
      </c>
      <c r="X39">
        <v>3.47</v>
      </c>
      <c r="Y39">
        <f t="shared" si="12"/>
        <v>96.53</v>
      </c>
      <c r="Z39">
        <f t="shared" si="13"/>
        <v>0</v>
      </c>
      <c r="AA39" s="3">
        <f>AVERAGE(Z40:Z41)</f>
        <v>0.62379963381700398</v>
      </c>
      <c r="AB39" s="3">
        <f>STDEV(Z40:Z41)</f>
        <v>0.11766611086739026</v>
      </c>
    </row>
    <row r="40" spans="1:50" x14ac:dyDescent="0.3">
      <c r="D40">
        <v>3600</v>
      </c>
      <c r="F40">
        <f t="shared" si="11"/>
        <v>235.33419465977605</v>
      </c>
      <c r="G40" s="1">
        <v>290</v>
      </c>
      <c r="H40" s="1">
        <f t="shared" si="14"/>
        <v>23.533419465977605</v>
      </c>
      <c r="I40" s="1">
        <f t="shared" si="15"/>
        <v>6824.6916451335055</v>
      </c>
      <c r="J40" s="6">
        <f t="shared" si="16"/>
        <v>1364.9383290267012</v>
      </c>
      <c r="K40" s="6">
        <f t="shared" si="17"/>
        <v>682.46916451335062</v>
      </c>
      <c r="L40" s="6">
        <v>1.9306000000000001</v>
      </c>
      <c r="M40" s="6">
        <f t="shared" si="18"/>
        <v>707.00213872718382</v>
      </c>
      <c r="N40" s="7">
        <f t="shared" si="19"/>
        <v>0.70700213872718387</v>
      </c>
      <c r="O40" s="20">
        <f t="shared" si="20"/>
        <v>707.00213872718382</v>
      </c>
      <c r="P40" s="8"/>
      <c r="Q40" s="8"/>
      <c r="R40" s="8"/>
      <c r="W40">
        <v>0.6824691645133506</v>
      </c>
      <c r="X40">
        <v>3.47</v>
      </c>
      <c r="Y40">
        <f t="shared" si="12"/>
        <v>96.53</v>
      </c>
      <c r="Z40">
        <f t="shared" si="13"/>
        <v>0.70700213872718376</v>
      </c>
      <c r="AA40" s="3"/>
      <c r="AB40" s="3"/>
    </row>
    <row r="41" spans="1:50" x14ac:dyDescent="0.3">
      <c r="D41">
        <v>2764</v>
      </c>
      <c r="F41">
        <f t="shared" si="11"/>
        <v>179.9442788047439</v>
      </c>
      <c r="G41" s="1">
        <v>290</v>
      </c>
      <c r="H41" s="1">
        <f t="shared" si="14"/>
        <v>17.99442788047439</v>
      </c>
      <c r="I41" s="1">
        <f t="shared" si="15"/>
        <v>5218.3840853375732</v>
      </c>
      <c r="J41" s="6">
        <f t="shared" si="16"/>
        <v>1043.6768170675148</v>
      </c>
      <c r="K41" s="6">
        <f t="shared" si="17"/>
        <v>521.83840853375739</v>
      </c>
      <c r="L41" s="6">
        <v>1.9306000000000001</v>
      </c>
      <c r="M41" s="6">
        <f t="shared" si="18"/>
        <v>540.5971289068242</v>
      </c>
      <c r="N41" s="7">
        <f t="shared" si="19"/>
        <v>0.54059712890682421</v>
      </c>
      <c r="O41" s="20">
        <f t="shared" si="20"/>
        <v>540.5971289068242</v>
      </c>
      <c r="P41" s="8"/>
      <c r="Q41" s="8"/>
      <c r="R41" s="8"/>
      <c r="W41">
        <v>0.5218384085337574</v>
      </c>
      <c r="X41">
        <v>3.47</v>
      </c>
      <c r="Y41">
        <f t="shared" si="12"/>
        <v>96.53</v>
      </c>
      <c r="Z41">
        <f t="shared" si="13"/>
        <v>0.54059712890682421</v>
      </c>
      <c r="AA41" s="3"/>
      <c r="AB41" s="3"/>
    </row>
    <row r="42" spans="1:50" s="21" customFormat="1" x14ac:dyDescent="0.3">
      <c r="A42"/>
      <c r="B42" s="1" t="s">
        <v>18</v>
      </c>
      <c r="C42" s="1"/>
      <c r="D42">
        <v>0</v>
      </c>
      <c r="E42" s="1" t="s">
        <v>15</v>
      </c>
      <c r="F42"/>
      <c r="G42" s="1">
        <v>578</v>
      </c>
      <c r="H42" s="1">
        <f t="shared" si="14"/>
        <v>0</v>
      </c>
      <c r="I42" s="1">
        <f t="shared" si="15"/>
        <v>0</v>
      </c>
      <c r="J42" s="6">
        <f t="shared" si="16"/>
        <v>0</v>
      </c>
      <c r="K42" s="6">
        <f t="shared" si="17"/>
        <v>0</v>
      </c>
      <c r="L42" s="6">
        <v>1.9306000000000001</v>
      </c>
      <c r="M42" s="6">
        <f t="shared" si="18"/>
        <v>0</v>
      </c>
      <c r="N42" s="7">
        <f t="shared" si="19"/>
        <v>0</v>
      </c>
      <c r="O42" s="20">
        <f t="shared" si="20"/>
        <v>0</v>
      </c>
      <c r="P42" s="8">
        <f>AVERAGE(K42:K44)</f>
        <v>0</v>
      </c>
      <c r="Q42" s="8">
        <f>STDEV(K42:K44)</f>
        <v>0</v>
      </c>
      <c r="R42" s="8">
        <f>AVERAGE(N42:N44)</f>
        <v>0</v>
      </c>
      <c r="S42" s="3">
        <f>STDEV(N42:N44)</f>
        <v>0</v>
      </c>
      <c r="T42" s="3">
        <f>AVERAGE(O42:O44)</f>
        <v>0</v>
      </c>
      <c r="U42" s="3">
        <f>STDEV(O42:O44)</f>
        <v>0</v>
      </c>
      <c r="V42"/>
      <c r="W42">
        <v>0</v>
      </c>
      <c r="X42">
        <v>3.47</v>
      </c>
      <c r="Y42">
        <f t="shared" si="12"/>
        <v>96.53</v>
      </c>
      <c r="Z42">
        <f t="shared" si="13"/>
        <v>0</v>
      </c>
      <c r="AA42" s="3">
        <f>AVERAGE(Z42:Z44)</f>
        <v>0</v>
      </c>
      <c r="AB42" s="3">
        <f>STDEV(Z42:Z44)</f>
        <v>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x14ac:dyDescent="0.3">
      <c r="D43">
        <v>0</v>
      </c>
      <c r="G43" s="1">
        <v>578</v>
      </c>
      <c r="H43" s="1">
        <f t="shared" si="14"/>
        <v>0</v>
      </c>
      <c r="I43" s="1">
        <f t="shared" si="15"/>
        <v>0</v>
      </c>
      <c r="J43" s="6">
        <f t="shared" si="16"/>
        <v>0</v>
      </c>
      <c r="K43" s="6">
        <f t="shared" si="17"/>
        <v>0</v>
      </c>
      <c r="L43" s="6">
        <v>1.9306000000000001</v>
      </c>
      <c r="M43" s="6">
        <f t="shared" si="18"/>
        <v>0</v>
      </c>
      <c r="N43" s="7">
        <f t="shared" si="19"/>
        <v>0</v>
      </c>
      <c r="O43" s="20">
        <f t="shared" si="20"/>
        <v>0</v>
      </c>
      <c r="P43" s="8"/>
      <c r="Q43" s="8"/>
      <c r="R43" s="8"/>
      <c r="W43">
        <v>0</v>
      </c>
      <c r="X43">
        <v>3.47</v>
      </c>
      <c r="Y43">
        <f t="shared" si="12"/>
        <v>96.53</v>
      </c>
      <c r="Z43">
        <f t="shared" si="13"/>
        <v>0</v>
      </c>
      <c r="AA43" s="3"/>
      <c r="AB43" s="3"/>
    </row>
    <row r="44" spans="1:50" x14ac:dyDescent="0.3">
      <c r="D44">
        <v>0</v>
      </c>
      <c r="G44" s="1">
        <v>578</v>
      </c>
      <c r="H44" s="1">
        <f t="shared" si="14"/>
        <v>0</v>
      </c>
      <c r="I44" s="1">
        <f t="shared" si="15"/>
        <v>0</v>
      </c>
      <c r="J44" s="6">
        <f t="shared" si="16"/>
        <v>0</v>
      </c>
      <c r="K44" s="6">
        <f t="shared" si="17"/>
        <v>0</v>
      </c>
      <c r="L44" s="6">
        <v>1.9306000000000001</v>
      </c>
      <c r="M44" s="6">
        <f t="shared" si="18"/>
        <v>0</v>
      </c>
      <c r="N44" s="7">
        <f t="shared" si="19"/>
        <v>0</v>
      </c>
      <c r="O44" s="20">
        <f t="shared" si="20"/>
        <v>0</v>
      </c>
      <c r="P44" s="8"/>
      <c r="Q44" s="8"/>
      <c r="R44" s="8"/>
      <c r="W44">
        <v>0</v>
      </c>
      <c r="X44">
        <v>3.47</v>
      </c>
      <c r="Y44">
        <f t="shared" si="12"/>
        <v>96.53</v>
      </c>
      <c r="Z44">
        <f t="shared" si="13"/>
        <v>0</v>
      </c>
      <c r="AA44" s="3"/>
      <c r="AB44" s="3"/>
    </row>
    <row r="45" spans="1:50" x14ac:dyDescent="0.3">
      <c r="B45" s="1" t="s">
        <v>19</v>
      </c>
      <c r="D45">
        <v>94994</v>
      </c>
      <c r="E45" s="6" t="s">
        <v>20</v>
      </c>
      <c r="F45">
        <f>(D45-1843)/35.113</f>
        <v>2652.8920912482558</v>
      </c>
      <c r="G45" s="1">
        <v>180</v>
      </c>
      <c r="H45" s="1">
        <f>F45/10</f>
        <v>265.28920912482556</v>
      </c>
      <c r="I45" s="1">
        <f t="shared" si="15"/>
        <v>47752.057642468601</v>
      </c>
      <c r="J45" s="6">
        <f t="shared" si="16"/>
        <v>9550.4115284937197</v>
      </c>
      <c r="K45" s="6">
        <f>J45/2</f>
        <v>4775.2057642468599</v>
      </c>
      <c r="L45" s="6">
        <v>1.9306000000000001</v>
      </c>
      <c r="M45" s="6">
        <f t="shared" si="18"/>
        <v>4946.8618711766912</v>
      </c>
      <c r="N45" s="7">
        <f t="shared" si="19"/>
        <v>4.946861871176691</v>
      </c>
      <c r="O45" s="20">
        <f>N45*1000</f>
        <v>4946.8618711766912</v>
      </c>
      <c r="P45" s="8">
        <f>AVERAGE(K45:K47)</f>
        <v>4928.2601885341619</v>
      </c>
      <c r="Q45" s="8">
        <f>STDEV(K45:K47)</f>
        <v>132.66566591529079</v>
      </c>
      <c r="R45" s="8">
        <f>AVERAGE(N45:N47)</f>
        <v>5.1054182000768273</v>
      </c>
      <c r="S45" s="3">
        <f>STDEV(N45:N47)</f>
        <v>0.13743464820811221</v>
      </c>
      <c r="T45" s="3">
        <f>AVERAGE(O45:O47)</f>
        <v>5105.4182000768269</v>
      </c>
      <c r="U45" s="3">
        <f>STDEV(O45:O47)</f>
        <v>137.43464820811212</v>
      </c>
      <c r="W45">
        <v>4.7752057642468602</v>
      </c>
      <c r="X45">
        <v>3.47</v>
      </c>
      <c r="Y45">
        <f t="shared" si="12"/>
        <v>96.53</v>
      </c>
      <c r="Z45">
        <f t="shared" si="13"/>
        <v>4.946861871176691</v>
      </c>
      <c r="AA45" s="3">
        <f>AVERAGE(Z45:Z47)</f>
        <v>5.1054182000768273</v>
      </c>
      <c r="AB45" s="3">
        <f>STDEV(Z45:Z47)</f>
        <v>0.13743464820811249</v>
      </c>
    </row>
    <row r="46" spans="1:50" x14ac:dyDescent="0.3">
      <c r="D46">
        <v>99364</v>
      </c>
      <c r="F46">
        <f>(D46-1843)/35.113</f>
        <v>2777.3474211830376</v>
      </c>
      <c r="G46" s="1">
        <v>180</v>
      </c>
      <c r="H46" s="1">
        <f t="shared" ref="H46:H53" si="21">F46/10</f>
        <v>277.73474211830376</v>
      </c>
      <c r="I46" s="1">
        <f t="shared" si="15"/>
        <v>49992.253581294673</v>
      </c>
      <c r="J46" s="6">
        <f t="shared" si="16"/>
        <v>9998.4507162589362</v>
      </c>
      <c r="K46" s="6">
        <f t="shared" ref="K46:K53" si="22">J46/2</f>
        <v>4999.2253581294681</v>
      </c>
      <c r="L46" s="6">
        <v>1.9306000000000001</v>
      </c>
      <c r="M46" s="6">
        <f t="shared" si="18"/>
        <v>5178.9343811555664</v>
      </c>
      <c r="N46" s="7">
        <f t="shared" si="19"/>
        <v>5.1789343811555666</v>
      </c>
      <c r="O46" s="20">
        <f t="shared" ref="O46:O53" si="23">N46*1000</f>
        <v>5178.9343811555664</v>
      </c>
      <c r="P46" s="8"/>
      <c r="Q46" s="8"/>
      <c r="R46" s="8"/>
      <c r="W46">
        <v>4.9992253581294683</v>
      </c>
      <c r="X46">
        <v>3.47</v>
      </c>
      <c r="Y46">
        <f t="shared" si="12"/>
        <v>96.53</v>
      </c>
      <c r="Z46">
        <f t="shared" si="13"/>
        <v>5.1789343811555666</v>
      </c>
      <c r="AA46" s="3"/>
      <c r="AB46" s="3"/>
    </row>
    <row r="47" spans="1:50" x14ac:dyDescent="0.3">
      <c r="D47">
        <v>99581</v>
      </c>
      <c r="F47">
        <f>(D47-1843)/35.113</f>
        <v>2783.5274684589754</v>
      </c>
      <c r="G47" s="1">
        <v>180</v>
      </c>
      <c r="H47" s="1">
        <f t="shared" si="21"/>
        <v>278.35274684589751</v>
      </c>
      <c r="I47" s="1">
        <f t="shared" si="15"/>
        <v>50103.494432261556</v>
      </c>
      <c r="J47" s="6">
        <f t="shared" si="16"/>
        <v>10020.698886452312</v>
      </c>
      <c r="K47" s="6">
        <f>J47/2</f>
        <v>5010.3494432261559</v>
      </c>
      <c r="L47" s="6">
        <v>1.9306000000000001</v>
      </c>
      <c r="M47" s="6">
        <f t="shared" si="18"/>
        <v>5190.458347898224</v>
      </c>
      <c r="N47" s="7">
        <f t="shared" si="19"/>
        <v>5.1904583478982236</v>
      </c>
      <c r="O47" s="20">
        <f t="shared" si="23"/>
        <v>5190.458347898224</v>
      </c>
      <c r="P47" s="8"/>
      <c r="Q47" s="8"/>
      <c r="R47" s="8"/>
      <c r="W47">
        <v>5.0103494432261559</v>
      </c>
      <c r="X47">
        <v>3.47</v>
      </c>
      <c r="Y47">
        <f t="shared" si="12"/>
        <v>96.53</v>
      </c>
      <c r="Z47">
        <f t="shared" si="13"/>
        <v>5.1904583478982245</v>
      </c>
      <c r="AA47" s="3"/>
      <c r="AB47" s="3"/>
    </row>
    <row r="48" spans="1:50" x14ac:dyDescent="0.3">
      <c r="B48" s="1" t="s">
        <v>21</v>
      </c>
      <c r="E48" s="6" t="s">
        <v>22</v>
      </c>
      <c r="G48" s="1">
        <v>180</v>
      </c>
      <c r="H48" s="1">
        <f t="shared" si="21"/>
        <v>0</v>
      </c>
      <c r="I48" s="1">
        <f t="shared" si="15"/>
        <v>0</v>
      </c>
      <c r="J48" s="6">
        <f t="shared" si="16"/>
        <v>0</v>
      </c>
      <c r="K48" s="6">
        <f t="shared" si="22"/>
        <v>0</v>
      </c>
      <c r="L48" s="6">
        <v>1.9306000000000001</v>
      </c>
      <c r="M48" s="6">
        <f t="shared" si="18"/>
        <v>0</v>
      </c>
      <c r="N48" s="7">
        <f t="shared" si="19"/>
        <v>0</v>
      </c>
      <c r="O48" s="20">
        <f t="shared" si="23"/>
        <v>0</v>
      </c>
      <c r="P48" s="8">
        <f>AVERAGE(K48:K50)</f>
        <v>0</v>
      </c>
      <c r="Q48" s="8">
        <f>STDEV(K48:K50)</f>
        <v>0</v>
      </c>
      <c r="R48" s="8">
        <f>AVERAGE(N48:N50)</f>
        <v>0</v>
      </c>
      <c r="S48" s="3">
        <f>STDEV(N48:N50)</f>
        <v>0</v>
      </c>
      <c r="T48" s="3">
        <f>AVERAGE(O48:O50)</f>
        <v>0</v>
      </c>
      <c r="U48" s="3">
        <f>STDEV(O48:O50)</f>
        <v>0</v>
      </c>
      <c r="W48">
        <v>0</v>
      </c>
      <c r="X48">
        <v>3.47</v>
      </c>
      <c r="Y48">
        <f t="shared" si="12"/>
        <v>96.53</v>
      </c>
      <c r="Z48">
        <f t="shared" si="13"/>
        <v>0</v>
      </c>
      <c r="AA48" s="3">
        <f>AVERAGE(Z48:Z50)</f>
        <v>0</v>
      </c>
      <c r="AB48" s="3">
        <f>STDEV(Z48:Z50)</f>
        <v>0</v>
      </c>
    </row>
    <row r="49" spans="1:28" x14ac:dyDescent="0.3">
      <c r="G49" s="1">
        <v>180</v>
      </c>
      <c r="H49" s="1">
        <f t="shared" si="21"/>
        <v>0</v>
      </c>
      <c r="I49" s="1">
        <f>H49*G49</f>
        <v>0</v>
      </c>
      <c r="J49" s="6">
        <f t="shared" si="16"/>
        <v>0</v>
      </c>
      <c r="K49" s="6">
        <f t="shared" si="22"/>
        <v>0</v>
      </c>
      <c r="L49" s="6">
        <v>1.9306000000000001</v>
      </c>
      <c r="M49" s="6">
        <f t="shared" si="18"/>
        <v>0</v>
      </c>
      <c r="N49" s="7">
        <f t="shared" si="19"/>
        <v>0</v>
      </c>
      <c r="O49" s="20">
        <f t="shared" si="23"/>
        <v>0</v>
      </c>
      <c r="P49" s="8"/>
      <c r="Q49" s="8"/>
      <c r="R49" s="8"/>
      <c r="W49">
        <v>0</v>
      </c>
      <c r="X49">
        <v>3.47</v>
      </c>
      <c r="Y49">
        <f t="shared" si="12"/>
        <v>96.53</v>
      </c>
      <c r="Z49">
        <f t="shared" si="13"/>
        <v>0</v>
      </c>
      <c r="AA49" s="3"/>
      <c r="AB49" s="3"/>
    </row>
    <row r="50" spans="1:28" x14ac:dyDescent="0.3">
      <c r="G50" s="1">
        <v>180</v>
      </c>
      <c r="H50" s="1">
        <f t="shared" si="21"/>
        <v>0</v>
      </c>
      <c r="I50" s="1">
        <f>H50*G50</f>
        <v>0</v>
      </c>
      <c r="J50" s="1">
        <f t="shared" si="16"/>
        <v>0</v>
      </c>
      <c r="K50" s="6">
        <f t="shared" si="22"/>
        <v>0</v>
      </c>
      <c r="L50" s="6">
        <v>1.9306000000000001</v>
      </c>
      <c r="M50" s="6">
        <f t="shared" si="18"/>
        <v>0</v>
      </c>
      <c r="N50" s="7">
        <f t="shared" si="19"/>
        <v>0</v>
      </c>
      <c r="O50" s="20">
        <f t="shared" si="23"/>
        <v>0</v>
      </c>
      <c r="W50">
        <v>0</v>
      </c>
      <c r="X50">
        <v>3.47</v>
      </c>
      <c r="Y50">
        <f t="shared" si="12"/>
        <v>96.53</v>
      </c>
      <c r="Z50">
        <f t="shared" si="13"/>
        <v>0</v>
      </c>
      <c r="AA50" s="3"/>
      <c r="AB50" s="3"/>
    </row>
    <row r="51" spans="1:28" x14ac:dyDescent="0.3">
      <c r="B51" s="1" t="s">
        <v>23</v>
      </c>
      <c r="D51">
        <v>9524</v>
      </c>
      <c r="E51" s="6" t="s">
        <v>24</v>
      </c>
      <c r="F51">
        <f>(D51+288.96)/43.451</f>
        <v>225.83968148028811</v>
      </c>
      <c r="G51" s="1">
        <v>194</v>
      </c>
      <c r="H51" s="1">
        <f t="shared" si="21"/>
        <v>22.583968148028809</v>
      </c>
      <c r="I51" s="1">
        <f>H51*G51</f>
        <v>4381.2898207175886</v>
      </c>
      <c r="J51" s="1">
        <f t="shared" si="16"/>
        <v>876.25796414351771</v>
      </c>
      <c r="K51" s="6">
        <f>J51/2</f>
        <v>438.12898207175886</v>
      </c>
      <c r="L51" s="6">
        <v>1.9306000000000001</v>
      </c>
      <c r="M51" s="6">
        <f t="shared" si="18"/>
        <v>453.8785683950677</v>
      </c>
      <c r="N51" s="7">
        <f t="shared" si="19"/>
        <v>0.45387856839506768</v>
      </c>
      <c r="O51" s="20">
        <f t="shared" si="23"/>
        <v>453.8785683950677</v>
      </c>
      <c r="P51" s="3">
        <f>AVERAGE(K51:K53)</f>
        <v>493.00136705714476</v>
      </c>
      <c r="Q51" s="3">
        <f>STDEV(K51:K53)</f>
        <v>47.616348053517783</v>
      </c>
      <c r="R51" s="3">
        <f>AVERAGE(N51:N53)</f>
        <v>0.51072347151884878</v>
      </c>
      <c r="S51" s="3">
        <f>STDEV(N51:N53)</f>
        <v>4.9328030719483898E-2</v>
      </c>
      <c r="T51" s="3">
        <f>AVERAGE(O51:O53)</f>
        <v>510.72347151884878</v>
      </c>
      <c r="U51" s="3">
        <f>STDEV(O51:O53)</f>
        <v>49.328030719483863</v>
      </c>
      <c r="W51">
        <v>0.43812898207175888</v>
      </c>
      <c r="X51">
        <v>3.47</v>
      </c>
      <c r="Y51">
        <f t="shared" si="12"/>
        <v>96.53</v>
      </c>
      <c r="Z51">
        <f t="shared" si="13"/>
        <v>0.45387856839506774</v>
      </c>
      <c r="AA51" s="3">
        <f>AVERAGE(Z51:Z53)</f>
        <v>0.51072347151884889</v>
      </c>
      <c r="AB51" s="3">
        <f>STDEV(Z51:Z53)</f>
        <v>4.9328030719483863E-2</v>
      </c>
    </row>
    <row r="52" spans="1:28" x14ac:dyDescent="0.3">
      <c r="D52">
        <v>11435</v>
      </c>
      <c r="F52">
        <f>(D52+288.96)/43.451</f>
        <v>269.8202573013279</v>
      </c>
      <c r="G52" s="1">
        <v>194</v>
      </c>
      <c r="H52" s="1">
        <f t="shared" si="21"/>
        <v>26.98202573013279</v>
      </c>
      <c r="I52" s="1">
        <f>H52*G52</f>
        <v>5234.5129916457608</v>
      </c>
      <c r="J52" s="1">
        <f t="shared" si="16"/>
        <v>1046.9025983291522</v>
      </c>
      <c r="K52" s="6">
        <f t="shared" si="22"/>
        <v>523.45129916457608</v>
      </c>
      <c r="L52" s="6">
        <v>1.9306000000000001</v>
      </c>
      <c r="M52" s="6">
        <f t="shared" si="18"/>
        <v>542.26799872016579</v>
      </c>
      <c r="N52" s="7">
        <f t="shared" si="19"/>
        <v>0.54226799872016584</v>
      </c>
      <c r="O52" s="20">
        <f t="shared" si="23"/>
        <v>542.26799872016579</v>
      </c>
      <c r="W52">
        <v>0.52345129916457611</v>
      </c>
      <c r="X52">
        <v>3.47</v>
      </c>
      <c r="Y52">
        <f t="shared" si="12"/>
        <v>96.53</v>
      </c>
      <c r="Z52">
        <f t="shared" si="13"/>
        <v>0.54226799872016584</v>
      </c>
      <c r="AA52" s="3"/>
      <c r="AB52" s="3"/>
    </row>
    <row r="53" spans="1:28" x14ac:dyDescent="0.3">
      <c r="D53">
        <v>11300</v>
      </c>
      <c r="F53">
        <f>(D53+288.96)/43.451</f>
        <v>266.71330924489655</v>
      </c>
      <c r="G53" s="1">
        <v>194</v>
      </c>
      <c r="H53" s="1">
        <f t="shared" si="21"/>
        <v>26.671330924489656</v>
      </c>
      <c r="I53" s="1">
        <f>H53*G53</f>
        <v>5174.2381993509935</v>
      </c>
      <c r="J53" s="1">
        <f t="shared" si="16"/>
        <v>1034.8476398701987</v>
      </c>
      <c r="K53" s="6">
        <f t="shared" si="22"/>
        <v>517.42381993509935</v>
      </c>
      <c r="L53" s="6">
        <v>1.9306000000000001</v>
      </c>
      <c r="M53" s="6">
        <f t="shared" si="18"/>
        <v>536.02384744131291</v>
      </c>
      <c r="N53" s="7">
        <f t="shared" si="19"/>
        <v>0.53602384744131293</v>
      </c>
      <c r="O53" s="20">
        <f t="shared" si="23"/>
        <v>536.02384744131291</v>
      </c>
      <c r="W53">
        <v>0.51742381993509934</v>
      </c>
      <c r="X53">
        <v>3.47</v>
      </c>
      <c r="Y53">
        <f t="shared" si="12"/>
        <v>96.53</v>
      </c>
      <c r="Z53">
        <f t="shared" si="13"/>
        <v>0.53602384744131293</v>
      </c>
      <c r="AA53" s="3"/>
      <c r="AB53" s="3"/>
    </row>
    <row r="56" spans="1:28" x14ac:dyDescent="0.3">
      <c r="A56" s="9" t="s">
        <v>39</v>
      </c>
      <c r="K56" s="6"/>
      <c r="L56" s="6"/>
      <c r="M56" s="6"/>
      <c r="N56" s="7"/>
      <c r="O56" s="7"/>
      <c r="P56" s="8"/>
      <c r="Q56" s="8"/>
    </row>
    <row r="57" spans="1:28" x14ac:dyDescent="0.3">
      <c r="A57" s="10"/>
      <c r="B57" s="11"/>
      <c r="C57" s="28" t="s">
        <v>0</v>
      </c>
      <c r="D57" s="28" t="s">
        <v>1</v>
      </c>
      <c r="E57" s="28" t="s">
        <v>29</v>
      </c>
      <c r="F57" s="29" t="s">
        <v>2</v>
      </c>
      <c r="G57" s="28" t="s">
        <v>3</v>
      </c>
      <c r="H57" s="28" t="s">
        <v>4</v>
      </c>
      <c r="I57" s="28" t="s">
        <v>30</v>
      </c>
      <c r="J57" s="28" t="s">
        <v>31</v>
      </c>
      <c r="K57" s="30" t="s">
        <v>32</v>
      </c>
      <c r="L57" s="30" t="s">
        <v>33</v>
      </c>
      <c r="M57" s="30" t="s">
        <v>34</v>
      </c>
      <c r="N57" s="30" t="s">
        <v>35</v>
      </c>
      <c r="O57" s="30" t="s">
        <v>5</v>
      </c>
      <c r="P57" s="31" t="s">
        <v>6</v>
      </c>
      <c r="Q57" s="31" t="s">
        <v>7</v>
      </c>
      <c r="R57" s="32" t="s">
        <v>35</v>
      </c>
      <c r="S57" s="32" t="s">
        <v>7</v>
      </c>
      <c r="T57" s="32" t="s">
        <v>5</v>
      </c>
      <c r="U57" s="32" t="s">
        <v>7</v>
      </c>
      <c r="V57" s="22"/>
      <c r="W57" s="22" t="s">
        <v>8</v>
      </c>
      <c r="X57" s="22" t="s">
        <v>9</v>
      </c>
      <c r="Y57" s="22"/>
      <c r="Z57" s="22" t="s">
        <v>10</v>
      </c>
      <c r="AA57" s="22" t="s">
        <v>38</v>
      </c>
      <c r="AB57" s="22" t="s">
        <v>7</v>
      </c>
    </row>
    <row r="58" spans="1:28" x14ac:dyDescent="0.3">
      <c r="A58" t="s">
        <v>11</v>
      </c>
      <c r="D58" s="1"/>
      <c r="K58" s="6"/>
      <c r="L58" s="6"/>
      <c r="M58" s="6"/>
      <c r="N58" s="6"/>
      <c r="O58" s="7"/>
      <c r="P58" s="8"/>
      <c r="Q58" s="8"/>
    </row>
    <row r="59" spans="1:28" x14ac:dyDescent="0.3">
      <c r="B59" s="1" t="s">
        <v>12</v>
      </c>
      <c r="D59">
        <v>2630</v>
      </c>
      <c r="E59" s="1" t="s">
        <v>13</v>
      </c>
      <c r="F59">
        <f t="shared" ref="F59:F70" si="24">(D59-48.101)/15.093</f>
        <v>171.06599085668853</v>
      </c>
      <c r="G59" s="1">
        <v>290</v>
      </c>
      <c r="H59" s="1">
        <f>F59/10</f>
        <v>17.106599085668854</v>
      </c>
      <c r="I59" s="1">
        <f>H59*G59</f>
        <v>4960.9137348439681</v>
      </c>
      <c r="J59" s="1">
        <f>I59*0.2</f>
        <v>992.18274696879371</v>
      </c>
      <c r="K59" s="6">
        <f>J59/2</f>
        <v>496.09137348439685</v>
      </c>
      <c r="L59" s="6">
        <v>1.8688</v>
      </c>
      <c r="M59" s="6">
        <f>J59/L59</f>
        <v>530.91970621189728</v>
      </c>
      <c r="N59" s="7">
        <f>M59/1000</f>
        <v>0.53091970621189732</v>
      </c>
      <c r="O59" s="20">
        <f>N59*1000</f>
        <v>530.91970621189728</v>
      </c>
      <c r="P59" s="8">
        <f>AVERAGE(K59:K61)</f>
        <v>532.08598467280638</v>
      </c>
      <c r="Q59" s="8">
        <f>STDEV(K59:K61)</f>
        <v>68.422357778003359</v>
      </c>
      <c r="R59" s="3">
        <f>AVERAGE(N59:N61)</f>
        <v>0.56944133633647942</v>
      </c>
      <c r="S59" s="3">
        <f>STDEV(N59:N61)</f>
        <v>7.3225982211048313E-2</v>
      </c>
      <c r="T59" s="3">
        <f>AVERAGE(O59:O61)</f>
        <v>569.44133633647937</v>
      </c>
      <c r="U59" s="3">
        <f>STDEV(O59:O61)</f>
        <v>73.225982211048475</v>
      </c>
      <c r="W59">
        <v>0.49609137348439686</v>
      </c>
      <c r="X59">
        <v>6.56</v>
      </c>
      <c r="Y59">
        <f t="shared" ref="Y59:Y79" si="25">100-X59</f>
        <v>93.44</v>
      </c>
      <c r="Z59">
        <f>(W59*100)/Y59</f>
        <v>0.53091970621189732</v>
      </c>
      <c r="AA59" s="3">
        <f>AVERAGE(Z59:Z61)</f>
        <v>0.56944133633647953</v>
      </c>
      <c r="AB59" s="3">
        <f>STDEV(Z59:Z61)</f>
        <v>7.3225982211048313E-2</v>
      </c>
    </row>
    <row r="60" spans="1:28" x14ac:dyDescent="0.3">
      <c r="D60">
        <v>2594</v>
      </c>
      <c r="F60">
        <f t="shared" si="24"/>
        <v>168.68077916915126</v>
      </c>
      <c r="G60" s="1">
        <v>290</v>
      </c>
      <c r="H60" s="1">
        <f t="shared" ref="H60:H70" si="26">F60/10</f>
        <v>16.868077916915126</v>
      </c>
      <c r="I60" s="1">
        <f t="shared" ref="I60:I79" si="27">H60*G60</f>
        <v>4891.7425959053871</v>
      </c>
      <c r="J60" s="1">
        <f t="shared" ref="J60:J79" si="28">I60*0.2</f>
        <v>978.34851918107745</v>
      </c>
      <c r="K60" s="6">
        <f t="shared" ref="K60:K79" si="29">J60/2</f>
        <v>489.17425959053872</v>
      </c>
      <c r="L60" s="6">
        <v>1.8688</v>
      </c>
      <c r="M60" s="6">
        <f t="shared" ref="M60:M79" si="30">J60/L60</f>
        <v>523.51697302069635</v>
      </c>
      <c r="N60" s="7">
        <f t="shared" ref="N60:N79" si="31">M60/1000</f>
        <v>0.52351697302069633</v>
      </c>
      <c r="O60" s="20">
        <f t="shared" ref="O60:O67" si="32">N60*1000</f>
        <v>523.51697302069635</v>
      </c>
      <c r="P60" s="8"/>
      <c r="Q60" s="8"/>
      <c r="W60">
        <v>0.48917425959053873</v>
      </c>
      <c r="X60">
        <v>6.56</v>
      </c>
      <c r="Y60">
        <f t="shared" si="25"/>
        <v>93.44</v>
      </c>
      <c r="Z60">
        <f t="shared" ref="Z60:Z79" si="33">(W60*100)/Y60</f>
        <v>0.52351697302069644</v>
      </c>
      <c r="AA60" s="3"/>
      <c r="AB60" s="3"/>
    </row>
    <row r="61" spans="1:28" x14ac:dyDescent="0.3">
      <c r="D61">
        <v>3228</v>
      </c>
      <c r="F61">
        <f t="shared" si="24"/>
        <v>210.68700722189092</v>
      </c>
      <c r="G61" s="1">
        <v>290</v>
      </c>
      <c r="H61" s="1">
        <f t="shared" si="26"/>
        <v>21.068700722189092</v>
      </c>
      <c r="I61" s="1">
        <f t="shared" si="27"/>
        <v>6109.9232094348372</v>
      </c>
      <c r="J61" s="1">
        <f t="shared" si="28"/>
        <v>1221.9846418869674</v>
      </c>
      <c r="K61" s="6">
        <f t="shared" si="29"/>
        <v>610.99232094348372</v>
      </c>
      <c r="L61" s="6">
        <v>1.8688</v>
      </c>
      <c r="M61" s="6">
        <f t="shared" si="30"/>
        <v>653.88732977684469</v>
      </c>
      <c r="N61" s="7">
        <f t="shared" si="31"/>
        <v>0.65388732977684472</v>
      </c>
      <c r="O61" s="20">
        <f t="shared" si="32"/>
        <v>653.88732977684469</v>
      </c>
      <c r="P61" s="8"/>
      <c r="Q61" s="8"/>
      <c r="W61">
        <v>0.61099232094348377</v>
      </c>
      <c r="X61">
        <v>6.56</v>
      </c>
      <c r="Y61">
        <f t="shared" si="25"/>
        <v>93.44</v>
      </c>
      <c r="Z61">
        <f t="shared" si="33"/>
        <v>0.65388732977684483</v>
      </c>
      <c r="AA61" s="3"/>
      <c r="AB61" s="3"/>
    </row>
    <row r="62" spans="1:28" x14ac:dyDescent="0.3">
      <c r="B62" s="1" t="s">
        <v>14</v>
      </c>
      <c r="D62">
        <v>864</v>
      </c>
      <c r="E62" s="1" t="s">
        <v>15</v>
      </c>
      <c r="F62">
        <f t="shared" si="24"/>
        <v>54.058106406943615</v>
      </c>
      <c r="G62" s="1">
        <v>578</v>
      </c>
      <c r="H62" s="1">
        <f t="shared" si="26"/>
        <v>5.4058106406943613</v>
      </c>
      <c r="I62" s="1">
        <f t="shared" si="27"/>
        <v>3124.558550321341</v>
      </c>
      <c r="J62" s="1">
        <f t="shared" si="28"/>
        <v>624.91171006426828</v>
      </c>
      <c r="K62" s="6">
        <f t="shared" si="29"/>
        <v>312.45585503213414</v>
      </c>
      <c r="L62" s="6">
        <v>1.8688</v>
      </c>
      <c r="M62" s="6">
        <f t="shared" si="30"/>
        <v>334.39196814226682</v>
      </c>
      <c r="N62" s="7">
        <f t="shared" si="31"/>
        <v>0.33439196814226679</v>
      </c>
      <c r="O62" s="20">
        <f t="shared" si="32"/>
        <v>334.39196814226682</v>
      </c>
      <c r="P62" s="8">
        <f>AVERAGE(K62:K64)</f>
        <v>363.6447063760242</v>
      </c>
      <c r="Q62" s="8">
        <f>STDEV(K62:K64)</f>
        <v>44.400677466078633</v>
      </c>
      <c r="R62" s="3">
        <f>AVERAGE(N62:N64)</f>
        <v>0.38917455733735462</v>
      </c>
      <c r="S62" s="3">
        <f>STDEV(N62:N64)</f>
        <v>4.7517848315580744E-2</v>
      </c>
      <c r="T62" s="3">
        <f>AVERAGE(O62:O64)</f>
        <v>389.17455733735466</v>
      </c>
      <c r="U62" s="3">
        <f>STDEV(O62:O64)</f>
        <v>47.517848315580736</v>
      </c>
      <c r="W62">
        <v>0.31245585503213413</v>
      </c>
      <c r="X62">
        <v>6.56</v>
      </c>
      <c r="Y62">
        <f t="shared" si="25"/>
        <v>93.44</v>
      </c>
      <c r="Z62">
        <f t="shared" si="33"/>
        <v>0.33439196814226685</v>
      </c>
      <c r="AA62" s="3">
        <f>AVERAGE(Z62:Z64)</f>
        <v>0.38917455733735468</v>
      </c>
      <c r="AB62" s="3">
        <f>STDEV(Z62:Z64)</f>
        <v>4.7517848315580744E-2</v>
      </c>
    </row>
    <row r="63" spans="1:28" x14ac:dyDescent="0.3">
      <c r="D63">
        <v>1058</v>
      </c>
      <c r="F63">
        <f t="shared" si="24"/>
        <v>66.911747167561117</v>
      </c>
      <c r="G63" s="1">
        <v>578</v>
      </c>
      <c r="H63" s="1">
        <f t="shared" si="26"/>
        <v>6.6911747167561115</v>
      </c>
      <c r="I63" s="1">
        <f t="shared" si="27"/>
        <v>3867.4989862850325</v>
      </c>
      <c r="J63" s="1">
        <f t="shared" si="28"/>
        <v>773.49979725700655</v>
      </c>
      <c r="K63" s="6">
        <f t="shared" si="29"/>
        <v>386.74989862850327</v>
      </c>
      <c r="L63" s="6">
        <v>1.8688</v>
      </c>
      <c r="M63" s="6">
        <f t="shared" si="30"/>
        <v>413.90186068975095</v>
      </c>
      <c r="N63" s="7">
        <f t="shared" si="31"/>
        <v>0.41390186068975093</v>
      </c>
      <c r="O63" s="20">
        <f t="shared" si="32"/>
        <v>413.90186068975095</v>
      </c>
      <c r="P63" s="8"/>
      <c r="Q63" s="8"/>
      <c r="W63">
        <v>0.38674989862850329</v>
      </c>
      <c r="X63">
        <v>6.56</v>
      </c>
      <c r="Y63">
        <f t="shared" si="25"/>
        <v>93.44</v>
      </c>
      <c r="Z63">
        <f t="shared" si="33"/>
        <v>0.41390186068975099</v>
      </c>
      <c r="AA63" s="3"/>
      <c r="AB63" s="3"/>
    </row>
    <row r="64" spans="1:28" x14ac:dyDescent="0.3">
      <c r="D64">
        <v>1071</v>
      </c>
      <c r="F64">
        <f t="shared" si="24"/>
        <v>67.773073610282907</v>
      </c>
      <c r="G64" s="1">
        <v>578</v>
      </c>
      <c r="H64" s="1">
        <f t="shared" si="26"/>
        <v>6.7773073610282903</v>
      </c>
      <c r="I64" s="1">
        <f t="shared" si="27"/>
        <v>3917.283654674352</v>
      </c>
      <c r="J64" s="1">
        <f t="shared" si="28"/>
        <v>783.45673093487039</v>
      </c>
      <c r="K64" s="6">
        <f t="shared" si="29"/>
        <v>391.7283654674352</v>
      </c>
      <c r="L64" s="6">
        <v>1.8688</v>
      </c>
      <c r="M64" s="6">
        <f t="shared" si="30"/>
        <v>419.2298431800462</v>
      </c>
      <c r="N64" s="7">
        <f t="shared" si="31"/>
        <v>0.41922984318004619</v>
      </c>
      <c r="O64" s="20">
        <f t="shared" si="32"/>
        <v>419.2298431800462</v>
      </c>
      <c r="P64" s="8"/>
      <c r="Q64" s="8"/>
      <c r="W64">
        <v>0.39172836546743517</v>
      </c>
      <c r="X64">
        <v>6.56</v>
      </c>
      <c r="Y64">
        <f t="shared" si="25"/>
        <v>93.44</v>
      </c>
      <c r="Z64">
        <f t="shared" si="33"/>
        <v>0.41922984318004625</v>
      </c>
      <c r="AA64" s="3"/>
      <c r="AB64" s="3"/>
    </row>
    <row r="65" spans="1:50" x14ac:dyDescent="0.3">
      <c r="B65" s="1" t="s">
        <v>16</v>
      </c>
      <c r="D65" s="7">
        <v>1758</v>
      </c>
      <c r="E65" s="1" t="s">
        <v>17</v>
      </c>
      <c r="F65">
        <f t="shared" si="24"/>
        <v>113.29086331411912</v>
      </c>
      <c r="G65" s="1">
        <v>290</v>
      </c>
      <c r="H65" s="1">
        <f t="shared" si="26"/>
        <v>11.329086331411911</v>
      </c>
      <c r="I65" s="1">
        <f t="shared" si="27"/>
        <v>3285.4350361094544</v>
      </c>
      <c r="J65" s="1">
        <f t="shared" si="28"/>
        <v>657.08700722189087</v>
      </c>
      <c r="K65" s="6">
        <f t="shared" si="29"/>
        <v>328.54350361094544</v>
      </c>
      <c r="L65" s="6">
        <v>1.8688</v>
      </c>
      <c r="M65" s="6">
        <f t="shared" si="30"/>
        <v>351.60905780280973</v>
      </c>
      <c r="N65" s="7">
        <f t="shared" si="31"/>
        <v>0.35160905780280971</v>
      </c>
      <c r="O65" s="20">
        <f t="shared" si="32"/>
        <v>351.60905780280973</v>
      </c>
      <c r="P65" s="8">
        <f>AVERAGE(K65:K67)</f>
        <v>297.16030168510787</v>
      </c>
      <c r="Q65" s="8">
        <f>STDEV(K65:K67)</f>
        <v>27.823690742812918</v>
      </c>
      <c r="R65" s="3">
        <f>AVERAGE(N65:N67)</f>
        <v>0.31802258313902815</v>
      </c>
      <c r="S65" s="3">
        <f>STDEV(N65:N67)</f>
        <v>2.9777066291537774E-2</v>
      </c>
      <c r="T65" s="3">
        <f>AVERAGE(O65:O67)</f>
        <v>318.02258313902809</v>
      </c>
      <c r="U65" s="3">
        <f>STDEV(O65:O67)</f>
        <v>29.777066291537786</v>
      </c>
      <c r="W65">
        <v>0.32854350361094542</v>
      </c>
      <c r="X65">
        <v>6.56</v>
      </c>
      <c r="Y65">
        <f t="shared" si="25"/>
        <v>93.44</v>
      </c>
      <c r="Z65">
        <f t="shared" si="33"/>
        <v>0.35160905780280971</v>
      </c>
      <c r="AA65" s="3">
        <f>AVERAGE(Z65:Z67)</f>
        <v>0.31802258313902815</v>
      </c>
      <c r="AB65" s="3">
        <f>STDEV(Z65:Z67)</f>
        <v>2.9777066291537757E-2</v>
      </c>
    </row>
    <row r="66" spans="1:50" x14ac:dyDescent="0.3">
      <c r="D66" s="7">
        <v>1482</v>
      </c>
      <c r="F66">
        <f t="shared" si="24"/>
        <v>95.004240376333399</v>
      </c>
      <c r="G66" s="1">
        <v>290</v>
      </c>
      <c r="H66" s="1">
        <f t="shared" si="26"/>
        <v>9.5004240376333406</v>
      </c>
      <c r="I66" s="1">
        <f t="shared" si="27"/>
        <v>2755.1229709136687</v>
      </c>
      <c r="J66" s="1">
        <f t="shared" si="28"/>
        <v>551.02459418273372</v>
      </c>
      <c r="K66" s="6">
        <f t="shared" si="29"/>
        <v>275.51229709136686</v>
      </c>
      <c r="L66" s="6">
        <v>1.8688</v>
      </c>
      <c r="M66" s="6">
        <f t="shared" si="30"/>
        <v>294.85477000360322</v>
      </c>
      <c r="N66" s="7">
        <f t="shared" si="31"/>
        <v>0.29485477000360322</v>
      </c>
      <c r="O66" s="20">
        <f t="shared" si="32"/>
        <v>294.85477000360322</v>
      </c>
      <c r="P66" s="8"/>
      <c r="Q66" s="8"/>
      <c r="W66">
        <v>0.27551229709136688</v>
      </c>
      <c r="X66">
        <v>6.56</v>
      </c>
      <c r="Y66">
        <f t="shared" si="25"/>
        <v>93.44</v>
      </c>
      <c r="Z66">
        <f t="shared" si="33"/>
        <v>0.29485477000360327</v>
      </c>
      <c r="AA66" s="3"/>
      <c r="AB66" s="3"/>
    </row>
    <row r="67" spans="1:50" x14ac:dyDescent="0.3">
      <c r="D67" s="7">
        <v>1544</v>
      </c>
      <c r="F67">
        <f t="shared" si="24"/>
        <v>99.112104949314244</v>
      </c>
      <c r="G67" s="1">
        <v>290</v>
      </c>
      <c r="H67" s="1">
        <f t="shared" si="26"/>
        <v>9.9112104949314244</v>
      </c>
      <c r="I67" s="1">
        <f t="shared" si="27"/>
        <v>2874.2510435301128</v>
      </c>
      <c r="J67" s="1">
        <f t="shared" si="28"/>
        <v>574.85020870602261</v>
      </c>
      <c r="K67" s="6">
        <f t="shared" si="29"/>
        <v>287.42510435301131</v>
      </c>
      <c r="L67" s="6">
        <v>1.8688</v>
      </c>
      <c r="M67" s="6">
        <f t="shared" si="30"/>
        <v>307.60392161067136</v>
      </c>
      <c r="N67" s="7">
        <f t="shared" si="31"/>
        <v>0.30760392161067135</v>
      </c>
      <c r="O67" s="20">
        <f t="shared" si="32"/>
        <v>307.60392161067136</v>
      </c>
      <c r="P67" s="8"/>
      <c r="Q67" s="8"/>
      <c r="W67">
        <v>0.28742510435301133</v>
      </c>
      <c r="X67">
        <v>6.56</v>
      </c>
      <c r="Y67">
        <f t="shared" si="25"/>
        <v>93.44</v>
      </c>
      <c r="Z67">
        <f t="shared" si="33"/>
        <v>0.30760392161067135</v>
      </c>
      <c r="AA67" s="3"/>
      <c r="AB67" s="3"/>
    </row>
    <row r="68" spans="1:50" s="21" customFormat="1" x14ac:dyDescent="0.3">
      <c r="A68"/>
      <c r="B68" s="1" t="s">
        <v>18</v>
      </c>
      <c r="C68" s="1"/>
      <c r="D68" s="7"/>
      <c r="E68" s="1" t="s">
        <v>15</v>
      </c>
      <c r="F68"/>
      <c r="G68" s="1">
        <v>578</v>
      </c>
      <c r="H68" s="1">
        <f t="shared" si="26"/>
        <v>0</v>
      </c>
      <c r="I68" s="1">
        <f t="shared" si="27"/>
        <v>0</v>
      </c>
      <c r="J68" s="1">
        <f t="shared" si="28"/>
        <v>0</v>
      </c>
      <c r="K68" s="6">
        <f t="shared" si="29"/>
        <v>0</v>
      </c>
      <c r="L68" s="6">
        <v>1.8688</v>
      </c>
      <c r="M68" s="6">
        <f t="shared" si="30"/>
        <v>0</v>
      </c>
      <c r="N68" s="7">
        <f t="shared" si="31"/>
        <v>0</v>
      </c>
      <c r="O68" s="20">
        <f>N68*1000</f>
        <v>0</v>
      </c>
      <c r="P68" s="8">
        <f>AVERAGE(K69:K70)</f>
        <v>37.108342940435961</v>
      </c>
      <c r="Q68" s="8">
        <f>STDEV(K69:K70)</f>
        <v>17.330745411550254</v>
      </c>
      <c r="R68" s="3">
        <f>AVERAGE(N69:N70)</f>
        <v>3.9713551948240541E-2</v>
      </c>
      <c r="S68" s="3">
        <f>STDEV(N69:N70)</f>
        <v>1.8547458702429624E-2</v>
      </c>
      <c r="T68" s="3">
        <f>AVERAGE(O69:O70)</f>
        <v>39.713551948240543</v>
      </c>
      <c r="U68" s="3">
        <f>STDEV(O69:O70)</f>
        <v>18.547458702429623</v>
      </c>
      <c r="V68"/>
      <c r="W68">
        <v>0</v>
      </c>
      <c r="X68">
        <v>6.56</v>
      </c>
      <c r="Y68">
        <f t="shared" si="25"/>
        <v>93.44</v>
      </c>
      <c r="Z68">
        <f t="shared" si="33"/>
        <v>0</v>
      </c>
      <c r="AA68" s="3">
        <f>AVERAGE(Z69:Z70)</f>
        <v>3.9713551948240548E-2</v>
      </c>
      <c r="AB68" s="3">
        <f>STDEV(Z69:Z70)</f>
        <v>1.85474587024296E-2</v>
      </c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:50" x14ac:dyDescent="0.3">
      <c r="D69" s="7">
        <v>177</v>
      </c>
      <c r="F69">
        <f t="shared" si="24"/>
        <v>8.5403167031074005</v>
      </c>
      <c r="G69" s="1">
        <v>578</v>
      </c>
      <c r="H69" s="1">
        <f t="shared" si="26"/>
        <v>0.85403167031074001</v>
      </c>
      <c r="I69" s="1">
        <f t="shared" si="27"/>
        <v>493.63030543960775</v>
      </c>
      <c r="J69" s="1">
        <f t="shared" si="28"/>
        <v>98.726061087921551</v>
      </c>
      <c r="K69" s="6">
        <f t="shared" si="29"/>
        <v>49.363030543960775</v>
      </c>
      <c r="L69" s="6">
        <v>1.8688</v>
      </c>
      <c r="M69" s="6">
        <f t="shared" si="30"/>
        <v>52.828585770505967</v>
      </c>
      <c r="N69" s="7">
        <f t="shared" si="31"/>
        <v>5.2828585770505969E-2</v>
      </c>
      <c r="O69" s="20">
        <f>N69*1000</f>
        <v>52.828585770505967</v>
      </c>
      <c r="P69" s="8"/>
      <c r="Q69" s="8"/>
      <c r="W69">
        <v>4.9363030543960774E-2</v>
      </c>
      <c r="X69">
        <v>6.56</v>
      </c>
      <c r="Y69">
        <f t="shared" si="25"/>
        <v>93.44</v>
      </c>
      <c r="Z69">
        <f t="shared" si="33"/>
        <v>5.2828585770505969E-2</v>
      </c>
      <c r="AA69" s="3"/>
      <c r="AB69" s="3"/>
    </row>
    <row r="70" spans="1:50" x14ac:dyDescent="0.3">
      <c r="D70" s="7">
        <v>113</v>
      </c>
      <c r="F70">
        <f t="shared" si="24"/>
        <v>4.2999403697078113</v>
      </c>
      <c r="G70" s="1">
        <v>578</v>
      </c>
      <c r="H70" s="1">
        <f t="shared" si="26"/>
        <v>0.42999403697078115</v>
      </c>
      <c r="I70" s="1">
        <f t="shared" si="27"/>
        <v>248.53655336911152</v>
      </c>
      <c r="J70" s="1">
        <f t="shared" si="28"/>
        <v>49.707310673822306</v>
      </c>
      <c r="K70" s="6">
        <f t="shared" si="29"/>
        <v>24.853655336911153</v>
      </c>
      <c r="L70" s="6">
        <v>1.8688</v>
      </c>
      <c r="M70" s="6">
        <f t="shared" si="30"/>
        <v>26.598518125975122</v>
      </c>
      <c r="N70" s="7">
        <f t="shared" si="31"/>
        <v>2.6598518125975121E-2</v>
      </c>
      <c r="O70" s="20">
        <f t="shared" ref="O70:O79" si="34">N70*1000</f>
        <v>26.598518125975122</v>
      </c>
      <c r="P70" s="8"/>
      <c r="Q70" s="8"/>
      <c r="W70">
        <v>2.4853655336911154E-2</v>
      </c>
      <c r="X70">
        <v>6.56</v>
      </c>
      <c r="Y70">
        <f t="shared" si="25"/>
        <v>93.44</v>
      </c>
      <c r="Z70">
        <f t="shared" si="33"/>
        <v>2.6598518125975124E-2</v>
      </c>
      <c r="AA70" s="3"/>
      <c r="AB70" s="3"/>
    </row>
    <row r="71" spans="1:50" x14ac:dyDescent="0.3">
      <c r="B71" s="1" t="s">
        <v>19</v>
      </c>
      <c r="D71">
        <v>105074</v>
      </c>
      <c r="E71" s="6" t="s">
        <v>20</v>
      </c>
      <c r="F71">
        <f>(D71-1843)/35.113</f>
        <v>2939.9652550337482</v>
      </c>
      <c r="G71" s="1">
        <v>180</v>
      </c>
      <c r="H71" s="1">
        <f>F71/10</f>
        <v>293.99652550337481</v>
      </c>
      <c r="I71" s="1">
        <f t="shared" si="27"/>
        <v>52919.374590607469</v>
      </c>
      <c r="J71" s="1">
        <f t="shared" si="28"/>
        <v>10583.874918121495</v>
      </c>
      <c r="K71" s="6">
        <f t="shared" si="29"/>
        <v>5291.9374590607476</v>
      </c>
      <c r="L71" s="6">
        <v>1.8688</v>
      </c>
      <c r="M71" s="6">
        <f t="shared" si="30"/>
        <v>5663.4604656043957</v>
      </c>
      <c r="N71" s="7">
        <f t="shared" si="31"/>
        <v>5.6634604656043956</v>
      </c>
      <c r="O71" s="20">
        <f t="shared" si="34"/>
        <v>5663.4604656043957</v>
      </c>
      <c r="P71" s="8">
        <f>AVERAGE(K71:K73)</f>
        <v>5258.8215190954916</v>
      </c>
      <c r="Q71" s="8">
        <f>STDEV(K71:K73)</f>
        <v>51.865353723883466</v>
      </c>
      <c r="R71" s="3">
        <f>AVERAGE(N71:N73)</f>
        <v>5.628019605196374</v>
      </c>
      <c r="S71" s="3">
        <f>STDEV(N71:N73)</f>
        <v>5.5506585749018997E-2</v>
      </c>
      <c r="T71" s="3">
        <f>AVERAGE(O71:O73)</f>
        <v>5628.0196051963749</v>
      </c>
      <c r="U71" s="3">
        <f>STDEV(O71:O73)</f>
        <v>55.506585749019301</v>
      </c>
      <c r="W71">
        <v>5.2919374590607475</v>
      </c>
      <c r="X71">
        <v>6.56</v>
      </c>
      <c r="Y71">
        <f t="shared" si="25"/>
        <v>93.44</v>
      </c>
      <c r="Z71">
        <f t="shared" si="33"/>
        <v>5.6634604656043965</v>
      </c>
      <c r="AA71" s="3">
        <f>AVERAGE(Z71:Z73)</f>
        <v>5.6280196051963749</v>
      </c>
      <c r="AB71" s="3">
        <f>STDEV(Z71:Z73)</f>
        <v>5.550658574901951E-2</v>
      </c>
    </row>
    <row r="72" spans="1:50" x14ac:dyDescent="0.3">
      <c r="D72">
        <v>103262</v>
      </c>
      <c r="F72">
        <f>(D72-1843)/35.113</f>
        <v>2888.360436305642</v>
      </c>
      <c r="G72" s="1">
        <v>180</v>
      </c>
      <c r="H72" s="1">
        <f t="shared" ref="H72:H79" si="35">F72/10</f>
        <v>288.83604363056418</v>
      </c>
      <c r="I72" s="1">
        <f t="shared" si="27"/>
        <v>51990.487853501552</v>
      </c>
      <c r="J72" s="1">
        <f t="shared" si="28"/>
        <v>10398.097570700311</v>
      </c>
      <c r="K72" s="6">
        <f t="shared" si="29"/>
        <v>5199.0487853501554</v>
      </c>
      <c r="L72" s="6">
        <v>1.8688</v>
      </c>
      <c r="M72" s="6">
        <f t="shared" si="30"/>
        <v>5564.0504980202859</v>
      </c>
      <c r="N72" s="7">
        <f t="shared" si="31"/>
        <v>5.5640504980202863</v>
      </c>
      <c r="O72" s="20">
        <f t="shared" si="34"/>
        <v>5564.0504980202859</v>
      </c>
      <c r="P72" s="8"/>
      <c r="Q72" s="8"/>
      <c r="W72">
        <v>5.199048785350155</v>
      </c>
      <c r="X72">
        <v>6.56</v>
      </c>
      <c r="Y72">
        <f t="shared" si="25"/>
        <v>93.44</v>
      </c>
      <c r="Z72">
        <f t="shared" si="33"/>
        <v>5.5640504980202863</v>
      </c>
      <c r="AA72" s="3"/>
      <c r="AB72" s="3"/>
    </row>
    <row r="73" spans="1:50" x14ac:dyDescent="0.3">
      <c r="D73">
        <v>104948</v>
      </c>
      <c r="F73">
        <f>(D73-1843)/35.113</f>
        <v>2936.3768404864295</v>
      </c>
      <c r="G73" s="1">
        <v>180</v>
      </c>
      <c r="H73" s="1">
        <f t="shared" si="35"/>
        <v>293.63768404864294</v>
      </c>
      <c r="I73" s="1">
        <f t="shared" si="27"/>
        <v>52854.783128755727</v>
      </c>
      <c r="J73" s="1">
        <f t="shared" si="28"/>
        <v>10570.956625751147</v>
      </c>
      <c r="K73" s="6">
        <f t="shared" si="29"/>
        <v>5285.4783128755735</v>
      </c>
      <c r="L73" s="6">
        <v>1.8688</v>
      </c>
      <c r="M73" s="6">
        <f t="shared" si="30"/>
        <v>5656.5478519644412</v>
      </c>
      <c r="N73" s="7">
        <f t="shared" si="31"/>
        <v>5.656547851964441</v>
      </c>
      <c r="O73" s="20">
        <f t="shared" si="34"/>
        <v>5656.5478519644412</v>
      </c>
      <c r="P73" s="8"/>
      <c r="Q73" s="8"/>
      <c r="W73">
        <v>5.2854783128755738</v>
      </c>
      <c r="X73">
        <v>6.56</v>
      </c>
      <c r="Y73">
        <f t="shared" si="25"/>
        <v>93.44</v>
      </c>
      <c r="Z73">
        <f t="shared" si="33"/>
        <v>5.6565478519644419</v>
      </c>
      <c r="AA73" s="3"/>
      <c r="AB73" s="3"/>
    </row>
    <row r="74" spans="1:50" x14ac:dyDescent="0.3">
      <c r="B74" s="1" t="s">
        <v>21</v>
      </c>
      <c r="D74">
        <v>0</v>
      </c>
      <c r="E74" s="6" t="s">
        <v>22</v>
      </c>
      <c r="G74" s="1">
        <v>180</v>
      </c>
      <c r="H74" s="1">
        <f>F74/10</f>
        <v>0</v>
      </c>
      <c r="I74" s="1">
        <f t="shared" si="27"/>
        <v>0</v>
      </c>
      <c r="J74" s="1">
        <f t="shared" si="28"/>
        <v>0</v>
      </c>
      <c r="K74" s="6">
        <f t="shared" si="29"/>
        <v>0</v>
      </c>
      <c r="L74" s="6">
        <v>1.8688</v>
      </c>
      <c r="M74" s="6">
        <f t="shared" si="30"/>
        <v>0</v>
      </c>
      <c r="N74" s="7">
        <f t="shared" si="31"/>
        <v>0</v>
      </c>
      <c r="O74" s="20">
        <f t="shared" si="34"/>
        <v>0</v>
      </c>
      <c r="P74" s="8">
        <f>AVERAGE(K74:K76)</f>
        <v>0</v>
      </c>
      <c r="Q74" s="8">
        <f>STDEV(K74:K76)</f>
        <v>0</v>
      </c>
      <c r="R74" s="3">
        <f>AVERAGE(N74:N76)</f>
        <v>0</v>
      </c>
      <c r="S74" s="3">
        <f>STDEV(N74:N76)</f>
        <v>0</v>
      </c>
      <c r="T74" s="3">
        <f>AVERAGE(O74:O76)</f>
        <v>0</v>
      </c>
      <c r="U74" s="3">
        <f>STDEV(O74:O76)</f>
        <v>0</v>
      </c>
      <c r="W74">
        <v>0</v>
      </c>
      <c r="X74">
        <v>6.56</v>
      </c>
      <c r="Y74">
        <f t="shared" si="25"/>
        <v>93.44</v>
      </c>
      <c r="Z74">
        <f t="shared" si="33"/>
        <v>0</v>
      </c>
      <c r="AA74" s="3">
        <f>AVERAGE(Z74:Z76)</f>
        <v>0</v>
      </c>
      <c r="AB74" s="3">
        <f>STDEV(Z74:Z76)</f>
        <v>0</v>
      </c>
    </row>
    <row r="75" spans="1:50" x14ac:dyDescent="0.3">
      <c r="D75">
        <v>0</v>
      </c>
      <c r="G75" s="1">
        <v>180</v>
      </c>
      <c r="H75" s="1">
        <f t="shared" si="35"/>
        <v>0</v>
      </c>
      <c r="I75" s="1">
        <f t="shared" si="27"/>
        <v>0</v>
      </c>
      <c r="J75" s="1">
        <f t="shared" si="28"/>
        <v>0</v>
      </c>
      <c r="K75" s="6">
        <f t="shared" si="29"/>
        <v>0</v>
      </c>
      <c r="L75" s="6">
        <v>1.8688</v>
      </c>
      <c r="M75" s="6">
        <f t="shared" si="30"/>
        <v>0</v>
      </c>
      <c r="N75" s="7">
        <f t="shared" si="31"/>
        <v>0</v>
      </c>
      <c r="O75" s="20">
        <f t="shared" si="34"/>
        <v>0</v>
      </c>
      <c r="W75">
        <v>0</v>
      </c>
      <c r="X75">
        <v>6.56</v>
      </c>
      <c r="Y75">
        <f t="shared" si="25"/>
        <v>93.44</v>
      </c>
      <c r="Z75">
        <f t="shared" si="33"/>
        <v>0</v>
      </c>
      <c r="AA75" s="3"/>
      <c r="AB75" s="3"/>
    </row>
    <row r="76" spans="1:50" x14ac:dyDescent="0.3">
      <c r="D76">
        <v>0</v>
      </c>
      <c r="G76" s="1">
        <v>180</v>
      </c>
      <c r="H76" s="1">
        <f t="shared" si="35"/>
        <v>0</v>
      </c>
      <c r="I76" s="1">
        <f t="shared" si="27"/>
        <v>0</v>
      </c>
      <c r="J76" s="1">
        <f t="shared" si="28"/>
        <v>0</v>
      </c>
      <c r="K76" s="6">
        <f t="shared" si="29"/>
        <v>0</v>
      </c>
      <c r="L76" s="6">
        <v>1.8688</v>
      </c>
      <c r="M76" s="6">
        <f t="shared" si="30"/>
        <v>0</v>
      </c>
      <c r="N76" s="7">
        <f t="shared" si="31"/>
        <v>0</v>
      </c>
      <c r="O76" s="20">
        <f t="shared" si="34"/>
        <v>0</v>
      </c>
      <c r="W76">
        <v>0</v>
      </c>
      <c r="X76">
        <v>6.56</v>
      </c>
      <c r="Y76">
        <f t="shared" si="25"/>
        <v>93.44</v>
      </c>
      <c r="Z76">
        <f t="shared" si="33"/>
        <v>0</v>
      </c>
      <c r="AA76" s="3"/>
      <c r="AB76" s="3"/>
    </row>
    <row r="77" spans="1:50" x14ac:dyDescent="0.3">
      <c r="B77" s="1" t="s">
        <v>23</v>
      </c>
      <c r="D77">
        <v>12024</v>
      </c>
      <c r="E77" s="6" t="s">
        <v>24</v>
      </c>
      <c r="F77">
        <f>(D77+288.96)/43.451</f>
        <v>283.37575659938778</v>
      </c>
      <c r="G77" s="1">
        <v>194</v>
      </c>
      <c r="H77" s="1">
        <f t="shared" si="35"/>
        <v>28.337575659938778</v>
      </c>
      <c r="I77" s="1">
        <f t="shared" si="27"/>
        <v>5497.4896780281233</v>
      </c>
      <c r="J77" s="1">
        <f t="shared" si="28"/>
        <v>1099.4979356056247</v>
      </c>
      <c r="K77" s="6">
        <f t="shared" si="29"/>
        <v>549.74896780281233</v>
      </c>
      <c r="L77" s="6">
        <v>1.8688</v>
      </c>
      <c r="M77" s="6">
        <f t="shared" si="30"/>
        <v>588.34435766568095</v>
      </c>
      <c r="N77" s="7">
        <f t="shared" si="31"/>
        <v>0.58834435766568094</v>
      </c>
      <c r="O77" s="20">
        <f t="shared" si="34"/>
        <v>588.34435766568095</v>
      </c>
      <c r="P77" s="3">
        <f>AVERAGE(K77:K79)</f>
        <v>613.11935436852241</v>
      </c>
      <c r="Q77" s="3">
        <f>STDEV(K77:K79)</f>
        <v>56.566195440284197</v>
      </c>
      <c r="R77" s="3">
        <f>AVERAGE(N77:N79)</f>
        <v>0.65616369260329876</v>
      </c>
      <c r="S77" s="3">
        <f>STDEV(N77:N79)</f>
        <v>6.0537452311948008E-2</v>
      </c>
      <c r="T77" s="3">
        <f>AVERAGE(O77:O79)</f>
        <v>656.16369260329873</v>
      </c>
      <c r="U77" s="3">
        <f>STDEV(O77:O79)</f>
        <v>60.537452311947995</v>
      </c>
      <c r="W77">
        <v>0.54974896780281235</v>
      </c>
      <c r="X77">
        <v>6.56</v>
      </c>
      <c r="Y77">
        <f t="shared" si="25"/>
        <v>93.44</v>
      </c>
      <c r="Z77">
        <f t="shared" si="33"/>
        <v>0.58834435766568105</v>
      </c>
      <c r="AA77" s="3">
        <f>AVERAGE(Z77:Z79)</f>
        <v>0.65616369260329888</v>
      </c>
      <c r="AB77" s="3">
        <f>STDEV(Z77:Z79)</f>
        <v>6.0537452311947966E-2</v>
      </c>
    </row>
    <row r="78" spans="1:50" x14ac:dyDescent="0.3">
      <c r="D78">
        <v>13846</v>
      </c>
      <c r="F78">
        <f>(D78+288.96)/43.451</f>
        <v>325.30804814618762</v>
      </c>
      <c r="G78" s="1">
        <v>194</v>
      </c>
      <c r="H78" s="1">
        <f t="shared" si="35"/>
        <v>32.530804814618762</v>
      </c>
      <c r="I78" s="1">
        <f t="shared" si="27"/>
        <v>6310.9761340360401</v>
      </c>
      <c r="J78" s="1">
        <f t="shared" si="28"/>
        <v>1262.1952268072082</v>
      </c>
      <c r="K78" s="6">
        <f t="shared" si="29"/>
        <v>631.0976134036041</v>
      </c>
      <c r="L78" s="6">
        <v>1.8688</v>
      </c>
      <c r="M78" s="6">
        <f t="shared" si="30"/>
        <v>675.40412393365159</v>
      </c>
      <c r="N78" s="7">
        <f t="shared" si="31"/>
        <v>0.67540412393365157</v>
      </c>
      <c r="O78" s="20">
        <f t="shared" si="34"/>
        <v>675.40412393365159</v>
      </c>
      <c r="W78">
        <v>0.63109761340360415</v>
      </c>
      <c r="X78">
        <v>6.56</v>
      </c>
      <c r="Y78">
        <f t="shared" si="25"/>
        <v>93.44</v>
      </c>
      <c r="Z78">
        <f t="shared" si="33"/>
        <v>0.67540412393365168</v>
      </c>
      <c r="AA78" s="3"/>
      <c r="AB78" s="3"/>
    </row>
    <row r="79" spans="1:50" x14ac:dyDescent="0.3">
      <c r="D79">
        <v>14460</v>
      </c>
      <c r="F79">
        <f>(D79+288.96)/43.451</f>
        <v>339.4389081954385</v>
      </c>
      <c r="G79" s="1">
        <v>194</v>
      </c>
      <c r="H79" s="1">
        <f t="shared" si="35"/>
        <v>33.943890819543853</v>
      </c>
      <c r="I79" s="1">
        <f t="shared" si="27"/>
        <v>6585.1148189915075</v>
      </c>
      <c r="J79" s="1">
        <f t="shared" si="28"/>
        <v>1317.0229637983016</v>
      </c>
      <c r="K79" s="6">
        <f t="shared" si="29"/>
        <v>658.51148189915079</v>
      </c>
      <c r="L79" s="6">
        <v>1.8688</v>
      </c>
      <c r="M79" s="6">
        <f t="shared" si="30"/>
        <v>704.74259621056376</v>
      </c>
      <c r="N79" s="7">
        <f t="shared" si="31"/>
        <v>0.70474259621056379</v>
      </c>
      <c r="O79" s="20">
        <f t="shared" si="34"/>
        <v>704.74259621056376</v>
      </c>
      <c r="W79">
        <v>0.65851148189915076</v>
      </c>
      <c r="X79">
        <v>6.56</v>
      </c>
      <c r="Y79">
        <f t="shared" si="25"/>
        <v>93.44</v>
      </c>
      <c r="Z79">
        <f t="shared" si="33"/>
        <v>0.70474259621056379</v>
      </c>
      <c r="AA79" s="3"/>
      <c r="AB79" s="3"/>
    </row>
    <row r="82" spans="1:50" x14ac:dyDescent="0.3">
      <c r="A82" s="9" t="s">
        <v>40</v>
      </c>
      <c r="K82" s="6"/>
      <c r="L82" s="6"/>
      <c r="M82" s="6"/>
      <c r="N82" s="7"/>
      <c r="O82" s="7"/>
      <c r="P82" s="8"/>
      <c r="Q82" s="8"/>
    </row>
    <row r="83" spans="1:50" x14ac:dyDescent="0.3">
      <c r="A83" s="10"/>
      <c r="B83" s="11"/>
      <c r="C83" s="28" t="s">
        <v>0</v>
      </c>
      <c r="D83" s="28" t="s">
        <v>1</v>
      </c>
      <c r="E83" s="28" t="s">
        <v>29</v>
      </c>
      <c r="F83" s="29" t="s">
        <v>2</v>
      </c>
      <c r="G83" s="28" t="s">
        <v>3</v>
      </c>
      <c r="H83" s="28" t="s">
        <v>4</v>
      </c>
      <c r="I83" s="28" t="s">
        <v>30</v>
      </c>
      <c r="J83" s="28" t="s">
        <v>31</v>
      </c>
      <c r="K83" s="30" t="s">
        <v>32</v>
      </c>
      <c r="L83" s="30" t="s">
        <v>33</v>
      </c>
      <c r="M83" s="30" t="s">
        <v>34</v>
      </c>
      <c r="N83" s="30" t="s">
        <v>35</v>
      </c>
      <c r="O83" s="30" t="s">
        <v>5</v>
      </c>
      <c r="P83" s="31" t="s">
        <v>6</v>
      </c>
      <c r="Q83" s="31" t="s">
        <v>7</v>
      </c>
      <c r="R83" s="32" t="s">
        <v>35</v>
      </c>
      <c r="S83" s="32" t="s">
        <v>7</v>
      </c>
      <c r="T83" s="32" t="s">
        <v>5</v>
      </c>
      <c r="U83" s="32" t="s">
        <v>7</v>
      </c>
      <c r="V83" s="22"/>
      <c r="W83" s="22" t="s">
        <v>8</v>
      </c>
      <c r="X83" s="22" t="s">
        <v>9</v>
      </c>
      <c r="Y83" s="22"/>
      <c r="Z83" s="22" t="s">
        <v>10</v>
      </c>
      <c r="AA83" s="22" t="s">
        <v>38</v>
      </c>
      <c r="AB83" s="22" t="s">
        <v>7</v>
      </c>
    </row>
    <row r="84" spans="1:50" x14ac:dyDescent="0.3">
      <c r="A84" t="s">
        <v>11</v>
      </c>
      <c r="D84" s="1"/>
      <c r="K84" s="6"/>
      <c r="L84" s="6"/>
      <c r="M84" s="6"/>
      <c r="N84" s="6"/>
      <c r="O84" s="7"/>
      <c r="P84" s="8"/>
      <c r="Q84" s="8"/>
    </row>
    <row r="85" spans="1:50" x14ac:dyDescent="0.3">
      <c r="B85" s="1" t="s">
        <v>12</v>
      </c>
      <c r="D85">
        <v>5441</v>
      </c>
      <c r="E85" s="1" t="s">
        <v>13</v>
      </c>
      <c r="F85">
        <f t="shared" ref="F85:F96" si="36">(D85-48.101)/15.093</f>
        <v>357.31127012522364</v>
      </c>
      <c r="G85" s="1">
        <v>290</v>
      </c>
      <c r="H85" s="1">
        <f>F85/10</f>
        <v>35.731127012522364</v>
      </c>
      <c r="I85" s="1">
        <f>H85*G85</f>
        <v>10362.026833631486</v>
      </c>
      <c r="J85" s="1">
        <f>I85*0.2</f>
        <v>2072.4053667262974</v>
      </c>
      <c r="K85" s="6">
        <f>J85/2</f>
        <v>1036.2026833631487</v>
      </c>
      <c r="L85" s="6">
        <v>1.8660000000000001</v>
      </c>
      <c r="M85" s="6">
        <f>J85/L85</f>
        <v>1110.6138085349933</v>
      </c>
      <c r="N85" s="7">
        <f>M85/1000</f>
        <v>1.1106138085349933</v>
      </c>
      <c r="O85" s="20">
        <f>N85*1000</f>
        <v>1110.6138085349933</v>
      </c>
      <c r="P85" s="8">
        <f>AVERAGE(K85:K87)</f>
        <v>1072.1972945515583</v>
      </c>
      <c r="Q85" s="8">
        <f>STDEV(K85:K87)</f>
        <v>52.831844090455952</v>
      </c>
      <c r="R85" s="3">
        <f>AVERAGE(N85:N87)</f>
        <v>1.1491932417487227</v>
      </c>
      <c r="S85" s="3">
        <f>STDEV(N85:N87)</f>
        <v>5.6625770729320429E-2</v>
      </c>
      <c r="T85" s="3">
        <f>AVERAGE(O85:O87)</f>
        <v>1149.1932417487226</v>
      </c>
      <c r="U85" s="3">
        <f>STDEV(O85:O87)</f>
        <v>56.625770729320365</v>
      </c>
      <c r="W85">
        <v>1.0362026833631488</v>
      </c>
      <c r="X85">
        <v>6.7</v>
      </c>
      <c r="Y85">
        <f t="shared" ref="Y85:Y105" si="37">100-X85</f>
        <v>93.3</v>
      </c>
      <c r="Z85">
        <f>(W85*100)/Y85</f>
        <v>1.1106138085349935</v>
      </c>
      <c r="AA85" s="3">
        <f>AVERAGE(Z85:Z87)</f>
        <v>1.1491932417487229</v>
      </c>
      <c r="AB85" s="3">
        <f>STDEV(Z85:Z87)</f>
        <v>5.6625770729320304E-2</v>
      </c>
    </row>
    <row r="86" spans="1:50" x14ac:dyDescent="0.3">
      <c r="D86">
        <v>5944</v>
      </c>
      <c r="F86">
        <f t="shared" si="36"/>
        <v>390.63797787053602</v>
      </c>
      <c r="G86" s="1">
        <v>290</v>
      </c>
      <c r="H86" s="1">
        <f t="shared" ref="H86:H96" si="38">F86/10</f>
        <v>39.063797787053602</v>
      </c>
      <c r="I86" s="1">
        <f t="shared" ref="I86:I105" si="39">H86*G86</f>
        <v>11328.501358245545</v>
      </c>
      <c r="J86" s="1">
        <f t="shared" ref="J86:J105" si="40">I86*0.2</f>
        <v>2265.7002716491093</v>
      </c>
      <c r="K86" s="6">
        <f t="shared" ref="K86:K105" si="41">J86/2</f>
        <v>1132.8501358245546</v>
      </c>
      <c r="L86" s="6">
        <v>1.8660000000000001</v>
      </c>
      <c r="M86" s="6">
        <f t="shared" ref="M86:M105" si="42">J86/L86</f>
        <v>1214.2016461142064</v>
      </c>
      <c r="N86" s="7">
        <f t="shared" ref="N86:N105" si="43">M86/1000</f>
        <v>1.2142016461142064</v>
      </c>
      <c r="O86" s="20">
        <f t="shared" ref="O86:O93" si="44">N86*1000</f>
        <v>1214.2016461142064</v>
      </c>
      <c r="P86" s="8"/>
      <c r="Q86" s="8"/>
      <c r="W86">
        <v>1.1328501358245546</v>
      </c>
      <c r="X86">
        <v>6.7</v>
      </c>
      <c r="Y86">
        <f t="shared" si="37"/>
        <v>93.3</v>
      </c>
      <c r="Z86">
        <f t="shared" ref="Z86:Z105" si="45">(W86*100)/Y86</f>
        <v>1.2142016461142064</v>
      </c>
      <c r="AA86" s="3"/>
      <c r="AB86" s="3"/>
    </row>
    <row r="87" spans="1:50" x14ac:dyDescent="0.3">
      <c r="D87">
        <v>5500</v>
      </c>
      <c r="F87">
        <f t="shared" si="36"/>
        <v>361.22036705757637</v>
      </c>
      <c r="G87" s="1">
        <v>290</v>
      </c>
      <c r="H87" s="1">
        <f t="shared" si="38"/>
        <v>36.122036705757637</v>
      </c>
      <c r="I87" s="1">
        <f t="shared" si="39"/>
        <v>10475.390644669715</v>
      </c>
      <c r="J87" s="1">
        <f t="shared" si="40"/>
        <v>2095.0781289339429</v>
      </c>
      <c r="K87" s="6">
        <f t="shared" si="41"/>
        <v>1047.5390644669715</v>
      </c>
      <c r="L87" s="6">
        <v>1.8660000000000001</v>
      </c>
      <c r="M87" s="6">
        <f t="shared" si="42"/>
        <v>1122.7642705969683</v>
      </c>
      <c r="N87" s="7">
        <f t="shared" si="43"/>
        <v>1.1227642705969683</v>
      </c>
      <c r="O87" s="20">
        <f t="shared" si="44"/>
        <v>1122.7642705969683</v>
      </c>
      <c r="P87" s="8"/>
      <c r="Q87" s="8"/>
      <c r="W87">
        <v>1.0475390644669715</v>
      </c>
      <c r="X87">
        <v>6.7</v>
      </c>
      <c r="Y87">
        <f t="shared" si="37"/>
        <v>93.3</v>
      </c>
      <c r="Z87">
        <f t="shared" si="45"/>
        <v>1.1227642705969685</v>
      </c>
      <c r="AA87" s="3"/>
      <c r="AB87" s="3"/>
    </row>
    <row r="88" spans="1:50" x14ac:dyDescent="0.3">
      <c r="B88" s="1" t="s">
        <v>14</v>
      </c>
      <c r="D88">
        <v>1896</v>
      </c>
      <c r="E88" s="1" t="s">
        <v>15</v>
      </c>
      <c r="F88">
        <f t="shared" si="36"/>
        <v>122.43417478301198</v>
      </c>
      <c r="G88" s="1">
        <v>578</v>
      </c>
      <c r="H88" s="1">
        <f t="shared" si="38"/>
        <v>12.243417478301199</v>
      </c>
      <c r="I88" s="1">
        <f t="shared" si="39"/>
        <v>7076.6953024580926</v>
      </c>
      <c r="J88" s="1">
        <f t="shared" si="40"/>
        <v>1415.3390604916185</v>
      </c>
      <c r="K88" s="6">
        <f t="shared" si="41"/>
        <v>707.66953024580926</v>
      </c>
      <c r="L88" s="6">
        <v>1.8660000000000001</v>
      </c>
      <c r="M88" s="6">
        <f t="shared" si="42"/>
        <v>758.4882424928287</v>
      </c>
      <c r="N88" s="7">
        <f t="shared" si="43"/>
        <v>0.75848824249282876</v>
      </c>
      <c r="O88" s="20">
        <f t="shared" si="44"/>
        <v>758.4882424928287</v>
      </c>
      <c r="P88" s="8">
        <f>AVERAGE(K88:K90)</f>
        <v>769.07062125930349</v>
      </c>
      <c r="Q88" s="8">
        <f>STDEV(K88:K90)</f>
        <v>53.868505513378963</v>
      </c>
      <c r="R88" s="3">
        <f>AVERAGE(N88:N90)</f>
        <v>0.82429862943119347</v>
      </c>
      <c r="S88" s="3">
        <f>STDEV(N88:N90)</f>
        <v>5.773687622012752E-2</v>
      </c>
      <c r="T88" s="3">
        <f>AVERAGE(O88:O90)</f>
        <v>824.29862943119349</v>
      </c>
      <c r="U88" s="3">
        <f>STDEV(O88:O90)</f>
        <v>57.736876220127542</v>
      </c>
      <c r="W88">
        <v>0.70766953024580925</v>
      </c>
      <c r="X88">
        <v>6.7</v>
      </c>
      <c r="Y88">
        <f t="shared" si="37"/>
        <v>93.3</v>
      </c>
      <c r="Z88">
        <f t="shared" si="45"/>
        <v>0.75848824249282887</v>
      </c>
      <c r="AA88" s="3">
        <f>AVERAGE(Z88:Z90)</f>
        <v>0.82429862943119347</v>
      </c>
      <c r="AB88" s="3">
        <f>STDEV(Z88:Z90)</f>
        <v>5.7736876220127492E-2</v>
      </c>
    </row>
    <row r="89" spans="1:50" x14ac:dyDescent="0.3">
      <c r="D89">
        <v>2159</v>
      </c>
      <c r="F89">
        <f t="shared" si="36"/>
        <v>139.85947127807592</v>
      </c>
      <c r="G89" s="1">
        <v>578</v>
      </c>
      <c r="H89" s="1">
        <f t="shared" si="38"/>
        <v>13.985947127807592</v>
      </c>
      <c r="I89" s="1">
        <f t="shared" si="39"/>
        <v>8083.8774398727883</v>
      </c>
      <c r="J89" s="1">
        <f t="shared" si="40"/>
        <v>1616.7754879745578</v>
      </c>
      <c r="K89" s="6">
        <f t="shared" si="41"/>
        <v>808.3877439872789</v>
      </c>
      <c r="L89" s="6">
        <v>1.8660000000000001</v>
      </c>
      <c r="M89" s="6">
        <f t="shared" si="42"/>
        <v>866.43916826074906</v>
      </c>
      <c r="N89" s="7">
        <f t="shared" si="43"/>
        <v>0.86643916826074907</v>
      </c>
      <c r="O89" s="20">
        <f t="shared" si="44"/>
        <v>866.43916826074906</v>
      </c>
      <c r="P89" s="8"/>
      <c r="Q89" s="8"/>
      <c r="W89">
        <v>0.80838774398727886</v>
      </c>
      <c r="X89">
        <v>6.7</v>
      </c>
      <c r="Y89">
        <f t="shared" si="37"/>
        <v>93.3</v>
      </c>
      <c r="Z89">
        <f t="shared" si="45"/>
        <v>0.86643916826074918</v>
      </c>
      <c r="AA89" s="3"/>
      <c r="AB89" s="3"/>
    </row>
    <row r="90" spans="1:50" x14ac:dyDescent="0.3">
      <c r="D90">
        <v>2114</v>
      </c>
      <c r="F90">
        <f t="shared" si="36"/>
        <v>136.87795666865435</v>
      </c>
      <c r="G90" s="1">
        <v>578</v>
      </c>
      <c r="H90" s="1">
        <f t="shared" si="38"/>
        <v>13.687795666865435</v>
      </c>
      <c r="I90" s="1">
        <f t="shared" si="39"/>
        <v>7911.5458954482219</v>
      </c>
      <c r="J90" s="1">
        <f t="shared" si="40"/>
        <v>1582.3091790896444</v>
      </c>
      <c r="K90" s="6">
        <f t="shared" si="41"/>
        <v>791.15458954482222</v>
      </c>
      <c r="L90" s="6">
        <v>1.8660000000000001</v>
      </c>
      <c r="M90" s="6">
        <f t="shared" si="42"/>
        <v>847.96847754000237</v>
      </c>
      <c r="N90" s="7">
        <f t="shared" si="43"/>
        <v>0.84796847754000237</v>
      </c>
      <c r="O90" s="20">
        <f t="shared" si="44"/>
        <v>847.96847754000237</v>
      </c>
      <c r="P90" s="8"/>
      <c r="Q90" s="8"/>
      <c r="W90">
        <v>0.79115458954482221</v>
      </c>
      <c r="X90">
        <v>6.7</v>
      </c>
      <c r="Y90">
        <f t="shared" si="37"/>
        <v>93.3</v>
      </c>
      <c r="Z90">
        <f t="shared" si="45"/>
        <v>0.84796847754000237</v>
      </c>
      <c r="AA90" s="3"/>
      <c r="AB90" s="3"/>
    </row>
    <row r="91" spans="1:50" x14ac:dyDescent="0.3">
      <c r="B91" s="1" t="s">
        <v>16</v>
      </c>
      <c r="D91">
        <v>2551</v>
      </c>
      <c r="E91" s="1" t="s">
        <v>17</v>
      </c>
      <c r="F91">
        <f t="shared" si="36"/>
        <v>165.83177632014841</v>
      </c>
      <c r="G91" s="1">
        <v>290</v>
      </c>
      <c r="H91" s="1">
        <f t="shared" si="38"/>
        <v>16.583177632014841</v>
      </c>
      <c r="I91" s="1">
        <f t="shared" si="39"/>
        <v>4809.1215132843045</v>
      </c>
      <c r="J91" s="1">
        <f t="shared" si="40"/>
        <v>961.82430265686094</v>
      </c>
      <c r="K91" s="6">
        <f t="shared" si="41"/>
        <v>480.91215132843047</v>
      </c>
      <c r="L91" s="6">
        <v>1.8660000000000001</v>
      </c>
      <c r="M91" s="6">
        <f t="shared" si="42"/>
        <v>515.44710753315155</v>
      </c>
      <c r="N91" s="7">
        <f t="shared" si="43"/>
        <v>0.51544710753315159</v>
      </c>
      <c r="O91" s="20">
        <f t="shared" si="44"/>
        <v>515.44710753315155</v>
      </c>
      <c r="P91" s="8">
        <f>AVERAGE(K91:K93)</f>
        <v>496.53970494048014</v>
      </c>
      <c r="Q91" s="8">
        <f>STDEV(K91:K93)</f>
        <v>39.475879692709974</v>
      </c>
      <c r="R91" s="3">
        <f>AVERAGE(N91:N93)</f>
        <v>0.53219689704231532</v>
      </c>
      <c r="S91" s="3">
        <f>STDEV(N91:N93)</f>
        <v>4.2310696348027831E-2</v>
      </c>
      <c r="T91" s="3">
        <f>AVERAGE(O91:O93)</f>
        <v>532.1968970423153</v>
      </c>
      <c r="U91" s="3">
        <f>STDEV(O91:O93)</f>
        <v>42.310696348027818</v>
      </c>
      <c r="W91">
        <v>0.48091215132843046</v>
      </c>
      <c r="X91">
        <v>6.7</v>
      </c>
      <c r="Y91">
        <f t="shared" si="37"/>
        <v>93.3</v>
      </c>
      <c r="Z91">
        <f t="shared" si="45"/>
        <v>0.51544710753315159</v>
      </c>
      <c r="AA91" s="3">
        <f>AVERAGE(Z91:Z93)</f>
        <v>0.53219689704231532</v>
      </c>
      <c r="AB91" s="3">
        <f>STDEV(Z91:Z93)</f>
        <v>4.23106963480279E-2</v>
      </c>
    </row>
    <row r="92" spans="1:50" x14ac:dyDescent="0.3">
      <c r="D92">
        <v>2866</v>
      </c>
      <c r="F92">
        <f t="shared" si="36"/>
        <v>186.70237858609951</v>
      </c>
      <c r="G92" s="1">
        <v>290</v>
      </c>
      <c r="H92" s="1">
        <f t="shared" si="38"/>
        <v>18.670237858609951</v>
      </c>
      <c r="I92" s="1">
        <f t="shared" si="39"/>
        <v>5414.3689789968857</v>
      </c>
      <c r="J92" s="1">
        <f t="shared" si="40"/>
        <v>1082.8737957993771</v>
      </c>
      <c r="K92" s="6">
        <f t="shared" si="41"/>
        <v>541.43689789968857</v>
      </c>
      <c r="L92" s="6">
        <v>1.8660000000000001</v>
      </c>
      <c r="M92" s="6">
        <f t="shared" si="42"/>
        <v>580.31821854200268</v>
      </c>
      <c r="N92" s="7">
        <f t="shared" si="43"/>
        <v>0.58031821854200272</v>
      </c>
      <c r="O92" s="20">
        <f t="shared" si="44"/>
        <v>580.31821854200268</v>
      </c>
      <c r="P92" s="8"/>
      <c r="Q92" s="8"/>
      <c r="W92">
        <v>0.54143689789968863</v>
      </c>
      <c r="X92">
        <v>6.7</v>
      </c>
      <c r="Y92">
        <f t="shared" si="37"/>
        <v>93.3</v>
      </c>
      <c r="Z92">
        <f t="shared" si="45"/>
        <v>0.58031821854200283</v>
      </c>
      <c r="AA92" s="3"/>
      <c r="AB92" s="3"/>
    </row>
    <row r="93" spans="1:50" x14ac:dyDescent="0.3">
      <c r="D93">
        <v>2480</v>
      </c>
      <c r="F93">
        <f t="shared" si="36"/>
        <v>161.12760882528323</v>
      </c>
      <c r="G93" s="1">
        <v>290</v>
      </c>
      <c r="H93" s="1">
        <f t="shared" si="38"/>
        <v>16.112760882528324</v>
      </c>
      <c r="I93" s="1">
        <f t="shared" si="39"/>
        <v>4672.700655933214</v>
      </c>
      <c r="J93" s="1">
        <f t="shared" si="40"/>
        <v>934.54013118664284</v>
      </c>
      <c r="K93" s="6">
        <f t="shared" si="41"/>
        <v>467.27006559332142</v>
      </c>
      <c r="L93" s="6">
        <v>1.8660000000000001</v>
      </c>
      <c r="M93" s="6">
        <f t="shared" si="42"/>
        <v>500.82536505179144</v>
      </c>
      <c r="N93" s="7">
        <f t="shared" si="43"/>
        <v>0.50082536505179143</v>
      </c>
      <c r="O93" s="20">
        <f t="shared" si="44"/>
        <v>500.82536505179144</v>
      </c>
      <c r="P93" s="8"/>
      <c r="Q93" s="8"/>
      <c r="W93">
        <v>0.4672700655933214</v>
      </c>
      <c r="X93">
        <v>6.7</v>
      </c>
      <c r="Y93">
        <f t="shared" si="37"/>
        <v>93.3</v>
      </c>
      <c r="Z93">
        <f t="shared" si="45"/>
        <v>0.50082536505179143</v>
      </c>
      <c r="AA93" s="3"/>
      <c r="AB93" s="3"/>
    </row>
    <row r="94" spans="1:50" s="21" customFormat="1" x14ac:dyDescent="0.3">
      <c r="A94"/>
      <c r="B94" s="1" t="s">
        <v>18</v>
      </c>
      <c r="C94" s="1"/>
      <c r="D94">
        <v>642</v>
      </c>
      <c r="E94" s="1" t="s">
        <v>15</v>
      </c>
      <c r="F94">
        <f t="shared" si="36"/>
        <v>39.34930100046379</v>
      </c>
      <c r="G94" s="1">
        <v>578</v>
      </c>
      <c r="H94" s="1">
        <f t="shared" si="38"/>
        <v>3.9349301000463788</v>
      </c>
      <c r="I94" s="1">
        <f t="shared" si="39"/>
        <v>2274.3895978268069</v>
      </c>
      <c r="J94" s="1">
        <f t="shared" si="40"/>
        <v>454.87791956536142</v>
      </c>
      <c r="K94" s="6">
        <f t="shared" si="41"/>
        <v>227.43895978268071</v>
      </c>
      <c r="L94" s="6">
        <v>1.8660000000000001</v>
      </c>
      <c r="M94" s="6">
        <f t="shared" si="42"/>
        <v>243.77166107468457</v>
      </c>
      <c r="N94" s="7">
        <f t="shared" si="43"/>
        <v>0.24377166107468456</v>
      </c>
      <c r="O94" s="20">
        <f>N94*1000</f>
        <v>243.77166107468457</v>
      </c>
      <c r="P94" s="8">
        <f>AVERAGE(K94:K96)</f>
        <v>217.60967910068686</v>
      </c>
      <c r="Q94" s="8">
        <f>STDEV(K94:K96)</f>
        <v>15.716878220828924</v>
      </c>
      <c r="R94" s="3">
        <f>AVERAGE(N94:N96)</f>
        <v>0.23323652636729564</v>
      </c>
      <c r="S94" s="3">
        <f>STDEV(N94:N96)</f>
        <v>1.6845528639688023E-2</v>
      </c>
      <c r="T94" s="3">
        <f>AVERAGE(O94:O96)</f>
        <v>233.23652636729562</v>
      </c>
      <c r="U94" s="3">
        <f>STDEV(O94:O96)</f>
        <v>16.845528639688023</v>
      </c>
      <c r="V94"/>
      <c r="W94">
        <v>0.22743895978268072</v>
      </c>
      <c r="X94">
        <v>6.7</v>
      </c>
      <c r="Y94">
        <f t="shared" si="37"/>
        <v>93.3</v>
      </c>
      <c r="Z94">
        <f t="shared" si="45"/>
        <v>0.24377166107468459</v>
      </c>
      <c r="AA94" s="3">
        <f>AVERAGE(Z94:Z96)</f>
        <v>0.23323652636729567</v>
      </c>
      <c r="AB94" s="3">
        <f>STDEV(Z94:Z96)</f>
        <v>1.6845528639688023E-2</v>
      </c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</row>
    <row r="95" spans="1:50" x14ac:dyDescent="0.3">
      <c r="D95">
        <v>638</v>
      </c>
      <c r="F95">
        <f t="shared" si="36"/>
        <v>39.084277479626316</v>
      </c>
      <c r="G95" s="1">
        <v>578</v>
      </c>
      <c r="H95" s="1">
        <f t="shared" si="38"/>
        <v>3.9084277479626315</v>
      </c>
      <c r="I95" s="1">
        <f t="shared" si="39"/>
        <v>2259.0712383224009</v>
      </c>
      <c r="J95" s="1">
        <f t="shared" si="40"/>
        <v>451.81424766448021</v>
      </c>
      <c r="K95" s="6">
        <f t="shared" si="41"/>
        <v>225.9071238322401</v>
      </c>
      <c r="L95" s="6">
        <v>1.8660000000000001</v>
      </c>
      <c r="M95" s="6">
        <f t="shared" si="42"/>
        <v>242.12982189950705</v>
      </c>
      <c r="N95" s="7">
        <f t="shared" si="43"/>
        <v>0.24212982189950705</v>
      </c>
      <c r="O95" s="20">
        <f>N95*1000</f>
        <v>242.12982189950705</v>
      </c>
      <c r="P95" s="8"/>
      <c r="Q95" s="8"/>
      <c r="W95">
        <v>0.2259071238322401</v>
      </c>
      <c r="X95">
        <v>6.7</v>
      </c>
      <c r="Y95">
        <f t="shared" si="37"/>
        <v>93.3</v>
      </c>
      <c r="Z95">
        <f t="shared" si="45"/>
        <v>0.24212982189950708</v>
      </c>
      <c r="AA95" s="3"/>
      <c r="AB95" s="3"/>
    </row>
    <row r="96" spans="1:50" x14ac:dyDescent="0.3">
      <c r="D96">
        <v>569</v>
      </c>
      <c r="F96">
        <f t="shared" si="36"/>
        <v>34.512621745179885</v>
      </c>
      <c r="G96" s="1">
        <v>578</v>
      </c>
      <c r="H96" s="1">
        <f t="shared" si="38"/>
        <v>3.4512621745179883</v>
      </c>
      <c r="I96" s="1">
        <f t="shared" si="39"/>
        <v>1994.8295368713973</v>
      </c>
      <c r="J96" s="1">
        <f t="shared" si="40"/>
        <v>398.96590737427948</v>
      </c>
      <c r="K96" s="6">
        <f t="shared" si="41"/>
        <v>199.48295368713974</v>
      </c>
      <c r="L96" s="6">
        <v>1.8660000000000001</v>
      </c>
      <c r="M96" s="6">
        <f t="shared" si="42"/>
        <v>213.80809612769531</v>
      </c>
      <c r="N96" s="7">
        <f t="shared" si="43"/>
        <v>0.2138080961276953</v>
      </c>
      <c r="O96" s="20">
        <f t="shared" ref="O96:O105" si="46">N96*1000</f>
        <v>213.80809612769531</v>
      </c>
      <c r="P96" s="8"/>
      <c r="Q96" s="8"/>
      <c r="W96">
        <v>0.19948295368713975</v>
      </c>
      <c r="X96">
        <v>6.7</v>
      </c>
      <c r="Y96">
        <f t="shared" si="37"/>
        <v>93.3</v>
      </c>
      <c r="Z96">
        <f t="shared" si="45"/>
        <v>0.21380809612769533</v>
      </c>
      <c r="AA96" s="3"/>
      <c r="AB96" s="3"/>
    </row>
    <row r="97" spans="1:28" x14ac:dyDescent="0.3">
      <c r="B97" s="1" t="s">
        <v>19</v>
      </c>
      <c r="D97">
        <v>130048</v>
      </c>
      <c r="E97" s="6" t="s">
        <v>20</v>
      </c>
      <c r="F97">
        <f>(D97-1843)/35.113</f>
        <v>3651.2118018967335</v>
      </c>
      <c r="G97" s="1">
        <v>180</v>
      </c>
      <c r="H97" s="1">
        <f>F97/10</f>
        <v>365.12118018967334</v>
      </c>
      <c r="I97" s="1">
        <f t="shared" si="39"/>
        <v>65721.812434141204</v>
      </c>
      <c r="J97" s="1">
        <f t="shared" si="40"/>
        <v>13144.362486828242</v>
      </c>
      <c r="K97" s="6">
        <f t="shared" si="41"/>
        <v>6572.1812434141211</v>
      </c>
      <c r="L97" s="6">
        <v>1.8660000000000001</v>
      </c>
      <c r="M97" s="6">
        <f t="shared" si="42"/>
        <v>7044.1385245596148</v>
      </c>
      <c r="N97" s="7">
        <f t="shared" si="43"/>
        <v>7.0441385245596146</v>
      </c>
      <c r="O97" s="20">
        <f t="shared" si="46"/>
        <v>7044.1385245596148</v>
      </c>
      <c r="P97" s="8">
        <f>AVERAGE(K97:K99)</f>
        <v>6604.7162019764774</v>
      </c>
      <c r="Q97" s="8">
        <f>STDEV(K97:K99)</f>
        <v>206.97903738002617</v>
      </c>
      <c r="R97" s="3">
        <f>AVERAGE(N97:N99)</f>
        <v>7.0790098627829323</v>
      </c>
      <c r="S97" s="3">
        <f>STDEV(N97:N99)</f>
        <v>0.22184248379423993</v>
      </c>
      <c r="T97" s="3">
        <f>AVERAGE(O97:O99)</f>
        <v>7079.0098627829329</v>
      </c>
      <c r="U97" s="3">
        <f>STDEV(O97:O99)</f>
        <v>221.84248379424031</v>
      </c>
      <c r="W97">
        <v>6.5721812434141214</v>
      </c>
      <c r="X97">
        <v>6.7</v>
      </c>
      <c r="Y97">
        <f t="shared" si="37"/>
        <v>93.3</v>
      </c>
      <c r="Z97">
        <f t="shared" si="45"/>
        <v>7.0441385245596155</v>
      </c>
      <c r="AA97" s="3">
        <f>AVERAGE(Z97:Z99)</f>
        <v>7.0790098627829332</v>
      </c>
      <c r="AB97" s="3">
        <f>STDEV(Z97:Z99)</f>
        <v>0.22184248379423993</v>
      </c>
    </row>
    <row r="98" spans="1:28" x14ac:dyDescent="0.3">
      <c r="D98">
        <v>135000</v>
      </c>
      <c r="F98">
        <f>(D98-1843)/35.113</f>
        <v>3792.2421895024636</v>
      </c>
      <c r="G98" s="1">
        <v>180</v>
      </c>
      <c r="H98" s="1">
        <f t="shared" ref="H98:H105" si="47">F98/10</f>
        <v>379.22421895024638</v>
      </c>
      <c r="I98" s="1">
        <f t="shared" si="39"/>
        <v>68260.359411044352</v>
      </c>
      <c r="J98" s="1">
        <f t="shared" si="40"/>
        <v>13652.071882208871</v>
      </c>
      <c r="K98" s="6">
        <f t="shared" si="41"/>
        <v>6826.0359411044356</v>
      </c>
      <c r="L98" s="6">
        <v>1.8660000000000001</v>
      </c>
      <c r="M98" s="6">
        <f t="shared" si="42"/>
        <v>7316.222873638194</v>
      </c>
      <c r="N98" s="7">
        <f t="shared" si="43"/>
        <v>7.3162228736381936</v>
      </c>
      <c r="O98" s="20">
        <f t="shared" si="46"/>
        <v>7316.222873638194</v>
      </c>
      <c r="P98" s="8"/>
      <c r="Q98" s="8"/>
      <c r="W98">
        <v>6.8260359411044353</v>
      </c>
      <c r="X98">
        <v>6.7</v>
      </c>
      <c r="Y98">
        <f t="shared" si="37"/>
        <v>93.3</v>
      </c>
      <c r="Z98">
        <f t="shared" si="45"/>
        <v>7.3162228736381945</v>
      </c>
      <c r="AA98" s="3"/>
      <c r="AB98" s="3"/>
    </row>
    <row r="99" spans="1:28" x14ac:dyDescent="0.3">
      <c r="D99">
        <v>127000</v>
      </c>
      <c r="F99">
        <f>(D99-1843)/35.113</f>
        <v>3564.406345228263</v>
      </c>
      <c r="G99" s="1">
        <v>180</v>
      </c>
      <c r="H99" s="1">
        <f t="shared" si="47"/>
        <v>356.44063452282631</v>
      </c>
      <c r="I99" s="1">
        <f t="shared" si="39"/>
        <v>64159.314214108737</v>
      </c>
      <c r="J99" s="1">
        <f t="shared" si="40"/>
        <v>12831.862842821749</v>
      </c>
      <c r="K99" s="6">
        <f t="shared" si="41"/>
        <v>6415.9314214108745</v>
      </c>
      <c r="L99" s="6">
        <v>1.8660000000000001</v>
      </c>
      <c r="M99" s="6">
        <f t="shared" si="42"/>
        <v>6876.6681901509901</v>
      </c>
      <c r="N99" s="7">
        <f t="shared" si="43"/>
        <v>6.8766681901509905</v>
      </c>
      <c r="O99" s="20">
        <f t="shared" si="46"/>
        <v>6876.6681901509901</v>
      </c>
      <c r="P99" s="8"/>
      <c r="Q99" s="8"/>
      <c r="W99">
        <v>6.4159314214108747</v>
      </c>
      <c r="X99">
        <v>6.7</v>
      </c>
      <c r="Y99">
        <f t="shared" si="37"/>
        <v>93.3</v>
      </c>
      <c r="Z99">
        <f t="shared" si="45"/>
        <v>6.8766681901509914</v>
      </c>
      <c r="AA99" s="3"/>
      <c r="AB99" s="3"/>
    </row>
    <row r="100" spans="1:28" x14ac:dyDescent="0.3">
      <c r="B100" s="1" t="s">
        <v>21</v>
      </c>
      <c r="D100" s="7">
        <v>2135</v>
      </c>
      <c r="E100" s="6" t="s">
        <v>22</v>
      </c>
      <c r="F100">
        <f>(D100+314.75)/41.295</f>
        <v>59.323162610485525</v>
      </c>
      <c r="G100" s="1">
        <v>180</v>
      </c>
      <c r="H100" s="1">
        <f t="shared" si="47"/>
        <v>5.9323162610485527</v>
      </c>
      <c r="I100" s="1">
        <f t="shared" si="39"/>
        <v>1067.8169269887394</v>
      </c>
      <c r="J100" s="1">
        <f t="shared" si="40"/>
        <v>213.56338539774788</v>
      </c>
      <c r="K100" s="6">
        <f t="shared" si="41"/>
        <v>106.78169269887394</v>
      </c>
      <c r="L100" s="6">
        <v>1.8660000000000001</v>
      </c>
      <c r="M100" s="6">
        <f t="shared" si="42"/>
        <v>114.44983140286595</v>
      </c>
      <c r="N100" s="7">
        <f t="shared" si="43"/>
        <v>0.11444983140286595</v>
      </c>
      <c r="O100" s="20">
        <f t="shared" si="46"/>
        <v>114.44983140286595</v>
      </c>
      <c r="P100" s="8">
        <f>AVERAGE(K100:K102)</f>
        <v>124.36251362150381</v>
      </c>
      <c r="Q100" s="8">
        <f>STDEV(K100:K102)</f>
        <v>15.250375144728649</v>
      </c>
      <c r="R100" s="3">
        <f>AVERAGE(N100:N102)</f>
        <v>0.13329315500697084</v>
      </c>
      <c r="S100" s="3">
        <f>STDEV(N100:N102)</f>
        <v>1.6345525342688801E-2</v>
      </c>
      <c r="T100" s="3">
        <f>AVERAGE(O100:O102)</f>
        <v>133.29315500697084</v>
      </c>
      <c r="U100" s="3">
        <f>STDEV(O100:O102)</f>
        <v>16.345525342688802</v>
      </c>
      <c r="W100">
        <v>0.10678169269887394</v>
      </c>
      <c r="X100">
        <v>6.7</v>
      </c>
      <c r="Y100">
        <f t="shared" si="37"/>
        <v>93.3</v>
      </c>
      <c r="Z100">
        <f t="shared" si="45"/>
        <v>0.11444983140286596</v>
      </c>
      <c r="AA100" s="3">
        <f>AVERAGE(Z100:Z102)</f>
        <v>0.13329315500697084</v>
      </c>
      <c r="AB100" s="3">
        <f>STDEV(Z100:Z102)</f>
        <v>1.6345525342688801E-2</v>
      </c>
    </row>
    <row r="101" spans="1:28" x14ac:dyDescent="0.3">
      <c r="D101" s="7">
        <v>2720</v>
      </c>
      <c r="F101">
        <f>(D101+314.75)/41.295</f>
        <v>73.489526577067437</v>
      </c>
      <c r="G101" s="1">
        <v>180</v>
      </c>
      <c r="H101" s="1">
        <f t="shared" si="47"/>
        <v>7.3489526577067439</v>
      </c>
      <c r="I101" s="1">
        <f t="shared" si="39"/>
        <v>1322.8114783872138</v>
      </c>
      <c r="J101" s="1">
        <f t="shared" si="40"/>
        <v>264.56229567744276</v>
      </c>
      <c r="K101" s="6">
        <f t="shared" si="41"/>
        <v>132.28114783872138</v>
      </c>
      <c r="L101" s="6">
        <v>1.8660000000000001</v>
      </c>
      <c r="M101" s="6">
        <f t="shared" si="42"/>
        <v>141.78043712617512</v>
      </c>
      <c r="N101" s="7">
        <f t="shared" si="43"/>
        <v>0.14178043712617511</v>
      </c>
      <c r="O101" s="20">
        <f t="shared" si="46"/>
        <v>141.78043712617512</v>
      </c>
      <c r="P101" s="8"/>
      <c r="Q101" s="8"/>
      <c r="W101">
        <v>0.13228114783872139</v>
      </c>
      <c r="X101">
        <v>6.7</v>
      </c>
      <c r="Y101">
        <f t="shared" si="37"/>
        <v>93.3</v>
      </c>
      <c r="Z101">
        <f t="shared" si="45"/>
        <v>0.14178043712617514</v>
      </c>
      <c r="AA101" s="3"/>
      <c r="AB101" s="3"/>
    </row>
    <row r="102" spans="1:28" x14ac:dyDescent="0.3">
      <c r="D102" s="7">
        <v>2760</v>
      </c>
      <c r="F102">
        <f>(D102+314.75)/41.295</f>
        <v>74.458166848286709</v>
      </c>
      <c r="G102" s="1">
        <v>180</v>
      </c>
      <c r="H102" s="1">
        <f t="shared" si="47"/>
        <v>7.4458166848286709</v>
      </c>
      <c r="I102" s="1">
        <f t="shared" si="39"/>
        <v>1340.2470032691608</v>
      </c>
      <c r="J102" s="1">
        <f t="shared" si="40"/>
        <v>268.04940065383215</v>
      </c>
      <c r="K102" s="6">
        <f t="shared" si="41"/>
        <v>134.02470032691608</v>
      </c>
      <c r="L102" s="6">
        <v>1.8660000000000001</v>
      </c>
      <c r="M102" s="6">
        <f t="shared" si="42"/>
        <v>143.64919649187146</v>
      </c>
      <c r="N102" s="7">
        <f t="shared" si="43"/>
        <v>0.14364919649187147</v>
      </c>
      <c r="O102" s="20">
        <f t="shared" si="46"/>
        <v>143.64919649187146</v>
      </c>
      <c r="W102">
        <v>0.13402470032691607</v>
      </c>
      <c r="X102">
        <v>6.7</v>
      </c>
      <c r="Y102">
        <f t="shared" si="37"/>
        <v>93.3</v>
      </c>
      <c r="Z102">
        <f t="shared" si="45"/>
        <v>0.14364919649187147</v>
      </c>
      <c r="AA102" s="3"/>
      <c r="AB102" s="3"/>
    </row>
    <row r="103" spans="1:28" x14ac:dyDescent="0.3">
      <c r="B103" s="1" t="s">
        <v>23</v>
      </c>
      <c r="D103" s="7">
        <v>67033</v>
      </c>
      <c r="E103" s="6" t="s">
        <v>24</v>
      </c>
      <c r="F103">
        <f>(D103+288.96)/43.451</f>
        <v>1549.3765390900096</v>
      </c>
      <c r="G103" s="1">
        <v>194</v>
      </c>
      <c r="H103" s="1">
        <f t="shared" si="47"/>
        <v>154.93765390900097</v>
      </c>
      <c r="I103" s="1">
        <f t="shared" si="39"/>
        <v>30057.904858346188</v>
      </c>
      <c r="J103" s="1">
        <f t="shared" si="40"/>
        <v>6011.5809716692384</v>
      </c>
      <c r="K103" s="6">
        <f t="shared" si="41"/>
        <v>3005.7904858346192</v>
      </c>
      <c r="L103" s="6">
        <v>1.8660000000000001</v>
      </c>
      <c r="M103" s="6">
        <f t="shared" si="42"/>
        <v>3221.6403921057008</v>
      </c>
      <c r="N103" s="7">
        <f t="shared" si="43"/>
        <v>3.2216403921057006</v>
      </c>
      <c r="O103" s="20">
        <f t="shared" si="46"/>
        <v>3221.6403921057008</v>
      </c>
      <c r="P103" s="3">
        <f>AVERAGE(K103:K105)</f>
        <v>2829.1927857433279</v>
      </c>
      <c r="Q103" s="3">
        <f>STDEV(K103:K105)</f>
        <v>263.28501013854492</v>
      </c>
      <c r="R103" s="3">
        <f>AVERAGE(N103:N105)</f>
        <v>3.0323609707859891</v>
      </c>
      <c r="S103" s="3">
        <f>STDEV(N103:N105)</f>
        <v>0.28219186510026212</v>
      </c>
      <c r="T103" s="3">
        <f>AVERAGE(O103:O105)</f>
        <v>3032.3609707859891</v>
      </c>
      <c r="U103" s="3">
        <f>STDEV(O103:O105)</f>
        <v>282.19186510026231</v>
      </c>
      <c r="W103">
        <v>3.0057904858346194</v>
      </c>
      <c r="X103">
        <v>6.7</v>
      </c>
      <c r="Y103">
        <f t="shared" si="37"/>
        <v>93.3</v>
      </c>
      <c r="Z103">
        <f t="shared" si="45"/>
        <v>3.2216403921057015</v>
      </c>
      <c r="AA103" s="3">
        <f>AVERAGE(Z103:Z105)</f>
        <v>3.0323609707859895</v>
      </c>
      <c r="AB103" s="3">
        <f>STDEV(Z103:Z105)</f>
        <v>0.28219186510026262</v>
      </c>
    </row>
    <row r="104" spans="1:28" x14ac:dyDescent="0.3">
      <c r="D104" s="7">
        <v>65900</v>
      </c>
      <c r="F104">
        <f>(D104+288.96)/43.451</f>
        <v>1523.3011898460336</v>
      </c>
      <c r="G104" s="1">
        <v>194</v>
      </c>
      <c r="H104" s="1">
        <f t="shared" si="47"/>
        <v>152.33011898460336</v>
      </c>
      <c r="I104" s="1">
        <f t="shared" si="39"/>
        <v>29552.04308301305</v>
      </c>
      <c r="J104" s="1">
        <f t="shared" si="40"/>
        <v>5910.40861660261</v>
      </c>
      <c r="K104" s="6">
        <f t="shared" si="41"/>
        <v>2955.204308301305</v>
      </c>
      <c r="L104" s="6">
        <v>1.8660000000000001</v>
      </c>
      <c r="M104" s="6">
        <f t="shared" si="42"/>
        <v>3167.4215523057928</v>
      </c>
      <c r="N104" s="7">
        <f t="shared" si="43"/>
        <v>3.1674215523057927</v>
      </c>
      <c r="O104" s="20">
        <f t="shared" si="46"/>
        <v>3167.4215523057928</v>
      </c>
      <c r="W104">
        <v>2.9552043083013051</v>
      </c>
      <c r="X104">
        <v>6.7</v>
      </c>
      <c r="Y104">
        <f t="shared" si="37"/>
        <v>93.3</v>
      </c>
      <c r="Z104">
        <f t="shared" si="45"/>
        <v>3.1674215523057936</v>
      </c>
      <c r="AA104" s="3"/>
      <c r="AB104" s="3"/>
    </row>
    <row r="105" spans="1:28" x14ac:dyDescent="0.3">
      <c r="D105" s="7">
        <v>56300</v>
      </c>
      <c r="F105">
        <f>(D105+288.96)/43.451</f>
        <v>1302.3626613886906</v>
      </c>
      <c r="G105" s="1">
        <v>194</v>
      </c>
      <c r="H105" s="1">
        <f t="shared" si="47"/>
        <v>130.23626613886907</v>
      </c>
      <c r="I105" s="1">
        <f t="shared" si="39"/>
        <v>25265.835630940601</v>
      </c>
      <c r="J105" s="1">
        <f t="shared" si="40"/>
        <v>5053.1671261881202</v>
      </c>
      <c r="K105" s="6">
        <f t="shared" si="41"/>
        <v>2526.5835630940601</v>
      </c>
      <c r="L105" s="6">
        <v>1.8660000000000001</v>
      </c>
      <c r="M105" s="6">
        <f t="shared" si="42"/>
        <v>2708.0209679464738</v>
      </c>
      <c r="N105" s="7">
        <f t="shared" si="43"/>
        <v>2.708020967946474</v>
      </c>
      <c r="O105" s="20">
        <f t="shared" si="46"/>
        <v>2708.0209679464738</v>
      </c>
      <c r="W105">
        <v>2.5265835630940603</v>
      </c>
      <c r="X105">
        <v>6.7</v>
      </c>
      <c r="Y105">
        <f t="shared" si="37"/>
        <v>93.3</v>
      </c>
      <c r="Z105">
        <f t="shared" si="45"/>
        <v>2.708020967946474</v>
      </c>
      <c r="AA105" s="3"/>
      <c r="AB105" s="3"/>
    </row>
    <row r="108" spans="1:28" x14ac:dyDescent="0.3">
      <c r="A108" s="9" t="s">
        <v>25</v>
      </c>
    </row>
    <row r="109" spans="1:28" x14ac:dyDescent="0.3">
      <c r="A109" s="10"/>
      <c r="B109" s="11"/>
      <c r="C109" s="11" t="s">
        <v>0</v>
      </c>
      <c r="D109" s="11" t="s">
        <v>1</v>
      </c>
      <c r="E109" s="11" t="s">
        <v>29</v>
      </c>
      <c r="F109" s="10" t="s">
        <v>2</v>
      </c>
      <c r="G109" s="11" t="s">
        <v>3</v>
      </c>
      <c r="H109" s="12" t="s">
        <v>4</v>
      </c>
      <c r="I109" s="11" t="s">
        <v>30</v>
      </c>
      <c r="J109" s="11" t="s">
        <v>31</v>
      </c>
      <c r="K109" s="13" t="s">
        <v>32</v>
      </c>
      <c r="L109" s="13" t="s">
        <v>33</v>
      </c>
      <c r="M109" s="13" t="s">
        <v>34</v>
      </c>
      <c r="N109" s="14" t="s">
        <v>35</v>
      </c>
      <c r="O109" s="15" t="s">
        <v>5</v>
      </c>
      <c r="P109" s="16" t="s">
        <v>6</v>
      </c>
      <c r="Q109" s="16" t="s">
        <v>7</v>
      </c>
      <c r="R109" s="17" t="s">
        <v>35</v>
      </c>
      <c r="S109" s="17" t="s">
        <v>7</v>
      </c>
      <c r="T109" s="18" t="s">
        <v>5</v>
      </c>
      <c r="U109" s="18" t="s">
        <v>7</v>
      </c>
      <c r="W109" t="s">
        <v>8</v>
      </c>
    </row>
    <row r="110" spans="1:28" x14ac:dyDescent="0.3">
      <c r="A110" t="s">
        <v>11</v>
      </c>
      <c r="D110" s="1"/>
      <c r="K110" s="6"/>
      <c r="L110" s="6"/>
      <c r="M110" s="6"/>
      <c r="N110" s="6"/>
      <c r="O110" s="7"/>
      <c r="P110" s="8"/>
      <c r="Q110" s="8"/>
      <c r="R110" s="8"/>
    </row>
    <row r="111" spans="1:28" x14ac:dyDescent="0.3">
      <c r="B111" s="1" t="s">
        <v>12</v>
      </c>
      <c r="D111">
        <v>9694</v>
      </c>
      <c r="E111" s="1" t="s">
        <v>13</v>
      </c>
      <c r="F111">
        <f t="shared" ref="F111:F122" si="48">(D111-48.101)/15.093</f>
        <v>639.09752865566816</v>
      </c>
      <c r="G111" s="1">
        <v>290</v>
      </c>
      <c r="H111" s="1">
        <f>F111/10</f>
        <v>63.909752865566816</v>
      </c>
      <c r="I111" s="1">
        <f>H111*G111</f>
        <v>18533.828331014378</v>
      </c>
      <c r="J111" s="1">
        <f>I111*0.2</f>
        <v>3706.7656662028758</v>
      </c>
      <c r="K111" s="6">
        <f>J111/2</f>
        <v>1853.3828331014379</v>
      </c>
      <c r="L111" s="6"/>
      <c r="M111" s="6"/>
      <c r="N111" s="7">
        <f>K111/1000</f>
        <v>1.8533828331014379</v>
      </c>
      <c r="O111" s="20">
        <f>N111*1000</f>
        <v>1853.3828331014379</v>
      </c>
      <c r="P111" s="8">
        <f>AVERAGE(K111:K113)</f>
        <v>2404.9586187857508</v>
      </c>
      <c r="Q111" s="8">
        <f>STDEV(K111:K113)</f>
        <v>501.80152379024656</v>
      </c>
      <c r="R111" s="8">
        <f>AVERAGE(N111:N113)</f>
        <v>2.4049586187857508</v>
      </c>
      <c r="S111" s="3">
        <f>STDEV(N111:N113)</f>
        <v>0.50180152379024401</v>
      </c>
      <c r="T111" s="3">
        <f>AVERAGE(O111:O113)</f>
        <v>2404.9586187857508</v>
      </c>
      <c r="U111" s="3">
        <f>STDEV(O111:O113)</f>
        <v>501.80152379024656</v>
      </c>
      <c r="W111">
        <v>1.8533828331014379</v>
      </c>
    </row>
    <row r="112" spans="1:28" x14ac:dyDescent="0.3">
      <c r="D112">
        <v>13200</v>
      </c>
      <c r="F112">
        <f t="shared" si="48"/>
        <v>871.39064466971445</v>
      </c>
      <c r="G112" s="1">
        <v>290</v>
      </c>
      <c r="H112" s="1">
        <f t="shared" ref="H112:H122" si="49">F112/10</f>
        <v>87.139064466971448</v>
      </c>
      <c r="I112" s="1">
        <f t="shared" ref="I112:I131" si="50">H112*G112</f>
        <v>25270.328695421718</v>
      </c>
      <c r="J112" s="1">
        <f t="shared" ref="J112:J131" si="51">I112*0.2</f>
        <v>5054.0657390843444</v>
      </c>
      <c r="K112" s="6">
        <f t="shared" ref="K112:K131" si="52">J112/2</f>
        <v>2527.0328695421722</v>
      </c>
      <c r="L112" s="6"/>
      <c r="M112" s="6"/>
      <c r="N112" s="7">
        <f t="shared" ref="N112:N131" si="53">K112/1000</f>
        <v>2.5270328695421722</v>
      </c>
      <c r="O112" s="20">
        <f t="shared" ref="O112:O119" si="54">N112*1000</f>
        <v>2527.0328695421722</v>
      </c>
      <c r="P112" s="8"/>
      <c r="Q112" s="8"/>
      <c r="R112" s="8"/>
      <c r="W112">
        <v>2.5270328695421722</v>
      </c>
    </row>
    <row r="113" spans="1:50" x14ac:dyDescent="0.3">
      <c r="D113">
        <v>14800</v>
      </c>
      <c r="F113">
        <f t="shared" si="48"/>
        <v>977.40005300470409</v>
      </c>
      <c r="G113" s="1">
        <v>290</v>
      </c>
      <c r="H113" s="1">
        <f t="shared" si="49"/>
        <v>97.740005300470415</v>
      </c>
      <c r="I113" s="1">
        <f t="shared" si="50"/>
        <v>28344.601537136419</v>
      </c>
      <c r="J113" s="1">
        <f t="shared" si="51"/>
        <v>5668.9203074272846</v>
      </c>
      <c r="K113" s="6">
        <f t="shared" si="52"/>
        <v>2834.4601537136423</v>
      </c>
      <c r="L113" s="6"/>
      <c r="M113" s="6"/>
      <c r="N113" s="7">
        <f t="shared" si="53"/>
        <v>2.8344601537136422</v>
      </c>
      <c r="O113" s="20">
        <f t="shared" si="54"/>
        <v>2834.4601537136423</v>
      </c>
      <c r="P113" s="8"/>
      <c r="Q113" s="8"/>
      <c r="R113" s="8"/>
      <c r="W113">
        <v>2.8344601537136422</v>
      </c>
    </row>
    <row r="114" spans="1:50" x14ac:dyDescent="0.3">
      <c r="B114" s="1" t="s">
        <v>14</v>
      </c>
      <c r="D114">
        <v>3454</v>
      </c>
      <c r="E114" s="1" t="s">
        <v>15</v>
      </c>
      <c r="F114">
        <f t="shared" si="48"/>
        <v>225.66083614920822</v>
      </c>
      <c r="G114" s="1">
        <v>578</v>
      </c>
      <c r="H114" s="1">
        <f t="shared" si="49"/>
        <v>22.566083614920821</v>
      </c>
      <c r="I114" s="1">
        <f t="shared" si="50"/>
        <v>13043.196329424234</v>
      </c>
      <c r="J114" s="1">
        <f t="shared" si="51"/>
        <v>2608.6392658848472</v>
      </c>
      <c r="K114" s="6">
        <f t="shared" si="52"/>
        <v>1304.3196329424236</v>
      </c>
      <c r="L114" s="6"/>
      <c r="M114" s="6"/>
      <c r="N114" s="7">
        <f t="shared" si="53"/>
        <v>1.3043196329424236</v>
      </c>
      <c r="O114" s="20">
        <f t="shared" si="54"/>
        <v>1304.3196329424236</v>
      </c>
      <c r="P114" s="8">
        <f>AVERAGE(K114:K116)</f>
        <v>2038.5796651869521</v>
      </c>
      <c r="Q114" s="8">
        <f>STDEV(K114:K116)</f>
        <v>680.1189176704064</v>
      </c>
      <c r="R114" s="8">
        <f>AVERAGE(N114:N116)</f>
        <v>2.0385796651869517</v>
      </c>
      <c r="S114" s="3">
        <f>STDEV(N114:N116)</f>
        <v>0.68011891767040811</v>
      </c>
      <c r="T114" s="3">
        <f>AVERAGE(O114:O116)</f>
        <v>2038.5796651869521</v>
      </c>
      <c r="U114" s="3">
        <f>STDEV(O114:O116)</f>
        <v>680.1189176704064</v>
      </c>
      <c r="W114">
        <v>1.3043196329424236</v>
      </c>
    </row>
    <row r="115" spans="1:50" x14ac:dyDescent="0.3">
      <c r="D115">
        <v>5700</v>
      </c>
      <c r="F115">
        <f t="shared" si="48"/>
        <v>374.47154309945012</v>
      </c>
      <c r="G115" s="1">
        <v>578</v>
      </c>
      <c r="H115" s="1">
        <f t="shared" si="49"/>
        <v>37.447154309945013</v>
      </c>
      <c r="I115" s="1">
        <f t="shared" si="50"/>
        <v>21644.455191148216</v>
      </c>
      <c r="J115" s="1">
        <f t="shared" si="51"/>
        <v>4328.8910382296435</v>
      </c>
      <c r="K115" s="6">
        <f t="shared" si="52"/>
        <v>2164.4455191148218</v>
      </c>
      <c r="L115" s="6"/>
      <c r="M115" s="6"/>
      <c r="N115" s="7">
        <f t="shared" si="53"/>
        <v>2.164445519114822</v>
      </c>
      <c r="O115" s="20">
        <f t="shared" si="54"/>
        <v>2164.4455191148218</v>
      </c>
      <c r="P115" s="8"/>
      <c r="Q115" s="8"/>
      <c r="R115" s="8"/>
      <c r="W115">
        <v>2.164445519114822</v>
      </c>
    </row>
    <row r="116" spans="1:50" x14ac:dyDescent="0.3">
      <c r="D116">
        <v>6960</v>
      </c>
      <c r="F116">
        <f t="shared" si="48"/>
        <v>457.95395216325448</v>
      </c>
      <c r="G116" s="1">
        <v>578</v>
      </c>
      <c r="H116" s="1">
        <f t="shared" si="49"/>
        <v>45.795395216325446</v>
      </c>
      <c r="I116" s="1">
        <f t="shared" si="50"/>
        <v>26469.738435036106</v>
      </c>
      <c r="J116" s="1">
        <f t="shared" si="51"/>
        <v>5293.9476870072212</v>
      </c>
      <c r="K116" s="6">
        <f t="shared" si="52"/>
        <v>2646.9738435036106</v>
      </c>
      <c r="L116" s="6"/>
      <c r="M116" s="6"/>
      <c r="N116" s="7">
        <f t="shared" si="53"/>
        <v>2.6469738435036105</v>
      </c>
      <c r="O116" s="20">
        <f t="shared" si="54"/>
        <v>2646.9738435036106</v>
      </c>
      <c r="P116" s="8"/>
      <c r="Q116" s="8"/>
      <c r="R116" s="8"/>
      <c r="W116">
        <v>2.6469738435036105</v>
      </c>
    </row>
    <row r="117" spans="1:50" x14ac:dyDescent="0.3">
      <c r="B117" s="1" t="s">
        <v>16</v>
      </c>
      <c r="D117">
        <v>3404</v>
      </c>
      <c r="E117" s="1" t="s">
        <v>17</v>
      </c>
      <c r="F117">
        <f t="shared" si="48"/>
        <v>222.3480421387398</v>
      </c>
      <c r="G117" s="1">
        <v>290</v>
      </c>
      <c r="H117" s="1">
        <f t="shared" si="49"/>
        <v>22.234804213873979</v>
      </c>
      <c r="I117" s="1">
        <f t="shared" si="50"/>
        <v>6448.0932220234536</v>
      </c>
      <c r="J117" s="1">
        <f t="shared" si="51"/>
        <v>1289.6186444046907</v>
      </c>
      <c r="K117" s="6">
        <f t="shared" si="52"/>
        <v>644.80932220234536</v>
      </c>
      <c r="L117" s="6"/>
      <c r="M117" s="6"/>
      <c r="N117" s="7">
        <f t="shared" si="53"/>
        <v>0.64480932220234533</v>
      </c>
      <c r="O117" s="20">
        <f t="shared" si="54"/>
        <v>644.80932220234536</v>
      </c>
      <c r="P117" s="8">
        <f>AVERAGE(K117:K119)</f>
        <v>832.98043905563281</v>
      </c>
      <c r="Q117" s="8">
        <f>STDEV(K117:K119)</f>
        <v>174.6537789790863</v>
      </c>
      <c r="R117" s="8">
        <f>AVERAGE(N117:N119)</f>
        <v>0.8329804390556329</v>
      </c>
      <c r="S117" s="3">
        <f>STDEV(N117:N119)</f>
        <v>0.17465377897908571</v>
      </c>
      <c r="T117" s="3">
        <f>AVERAGE(O117:O119)</f>
        <v>832.98043905563281</v>
      </c>
      <c r="U117" s="3">
        <f>STDEV(O117:O119)</f>
        <v>174.6537789790863</v>
      </c>
      <c r="W117">
        <v>0.64480932220234533</v>
      </c>
    </row>
    <row r="118" spans="1:50" x14ac:dyDescent="0.3">
      <c r="D118">
        <v>4546</v>
      </c>
      <c r="F118">
        <f t="shared" si="48"/>
        <v>298.01225733783878</v>
      </c>
      <c r="G118" s="1">
        <v>290</v>
      </c>
      <c r="H118" s="1">
        <f t="shared" si="49"/>
        <v>29.801225733783877</v>
      </c>
      <c r="I118" s="1">
        <f t="shared" si="50"/>
        <v>8642.3554627973244</v>
      </c>
      <c r="J118" s="1">
        <f t="shared" si="51"/>
        <v>1728.471092559465</v>
      </c>
      <c r="K118" s="6">
        <f t="shared" si="52"/>
        <v>864.23554627973249</v>
      </c>
      <c r="L118" s="6"/>
      <c r="M118" s="6"/>
      <c r="N118" s="7">
        <f t="shared" si="53"/>
        <v>0.86423554627973254</v>
      </c>
      <c r="O118" s="20">
        <f t="shared" si="54"/>
        <v>864.23554627973249</v>
      </c>
      <c r="P118" s="8"/>
      <c r="Q118" s="8"/>
      <c r="R118" s="8"/>
      <c r="W118">
        <v>0.86423554627973254</v>
      </c>
    </row>
    <row r="119" spans="1:50" x14ac:dyDescent="0.3">
      <c r="D119">
        <v>5200</v>
      </c>
      <c r="F119">
        <f t="shared" si="48"/>
        <v>341.34360299476583</v>
      </c>
      <c r="G119" s="1">
        <v>290</v>
      </c>
      <c r="H119" s="1">
        <f t="shared" si="49"/>
        <v>34.134360299476583</v>
      </c>
      <c r="I119" s="1">
        <f t="shared" si="50"/>
        <v>9898.9644868482083</v>
      </c>
      <c r="J119" s="1">
        <f t="shared" si="51"/>
        <v>1979.7928973696417</v>
      </c>
      <c r="K119" s="6">
        <f t="shared" si="52"/>
        <v>989.89644868482083</v>
      </c>
      <c r="L119" s="6"/>
      <c r="M119" s="6"/>
      <c r="N119" s="7">
        <f t="shared" si="53"/>
        <v>0.98989644868482085</v>
      </c>
      <c r="O119" s="20">
        <f t="shared" si="54"/>
        <v>989.89644868482083</v>
      </c>
      <c r="P119" s="8"/>
      <c r="Q119" s="8"/>
      <c r="R119" s="8"/>
      <c r="W119">
        <v>0.98989644868482085</v>
      </c>
    </row>
    <row r="120" spans="1:50" s="21" customFormat="1" x14ac:dyDescent="0.3">
      <c r="A120"/>
      <c r="B120" s="1" t="s">
        <v>18</v>
      </c>
      <c r="C120" s="1"/>
      <c r="D120">
        <v>918</v>
      </c>
      <c r="E120" s="1" t="s">
        <v>15</v>
      </c>
      <c r="F120">
        <f t="shared" si="48"/>
        <v>57.635923938249519</v>
      </c>
      <c r="G120" s="1">
        <v>578</v>
      </c>
      <c r="H120" s="1">
        <f t="shared" si="49"/>
        <v>5.7635923938249523</v>
      </c>
      <c r="I120" s="1">
        <f t="shared" si="50"/>
        <v>3331.3564036308226</v>
      </c>
      <c r="J120" s="1">
        <f t="shared" si="51"/>
        <v>666.2712807261646</v>
      </c>
      <c r="K120" s="6">
        <f t="shared" si="52"/>
        <v>333.1356403630823</v>
      </c>
      <c r="L120" s="6"/>
      <c r="M120" s="6"/>
      <c r="N120" s="7">
        <f t="shared" si="53"/>
        <v>0.3331356403630823</v>
      </c>
      <c r="O120" s="20">
        <f>N120*1000</f>
        <v>333.1356403630823</v>
      </c>
      <c r="P120" s="8">
        <f>AVERAGE(K120:K122)</f>
        <v>406.91907197597129</v>
      </c>
      <c r="Q120" s="8">
        <f>STDEV(K120:K122)</f>
        <v>113.51703703219444</v>
      </c>
      <c r="R120" s="8">
        <f>AVERAGE(N120:N122)</f>
        <v>0.40691907197597121</v>
      </c>
      <c r="S120" s="3">
        <f>STDEV(N120:N122)</f>
        <v>0.11351703703219521</v>
      </c>
      <c r="T120" s="3">
        <f>AVERAGE(O120:O122)</f>
        <v>406.91907197597129</v>
      </c>
      <c r="U120" s="3">
        <f>STDEV(O120:O122)</f>
        <v>113.51703703219444</v>
      </c>
      <c r="V120"/>
      <c r="W120">
        <v>0.3331356403630823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</row>
    <row r="121" spans="1:50" x14ac:dyDescent="0.3">
      <c r="D121">
        <v>962</v>
      </c>
      <c r="F121">
        <f t="shared" si="48"/>
        <v>60.551182667461738</v>
      </c>
      <c r="G121" s="1">
        <v>578</v>
      </c>
      <c r="H121" s="1">
        <f t="shared" si="49"/>
        <v>6.0551182667461738</v>
      </c>
      <c r="I121" s="1">
        <f t="shared" si="50"/>
        <v>3499.8583581792886</v>
      </c>
      <c r="J121" s="1">
        <f t="shared" si="51"/>
        <v>699.97167163585777</v>
      </c>
      <c r="K121" s="6">
        <f t="shared" si="52"/>
        <v>349.98583581792889</v>
      </c>
      <c r="L121" s="6"/>
      <c r="M121" s="6"/>
      <c r="N121" s="7">
        <f t="shared" si="53"/>
        <v>0.34998583581792891</v>
      </c>
      <c r="O121" s="20">
        <f>N121*1000</f>
        <v>349.98583581792889</v>
      </c>
      <c r="P121" s="8"/>
      <c r="Q121" s="8"/>
      <c r="R121" s="8"/>
      <c r="W121">
        <v>0.34998583581792891</v>
      </c>
    </row>
    <row r="122" spans="1:50" x14ac:dyDescent="0.3">
      <c r="D122">
        <v>1452</v>
      </c>
      <c r="F122">
        <f t="shared" si="48"/>
        <v>93.016563970052331</v>
      </c>
      <c r="G122" s="1">
        <v>578</v>
      </c>
      <c r="H122" s="1">
        <f t="shared" si="49"/>
        <v>9.3016563970052335</v>
      </c>
      <c r="I122" s="1">
        <f t="shared" si="50"/>
        <v>5376.3573974690253</v>
      </c>
      <c r="J122" s="1">
        <f t="shared" si="51"/>
        <v>1075.2714794938051</v>
      </c>
      <c r="K122" s="6">
        <f t="shared" si="52"/>
        <v>537.63573974690257</v>
      </c>
      <c r="L122" s="6"/>
      <c r="M122" s="6"/>
      <c r="N122" s="7">
        <f t="shared" si="53"/>
        <v>0.5376357397469026</v>
      </c>
      <c r="O122" s="20">
        <f t="shared" ref="O122:O131" si="55">N122*1000</f>
        <v>537.63573974690257</v>
      </c>
      <c r="P122" s="8"/>
      <c r="Q122" s="8"/>
      <c r="R122" s="8"/>
      <c r="W122">
        <v>0.5376357397469026</v>
      </c>
    </row>
    <row r="123" spans="1:50" x14ac:dyDescent="0.3">
      <c r="B123" s="1" t="s">
        <v>19</v>
      </c>
      <c r="D123">
        <v>123696</v>
      </c>
      <c r="E123" s="6" t="s">
        <v>20</v>
      </c>
      <c r="F123">
        <f>(D123-1843)/35.113</f>
        <v>3470.3101415430183</v>
      </c>
      <c r="G123" s="1">
        <v>180</v>
      </c>
      <c r="H123" s="1">
        <f>F123/10</f>
        <v>347.03101415430183</v>
      </c>
      <c r="I123" s="1">
        <f t="shared" si="50"/>
        <v>62465.582547774327</v>
      </c>
      <c r="J123" s="1">
        <f t="shared" si="51"/>
        <v>12493.116509554866</v>
      </c>
      <c r="K123" s="6">
        <f t="shared" si="52"/>
        <v>6246.5582547774329</v>
      </c>
      <c r="L123" s="6"/>
      <c r="M123" s="6"/>
      <c r="N123" s="7">
        <f t="shared" si="53"/>
        <v>6.2465582547774332</v>
      </c>
      <c r="O123" s="20">
        <f t="shared" si="55"/>
        <v>6246.5582547774329</v>
      </c>
      <c r="P123" s="8">
        <f>AVERAGE(K123:K125)</f>
        <v>6325.2983225585967</v>
      </c>
      <c r="Q123" s="8">
        <f>STDEV(K123:K125)</f>
        <v>168.22935287588624</v>
      </c>
      <c r="R123" s="8">
        <f>AVERAGE(N123:N125)</f>
        <v>6.3252983225585977</v>
      </c>
      <c r="S123" s="3">
        <f>STDEV(N123:N125)</f>
        <v>0.16822935287588611</v>
      </c>
      <c r="T123" s="3">
        <f>AVERAGE(O123:O125)</f>
        <v>6325.2983225585967</v>
      </c>
      <c r="U123" s="3">
        <f>STDEV(O123:O125)</f>
        <v>168.22935287588624</v>
      </c>
      <c r="W123">
        <v>6.2465582547774332</v>
      </c>
    </row>
    <row r="124" spans="1:50" x14ac:dyDescent="0.3">
      <c r="D124">
        <v>123000</v>
      </c>
      <c r="F124">
        <f>(D124-1843)/35.113</f>
        <v>3450.488423091163</v>
      </c>
      <c r="G124" s="1">
        <v>180</v>
      </c>
      <c r="H124" s="1">
        <f t="shared" ref="H124:H131" si="56">F124/10</f>
        <v>345.04884230911631</v>
      </c>
      <c r="I124" s="1">
        <f t="shared" si="50"/>
        <v>62108.791615640934</v>
      </c>
      <c r="J124" s="1">
        <f t="shared" si="51"/>
        <v>12421.758323128188</v>
      </c>
      <c r="K124" s="6">
        <f t="shared" si="52"/>
        <v>6210.8791615640939</v>
      </c>
      <c r="L124" s="6"/>
      <c r="M124" s="6"/>
      <c r="N124" s="7">
        <f t="shared" si="53"/>
        <v>6.2108791615640939</v>
      </c>
      <c r="O124" s="20">
        <f t="shared" si="55"/>
        <v>6210.8791615640939</v>
      </c>
      <c r="P124" s="8"/>
      <c r="Q124" s="8"/>
      <c r="R124" s="8"/>
      <c r="W124">
        <v>6.2108791615640939</v>
      </c>
    </row>
    <row r="125" spans="1:50" x14ac:dyDescent="0.3">
      <c r="D125">
        <v>129000</v>
      </c>
      <c r="F125">
        <f>(D125-1843)/35.113</f>
        <v>3621.3653062968133</v>
      </c>
      <c r="G125" s="1">
        <v>180</v>
      </c>
      <c r="H125" s="1">
        <f t="shared" si="56"/>
        <v>362.13653062968132</v>
      </c>
      <c r="I125" s="1">
        <f t="shared" si="50"/>
        <v>65184.575513342636</v>
      </c>
      <c r="J125" s="1">
        <f t="shared" si="51"/>
        <v>13036.915102668529</v>
      </c>
      <c r="K125" s="6">
        <f t="shared" si="52"/>
        <v>6518.4575513342643</v>
      </c>
      <c r="L125" s="6"/>
      <c r="M125" s="6"/>
      <c r="N125" s="7">
        <f t="shared" si="53"/>
        <v>6.5184575513342642</v>
      </c>
      <c r="O125" s="20">
        <f t="shared" si="55"/>
        <v>6518.4575513342643</v>
      </c>
      <c r="P125" s="8"/>
      <c r="Q125" s="8"/>
      <c r="R125" s="8"/>
      <c r="W125">
        <v>6.5184575513342642</v>
      </c>
    </row>
    <row r="126" spans="1:50" x14ac:dyDescent="0.3">
      <c r="B126" s="1" t="s">
        <v>21</v>
      </c>
      <c r="D126">
        <v>1194</v>
      </c>
      <c r="E126" s="6" t="s">
        <v>22</v>
      </c>
      <c r="F126">
        <f>(D126+314.75)/41.295</f>
        <v>36.535900230052064</v>
      </c>
      <c r="G126" s="1">
        <v>180</v>
      </c>
      <c r="H126" s="1">
        <f t="shared" si="56"/>
        <v>3.6535900230052065</v>
      </c>
      <c r="I126" s="1">
        <f t="shared" si="50"/>
        <v>657.64620414093713</v>
      </c>
      <c r="J126" s="1">
        <f t="shared" si="51"/>
        <v>131.52924082818743</v>
      </c>
      <c r="K126" s="6">
        <f t="shared" si="52"/>
        <v>65.764620414093713</v>
      </c>
      <c r="L126" s="6"/>
      <c r="M126" s="6"/>
      <c r="N126" s="7">
        <f t="shared" si="53"/>
        <v>6.5764620414093714E-2</v>
      </c>
      <c r="O126" s="20">
        <f t="shared" si="55"/>
        <v>65.764620414093713</v>
      </c>
      <c r="P126" s="3">
        <f>AVERAGE(K126:K127)</f>
        <v>63.258263712313834</v>
      </c>
      <c r="Q126" s="3">
        <f>STDEV(K126:K127)</f>
        <v>3.5445236398018038</v>
      </c>
      <c r="R126" s="3">
        <f>AVERAGE(N126:N127)</f>
        <v>6.3258263712313828E-2</v>
      </c>
      <c r="S126" s="3">
        <f>STDEV(N126:N127)</f>
        <v>3.5445236398018031E-3</v>
      </c>
      <c r="T126" s="3">
        <f>AVERAGE(O126:O127)</f>
        <v>63.258263712313834</v>
      </c>
      <c r="U126" s="3">
        <f>STDEV(O126:O127)</f>
        <v>3.5445236398018038</v>
      </c>
      <c r="W126">
        <v>6.5764620414093714E-2</v>
      </c>
    </row>
    <row r="127" spans="1:50" x14ac:dyDescent="0.3">
      <c r="D127">
        <v>1079</v>
      </c>
      <c r="F127">
        <f>(D127+314.75)/41.295</f>
        <v>33.751059450296644</v>
      </c>
      <c r="G127" s="1">
        <v>180</v>
      </c>
      <c r="H127" s="1">
        <f t="shared" si="56"/>
        <v>3.3751059450296643</v>
      </c>
      <c r="I127" s="1">
        <f t="shared" si="50"/>
        <v>607.51907010533955</v>
      </c>
      <c r="J127" s="1">
        <f t="shared" si="51"/>
        <v>121.50381402106791</v>
      </c>
      <c r="K127" s="6">
        <f t="shared" si="52"/>
        <v>60.751907010533955</v>
      </c>
      <c r="L127" s="6"/>
      <c r="M127" s="6"/>
      <c r="N127" s="7">
        <f t="shared" si="53"/>
        <v>6.0751907010533956E-2</v>
      </c>
      <c r="O127" s="20">
        <f t="shared" si="55"/>
        <v>60.751907010533955</v>
      </c>
      <c r="W127">
        <v>6.0751907010533956E-2</v>
      </c>
    </row>
    <row r="128" spans="1:50" x14ac:dyDescent="0.3">
      <c r="G128" s="1">
        <v>180</v>
      </c>
      <c r="H128" s="1">
        <f t="shared" si="56"/>
        <v>0</v>
      </c>
      <c r="I128" s="1">
        <f t="shared" si="50"/>
        <v>0</v>
      </c>
      <c r="J128" s="1">
        <f t="shared" si="51"/>
        <v>0</v>
      </c>
      <c r="K128" s="6">
        <f t="shared" si="52"/>
        <v>0</v>
      </c>
      <c r="L128" s="6"/>
      <c r="M128" s="6"/>
      <c r="N128" s="7">
        <f t="shared" si="53"/>
        <v>0</v>
      </c>
      <c r="O128" s="20">
        <f t="shared" si="55"/>
        <v>0</v>
      </c>
      <c r="W128">
        <v>0</v>
      </c>
    </row>
    <row r="129" spans="2:23" x14ac:dyDescent="0.3">
      <c r="B129" s="1" t="s">
        <v>23</v>
      </c>
      <c r="D129">
        <v>27115</v>
      </c>
      <c r="E129" s="6" t="s">
        <v>24</v>
      </c>
      <c r="F129">
        <f>(D129+288.96)/43.451</f>
        <v>630.68652044832106</v>
      </c>
      <c r="G129" s="1">
        <v>194</v>
      </c>
      <c r="H129" s="1">
        <f t="shared" si="56"/>
        <v>63.068652044832106</v>
      </c>
      <c r="I129" s="1">
        <f t="shared" si="50"/>
        <v>12235.31849669743</v>
      </c>
      <c r="J129" s="1">
        <f t="shared" si="51"/>
        <v>2447.063699339486</v>
      </c>
      <c r="K129" s="6">
        <f t="shared" si="52"/>
        <v>1223.531849669743</v>
      </c>
      <c r="L129" s="6"/>
      <c r="M129" s="6"/>
      <c r="N129" s="7">
        <f t="shared" si="53"/>
        <v>1.2235318496697429</v>
      </c>
      <c r="O129" s="20">
        <f t="shared" si="55"/>
        <v>1223.531849669743</v>
      </c>
      <c r="P129" s="3">
        <f>AVERAGE(K129:K131)</f>
        <v>1462.6962724294799</v>
      </c>
      <c r="Q129" s="3">
        <f>STDEV(K129:K131)</f>
        <v>213.39176348797469</v>
      </c>
      <c r="R129" s="3">
        <f>AVERAGE(N129:N131)</f>
        <v>1.4626962724294799</v>
      </c>
      <c r="S129" s="3">
        <f>STDEV(N129:N131)</f>
        <v>0.21339176348797612</v>
      </c>
      <c r="T129" s="3">
        <f>AVERAGE(O129:O131)</f>
        <v>1462.6962724294799</v>
      </c>
      <c r="U129" s="3">
        <f>STDEV(O129:O131)</f>
        <v>213.39176348797469</v>
      </c>
      <c r="W129">
        <v>1.2235318496697429</v>
      </c>
    </row>
    <row r="130" spans="2:23" x14ac:dyDescent="0.3">
      <c r="D130">
        <v>34000</v>
      </c>
      <c r="F130">
        <f>(D130+288.96)/43.451</f>
        <v>789.14087132632153</v>
      </c>
      <c r="G130" s="1">
        <v>194</v>
      </c>
      <c r="H130" s="1">
        <f t="shared" si="56"/>
        <v>78.914087132632147</v>
      </c>
      <c r="I130" s="1">
        <f t="shared" si="50"/>
        <v>15309.332903730636</v>
      </c>
      <c r="J130" s="1">
        <f t="shared" si="51"/>
        <v>3061.8665807461275</v>
      </c>
      <c r="K130" s="6">
        <f t="shared" si="52"/>
        <v>1530.9332903730638</v>
      </c>
      <c r="L130" s="6"/>
      <c r="M130" s="6"/>
      <c r="N130" s="7">
        <f t="shared" si="53"/>
        <v>1.5309332903730637</v>
      </c>
      <c r="O130" s="20">
        <f t="shared" si="55"/>
        <v>1530.9332903730638</v>
      </c>
      <c r="W130">
        <v>1.5309332903730637</v>
      </c>
    </row>
    <row r="131" spans="2:23" x14ac:dyDescent="0.3">
      <c r="D131">
        <v>36300</v>
      </c>
      <c r="F131">
        <f>(D131+288.96)/43.451</f>
        <v>842.07406043589333</v>
      </c>
      <c r="G131" s="1">
        <v>194</v>
      </c>
      <c r="H131" s="1">
        <f t="shared" si="56"/>
        <v>84.20740604358933</v>
      </c>
      <c r="I131" s="1">
        <f t="shared" si="50"/>
        <v>16336.23677245633</v>
      </c>
      <c r="J131" s="1">
        <f t="shared" si="51"/>
        <v>3267.2473544912664</v>
      </c>
      <c r="K131" s="6">
        <f t="shared" si="52"/>
        <v>1633.6236772456332</v>
      </c>
      <c r="L131" s="6"/>
      <c r="M131" s="6"/>
      <c r="N131" s="7">
        <f t="shared" si="53"/>
        <v>1.6336236772456332</v>
      </c>
      <c r="O131" s="20">
        <f t="shared" si="55"/>
        <v>1633.6236772456332</v>
      </c>
      <c r="W131">
        <v>1.6336236772456332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Miren Gómez</dc:creator>
  <cp:lastModifiedBy>Windows User</cp:lastModifiedBy>
  <dcterms:created xsi:type="dcterms:W3CDTF">2020-06-08T17:41:39Z</dcterms:created>
  <dcterms:modified xsi:type="dcterms:W3CDTF">2020-08-08T20:58:49Z</dcterms:modified>
</cp:coreProperties>
</file>