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ederico\Desktop\Fred\UERJ\Artigo EDs - Validação\PeerJ\Correção\Submissão\Novo\Submissão\Novo\29052020\"/>
    </mc:Choice>
  </mc:AlternateContent>
  <bookViews>
    <workbookView xWindow="0" yWindow="0" windowWidth="20490" windowHeight="7755"/>
  </bookViews>
  <sheets>
    <sheet name="Accur Precision Intra day 1" sheetId="1" r:id="rId1"/>
    <sheet name="Accur Precision Intra day 2" sheetId="2" r:id="rId2"/>
    <sheet name="Accur Precision Inter day" sheetId="3" r:id="rId3"/>
    <sheet name="Linearity Intra day 1" sheetId="4" r:id="rId4"/>
    <sheet name="Linearity Intra day 2" sheetId="5" r:id="rId5"/>
    <sheet name="Linearity Inter day" sheetId="6" r:id="rId6"/>
    <sheet name="Matrix Effect - Ultrapure water" sheetId="7" r:id="rId7"/>
    <sheet name="Matrix Effect - Surface water" sheetId="8" r:id="rId8"/>
    <sheet name="Robustness - Control" sheetId="9" r:id="rId9"/>
    <sheet name="Robustness - Flow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7" l="1"/>
  <c r="S13" i="7"/>
  <c r="L72" i="3"/>
  <c r="C11" i="10" l="1"/>
  <c r="AO5" i="10" l="1"/>
  <c r="AO8" i="10"/>
  <c r="AO7" i="10"/>
  <c r="AO6" i="10"/>
  <c r="D11" i="10" l="1"/>
  <c r="E11" i="10"/>
  <c r="F11" i="10"/>
  <c r="G11" i="10"/>
  <c r="H11" i="10"/>
  <c r="AK11" i="10" l="1"/>
  <c r="AK12" i="10" s="1"/>
  <c r="AJ12" i="10"/>
  <c r="AI12" i="10"/>
  <c r="AH12" i="10"/>
  <c r="AG12" i="10"/>
  <c r="AF12" i="10"/>
  <c r="AA12" i="10"/>
  <c r="Z12" i="10"/>
  <c r="Y12" i="10"/>
  <c r="X12" i="10"/>
  <c r="W12" i="10"/>
  <c r="V12" i="10"/>
  <c r="R11" i="10"/>
  <c r="R12" i="10" s="1"/>
  <c r="Q11" i="10"/>
  <c r="Q12" i="10" s="1"/>
  <c r="P11" i="10"/>
  <c r="P12" i="10" s="1"/>
  <c r="O11" i="10"/>
  <c r="O12" i="10" s="1"/>
  <c r="N11" i="10"/>
  <c r="N12" i="10" s="1"/>
  <c r="M11" i="10"/>
  <c r="M12" i="10" s="1"/>
  <c r="H12" i="10"/>
  <c r="G12" i="10"/>
  <c r="F12" i="10"/>
  <c r="E12" i="10"/>
  <c r="D12" i="10"/>
  <c r="C12" i="10"/>
  <c r="AF11" i="9"/>
  <c r="AF12" i="9" s="1"/>
  <c r="AE11" i="9"/>
  <c r="AE12" i="9" s="1"/>
  <c r="AD11" i="9"/>
  <c r="AD12" i="9" s="1"/>
  <c r="AC11" i="9"/>
  <c r="AC12" i="9" s="1"/>
  <c r="AB11" i="9"/>
  <c r="AB12" i="9" s="1"/>
  <c r="AA11" i="9"/>
  <c r="AA12" i="9" s="1"/>
  <c r="X11" i="9"/>
  <c r="X12" i="9" s="1"/>
  <c r="W11" i="9"/>
  <c r="W12" i="9" s="1"/>
  <c r="V11" i="9"/>
  <c r="V12" i="9" s="1"/>
  <c r="U11" i="9"/>
  <c r="U12" i="9" s="1"/>
  <c r="T11" i="9"/>
  <c r="T12" i="9" s="1"/>
  <c r="S11" i="9"/>
  <c r="S12" i="9" s="1"/>
  <c r="P11" i="9"/>
  <c r="P12" i="9" s="1"/>
  <c r="O11" i="9"/>
  <c r="O12" i="9" s="1"/>
  <c r="N11" i="9"/>
  <c r="N12" i="9" s="1"/>
  <c r="M11" i="9"/>
  <c r="M12" i="9" s="1"/>
  <c r="L11" i="9"/>
  <c r="L12" i="9" s="1"/>
  <c r="K11" i="9"/>
  <c r="K12" i="9" s="1"/>
  <c r="H11" i="9"/>
  <c r="H12" i="9" s="1"/>
  <c r="G11" i="9"/>
  <c r="G12" i="9" s="1"/>
  <c r="F11" i="9"/>
  <c r="F12" i="9" s="1"/>
  <c r="E11" i="9"/>
  <c r="E12" i="9" s="1"/>
  <c r="D11" i="9"/>
  <c r="D12" i="9" s="1"/>
  <c r="C11" i="9"/>
  <c r="S13" i="9" l="1"/>
  <c r="K13" i="9"/>
  <c r="C12" i="9"/>
  <c r="C13" i="9" s="1"/>
  <c r="C13" i="10"/>
  <c r="V13" i="10"/>
  <c r="M13" i="10"/>
  <c r="AF13" i="10"/>
  <c r="AA13" i="9"/>
  <c r="AL6" i="8"/>
  <c r="AL7" i="8"/>
  <c r="AL8" i="8"/>
  <c r="AL5" i="8"/>
  <c r="AF11" i="8"/>
  <c r="AF12" i="8" s="1"/>
  <c r="AE11" i="8"/>
  <c r="AE12" i="8" s="1"/>
  <c r="AD11" i="8"/>
  <c r="AD12" i="8" s="1"/>
  <c r="AC11" i="8"/>
  <c r="AC12" i="8" s="1"/>
  <c r="AB11" i="8"/>
  <c r="AB12" i="8" s="1"/>
  <c r="AA11" i="8"/>
  <c r="AA12" i="8" s="1"/>
  <c r="X11" i="8"/>
  <c r="X12" i="8" s="1"/>
  <c r="W11" i="8"/>
  <c r="W12" i="8" s="1"/>
  <c r="V11" i="8"/>
  <c r="V12" i="8" s="1"/>
  <c r="U11" i="8"/>
  <c r="U12" i="8" s="1"/>
  <c r="T11" i="8"/>
  <c r="T12" i="8" s="1"/>
  <c r="S11" i="8"/>
  <c r="H11" i="8"/>
  <c r="H12" i="8" s="1"/>
  <c r="G11" i="8"/>
  <c r="G12" i="8" s="1"/>
  <c r="F11" i="8"/>
  <c r="F12" i="8" s="1"/>
  <c r="E11" i="8"/>
  <c r="E12" i="8" s="1"/>
  <c r="D11" i="8"/>
  <c r="D12" i="8" s="1"/>
  <c r="C11" i="8"/>
  <c r="P11" i="8"/>
  <c r="P12" i="8" s="1"/>
  <c r="O11" i="8"/>
  <c r="O12" i="8" s="1"/>
  <c r="N11" i="8"/>
  <c r="N12" i="8" s="1"/>
  <c r="M11" i="8"/>
  <c r="M12" i="8" s="1"/>
  <c r="L11" i="8"/>
  <c r="L12" i="8" s="1"/>
  <c r="K11" i="8"/>
  <c r="K12" i="8" s="1"/>
  <c r="AF11" i="7"/>
  <c r="AF12" i="7" s="1"/>
  <c r="AE11" i="7"/>
  <c r="AE12" i="7" s="1"/>
  <c r="AD11" i="7"/>
  <c r="AD12" i="7" s="1"/>
  <c r="AC11" i="7"/>
  <c r="AC12" i="7" s="1"/>
  <c r="AB11" i="7"/>
  <c r="AB12" i="7" s="1"/>
  <c r="AA11" i="7"/>
  <c r="X11" i="7"/>
  <c r="X12" i="7" s="1"/>
  <c r="W11" i="7"/>
  <c r="W12" i="7" s="1"/>
  <c r="V11" i="7"/>
  <c r="V12" i="7" s="1"/>
  <c r="U11" i="7"/>
  <c r="U12" i="7" s="1"/>
  <c r="T11" i="7"/>
  <c r="T12" i="7" s="1"/>
  <c r="S11" i="7"/>
  <c r="P11" i="7"/>
  <c r="P12" i="7" s="1"/>
  <c r="O11" i="7"/>
  <c r="O12" i="7" s="1"/>
  <c r="N11" i="7"/>
  <c r="N12" i="7" s="1"/>
  <c r="M11" i="7"/>
  <c r="M12" i="7" s="1"/>
  <c r="L11" i="7"/>
  <c r="L12" i="7" s="1"/>
  <c r="K11" i="7"/>
  <c r="D11" i="7"/>
  <c r="D12" i="7" s="1"/>
  <c r="E11" i="7"/>
  <c r="E12" i="7" s="1"/>
  <c r="F11" i="7"/>
  <c r="F12" i="7" s="1"/>
  <c r="G11" i="7"/>
  <c r="G12" i="7" s="1"/>
  <c r="H11" i="7"/>
  <c r="H12" i="7" s="1"/>
  <c r="C11" i="7"/>
  <c r="C12" i="7" s="1"/>
  <c r="AP5" i="10" l="1"/>
  <c r="AQ5" i="10" s="1"/>
  <c r="AR5" i="10" s="1"/>
  <c r="AP8" i="10"/>
  <c r="AQ8" i="10" s="1"/>
  <c r="AR8" i="10" s="1"/>
  <c r="AP6" i="10"/>
  <c r="AQ6" i="10" s="1"/>
  <c r="AR6" i="10" s="1"/>
  <c r="AP7" i="10"/>
  <c r="AQ7" i="10" s="1"/>
  <c r="AR7" i="10" s="1"/>
  <c r="C12" i="8"/>
  <c r="C13" i="8" s="1"/>
  <c r="AI5" i="8" s="1"/>
  <c r="AJ5" i="8" s="1"/>
  <c r="AM5" i="8" s="1"/>
  <c r="K13" i="8"/>
  <c r="AI6" i="8" s="1"/>
  <c r="AJ6" i="8" s="1"/>
  <c r="AM6" i="8" s="1"/>
  <c r="AA13" i="8"/>
  <c r="AI8" i="8" s="1"/>
  <c r="AJ8" i="8" s="1"/>
  <c r="AM8" i="8" s="1"/>
  <c r="S12" i="8"/>
  <c r="S13" i="8" s="1"/>
  <c r="AI7" i="8" s="1"/>
  <c r="AJ7" i="8" s="1"/>
  <c r="AM7" i="8" s="1"/>
  <c r="C13" i="7"/>
  <c r="K12" i="7"/>
  <c r="K13" i="7" s="1"/>
  <c r="AA12" i="7"/>
  <c r="AA13" i="7" s="1"/>
  <c r="H31" i="1" l="1"/>
  <c r="H32" i="1"/>
  <c r="H33" i="1"/>
  <c r="H34" i="1"/>
  <c r="H35" i="1"/>
  <c r="L36" i="3" l="1"/>
  <c r="L42" i="3"/>
  <c r="L48" i="3"/>
  <c r="L54" i="3"/>
  <c r="L66" i="3"/>
  <c r="K85" i="3"/>
  <c r="K79" i="3"/>
  <c r="K69" i="3"/>
  <c r="K70" i="3"/>
  <c r="K71" i="3"/>
  <c r="H89" i="3"/>
  <c r="H67" i="3"/>
  <c r="H68" i="3"/>
  <c r="H69" i="3"/>
  <c r="H70" i="3"/>
  <c r="H71" i="3"/>
  <c r="H72" i="3"/>
  <c r="K72" i="3" s="1"/>
  <c r="H73" i="3"/>
  <c r="K73" i="3" s="1"/>
  <c r="H74" i="3"/>
  <c r="K74" i="3" s="1"/>
  <c r="H75" i="3"/>
  <c r="H76" i="3"/>
  <c r="H77" i="3"/>
  <c r="H78" i="3"/>
  <c r="K78" i="3" s="1"/>
  <c r="H79" i="3"/>
  <c r="H80" i="3"/>
  <c r="K80" i="3" s="1"/>
  <c r="H81" i="3"/>
  <c r="H82" i="3"/>
  <c r="K82" i="3" s="1"/>
  <c r="H83" i="3"/>
  <c r="H84" i="3"/>
  <c r="K84" i="3" s="1"/>
  <c r="H85" i="3"/>
  <c r="H86" i="3"/>
  <c r="K86" i="3" s="1"/>
  <c r="H87" i="3"/>
  <c r="H88" i="3"/>
  <c r="H37" i="3"/>
  <c r="H38" i="3"/>
  <c r="H39" i="3"/>
  <c r="H40" i="3"/>
  <c r="H41" i="3"/>
  <c r="H42" i="3"/>
  <c r="H43" i="3"/>
  <c r="H44" i="3"/>
  <c r="K44" i="3" s="1"/>
  <c r="H45" i="3"/>
  <c r="H46" i="3"/>
  <c r="K46" i="3" s="1"/>
  <c r="H47" i="3"/>
  <c r="H48" i="3"/>
  <c r="K48" i="3" s="1"/>
  <c r="H49" i="3"/>
  <c r="H50" i="3"/>
  <c r="H51" i="3"/>
  <c r="H52" i="3"/>
  <c r="K52" i="3" s="1"/>
  <c r="H53" i="3"/>
  <c r="H54" i="3"/>
  <c r="K54" i="3" s="1"/>
  <c r="H55" i="3"/>
  <c r="H56" i="3"/>
  <c r="K56" i="3" s="1"/>
  <c r="H57" i="3"/>
  <c r="H58" i="3"/>
  <c r="H59" i="3"/>
  <c r="K41" i="3"/>
  <c r="K55" i="3"/>
  <c r="K49" i="3"/>
  <c r="K50" i="3"/>
  <c r="K45" i="3"/>
  <c r="K47" i="3"/>
  <c r="K39" i="3"/>
  <c r="K40" i="3"/>
  <c r="L24" i="3"/>
  <c r="K24" i="3"/>
  <c r="K25" i="3"/>
  <c r="K26" i="3"/>
  <c r="H24" i="3"/>
  <c r="H25" i="3"/>
  <c r="H26" i="3"/>
  <c r="H29" i="3"/>
  <c r="L18" i="3"/>
  <c r="K21" i="3"/>
  <c r="K22" i="3"/>
  <c r="K23" i="3"/>
  <c r="H21" i="3"/>
  <c r="H22" i="3"/>
  <c r="H23" i="3"/>
  <c r="L12" i="3"/>
  <c r="K17" i="3"/>
  <c r="K15" i="3"/>
  <c r="K16" i="3"/>
  <c r="H15" i="3"/>
  <c r="H16" i="3"/>
  <c r="H17" i="3"/>
  <c r="M6" i="3"/>
  <c r="L6" i="3"/>
  <c r="K9" i="3"/>
  <c r="K10" i="3"/>
  <c r="K11" i="3"/>
  <c r="H11" i="3"/>
  <c r="H10" i="3"/>
  <c r="H9" i="3"/>
  <c r="K89" i="3"/>
  <c r="K88" i="3"/>
  <c r="K87" i="3"/>
  <c r="N84" i="3"/>
  <c r="K83" i="3"/>
  <c r="K81" i="3"/>
  <c r="K77" i="3"/>
  <c r="K76" i="3"/>
  <c r="K75" i="3"/>
  <c r="K68" i="3"/>
  <c r="K67" i="3"/>
  <c r="H66" i="3"/>
  <c r="K66" i="3" s="1"/>
  <c r="M66" i="3" s="1"/>
  <c r="K59" i="3"/>
  <c r="K58" i="3"/>
  <c r="N54" i="3"/>
  <c r="K57" i="3"/>
  <c r="K53" i="3"/>
  <c r="K51" i="3"/>
  <c r="K43" i="3"/>
  <c r="N42" i="3"/>
  <c r="K42" i="3"/>
  <c r="K38" i="3"/>
  <c r="K37" i="3"/>
  <c r="H36" i="3"/>
  <c r="K36" i="3" s="1"/>
  <c r="K29" i="3"/>
  <c r="H28" i="3"/>
  <c r="K28" i="3" s="1"/>
  <c r="H27" i="3"/>
  <c r="K27" i="3" s="1"/>
  <c r="K20" i="3"/>
  <c r="H20" i="3"/>
  <c r="H19" i="3"/>
  <c r="K19" i="3" s="1"/>
  <c r="H18" i="3"/>
  <c r="K18" i="3" s="1"/>
  <c r="M18" i="3" s="1"/>
  <c r="H14" i="3"/>
  <c r="K14" i="3" s="1"/>
  <c r="H13" i="3"/>
  <c r="K13" i="3" s="1"/>
  <c r="K12" i="3"/>
  <c r="H12" i="3"/>
  <c r="N12" i="3" s="1"/>
  <c r="H8" i="3"/>
  <c r="K8" i="3" s="1"/>
  <c r="K7" i="3"/>
  <c r="H7" i="3"/>
  <c r="H6" i="3"/>
  <c r="K6" i="3" s="1"/>
  <c r="L84" i="3" l="1"/>
  <c r="L78" i="3"/>
  <c r="M78" i="3" s="1"/>
  <c r="M72" i="3"/>
  <c r="M48" i="3"/>
  <c r="M42" i="3"/>
  <c r="M54" i="3"/>
  <c r="M84" i="3"/>
  <c r="M24" i="3"/>
  <c r="M36" i="3"/>
  <c r="M12" i="3"/>
  <c r="N18" i="3"/>
  <c r="N66" i="3"/>
  <c r="N24" i="3"/>
  <c r="N48" i="3"/>
  <c r="N72" i="3"/>
  <c r="N6" i="3"/>
  <c r="N36" i="3"/>
  <c r="N78" i="3"/>
  <c r="N48" i="2"/>
  <c r="N51" i="2"/>
  <c r="N42" i="2"/>
  <c r="N45" i="2"/>
  <c r="N12" i="2"/>
  <c r="N15" i="2"/>
  <c r="N6" i="2"/>
  <c r="N9" i="2"/>
  <c r="N27" i="2" l="1"/>
  <c r="K28" i="2"/>
  <c r="K29" i="2"/>
  <c r="K27" i="2"/>
  <c r="N33" i="2" l="1"/>
  <c r="N33" i="1"/>
  <c r="H53" i="2" l="1"/>
  <c r="K53" i="2" s="1"/>
  <c r="H52" i="2"/>
  <c r="K52" i="2" s="1"/>
  <c r="H51" i="2"/>
  <c r="K51" i="2" s="1"/>
  <c r="L51" i="2" s="1"/>
  <c r="M51" i="2" s="1"/>
  <c r="H50" i="2"/>
  <c r="K50" i="2" s="1"/>
  <c r="H49" i="2"/>
  <c r="K49" i="2" s="1"/>
  <c r="H48" i="2"/>
  <c r="K48" i="2" s="1"/>
  <c r="H47" i="2"/>
  <c r="K47" i="2" s="1"/>
  <c r="H46" i="2"/>
  <c r="K46" i="2" s="1"/>
  <c r="H45" i="2"/>
  <c r="K45" i="2" s="1"/>
  <c r="H44" i="2"/>
  <c r="K44" i="2" s="1"/>
  <c r="H43" i="2"/>
  <c r="K43" i="2" s="1"/>
  <c r="H42" i="2"/>
  <c r="K42" i="2" s="1"/>
  <c r="K35" i="2"/>
  <c r="K34" i="2"/>
  <c r="K33" i="2"/>
  <c r="L33" i="2" s="1"/>
  <c r="M33" i="2" s="1"/>
  <c r="H32" i="2"/>
  <c r="K32" i="2" s="1"/>
  <c r="H31" i="2"/>
  <c r="K31" i="2" s="1"/>
  <c r="H30" i="2"/>
  <c r="K30" i="2" s="1"/>
  <c r="H26" i="2"/>
  <c r="K26" i="2" s="1"/>
  <c r="H25" i="2"/>
  <c r="K25" i="2" s="1"/>
  <c r="H24" i="2"/>
  <c r="H17" i="2"/>
  <c r="K17" i="2" s="1"/>
  <c r="H16" i="2"/>
  <c r="K16" i="2" s="1"/>
  <c r="H15" i="2"/>
  <c r="K15" i="2" s="1"/>
  <c r="H14" i="2"/>
  <c r="K14" i="2" s="1"/>
  <c r="H13" i="2"/>
  <c r="K13" i="2" s="1"/>
  <c r="H12" i="2"/>
  <c r="K12" i="2" s="1"/>
  <c r="H11" i="2"/>
  <c r="K11" i="2" s="1"/>
  <c r="H10" i="2"/>
  <c r="K10" i="2" s="1"/>
  <c r="H9" i="2"/>
  <c r="K9" i="2" s="1"/>
  <c r="H8" i="2"/>
  <c r="K8" i="2" s="1"/>
  <c r="H7" i="2"/>
  <c r="K7" i="2" s="1"/>
  <c r="H6" i="2"/>
  <c r="K6" i="2" s="1"/>
  <c r="H51" i="1"/>
  <c r="N51" i="1" s="1"/>
  <c r="H52" i="1"/>
  <c r="H53" i="1"/>
  <c r="H42" i="1"/>
  <c r="L42" i="2" l="1"/>
  <c r="M42" i="2" s="1"/>
  <c r="N24" i="2"/>
  <c r="L30" i="2"/>
  <c r="M30" i="2" s="1"/>
  <c r="K24" i="2"/>
  <c r="L24" i="2" s="1"/>
  <c r="M24" i="2" s="1"/>
  <c r="L27" i="2"/>
  <c r="M27" i="2" s="1"/>
  <c r="N30" i="2"/>
  <c r="L12" i="2"/>
  <c r="M12" i="2" s="1"/>
  <c r="L15" i="2"/>
  <c r="M15" i="2" s="1"/>
  <c r="L6" i="2"/>
  <c r="M6" i="2" s="1"/>
  <c r="L48" i="2"/>
  <c r="M48" i="2" s="1"/>
  <c r="L9" i="2"/>
  <c r="M9" i="2" s="1"/>
  <c r="L45" i="2"/>
  <c r="M45" i="2" s="1"/>
  <c r="K53" i="1" l="1"/>
  <c r="K52" i="1"/>
  <c r="K51" i="1"/>
  <c r="L51" i="1" s="1"/>
  <c r="M51" i="1" s="1"/>
  <c r="H50" i="1"/>
  <c r="K50" i="1" s="1"/>
  <c r="H49" i="1"/>
  <c r="K49" i="1" s="1"/>
  <c r="H48" i="1"/>
  <c r="H47" i="1"/>
  <c r="K47" i="1" s="1"/>
  <c r="H46" i="1"/>
  <c r="K46" i="1" s="1"/>
  <c r="H45" i="1"/>
  <c r="H44" i="1"/>
  <c r="K44" i="1" s="1"/>
  <c r="H43" i="1"/>
  <c r="K42" i="1"/>
  <c r="K34" i="1"/>
  <c r="K35" i="1"/>
  <c r="K33" i="1"/>
  <c r="H27" i="1"/>
  <c r="H25" i="1"/>
  <c r="H26" i="1"/>
  <c r="H28" i="1"/>
  <c r="H29" i="1"/>
  <c r="H30" i="1"/>
  <c r="H24" i="1"/>
  <c r="N24" i="1" s="1"/>
  <c r="H7" i="1"/>
  <c r="H8" i="1"/>
  <c r="H9" i="1"/>
  <c r="H10" i="1"/>
  <c r="H11" i="1"/>
  <c r="H12" i="1"/>
  <c r="H13" i="1"/>
  <c r="H14" i="1"/>
  <c r="H15" i="1"/>
  <c r="H16" i="1"/>
  <c r="H17" i="1"/>
  <c r="H6" i="1"/>
  <c r="N6" i="1" s="1"/>
  <c r="N27" i="1" l="1"/>
  <c r="N9" i="1"/>
  <c r="K43" i="1"/>
  <c r="N42" i="1"/>
  <c r="N12" i="1"/>
  <c r="K48" i="1"/>
  <c r="N48" i="1"/>
  <c r="N15" i="1"/>
  <c r="N30" i="1"/>
  <c r="K45" i="1"/>
  <c r="N45" i="1"/>
  <c r="L48" i="1"/>
  <c r="M48" i="1" s="1"/>
  <c r="L42" i="1"/>
  <c r="M42" i="1" s="1"/>
  <c r="L45" i="1"/>
  <c r="M45" i="1" s="1"/>
  <c r="L33" i="1" l="1"/>
  <c r="M33" i="1" s="1"/>
  <c r="K32" i="1"/>
  <c r="K31" i="1"/>
  <c r="K30" i="1"/>
  <c r="K29" i="1"/>
  <c r="K28" i="1"/>
  <c r="K27" i="1"/>
  <c r="K26" i="1"/>
  <c r="K25" i="1"/>
  <c r="K24" i="1"/>
  <c r="K15" i="1"/>
  <c r="K16" i="1"/>
  <c r="K17" i="1"/>
  <c r="K12" i="1"/>
  <c r="K13" i="1"/>
  <c r="K14" i="1"/>
  <c r="K9" i="1"/>
  <c r="K10" i="1"/>
  <c r="K7" i="1"/>
  <c r="K8" i="1"/>
  <c r="K6" i="1"/>
  <c r="K11" i="1"/>
  <c r="L12" i="1" l="1"/>
  <c r="M12" i="1" s="1"/>
  <c r="L24" i="1"/>
  <c r="M24" i="1" s="1"/>
  <c r="L30" i="1"/>
  <c r="M30" i="1" s="1"/>
  <c r="L27" i="1"/>
  <c r="M27" i="1" s="1"/>
  <c r="L6" i="1"/>
  <c r="M6" i="1" s="1"/>
  <c r="L15" i="1"/>
  <c r="M15" i="1" s="1"/>
  <c r="L9" i="1"/>
  <c r="M9" i="1" s="1"/>
</calcChain>
</file>

<file path=xl/sharedStrings.xml><?xml version="1.0" encoding="utf-8"?>
<sst xmlns="http://schemas.openxmlformats.org/spreadsheetml/2006/main" count="1631" uniqueCount="84">
  <si>
    <t>Analyte</t>
  </si>
  <si>
    <t>4NP</t>
  </si>
  <si>
    <t>BPA</t>
  </si>
  <si>
    <t>DEP</t>
  </si>
  <si>
    <t>Peak Area</t>
  </si>
  <si>
    <t>Test 1</t>
  </si>
  <si>
    <t>Test 2</t>
  </si>
  <si>
    <t>Test 3</t>
  </si>
  <si>
    <t>medium</t>
  </si>
  <si>
    <t>slope</t>
  </si>
  <si>
    <t>intercept</t>
  </si>
  <si>
    <t>Analytical Curve parameters</t>
  </si>
  <si>
    <t>Conc (ng L-1)</t>
  </si>
  <si>
    <t>Concentration final</t>
  </si>
  <si>
    <t>Test 4</t>
  </si>
  <si>
    <t>Test 5</t>
  </si>
  <si>
    <t>Intra day 1</t>
  </si>
  <si>
    <t>% Accuracy</t>
  </si>
  <si>
    <t>% Precision</t>
  </si>
  <si>
    <t>25 µg L-1</t>
  </si>
  <si>
    <t>Concentration initial</t>
  </si>
  <si>
    <t>5 µg L-1</t>
  </si>
  <si>
    <t>Conc medium (ng L-1)</t>
  </si>
  <si>
    <t>50 ng L-1</t>
  </si>
  <si>
    <t>Intra day 2</t>
  </si>
  <si>
    <t>Inter day</t>
  </si>
  <si>
    <t>250 ng L-1</t>
  </si>
  <si>
    <t>500 ng L-1</t>
  </si>
  <si>
    <t>50 µg L-1</t>
  </si>
  <si>
    <t>100 ng L-1</t>
  </si>
  <si>
    <t>200 ng L-1</t>
  </si>
  <si>
    <t>300 ng L-1</t>
  </si>
  <si>
    <t>Test 6</t>
  </si>
  <si>
    <t>P1</t>
  </si>
  <si>
    <t>P2</t>
  </si>
  <si>
    <t>P3</t>
  </si>
  <si>
    <t>P4</t>
  </si>
  <si>
    <t>P5</t>
  </si>
  <si>
    <t>P6</t>
  </si>
  <si>
    <t>Legend</t>
  </si>
  <si>
    <t>For BPA and DEP, P1 = 50 ng L-1</t>
  </si>
  <si>
    <t>ANOVA</t>
  </si>
  <si>
    <t>F</t>
  </si>
  <si>
    <t>Total</t>
  </si>
  <si>
    <t>Results of 4NP</t>
  </si>
  <si>
    <t>Results of BPA</t>
  </si>
  <si>
    <t>Results of DEP</t>
  </si>
  <si>
    <t>Matrix effect</t>
  </si>
  <si>
    <t>Medium</t>
  </si>
  <si>
    <t>Calibration Factor (Fc)</t>
  </si>
  <si>
    <t>Comparative curves</t>
  </si>
  <si>
    <t>analyte</t>
  </si>
  <si>
    <t>matrix</t>
  </si>
  <si>
    <t>ultrapure water</t>
  </si>
  <si>
    <t>SD</t>
  </si>
  <si>
    <t>Standard Deviation (SD) Fc</t>
  </si>
  <si>
    <r>
      <t>SD</t>
    </r>
    <r>
      <rPr>
        <vertAlign val="superscript"/>
        <sz val="11"/>
        <color theme="1"/>
        <rFont val="Calibri"/>
        <family val="2"/>
        <scheme val="minor"/>
      </rPr>
      <t>2</t>
    </r>
  </si>
  <si>
    <t>Robustness - Control</t>
  </si>
  <si>
    <t>Control</t>
  </si>
  <si>
    <t>Flow</t>
  </si>
  <si>
    <t>Robustness - Flow</t>
  </si>
  <si>
    <t>Regression</t>
  </si>
  <si>
    <t>Regression Statistic</t>
  </si>
  <si>
    <t>Multiple R</t>
  </si>
  <si>
    <t>R Square</t>
  </si>
  <si>
    <t>Adjusted R Square</t>
  </si>
  <si>
    <t>Standard Error</t>
  </si>
  <si>
    <t>Residual</t>
  </si>
  <si>
    <t>Intercept</t>
  </si>
  <si>
    <t>Significance F</t>
  </si>
  <si>
    <t>Coefficients</t>
  </si>
  <si>
    <t>t Stat</t>
  </si>
  <si>
    <t>P-Value</t>
  </si>
  <si>
    <t>Lower 95%</t>
  </si>
  <si>
    <t>Upper 95%</t>
  </si>
  <si>
    <t>df</t>
  </si>
  <si>
    <t>SS</t>
  </si>
  <si>
    <t>MS</t>
  </si>
  <si>
    <t>Critical F</t>
  </si>
  <si>
    <t>Calculated F</t>
  </si>
  <si>
    <t>BP</t>
  </si>
  <si>
    <t>Results of BP</t>
  </si>
  <si>
    <t>For 4NP and BP, P1 = 10 ng L-1</t>
  </si>
  <si>
    <t xml:space="preserve">BP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</si>
</sst>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/>
    <xf numFmtId="0" fontId="0" fillId="0" borderId="0" xfId="0" applyBorder="1"/>
    <xf numFmtId="2" fontId="0" fillId="0" borderId="3" xfId="0" applyNumberFormat="1" applyBorder="1"/>
    <xf numFmtId="0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Fill="1" applyBorder="1" applyAlignment="1">
      <alignment horizontal="centerContinuous"/>
    </xf>
    <xf numFmtId="0" fontId="0" fillId="0" borderId="0" xfId="0" applyFill="1" applyBorder="1" applyAlignment="1"/>
    <xf numFmtId="0" fontId="0" fillId="0" borderId="6" xfId="0" applyFill="1" applyBorder="1" applyAlignment="1"/>
    <xf numFmtId="0" fontId="1" fillId="0" borderId="5" xfId="0" applyFont="1" applyFill="1" applyBorder="1" applyAlignment="1">
      <alignment horizontal="center"/>
    </xf>
    <xf numFmtId="165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1" fillId="0" borderId="5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0" fillId="0" borderId="4" xfId="0" applyFill="1" applyBorder="1" applyAlignment="1"/>
    <xf numFmtId="0" fontId="0" fillId="2" borderId="4" xfId="0" applyFill="1" applyBorder="1" applyAlignment="1"/>
    <xf numFmtId="0" fontId="1" fillId="0" borderId="9" xfId="0" applyFont="1" applyFill="1" applyBorder="1" applyAlignment="1">
      <alignment horizontal="centerContinuous"/>
    </xf>
    <xf numFmtId="165" fontId="0" fillId="0" borderId="2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6" fontId="0" fillId="0" borderId="0" xfId="0" applyNumberFormat="1" applyAlignment="1">
      <alignment horizontal="left"/>
    </xf>
    <xf numFmtId="0" fontId="0" fillId="0" borderId="0" xfId="0" applyBorder="1" applyAlignment="1">
      <alignment horizontal="center" vertical="center"/>
    </xf>
    <xf numFmtId="1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tabSelected="1" topLeftCell="A22" workbookViewId="0">
      <selection activeCell="B27" sqref="B27:B29"/>
    </sheetView>
  </sheetViews>
  <sheetFormatPr defaultRowHeight="15" x14ac:dyDescent="0.25"/>
  <cols>
    <col min="2" max="3" width="9" style="1" customWidth="1"/>
    <col min="4" max="4" width="9.85546875" style="1" customWidth="1"/>
    <col min="5" max="7" width="9" style="1" customWidth="1"/>
    <col min="8" max="8" width="9.42578125" style="1" customWidth="1"/>
    <col min="9" max="10" width="9" style="1" customWidth="1"/>
    <col min="11" max="11" width="8" style="1" customWidth="1"/>
    <col min="12" max="14" width="9" style="1" customWidth="1"/>
  </cols>
  <sheetData>
    <row r="2" spans="2:14" x14ac:dyDescent="0.25">
      <c r="B2" s="69" t="s">
        <v>16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5">
      <c r="B3" s="66" t="s">
        <v>0</v>
      </c>
      <c r="C3" s="69" t="s">
        <v>20</v>
      </c>
      <c r="D3" s="69"/>
      <c r="E3" s="69" t="s">
        <v>23</v>
      </c>
      <c r="F3" s="69"/>
      <c r="G3" s="69"/>
      <c r="H3" s="69"/>
      <c r="I3" s="69" t="s">
        <v>13</v>
      </c>
      <c r="J3" s="69"/>
      <c r="K3" s="69"/>
      <c r="L3" s="4"/>
      <c r="M3" s="69" t="s">
        <v>21</v>
      </c>
      <c r="N3" s="69"/>
    </row>
    <row r="4" spans="2:14" ht="33" customHeight="1" x14ac:dyDescent="0.25">
      <c r="B4" s="67"/>
      <c r="C4" s="68" t="s">
        <v>4</v>
      </c>
      <c r="D4" s="68"/>
      <c r="E4" s="68"/>
      <c r="F4" s="68"/>
      <c r="G4" s="68"/>
      <c r="H4" s="68"/>
      <c r="I4" s="70" t="s">
        <v>11</v>
      </c>
      <c r="J4" s="70"/>
      <c r="K4" s="71" t="s">
        <v>12</v>
      </c>
      <c r="L4" s="71" t="s">
        <v>22</v>
      </c>
      <c r="M4" s="71" t="s">
        <v>17</v>
      </c>
      <c r="N4" s="71" t="s">
        <v>18</v>
      </c>
    </row>
    <row r="5" spans="2:14" x14ac:dyDescent="0.25">
      <c r="B5" s="68"/>
      <c r="C5" s="4" t="s">
        <v>5</v>
      </c>
      <c r="D5" s="4" t="s">
        <v>6</v>
      </c>
      <c r="E5" s="4" t="s">
        <v>7</v>
      </c>
      <c r="F5" s="4" t="s">
        <v>14</v>
      </c>
      <c r="G5" s="4" t="s">
        <v>15</v>
      </c>
      <c r="H5" s="4" t="s">
        <v>8</v>
      </c>
      <c r="I5" s="3" t="s">
        <v>9</v>
      </c>
      <c r="J5" s="3" t="s">
        <v>10</v>
      </c>
      <c r="K5" s="72"/>
      <c r="L5" s="72"/>
      <c r="M5" s="72"/>
      <c r="N5" s="72"/>
    </row>
    <row r="6" spans="2:14" x14ac:dyDescent="0.25">
      <c r="B6" s="66" t="s">
        <v>1</v>
      </c>
      <c r="C6" s="12">
        <v>315.25</v>
      </c>
      <c r="D6" s="5">
        <v>318.63</v>
      </c>
      <c r="E6" s="6">
        <v>318.41000000000003</v>
      </c>
      <c r="F6" s="6">
        <v>322.25</v>
      </c>
      <c r="G6" s="6">
        <v>320.95999999999998</v>
      </c>
      <c r="H6" s="6">
        <f>AVERAGE(C6:G6)</f>
        <v>319.10000000000002</v>
      </c>
      <c r="I6" s="73">
        <v>65.930000000000007</v>
      </c>
      <c r="J6" s="73">
        <v>13.55</v>
      </c>
      <c r="K6" s="8">
        <f>(H6-$J$6)/$I$6</f>
        <v>4.6344607917488245</v>
      </c>
      <c r="L6" s="77">
        <f>AVERAGE(K6:K8)</f>
        <v>4.6436220233581063</v>
      </c>
      <c r="M6" s="74">
        <f>(L6*100)/5</f>
        <v>92.872440467162136</v>
      </c>
      <c r="N6" s="79">
        <f>((STDEV(C6:G6,C7:G7,C8:G8))/(AVERAGE(H6:H8)))*100</f>
        <v>0.88946308589906919</v>
      </c>
    </row>
    <row r="7" spans="2:14" x14ac:dyDescent="0.25">
      <c r="B7" s="76"/>
      <c r="C7" s="12">
        <v>314.95999999999998</v>
      </c>
      <c r="D7" s="5">
        <v>322.32</v>
      </c>
      <c r="E7" s="6">
        <v>316.58</v>
      </c>
      <c r="F7" s="6">
        <v>320.85000000000002</v>
      </c>
      <c r="G7" s="6">
        <v>322.14</v>
      </c>
      <c r="H7" s="6">
        <f t="shared" ref="H7:H17" si="0">AVERAGE(C7:G7)</f>
        <v>319.37</v>
      </c>
      <c r="I7" s="74"/>
      <c r="J7" s="74"/>
      <c r="K7" s="8">
        <f t="shared" ref="K7:K8" si="1">(H7-$J$6)/$I$6</f>
        <v>4.6385560442893974</v>
      </c>
      <c r="L7" s="77"/>
      <c r="M7" s="74"/>
      <c r="N7" s="77"/>
    </row>
    <row r="8" spans="2:14" x14ac:dyDescent="0.25">
      <c r="B8" s="76"/>
      <c r="C8" s="12">
        <v>321.52</v>
      </c>
      <c r="D8" s="5">
        <v>319.08</v>
      </c>
      <c r="E8" s="6">
        <v>319.05</v>
      </c>
      <c r="F8" s="6">
        <v>318.36</v>
      </c>
      <c r="G8" s="6">
        <v>325.2</v>
      </c>
      <c r="H8" s="6">
        <f t="shared" si="0"/>
        <v>320.64199999999994</v>
      </c>
      <c r="I8" s="74"/>
      <c r="J8" s="74"/>
      <c r="K8" s="8">
        <f t="shared" si="1"/>
        <v>4.6578492340360977</v>
      </c>
      <c r="L8" s="77"/>
      <c r="M8" s="74"/>
      <c r="N8" s="77"/>
    </row>
    <row r="9" spans="2:14" x14ac:dyDescent="0.25">
      <c r="B9" s="76" t="s">
        <v>80</v>
      </c>
      <c r="C9" s="5">
        <v>5042.695238095238</v>
      </c>
      <c r="D9" s="5">
        <v>5370.2714285714283</v>
      </c>
      <c r="E9" s="5">
        <v>4756.5095238095237</v>
      </c>
      <c r="F9" s="5">
        <v>4510.8319047619043</v>
      </c>
      <c r="G9" s="5">
        <v>4840.2028571428564</v>
      </c>
      <c r="H9" s="6">
        <f t="shared" si="0"/>
        <v>4904.1021904761901</v>
      </c>
      <c r="I9" s="74">
        <v>788.25</v>
      </c>
      <c r="J9" s="74">
        <v>1219.251</v>
      </c>
      <c r="K9" s="8">
        <f>(H9-$J$9)/$I$9</f>
        <v>4.6747239967982113</v>
      </c>
      <c r="L9" s="77">
        <f>AVERAGE(K9:K11)</f>
        <v>4.6710376713535604</v>
      </c>
      <c r="M9" s="74">
        <f>(L9*100)/5</f>
        <v>93.420753427071219</v>
      </c>
      <c r="N9" s="77">
        <f t="shared" ref="N9" si="2">((STDEV(C9:G9,C10:G10,C11:G11))/(AVERAGE(H9:H11)))*100</f>
        <v>4.7421761308531849</v>
      </c>
    </row>
    <row r="10" spans="2:14" x14ac:dyDescent="0.25">
      <c r="B10" s="76"/>
      <c r="C10" s="5">
        <v>5239.7952380952374</v>
      </c>
      <c r="D10" s="5">
        <v>4905.6952380952371</v>
      </c>
      <c r="E10" s="5">
        <v>5010.8285714285712</v>
      </c>
      <c r="F10" s="5">
        <v>4728.6171428571424</v>
      </c>
      <c r="G10" s="5">
        <v>4897.2028571428573</v>
      </c>
      <c r="H10" s="6">
        <f t="shared" si="0"/>
        <v>4956.4278095238096</v>
      </c>
      <c r="I10" s="74"/>
      <c r="J10" s="74"/>
      <c r="K10" s="8">
        <f t="shared" ref="K10:K11" si="3">(H10-$J$9)/$I$9</f>
        <v>4.7411060063733705</v>
      </c>
      <c r="L10" s="77"/>
      <c r="M10" s="74"/>
      <c r="N10" s="77"/>
    </row>
    <row r="11" spans="2:14" x14ac:dyDescent="0.25">
      <c r="B11" s="76"/>
      <c r="C11" s="5">
        <v>4775.2190476190472</v>
      </c>
      <c r="D11" s="5">
        <v>5173.1714285714279</v>
      </c>
      <c r="E11" s="5">
        <v>4858.8714285714277</v>
      </c>
      <c r="F11" s="5">
        <v>4785.6171428571424</v>
      </c>
      <c r="G11" s="5">
        <v>4622.4176190476182</v>
      </c>
      <c r="H11" s="6">
        <f t="shared" si="0"/>
        <v>4843.0593333333327</v>
      </c>
      <c r="I11" s="74"/>
      <c r="J11" s="74"/>
      <c r="K11" s="8">
        <f t="shared" si="3"/>
        <v>4.5972830108890994</v>
      </c>
      <c r="L11" s="77"/>
      <c r="M11" s="74"/>
      <c r="N11" s="77"/>
    </row>
    <row r="12" spans="2:14" x14ac:dyDescent="0.25">
      <c r="B12" s="76" t="s">
        <v>2</v>
      </c>
      <c r="C12" s="12">
        <v>78.14</v>
      </c>
      <c r="D12" s="5">
        <v>75.41</v>
      </c>
      <c r="E12" s="6">
        <v>74.975675675675674</v>
      </c>
      <c r="F12" s="6">
        <v>71.27027027027026</v>
      </c>
      <c r="G12" s="6">
        <v>74.497297297297294</v>
      </c>
      <c r="H12" s="6">
        <f t="shared" si="0"/>
        <v>74.858648648648654</v>
      </c>
      <c r="I12" s="74">
        <v>33.11</v>
      </c>
      <c r="J12" s="74">
        <v>-90.19</v>
      </c>
      <c r="K12" s="8">
        <f>(H12-$J$12)/$I$12</f>
        <v>4.9848580081138225</v>
      </c>
      <c r="L12" s="77">
        <f>AVERAGE(K12:K14)</f>
        <v>4.9855425948449197</v>
      </c>
      <c r="M12" s="74">
        <f>(L12*100)/5</f>
        <v>99.71085189689839</v>
      </c>
      <c r="N12" s="77">
        <f t="shared" ref="N12" si="4">((STDEV(C12:G12,C13:G13,C14:G14))/(AVERAGE(H12:H14)))*100</f>
        <v>3.5538873737827936</v>
      </c>
    </row>
    <row r="13" spans="2:14" x14ac:dyDescent="0.25">
      <c r="B13" s="76"/>
      <c r="C13" s="12">
        <v>79.05</v>
      </c>
      <c r="D13" s="5">
        <v>76.36</v>
      </c>
      <c r="E13" s="6">
        <v>73.24864864864864</v>
      </c>
      <c r="F13" s="6">
        <v>70.956756756756761</v>
      </c>
      <c r="G13" s="6">
        <v>73.251351351351346</v>
      </c>
      <c r="H13" s="6">
        <f t="shared" si="0"/>
        <v>74.573351351351349</v>
      </c>
      <c r="I13" s="74"/>
      <c r="J13" s="74"/>
      <c r="K13" s="8">
        <f t="shared" ref="K13:K14" si="5">(H13-$J$12)/$I$12</f>
        <v>4.9762413576367059</v>
      </c>
      <c r="L13" s="77"/>
      <c r="M13" s="74"/>
      <c r="N13" s="77"/>
    </row>
    <row r="14" spans="2:14" x14ac:dyDescent="0.25">
      <c r="B14" s="76"/>
      <c r="C14" s="12">
        <v>79.650000000000006</v>
      </c>
      <c r="D14" s="5">
        <v>75.98</v>
      </c>
      <c r="E14" s="6">
        <v>75.232432432432432</v>
      </c>
      <c r="F14" s="6">
        <v>72.229729729729726</v>
      </c>
      <c r="G14" s="6">
        <v>72.967567567567571</v>
      </c>
      <c r="H14" s="6">
        <f t="shared" si="0"/>
        <v>75.211945945945942</v>
      </c>
      <c r="I14" s="74"/>
      <c r="J14" s="74"/>
      <c r="K14" s="8">
        <f t="shared" si="5"/>
        <v>4.9955284187842333</v>
      </c>
      <c r="L14" s="77"/>
      <c r="M14" s="74"/>
      <c r="N14" s="77"/>
    </row>
    <row r="15" spans="2:14" x14ac:dyDescent="0.25">
      <c r="B15" s="67" t="s">
        <v>3</v>
      </c>
      <c r="C15" s="5">
        <v>21300.457333333336</v>
      </c>
      <c r="D15" s="6">
        <v>23059.764666666666</v>
      </c>
      <c r="E15" s="5">
        <v>22451.653333333335</v>
      </c>
      <c r="F15" s="5">
        <v>20839.786666666667</v>
      </c>
      <c r="G15" s="5">
        <v>19936.153333333332</v>
      </c>
      <c r="H15" s="6">
        <f t="shared" si="0"/>
        <v>21517.563066666666</v>
      </c>
      <c r="I15" s="74">
        <v>2201.35</v>
      </c>
      <c r="J15" s="74">
        <v>9873.7000000000007</v>
      </c>
      <c r="K15" s="8">
        <f>(H15-$J$15)/$I$15</f>
        <v>5.289419250308522</v>
      </c>
      <c r="L15" s="77">
        <f>AVERAGE(K15:K17)</f>
        <v>5.3683781316010633</v>
      </c>
      <c r="M15" s="74">
        <f>(L15*100)/5</f>
        <v>107.36756263202126</v>
      </c>
      <c r="N15" s="77">
        <f t="shared" ref="N15" si="6">((STDEV(C15:G15,C16:G16,C17:G17))/(AVERAGE(H15:H17)))*100</f>
        <v>4.9336092054282199</v>
      </c>
    </row>
    <row r="16" spans="2:14" x14ac:dyDescent="0.25">
      <c r="B16" s="67"/>
      <c r="C16" s="5">
        <v>21256.97</v>
      </c>
      <c r="D16" s="6">
        <v>22016.986666666668</v>
      </c>
      <c r="E16" s="5">
        <v>21745.22</v>
      </c>
      <c r="F16" s="5">
        <v>20610.32</v>
      </c>
      <c r="G16" s="5">
        <v>21710.246666666666</v>
      </c>
      <c r="H16" s="6">
        <f t="shared" si="0"/>
        <v>21467.948666666671</v>
      </c>
      <c r="I16" s="74"/>
      <c r="J16" s="74"/>
      <c r="K16" s="8">
        <f t="shared" ref="K16:K17" si="7">(H16-$J$15)/$I$15</f>
        <v>5.2668810805490587</v>
      </c>
      <c r="L16" s="77"/>
      <c r="M16" s="74"/>
      <c r="N16" s="77"/>
    </row>
    <row r="17" spans="2:14" x14ac:dyDescent="0.25">
      <c r="B17" s="68"/>
      <c r="C17" s="3">
        <v>23112.258000000002</v>
      </c>
      <c r="D17" s="7">
        <v>21310.553333333333</v>
      </c>
      <c r="E17" s="3">
        <v>23494.43133333333</v>
      </c>
      <c r="F17" s="3">
        <v>22352.799999999999</v>
      </c>
      <c r="G17" s="3">
        <v>20173.086666666666</v>
      </c>
      <c r="H17" s="7">
        <f t="shared" si="0"/>
        <v>22088.625866666665</v>
      </c>
      <c r="I17" s="75"/>
      <c r="J17" s="75"/>
      <c r="K17" s="7">
        <f t="shared" si="7"/>
        <v>5.5488340639456082</v>
      </c>
      <c r="L17" s="78"/>
      <c r="M17" s="75"/>
      <c r="N17" s="78"/>
    </row>
    <row r="18" spans="2:14" x14ac:dyDescent="0.25">
      <c r="B18" s="5"/>
      <c r="C18" s="5"/>
      <c r="D18" s="5"/>
      <c r="E18" s="5"/>
      <c r="F18" s="5"/>
      <c r="G18" s="5"/>
      <c r="H18" s="6"/>
      <c r="I18" s="6"/>
      <c r="J18" s="6"/>
      <c r="K18" s="6"/>
      <c r="L18" s="6"/>
    </row>
    <row r="20" spans="2:14" x14ac:dyDescent="0.25">
      <c r="B20" s="69" t="s">
        <v>16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2:14" x14ac:dyDescent="0.25">
      <c r="B21" s="66" t="s">
        <v>0</v>
      </c>
      <c r="C21" s="69" t="s">
        <v>20</v>
      </c>
      <c r="D21" s="69"/>
      <c r="E21" s="69" t="s">
        <v>26</v>
      </c>
      <c r="F21" s="69"/>
      <c r="G21" s="69"/>
      <c r="H21" s="69"/>
      <c r="I21" s="69" t="s">
        <v>13</v>
      </c>
      <c r="J21" s="69"/>
      <c r="K21" s="69"/>
      <c r="L21" s="69" t="s">
        <v>19</v>
      </c>
      <c r="M21" s="69"/>
      <c r="N21" s="69"/>
    </row>
    <row r="22" spans="2:14" x14ac:dyDescent="0.25">
      <c r="B22" s="67"/>
      <c r="C22" s="68" t="s">
        <v>4</v>
      </c>
      <c r="D22" s="68"/>
      <c r="E22" s="68"/>
      <c r="F22" s="68"/>
      <c r="G22" s="68"/>
      <c r="H22" s="68"/>
      <c r="I22" s="70" t="s">
        <v>11</v>
      </c>
      <c r="J22" s="70"/>
      <c r="K22" s="71" t="s">
        <v>12</v>
      </c>
      <c r="L22" s="71" t="s">
        <v>22</v>
      </c>
      <c r="M22" s="71" t="s">
        <v>17</v>
      </c>
      <c r="N22" s="71" t="s">
        <v>18</v>
      </c>
    </row>
    <row r="23" spans="2:14" x14ac:dyDescent="0.25">
      <c r="B23" s="68"/>
      <c r="C23" s="4" t="s">
        <v>5</v>
      </c>
      <c r="D23" s="4" t="s">
        <v>6</v>
      </c>
      <c r="E23" s="4" t="s">
        <v>7</v>
      </c>
      <c r="F23" s="4" t="s">
        <v>14</v>
      </c>
      <c r="G23" s="4" t="s">
        <v>15</v>
      </c>
      <c r="H23" s="4" t="s">
        <v>8</v>
      </c>
      <c r="I23" s="3" t="s">
        <v>9</v>
      </c>
      <c r="J23" s="3" t="s">
        <v>10</v>
      </c>
      <c r="K23" s="72"/>
      <c r="L23" s="72"/>
      <c r="M23" s="72"/>
      <c r="N23" s="72"/>
    </row>
    <row r="24" spans="2:14" x14ac:dyDescent="0.25">
      <c r="B24" s="66" t="s">
        <v>1</v>
      </c>
      <c r="C24" s="1">
        <v>1541.25</v>
      </c>
      <c r="D24" s="1">
        <v>1531.25</v>
      </c>
      <c r="E24" s="1">
        <v>1604.08</v>
      </c>
      <c r="F24" s="1">
        <v>1635.2800000000002</v>
      </c>
      <c r="G24" s="1">
        <v>1525.92</v>
      </c>
      <c r="H24" s="6">
        <f>AVERAGE(C24:G24)</f>
        <v>1567.556</v>
      </c>
      <c r="I24" s="73">
        <v>65.930000000000007</v>
      </c>
      <c r="J24" s="73">
        <v>13.55</v>
      </c>
      <c r="K24" s="8">
        <f>(H24-$J$6)/$I$6</f>
        <v>23.570544516911877</v>
      </c>
      <c r="L24" s="77">
        <f>AVERAGE(K24:K26)</f>
        <v>23.922962064142101</v>
      </c>
      <c r="M24" s="74">
        <f>(L24*100)/25</f>
        <v>95.691848256568406</v>
      </c>
      <c r="N24" s="77">
        <f>(((STDEV(C24:G24,C25:G25,C26:G26))/(AVERAGE(H24:H26))))*100</f>
        <v>2.0820109271385139</v>
      </c>
    </row>
    <row r="25" spans="2:14" x14ac:dyDescent="0.25">
      <c r="B25" s="76"/>
      <c r="C25" s="1">
        <v>1625.14</v>
      </c>
      <c r="D25" s="1">
        <v>1615.14</v>
      </c>
      <c r="E25" s="1">
        <v>1595.31</v>
      </c>
      <c r="F25" s="1">
        <v>1606.49</v>
      </c>
      <c r="G25" s="1">
        <v>1609.8100000000002</v>
      </c>
      <c r="H25" s="6">
        <f t="shared" ref="H25:H29" si="8">AVERAGE(C25:G25)</f>
        <v>1610.3780000000002</v>
      </c>
      <c r="I25" s="74"/>
      <c r="J25" s="74"/>
      <c r="K25" s="8">
        <f t="shared" ref="K25:K26" si="9">(H25-$J$6)/$I$6</f>
        <v>24.22005156984681</v>
      </c>
      <c r="L25" s="77"/>
      <c r="M25" s="74"/>
      <c r="N25" s="77"/>
    </row>
    <row r="26" spans="2:14" x14ac:dyDescent="0.25">
      <c r="B26" s="76"/>
      <c r="C26" s="1">
        <v>1596.35</v>
      </c>
      <c r="D26" s="1">
        <v>1586.35</v>
      </c>
      <c r="E26" s="1">
        <v>1610.7533333333336</v>
      </c>
      <c r="F26" s="1">
        <v>1597.72</v>
      </c>
      <c r="G26" s="1">
        <v>1581.02</v>
      </c>
      <c r="H26" s="6">
        <f t="shared" si="8"/>
        <v>1594.4386666666664</v>
      </c>
      <c r="I26" s="74"/>
      <c r="J26" s="74"/>
      <c r="K26" s="8">
        <f t="shared" si="9"/>
        <v>23.978290105667622</v>
      </c>
      <c r="L26" s="77"/>
      <c r="M26" s="74"/>
      <c r="N26" s="77"/>
    </row>
    <row r="27" spans="2:14" x14ac:dyDescent="0.25">
      <c r="B27" s="76" t="s">
        <v>80</v>
      </c>
      <c r="C27" s="1">
        <v>22148.65</v>
      </c>
      <c r="D27" s="1">
        <v>23084.967000000001</v>
      </c>
      <c r="E27" s="1">
        <v>21439.048999999999</v>
      </c>
      <c r="F27" s="1">
        <v>19985.63</v>
      </c>
      <c r="G27" s="1">
        <v>23547.14</v>
      </c>
      <c r="H27" s="6">
        <f>AVERAGE(C27:G27)</f>
        <v>22041.087200000002</v>
      </c>
      <c r="I27" s="74">
        <v>788.25</v>
      </c>
      <c r="J27" s="74">
        <v>1219.251</v>
      </c>
      <c r="K27" s="8">
        <f>(H27-$J$9)/$I$9</f>
        <v>26.415269521091027</v>
      </c>
      <c r="L27" s="77">
        <f>AVERAGE(K27:K29)</f>
        <v>26.655540078232374</v>
      </c>
      <c r="M27" s="74">
        <f t="shared" ref="M27" si="10">(L27*100)/25</f>
        <v>106.62216031292949</v>
      </c>
      <c r="N27" s="77">
        <f t="shared" ref="N27" si="11">(((STDEV(C27:G27,C28:G28,C29:G29))/(AVERAGE(H27:H29))))*100</f>
        <v>5.9423882506253678</v>
      </c>
    </row>
    <row r="28" spans="2:14" x14ac:dyDescent="0.25">
      <c r="B28" s="76"/>
      <c r="C28" s="1">
        <v>24578.2</v>
      </c>
      <c r="D28" s="1">
        <v>22006.153999999999</v>
      </c>
      <c r="E28" s="1">
        <v>22241.206999999999</v>
      </c>
      <c r="F28" s="1">
        <v>22475.14</v>
      </c>
      <c r="G28" s="1">
        <v>21023.200000000001</v>
      </c>
      <c r="H28" s="6">
        <f t="shared" si="8"/>
        <v>22464.780200000001</v>
      </c>
      <c r="I28" s="74"/>
      <c r="J28" s="74"/>
      <c r="K28" s="8">
        <f t="shared" ref="K28:K29" si="12">(H28-$J$9)/$I$9</f>
        <v>26.952780463051063</v>
      </c>
      <c r="L28" s="77"/>
      <c r="M28" s="74"/>
      <c r="N28" s="77"/>
    </row>
    <row r="29" spans="2:14" x14ac:dyDescent="0.25">
      <c r="B29" s="76"/>
      <c r="C29" s="1">
        <v>20478.22</v>
      </c>
      <c r="D29" s="1">
        <v>22324.157999999999</v>
      </c>
      <c r="E29" s="1">
        <v>22048.991999999998</v>
      </c>
      <c r="F29" s="1">
        <v>24587.200000000001</v>
      </c>
      <c r="G29" s="1">
        <v>21489.3</v>
      </c>
      <c r="H29" s="6">
        <f t="shared" si="8"/>
        <v>22185.574000000001</v>
      </c>
      <c r="I29" s="74"/>
      <c r="J29" s="74"/>
      <c r="K29" s="8">
        <f t="shared" si="12"/>
        <v>26.598570250555028</v>
      </c>
      <c r="L29" s="77"/>
      <c r="M29" s="74"/>
      <c r="N29" s="77"/>
    </row>
    <row r="30" spans="2:14" x14ac:dyDescent="0.25">
      <c r="B30" s="76" t="s">
        <v>2</v>
      </c>
      <c r="C30" s="1">
        <v>614.25</v>
      </c>
      <c r="D30" s="1">
        <v>614.29999999999995</v>
      </c>
      <c r="E30" s="1">
        <v>604.96</v>
      </c>
      <c r="F30" s="1">
        <v>584.55999999999995</v>
      </c>
      <c r="G30" s="1">
        <v>600.03</v>
      </c>
      <c r="H30" s="6">
        <f>AVERAGE(C30:G30)</f>
        <v>603.61999999999989</v>
      </c>
      <c r="I30" s="74">
        <v>33.11</v>
      </c>
      <c r="J30" s="74">
        <v>-90.19</v>
      </c>
      <c r="K30" s="8">
        <f>(H30-$J$12)/$I$12</f>
        <v>20.954696466324371</v>
      </c>
      <c r="L30" s="77">
        <f>AVERAGE(K30:K32)</f>
        <v>21.036262961844358</v>
      </c>
      <c r="M30" s="74">
        <f t="shared" ref="M30" si="13">(L30*100)/25</f>
        <v>84.145051847377431</v>
      </c>
      <c r="N30" s="77">
        <f t="shared" ref="N30" si="14">(((STDEV(C30:G30,C31:G31,C32:G32))/(AVERAGE(H30:H32))))*100</f>
        <v>3.9677762084689081</v>
      </c>
    </row>
    <row r="31" spans="2:14" x14ac:dyDescent="0.25">
      <c r="B31" s="76"/>
      <c r="C31" s="1">
        <v>628.14</v>
      </c>
      <c r="D31" s="1">
        <v>598.74</v>
      </c>
      <c r="E31" s="1">
        <v>602.14</v>
      </c>
      <c r="F31" s="1">
        <v>597.21</v>
      </c>
      <c r="G31" s="1">
        <v>597.11</v>
      </c>
      <c r="H31" s="6">
        <f t="shared" ref="H31:H35" si="15">AVERAGE(C31:G31)</f>
        <v>604.66800000000001</v>
      </c>
      <c r="I31" s="74"/>
      <c r="J31" s="74"/>
      <c r="K31" s="8">
        <f t="shared" ref="K31:K32" si="16">(H31-$J$12)/$I$12</f>
        <v>20.986348535185744</v>
      </c>
      <c r="L31" s="77"/>
      <c r="M31" s="74"/>
      <c r="N31" s="77"/>
    </row>
    <row r="32" spans="2:14" x14ac:dyDescent="0.25">
      <c r="B32" s="76"/>
      <c r="C32" s="1">
        <v>601.28</v>
      </c>
      <c r="D32" s="1">
        <v>682.34</v>
      </c>
      <c r="E32" s="1">
        <v>597.25</v>
      </c>
      <c r="F32" s="1">
        <v>591.25</v>
      </c>
      <c r="G32" s="1">
        <v>581.25</v>
      </c>
      <c r="H32" s="6">
        <f t="shared" si="15"/>
        <v>610.67399999999998</v>
      </c>
      <c r="I32" s="74"/>
      <c r="J32" s="74"/>
      <c r="K32" s="8">
        <f t="shared" si="16"/>
        <v>21.167743884022954</v>
      </c>
      <c r="L32" s="77"/>
      <c r="M32" s="74"/>
      <c r="N32" s="77"/>
    </row>
    <row r="33" spans="2:14" x14ac:dyDescent="0.25">
      <c r="B33" s="67" t="s">
        <v>3</v>
      </c>
      <c r="C33">
        <v>54978.84</v>
      </c>
      <c r="D33">
        <v>57408.690999999999</v>
      </c>
      <c r="E33">
        <v>59765.671999999999</v>
      </c>
      <c r="F33">
        <v>58522.02</v>
      </c>
      <c r="G33">
        <v>58852.47</v>
      </c>
      <c r="H33" s="6">
        <f t="shared" si="15"/>
        <v>57905.538599999993</v>
      </c>
      <c r="I33" s="74">
        <v>2201.35</v>
      </c>
      <c r="J33" s="74">
        <v>9873.7000000000007</v>
      </c>
      <c r="K33" s="8">
        <f>(H33-$J$33)/$I$33</f>
        <v>21.819264814772747</v>
      </c>
      <c r="L33" s="77">
        <f>AVERAGE(K33:K35)</f>
        <v>21.299828832307451</v>
      </c>
      <c r="M33" s="74">
        <f t="shared" ref="M33" si="17">(L33*100)/25</f>
        <v>85.199315329229819</v>
      </c>
      <c r="N33" s="77">
        <f>(((STDEV(C33:G33,C34:G34,C35:G35))/(AVERAGE(H33:H35))))*100</f>
        <v>4.6599041494865112</v>
      </c>
    </row>
    <row r="34" spans="2:14" x14ac:dyDescent="0.25">
      <c r="B34" s="67"/>
      <c r="C34">
        <v>54336.703000000001</v>
      </c>
      <c r="D34">
        <v>53842.328000000001</v>
      </c>
      <c r="E34">
        <v>59887.847999999998</v>
      </c>
      <c r="F34">
        <v>57412.32</v>
      </c>
      <c r="G34">
        <v>59630.14</v>
      </c>
      <c r="H34" s="6">
        <f t="shared" si="15"/>
        <v>57021.867800000007</v>
      </c>
      <c r="I34" s="74"/>
      <c r="J34" s="74"/>
      <c r="K34" s="8">
        <f t="shared" ref="K34:K35" si="18">(H34-$J$33)/$I$33</f>
        <v>21.417842596588464</v>
      </c>
      <c r="L34" s="77"/>
      <c r="M34" s="74"/>
      <c r="N34" s="77"/>
    </row>
    <row r="35" spans="2:14" x14ac:dyDescent="0.25">
      <c r="B35" s="68"/>
      <c r="C35" s="9">
        <v>54186.796999999999</v>
      </c>
      <c r="D35" s="9">
        <v>53750.02</v>
      </c>
      <c r="E35" s="9">
        <v>60048.324000000001</v>
      </c>
      <c r="F35" s="9">
        <v>52478.99</v>
      </c>
      <c r="G35" s="9">
        <v>56330.01</v>
      </c>
      <c r="H35" s="7">
        <f t="shared" si="15"/>
        <v>55358.828200000004</v>
      </c>
      <c r="I35" s="75"/>
      <c r="J35" s="75"/>
      <c r="K35" s="7">
        <f t="shared" si="18"/>
        <v>20.662379085561138</v>
      </c>
      <c r="L35" s="78"/>
      <c r="M35" s="75"/>
      <c r="N35" s="78"/>
    </row>
    <row r="38" spans="2:14" x14ac:dyDescent="0.25">
      <c r="B38" s="69" t="s">
        <v>16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2:14" x14ac:dyDescent="0.25">
      <c r="B39" s="66" t="s">
        <v>0</v>
      </c>
      <c r="C39" s="69" t="s">
        <v>20</v>
      </c>
      <c r="D39" s="69"/>
      <c r="E39" s="69" t="s">
        <v>27</v>
      </c>
      <c r="F39" s="69"/>
      <c r="G39" s="69"/>
      <c r="H39" s="69"/>
      <c r="I39" s="69" t="s">
        <v>13</v>
      </c>
      <c r="J39" s="69"/>
      <c r="K39" s="69"/>
      <c r="L39" s="69" t="s">
        <v>28</v>
      </c>
      <c r="M39" s="69"/>
      <c r="N39" s="69"/>
    </row>
    <row r="40" spans="2:14" x14ac:dyDescent="0.25">
      <c r="B40" s="67"/>
      <c r="C40" s="68" t="s">
        <v>4</v>
      </c>
      <c r="D40" s="68"/>
      <c r="E40" s="68"/>
      <c r="F40" s="68"/>
      <c r="G40" s="68"/>
      <c r="H40" s="68"/>
      <c r="I40" s="70" t="s">
        <v>11</v>
      </c>
      <c r="J40" s="70"/>
      <c r="K40" s="71" t="s">
        <v>12</v>
      </c>
      <c r="L40" s="71" t="s">
        <v>22</v>
      </c>
      <c r="M40" s="71" t="s">
        <v>17</v>
      </c>
      <c r="N40" s="71" t="s">
        <v>18</v>
      </c>
    </row>
    <row r="41" spans="2:14" x14ac:dyDescent="0.25">
      <c r="B41" s="68"/>
      <c r="C41" s="4" t="s">
        <v>5</v>
      </c>
      <c r="D41" s="4" t="s">
        <v>6</v>
      </c>
      <c r="E41" s="4" t="s">
        <v>7</v>
      </c>
      <c r="F41" s="4" t="s">
        <v>14</v>
      </c>
      <c r="G41" s="4" t="s">
        <v>15</v>
      </c>
      <c r="H41" s="4" t="s">
        <v>8</v>
      </c>
      <c r="I41" s="3" t="s">
        <v>9</v>
      </c>
      <c r="J41" s="3" t="s">
        <v>10</v>
      </c>
      <c r="K41" s="72"/>
      <c r="L41" s="72"/>
      <c r="M41" s="72"/>
      <c r="N41" s="72"/>
    </row>
    <row r="42" spans="2:14" x14ac:dyDescent="0.25">
      <c r="B42" s="66" t="s">
        <v>1</v>
      </c>
      <c r="C42" s="1">
        <v>2956.57</v>
      </c>
      <c r="D42" s="1">
        <v>2803</v>
      </c>
      <c r="E42" s="1">
        <v>2630.9599999999996</v>
      </c>
      <c r="F42" s="1">
        <v>2985.09</v>
      </c>
      <c r="G42" s="1">
        <v>2635.06</v>
      </c>
      <c r="H42" s="6">
        <f t="shared" ref="H42:H53" si="19">AVERAGE(C42:G42)</f>
        <v>2802.1359999999995</v>
      </c>
      <c r="I42" s="73">
        <v>65.930000000000007</v>
      </c>
      <c r="J42" s="73">
        <v>13.55</v>
      </c>
      <c r="K42" s="8">
        <f>(H42-$J$6)/$I$6</f>
        <v>42.296162596693449</v>
      </c>
      <c r="L42" s="77">
        <f>AVERAGE(K42:K44)</f>
        <v>41.248627332018799</v>
      </c>
      <c r="M42" s="74">
        <f>(L42*100)/50</f>
        <v>82.497254664037598</v>
      </c>
      <c r="N42" s="77">
        <f t="shared" ref="N42" si="20">(((STDEV(C42:G42,C43:G43,C44:G44))/(AVERAGE(H42:H44))))*100</f>
        <v>4.6221057699427188</v>
      </c>
    </row>
    <row r="43" spans="2:14" x14ac:dyDescent="0.25">
      <c r="B43" s="76"/>
      <c r="C43" s="1">
        <v>2745.96</v>
      </c>
      <c r="D43" s="1">
        <v>2693.58</v>
      </c>
      <c r="E43" s="1">
        <v>2572</v>
      </c>
      <c r="F43" s="1">
        <v>2774.48</v>
      </c>
      <c r="G43" s="1">
        <v>2778.2099999999996</v>
      </c>
      <c r="H43" s="6">
        <f t="shared" si="19"/>
        <v>2712.846</v>
      </c>
      <c r="I43" s="74"/>
      <c r="J43" s="74"/>
      <c r="K43" s="8">
        <f t="shared" ref="K43:K44" si="21">(H43-$J$6)/$I$6</f>
        <v>40.941847413923853</v>
      </c>
      <c r="L43" s="77"/>
      <c r="M43" s="74"/>
      <c r="N43" s="77"/>
    </row>
    <row r="44" spans="2:14" x14ac:dyDescent="0.25">
      <c r="B44" s="76"/>
      <c r="C44" s="1">
        <v>2636.54</v>
      </c>
      <c r="D44" s="1">
        <v>2836.7299999999996</v>
      </c>
      <c r="E44" s="1">
        <v>2563.5899999999997</v>
      </c>
      <c r="F44" s="1">
        <v>2665.06</v>
      </c>
      <c r="G44" s="1">
        <v>2719.25</v>
      </c>
      <c r="H44" s="6">
        <f t="shared" si="19"/>
        <v>2684.2339999999995</v>
      </c>
      <c r="I44" s="74"/>
      <c r="J44" s="74"/>
      <c r="K44" s="8">
        <f t="shared" si="21"/>
        <v>40.507871985439088</v>
      </c>
      <c r="L44" s="77"/>
      <c r="M44" s="74"/>
      <c r="N44" s="77"/>
    </row>
    <row r="45" spans="2:14" x14ac:dyDescent="0.25">
      <c r="B45" s="76" t="s">
        <v>80</v>
      </c>
      <c r="C45" s="1">
        <v>32785.410000000003</v>
      </c>
      <c r="D45" s="1">
        <v>36320.629999999997</v>
      </c>
      <c r="E45" s="1">
        <v>37320.15</v>
      </c>
      <c r="F45" s="1">
        <v>37685.4</v>
      </c>
      <c r="G45" s="1">
        <v>33150.660000000003</v>
      </c>
      <c r="H45" s="6">
        <f t="shared" si="19"/>
        <v>35452.449999999997</v>
      </c>
      <c r="I45" s="74">
        <v>788.25</v>
      </c>
      <c r="J45" s="74">
        <v>1219.251</v>
      </c>
      <c r="K45" s="8">
        <f>(H45-$J$9)/$I$9</f>
        <v>43.429367586425627</v>
      </c>
      <c r="L45" s="77">
        <f>AVERAGE(K45:K47)</f>
        <v>43.854872937002973</v>
      </c>
      <c r="M45" s="74">
        <f t="shared" ref="M45" si="22">(L45*100)/50</f>
        <v>87.709745874005947</v>
      </c>
      <c r="N45" s="77">
        <f t="shared" ref="N45" si="23">(((STDEV(C45:G45,C46:G46,C47:G47))/(AVERAGE(H45:H47))))*100</f>
        <v>3.8714690394469105</v>
      </c>
    </row>
    <row r="46" spans="2:14" x14ac:dyDescent="0.25">
      <c r="B46" s="76"/>
      <c r="C46" s="1">
        <v>36589.65</v>
      </c>
      <c r="D46" s="1">
        <v>36205.896666666667</v>
      </c>
      <c r="E46" s="1">
        <v>35590.129999999997</v>
      </c>
      <c r="F46" s="1">
        <v>35955.379999999997</v>
      </c>
      <c r="G46" s="1">
        <v>36954.9</v>
      </c>
      <c r="H46" s="6">
        <f t="shared" si="19"/>
        <v>36259.191333333336</v>
      </c>
      <c r="I46" s="74"/>
      <c r="J46" s="74"/>
      <c r="K46" s="8">
        <f t="shared" ref="K46:K47" si="24">(H46-$J$9)/$I$9</f>
        <v>44.452826302991866</v>
      </c>
      <c r="L46" s="77"/>
      <c r="M46" s="74"/>
      <c r="N46" s="77"/>
    </row>
    <row r="47" spans="2:14" x14ac:dyDescent="0.25">
      <c r="B47" s="76"/>
      <c r="C47" s="1">
        <v>34859.629999999997</v>
      </c>
      <c r="D47" s="1">
        <v>36859.058888888889</v>
      </c>
      <c r="E47" s="1">
        <v>35475.396666666667</v>
      </c>
      <c r="F47" s="1">
        <v>35840.646666666667</v>
      </c>
      <c r="G47" s="1">
        <v>35224.879999999997</v>
      </c>
      <c r="H47" s="6">
        <f t="shared" si="19"/>
        <v>35651.922444444448</v>
      </c>
      <c r="I47" s="74"/>
      <c r="J47" s="74"/>
      <c r="K47" s="8">
        <f t="shared" si="24"/>
        <v>43.682424921591441</v>
      </c>
      <c r="L47" s="77"/>
      <c r="M47" s="74"/>
      <c r="N47" s="77"/>
    </row>
    <row r="48" spans="2:14" x14ac:dyDescent="0.25">
      <c r="B48" s="76" t="s">
        <v>2</v>
      </c>
      <c r="C48" s="1">
        <v>1258.47</v>
      </c>
      <c r="D48" s="1">
        <v>1286.99</v>
      </c>
      <c r="E48" s="1">
        <v>1201.1400000000001</v>
      </c>
      <c r="F48" s="1">
        <v>1225.3599999999999</v>
      </c>
      <c r="G48" s="1">
        <v>1423.58</v>
      </c>
      <c r="H48" s="6">
        <f t="shared" si="19"/>
        <v>1279.1079999999999</v>
      </c>
      <c r="I48" s="74">
        <v>33.11</v>
      </c>
      <c r="J48" s="74">
        <v>-90.19</v>
      </c>
      <c r="K48" s="8">
        <f>(H48-$J$12)/$I$12</f>
        <v>41.356025369978859</v>
      </c>
      <c r="L48" s="77">
        <f>AVERAGE(K48:K50)</f>
        <v>41.965307560656392</v>
      </c>
      <c r="M48" s="74">
        <f t="shared" ref="M48" si="25">(L48*100)/50</f>
        <v>83.930615121312783</v>
      </c>
      <c r="N48" s="77">
        <f t="shared" ref="N48" si="26">(((STDEV(C48:G48,C49:G49,C50:G50))/(AVERAGE(H48:H50))))*100</f>
        <v>6.7022632242564617</v>
      </c>
    </row>
    <row r="49" spans="2:14" x14ac:dyDescent="0.25">
      <c r="B49" s="76"/>
      <c r="C49" s="1">
        <v>1302.3599999999999</v>
      </c>
      <c r="D49" s="1">
        <v>1330.8799999999999</v>
      </c>
      <c r="E49" s="1">
        <v>1491.41</v>
      </c>
      <c r="F49" s="1">
        <v>1325.63</v>
      </c>
      <c r="G49" s="1">
        <v>1263.52</v>
      </c>
      <c r="H49" s="6">
        <f t="shared" si="19"/>
        <v>1342.7599999999998</v>
      </c>
      <c r="I49" s="74"/>
      <c r="J49" s="74"/>
      <c r="K49" s="8">
        <f t="shared" ref="K49:K50" si="27">(H49-$J$12)/$I$12</f>
        <v>43.278465720326182</v>
      </c>
      <c r="L49" s="77"/>
      <c r="M49" s="74"/>
      <c r="N49" s="77"/>
    </row>
    <row r="50" spans="2:14" x14ac:dyDescent="0.25">
      <c r="B50" s="76"/>
      <c r="C50" s="1">
        <v>1355.23</v>
      </c>
      <c r="D50" s="1">
        <v>1383.75</v>
      </c>
      <c r="E50" s="1">
        <v>1245.3599999999999</v>
      </c>
      <c r="F50" s="1">
        <v>1205.67</v>
      </c>
      <c r="G50" s="1">
        <v>1189.8699999999999</v>
      </c>
      <c r="H50" s="6">
        <f t="shared" si="19"/>
        <v>1275.9760000000001</v>
      </c>
      <c r="I50" s="74"/>
      <c r="J50" s="74"/>
      <c r="K50" s="8">
        <f t="shared" si="27"/>
        <v>41.261431591664156</v>
      </c>
      <c r="L50" s="77"/>
      <c r="M50" s="74"/>
      <c r="N50" s="77"/>
    </row>
    <row r="51" spans="2:14" x14ac:dyDescent="0.25">
      <c r="B51" s="67" t="s">
        <v>3</v>
      </c>
      <c r="C51" s="1">
        <v>121363.2</v>
      </c>
      <c r="D51" s="1">
        <v>117786.4</v>
      </c>
      <c r="E51" s="1">
        <v>119509.95</v>
      </c>
      <c r="F51" s="1">
        <v>116690.65</v>
      </c>
      <c r="G51" s="1">
        <v>114245.2</v>
      </c>
      <c r="H51" s="6">
        <f t="shared" si="19"/>
        <v>117919.07999999999</v>
      </c>
      <c r="I51" s="74">
        <v>2201.35</v>
      </c>
      <c r="J51" s="74">
        <v>9873.7000000000007</v>
      </c>
      <c r="K51" s="8">
        <f>(H51-$J$33)/$I$33</f>
        <v>49.081418220637332</v>
      </c>
      <c r="L51" s="77">
        <f>AVERAGE(K51:K53)</f>
        <v>49.029929782145473</v>
      </c>
      <c r="M51" s="74">
        <f t="shared" ref="M51" si="28">(L51*100)/50</f>
        <v>98.059859564290946</v>
      </c>
      <c r="N51" s="77">
        <f t="shared" ref="N51" si="29">(((STDEV(C51:G51,C52:G52,C53:G53))/(AVERAGE(H51:H53))))*100</f>
        <v>1.3786149815948465</v>
      </c>
    </row>
    <row r="52" spans="2:14" x14ac:dyDescent="0.25">
      <c r="B52" s="67"/>
      <c r="C52" s="1">
        <v>118414.2</v>
      </c>
      <c r="D52" s="1">
        <v>117667.51666666666</v>
      </c>
      <c r="E52" s="1">
        <v>117421.15</v>
      </c>
      <c r="F52" s="1">
        <v>119144.7</v>
      </c>
      <c r="G52" s="1">
        <v>118779.45</v>
      </c>
      <c r="H52" s="6">
        <f t="shared" si="19"/>
        <v>118285.40333333335</v>
      </c>
      <c r="I52" s="74"/>
      <c r="J52" s="74"/>
      <c r="K52" s="8">
        <f t="shared" ref="K52:K53" si="30">(H52-$J$33)/$I$33</f>
        <v>49.24782671239619</v>
      </c>
      <c r="L52" s="77"/>
      <c r="M52" s="74"/>
      <c r="N52" s="77"/>
    </row>
    <row r="53" spans="2:14" x14ac:dyDescent="0.25">
      <c r="B53" s="68"/>
      <c r="C53" s="3">
        <v>116325.4</v>
      </c>
      <c r="D53" s="3">
        <v>118443.038888889</v>
      </c>
      <c r="E53" s="3">
        <v>117302.26666666666</v>
      </c>
      <c r="F53" s="3">
        <v>117055.9</v>
      </c>
      <c r="G53" s="3">
        <v>116937.01666666666</v>
      </c>
      <c r="H53" s="7">
        <f t="shared" si="19"/>
        <v>117212.72444444448</v>
      </c>
      <c r="I53" s="75"/>
      <c r="J53" s="75"/>
      <c r="K53" s="7">
        <f t="shared" si="30"/>
        <v>48.760544413402904</v>
      </c>
      <c r="L53" s="78"/>
      <c r="M53" s="75"/>
      <c r="N53" s="78"/>
    </row>
  </sheetData>
  <mergeCells count="108">
    <mergeCell ref="L45:L47"/>
    <mergeCell ref="M45:M47"/>
    <mergeCell ref="K40:K41"/>
    <mergeCell ref="B51:B53"/>
    <mergeCell ref="I51:I53"/>
    <mergeCell ref="J51:J53"/>
    <mergeCell ref="L51:L53"/>
    <mergeCell ref="M51:M53"/>
    <mergeCell ref="B48:B50"/>
    <mergeCell ref="I48:I50"/>
    <mergeCell ref="J48:J50"/>
    <mergeCell ref="L48:L50"/>
    <mergeCell ref="M48:M50"/>
    <mergeCell ref="M40:M41"/>
    <mergeCell ref="N48:N50"/>
    <mergeCell ref="N51:N53"/>
    <mergeCell ref="N6:N8"/>
    <mergeCell ref="N9:N11"/>
    <mergeCell ref="N12:N14"/>
    <mergeCell ref="N15:N17"/>
    <mergeCell ref="N27:N29"/>
    <mergeCell ref="N24:N26"/>
    <mergeCell ref="N45:N47"/>
    <mergeCell ref="N42:N44"/>
    <mergeCell ref="B38:N38"/>
    <mergeCell ref="N30:N32"/>
    <mergeCell ref="N33:N35"/>
    <mergeCell ref="B27:B29"/>
    <mergeCell ref="I27:I29"/>
    <mergeCell ref="J27:J29"/>
    <mergeCell ref="L27:L29"/>
    <mergeCell ref="M27:M29"/>
    <mergeCell ref="B33:B35"/>
    <mergeCell ref="I33:I35"/>
    <mergeCell ref="L40:L41"/>
    <mergeCell ref="B45:B47"/>
    <mergeCell ref="I45:I47"/>
    <mergeCell ref="J45:J47"/>
    <mergeCell ref="N40:N41"/>
    <mergeCell ref="B42:B44"/>
    <mergeCell ref="I42:I44"/>
    <mergeCell ref="J42:J44"/>
    <mergeCell ref="L42:L44"/>
    <mergeCell ref="M42:M44"/>
    <mergeCell ref="B39:B41"/>
    <mergeCell ref="C39:D39"/>
    <mergeCell ref="E39:H39"/>
    <mergeCell ref="I39:K39"/>
    <mergeCell ref="L39:N39"/>
    <mergeCell ref="C40:H40"/>
    <mergeCell ref="I40:J40"/>
    <mergeCell ref="B24:B26"/>
    <mergeCell ref="I24:I26"/>
    <mergeCell ref="J24:J26"/>
    <mergeCell ref="L24:L26"/>
    <mergeCell ref="M24:M26"/>
    <mergeCell ref="B30:B32"/>
    <mergeCell ref="I30:I32"/>
    <mergeCell ref="J30:J32"/>
    <mergeCell ref="L30:L32"/>
    <mergeCell ref="M30:M32"/>
    <mergeCell ref="M15:M17"/>
    <mergeCell ref="L6:L8"/>
    <mergeCell ref="M6:M8"/>
    <mergeCell ref="L9:L11"/>
    <mergeCell ref="M9:M11"/>
    <mergeCell ref="L12:L14"/>
    <mergeCell ref="M12:M14"/>
    <mergeCell ref="J6:J8"/>
    <mergeCell ref="J33:J35"/>
    <mergeCell ref="L33:L35"/>
    <mergeCell ref="M33:M35"/>
    <mergeCell ref="L21:N21"/>
    <mergeCell ref="I6:I8"/>
    <mergeCell ref="J15:J17"/>
    <mergeCell ref="I15:I17"/>
    <mergeCell ref="J12:J14"/>
    <mergeCell ref="I12:I14"/>
    <mergeCell ref="J9:J11"/>
    <mergeCell ref="I9:I11"/>
    <mergeCell ref="B2:N2"/>
    <mergeCell ref="I4:J4"/>
    <mergeCell ref="M4:M5"/>
    <mergeCell ref="K4:K5"/>
    <mergeCell ref="N4:N5"/>
    <mergeCell ref="I3:K3"/>
    <mergeCell ref="M3:N3"/>
    <mergeCell ref="L4:L5"/>
    <mergeCell ref="B3:B5"/>
    <mergeCell ref="C3:D3"/>
    <mergeCell ref="E3:H3"/>
    <mergeCell ref="C4:H4"/>
    <mergeCell ref="B6:B8"/>
    <mergeCell ref="B9:B11"/>
    <mergeCell ref="B12:B14"/>
    <mergeCell ref="B15:B17"/>
    <mergeCell ref="L15:L17"/>
    <mergeCell ref="B21:B23"/>
    <mergeCell ref="C21:D21"/>
    <mergeCell ref="E21:H21"/>
    <mergeCell ref="C22:H22"/>
    <mergeCell ref="B20:N20"/>
    <mergeCell ref="I21:K21"/>
    <mergeCell ref="I22:J22"/>
    <mergeCell ref="K22:K23"/>
    <mergeCell ref="L22:L23"/>
    <mergeCell ref="M22:M23"/>
    <mergeCell ref="N22:N2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28"/>
  <sheetViews>
    <sheetView workbookViewId="0">
      <selection activeCell="AM6" sqref="AM6"/>
    </sheetView>
  </sheetViews>
  <sheetFormatPr defaultRowHeight="15" x14ac:dyDescent="0.25"/>
  <cols>
    <col min="2" max="2" width="24.7109375" bestFit="1" customWidth="1"/>
    <col min="3" max="3" width="10.5703125" bestFit="1" customWidth="1"/>
    <col min="4" max="4" width="11.5703125" bestFit="1" customWidth="1"/>
    <col min="5" max="8" width="12.5703125" bestFit="1" customWidth="1"/>
    <col min="12" max="12" width="24.7109375" bestFit="1" customWidth="1"/>
    <col min="21" max="21" width="24.7109375" bestFit="1" customWidth="1"/>
    <col min="22" max="27" width="9.28515625" bestFit="1" customWidth="1"/>
    <col min="31" max="31" width="24.7109375" bestFit="1" customWidth="1"/>
    <col min="32" max="36" width="10.5703125" bestFit="1" customWidth="1"/>
    <col min="37" max="37" width="11.5703125" bestFit="1" customWidth="1"/>
    <col min="44" max="44" width="12" bestFit="1" customWidth="1"/>
  </cols>
  <sheetData>
    <row r="2" spans="2:45" x14ac:dyDescent="0.25">
      <c r="B2" s="69" t="s">
        <v>60</v>
      </c>
      <c r="C2" s="69"/>
      <c r="D2" s="69"/>
      <c r="E2" s="69"/>
      <c r="F2" s="69"/>
      <c r="G2" s="69"/>
      <c r="H2" s="69"/>
      <c r="I2" s="1"/>
      <c r="J2" s="1"/>
      <c r="K2" s="1"/>
      <c r="L2" s="69" t="s">
        <v>60</v>
      </c>
      <c r="M2" s="69"/>
      <c r="N2" s="69"/>
      <c r="O2" s="69"/>
      <c r="P2" s="69"/>
      <c r="Q2" s="69"/>
      <c r="R2" s="69"/>
      <c r="S2" s="1"/>
      <c r="T2" s="1"/>
      <c r="U2" s="69" t="s">
        <v>60</v>
      </c>
      <c r="V2" s="69"/>
      <c r="W2" s="69"/>
      <c r="X2" s="69"/>
      <c r="Y2" s="69"/>
      <c r="Z2" s="69"/>
      <c r="AA2" s="69"/>
      <c r="AB2" s="1"/>
      <c r="AC2" s="1"/>
      <c r="AD2" s="1"/>
      <c r="AE2" s="69" t="s">
        <v>60</v>
      </c>
      <c r="AF2" s="69"/>
      <c r="AG2" s="69"/>
      <c r="AH2" s="69"/>
      <c r="AI2" s="69"/>
      <c r="AJ2" s="69"/>
      <c r="AK2" s="69"/>
      <c r="AM2" s="69" t="s">
        <v>50</v>
      </c>
      <c r="AN2" s="69"/>
      <c r="AO2" s="69"/>
      <c r="AP2" s="69"/>
      <c r="AQ2" s="69"/>
      <c r="AR2" s="69"/>
      <c r="AS2" s="69"/>
    </row>
    <row r="3" spans="2:45" x14ac:dyDescent="0.25">
      <c r="B3" s="66" t="s">
        <v>0</v>
      </c>
      <c r="C3" s="68" t="s">
        <v>4</v>
      </c>
      <c r="D3" s="68"/>
      <c r="E3" s="68"/>
      <c r="F3" s="68"/>
      <c r="G3" s="68"/>
      <c r="H3" s="68"/>
      <c r="I3" s="1"/>
      <c r="J3" s="1"/>
      <c r="K3" s="1"/>
      <c r="L3" s="66" t="s">
        <v>0</v>
      </c>
      <c r="M3" s="68" t="s">
        <v>4</v>
      </c>
      <c r="N3" s="68"/>
      <c r="O3" s="68"/>
      <c r="P3" s="68"/>
      <c r="Q3" s="68"/>
      <c r="R3" s="68"/>
      <c r="S3" s="1"/>
      <c r="T3" s="1"/>
      <c r="U3" s="66" t="s">
        <v>0</v>
      </c>
      <c r="V3" s="68" t="s">
        <v>4</v>
      </c>
      <c r="W3" s="68"/>
      <c r="X3" s="68"/>
      <c r="Y3" s="68"/>
      <c r="Z3" s="68"/>
      <c r="AA3" s="68"/>
      <c r="AB3" s="1"/>
      <c r="AC3" s="1"/>
      <c r="AD3" s="1"/>
      <c r="AE3" s="66" t="s">
        <v>0</v>
      </c>
      <c r="AF3" s="68" t="s">
        <v>4</v>
      </c>
      <c r="AG3" s="68"/>
      <c r="AH3" s="68"/>
      <c r="AI3" s="68"/>
      <c r="AJ3" s="68"/>
      <c r="AK3" s="68"/>
      <c r="AM3" s="66" t="s">
        <v>51</v>
      </c>
      <c r="AN3" s="69" t="s">
        <v>58</v>
      </c>
      <c r="AO3" s="69"/>
      <c r="AP3" s="69" t="s">
        <v>59</v>
      </c>
      <c r="AQ3" s="69"/>
      <c r="AR3" s="66" t="s">
        <v>79</v>
      </c>
      <c r="AS3" s="66" t="s">
        <v>78</v>
      </c>
    </row>
    <row r="4" spans="2:45" ht="17.25" x14ac:dyDescent="0.25">
      <c r="B4" s="67"/>
      <c r="C4" s="4" t="s">
        <v>5</v>
      </c>
      <c r="D4" s="4" t="s">
        <v>6</v>
      </c>
      <c r="E4" s="4" t="s">
        <v>7</v>
      </c>
      <c r="F4" s="4" t="s">
        <v>14</v>
      </c>
      <c r="G4" s="4" t="s">
        <v>15</v>
      </c>
      <c r="H4" s="4" t="s">
        <v>32</v>
      </c>
      <c r="I4" s="1"/>
      <c r="J4" s="1"/>
      <c r="K4" s="1"/>
      <c r="L4" s="67"/>
      <c r="M4" s="4" t="s">
        <v>5</v>
      </c>
      <c r="N4" s="4" t="s">
        <v>6</v>
      </c>
      <c r="O4" s="4" t="s">
        <v>7</v>
      </c>
      <c r="P4" s="4" t="s">
        <v>14</v>
      </c>
      <c r="Q4" s="4" t="s">
        <v>15</v>
      </c>
      <c r="R4" s="4" t="s">
        <v>32</v>
      </c>
      <c r="S4" s="1"/>
      <c r="T4" s="1"/>
      <c r="U4" s="67"/>
      <c r="V4" s="4" t="s">
        <v>5</v>
      </c>
      <c r="W4" s="4" t="s">
        <v>6</v>
      </c>
      <c r="X4" s="4" t="s">
        <v>7</v>
      </c>
      <c r="Y4" s="4" t="s">
        <v>14</v>
      </c>
      <c r="Z4" s="4" t="s">
        <v>15</v>
      </c>
      <c r="AA4" s="4" t="s">
        <v>32</v>
      </c>
      <c r="AB4" s="1"/>
      <c r="AC4" s="1"/>
      <c r="AD4" s="1"/>
      <c r="AE4" s="67"/>
      <c r="AF4" s="4" t="s">
        <v>5</v>
      </c>
      <c r="AG4" s="4" t="s">
        <v>6</v>
      </c>
      <c r="AH4" s="4" t="s">
        <v>7</v>
      </c>
      <c r="AI4" s="4" t="s">
        <v>14</v>
      </c>
      <c r="AJ4" s="4" t="s">
        <v>15</v>
      </c>
      <c r="AK4" s="4" t="s">
        <v>32</v>
      </c>
      <c r="AM4" s="68"/>
      <c r="AN4" s="27" t="s">
        <v>54</v>
      </c>
      <c r="AO4" s="27" t="s">
        <v>56</v>
      </c>
      <c r="AP4" s="27" t="s">
        <v>54</v>
      </c>
      <c r="AQ4" s="27" t="s">
        <v>56</v>
      </c>
      <c r="AR4" s="68"/>
      <c r="AS4" s="68"/>
    </row>
    <row r="5" spans="2:45" x14ac:dyDescent="0.25">
      <c r="B5" s="68"/>
      <c r="C5" s="4" t="s">
        <v>33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I5" s="1"/>
      <c r="J5" s="1"/>
      <c r="K5" s="1"/>
      <c r="L5" s="68"/>
      <c r="M5" s="37" t="s">
        <v>33</v>
      </c>
      <c r="N5" s="37" t="s">
        <v>34</v>
      </c>
      <c r="O5" s="4" t="s">
        <v>35</v>
      </c>
      <c r="P5" s="4" t="s">
        <v>36</v>
      </c>
      <c r="Q5" s="4" t="s">
        <v>37</v>
      </c>
      <c r="R5" s="4" t="s">
        <v>38</v>
      </c>
      <c r="S5" s="1"/>
      <c r="T5" s="1"/>
      <c r="U5" s="68"/>
      <c r="V5" s="4" t="s">
        <v>33</v>
      </c>
      <c r="W5" s="4" t="s">
        <v>34</v>
      </c>
      <c r="X5" s="4" t="s">
        <v>35</v>
      </c>
      <c r="Y5" s="4" t="s">
        <v>36</v>
      </c>
      <c r="Z5" s="4" t="s">
        <v>37</v>
      </c>
      <c r="AA5" s="4" t="s">
        <v>38</v>
      </c>
      <c r="AB5" s="1"/>
      <c r="AC5" s="1"/>
      <c r="AD5" s="1"/>
      <c r="AE5" s="68"/>
      <c r="AF5" s="4" t="s">
        <v>33</v>
      </c>
      <c r="AG5" s="4" t="s">
        <v>34</v>
      </c>
      <c r="AH5" s="4" t="s">
        <v>35</v>
      </c>
      <c r="AI5" s="4" t="s">
        <v>36</v>
      </c>
      <c r="AJ5" s="4" t="s">
        <v>37</v>
      </c>
      <c r="AK5" s="4" t="s">
        <v>38</v>
      </c>
      <c r="AM5" s="22" t="s">
        <v>1</v>
      </c>
      <c r="AN5">
        <v>1.3650000000000001E-2</v>
      </c>
      <c r="AO5">
        <f>AN5^2</f>
        <v>1.8632250000000003E-4</v>
      </c>
      <c r="AP5">
        <f>C13</f>
        <v>1.4778315762778587E-2</v>
      </c>
      <c r="AQ5">
        <f>AP5^2</f>
        <v>2.1839861678439005E-4</v>
      </c>
      <c r="AR5">
        <f>AQ5/AO5</f>
        <v>1.1721537483899691</v>
      </c>
      <c r="AS5" s="66">
        <v>2.48</v>
      </c>
    </row>
    <row r="6" spans="2:45" x14ac:dyDescent="0.25">
      <c r="B6" s="74" t="s">
        <v>1</v>
      </c>
      <c r="C6" s="33">
        <v>74.408531999999994</v>
      </c>
      <c r="D6" s="6">
        <v>584.530214</v>
      </c>
      <c r="E6" s="6">
        <v>1393.3949439999999</v>
      </c>
      <c r="F6" s="6">
        <v>1501.976694</v>
      </c>
      <c r="G6" s="6">
        <v>1802.3720327999999</v>
      </c>
      <c r="H6" s="6">
        <v>3156.485334</v>
      </c>
      <c r="I6" s="8"/>
      <c r="J6" s="8"/>
      <c r="K6" s="8"/>
      <c r="L6" s="74" t="s">
        <v>80</v>
      </c>
      <c r="M6" s="35">
        <v>979.41760799999997</v>
      </c>
      <c r="N6" s="6">
        <v>8831.0158080000001</v>
      </c>
      <c r="O6" s="6">
        <v>17662.031616</v>
      </c>
      <c r="P6" s="6">
        <v>20743.3219656</v>
      </c>
      <c r="Q6" s="6">
        <v>24891.986358720002</v>
      </c>
      <c r="R6" s="6">
        <v>38863.451328000003</v>
      </c>
      <c r="S6" s="1"/>
      <c r="T6" s="1"/>
      <c r="U6" s="67" t="s">
        <v>2</v>
      </c>
      <c r="V6" s="6">
        <v>96.306437500000001</v>
      </c>
      <c r="W6" s="6">
        <v>195.70573049999999</v>
      </c>
      <c r="X6" s="6">
        <v>347.13510999999994</v>
      </c>
      <c r="Y6" s="6">
        <v>389.153345</v>
      </c>
      <c r="Z6" s="6">
        <v>435.85174640000002</v>
      </c>
      <c r="AA6" s="6">
        <v>704.89682549999998</v>
      </c>
      <c r="AB6" s="8"/>
      <c r="AC6" s="8"/>
      <c r="AD6" s="8"/>
      <c r="AE6" s="74" t="s">
        <v>3</v>
      </c>
      <c r="AF6" s="6">
        <v>18388.561464999999</v>
      </c>
      <c r="AG6" s="6">
        <v>33679.9423045</v>
      </c>
      <c r="AH6" s="6">
        <v>51062.999640000002</v>
      </c>
      <c r="AI6" s="6">
        <v>58613.146924999994</v>
      </c>
      <c r="AJ6" s="6">
        <v>67945.285140000007</v>
      </c>
      <c r="AK6" s="6">
        <v>121636.52</v>
      </c>
      <c r="AM6" s="22" t="s">
        <v>80</v>
      </c>
      <c r="AN6">
        <v>1.09E-3</v>
      </c>
      <c r="AO6">
        <f t="shared" ref="AO6:AO8" si="0">AN6^2</f>
        <v>1.1881000000000001E-6</v>
      </c>
      <c r="AP6">
        <f>M13</f>
        <v>1.1330354542099792E-3</v>
      </c>
      <c r="AQ6">
        <f t="shared" ref="AQ6:AQ8" si="1">AP6^2</f>
        <v>1.2837693404968139E-6</v>
      </c>
      <c r="AR6">
        <f>AQ6/AO6</f>
        <v>1.0805229698651744</v>
      </c>
      <c r="AS6" s="67"/>
    </row>
    <row r="7" spans="2:45" x14ac:dyDescent="0.25">
      <c r="B7" s="74"/>
      <c r="C7" s="33">
        <v>76.358383000000003</v>
      </c>
      <c r="D7" s="6">
        <v>574.08788400000003</v>
      </c>
      <c r="E7" s="6">
        <v>1317.2213810000001</v>
      </c>
      <c r="F7" s="6">
        <v>1491.728425</v>
      </c>
      <c r="G7" s="6">
        <v>1790.07411</v>
      </c>
      <c r="H7" s="6">
        <v>3009.3039269999999</v>
      </c>
      <c r="I7" s="8"/>
      <c r="J7" s="8"/>
      <c r="K7" s="8"/>
      <c r="L7" s="74"/>
      <c r="M7" s="35">
        <v>1105.9912020000002</v>
      </c>
      <c r="N7" s="6">
        <v>9039.5422080000008</v>
      </c>
      <c r="O7" s="6">
        <v>18079.084416000002</v>
      </c>
      <c r="P7" s="6">
        <v>21591.566814000002</v>
      </c>
      <c r="Q7" s="6">
        <v>25909.880176799998</v>
      </c>
      <c r="R7" s="6">
        <v>39827.470805999998</v>
      </c>
      <c r="S7" s="1"/>
      <c r="T7" s="1"/>
      <c r="U7" s="67"/>
      <c r="V7" s="6">
        <v>129.91399399999997</v>
      </c>
      <c r="W7" s="6">
        <v>175.47108249999999</v>
      </c>
      <c r="X7" s="6">
        <v>324.62150262500001</v>
      </c>
      <c r="Y7" s="6">
        <v>417.10857999999996</v>
      </c>
      <c r="Z7" s="6">
        <v>467.16160960000002</v>
      </c>
      <c r="AA7" s="6">
        <v>772.19631649999997</v>
      </c>
      <c r="AB7" s="8"/>
      <c r="AC7" s="8"/>
      <c r="AD7" s="8"/>
      <c r="AE7" s="74"/>
      <c r="AF7" s="6">
        <v>18032.101469999998</v>
      </c>
      <c r="AG7" s="6">
        <v>32333.102655000002</v>
      </c>
      <c r="AH7" s="6">
        <v>49038.080609999997</v>
      </c>
      <c r="AI7" s="6">
        <v>58284.547805000002</v>
      </c>
      <c r="AJ7" s="6">
        <v>69520.627980000005</v>
      </c>
      <c r="AK7" s="6">
        <v>120595.04</v>
      </c>
      <c r="AM7" s="22" t="s">
        <v>2</v>
      </c>
      <c r="AN7">
        <v>6.9220000000000004E-2</v>
      </c>
      <c r="AO7">
        <f t="shared" si="0"/>
        <v>4.7914084000000006E-3</v>
      </c>
      <c r="AP7">
        <f>V13</f>
        <v>6.8917607343473422E-2</v>
      </c>
      <c r="AQ7">
        <f t="shared" si="1"/>
        <v>4.7496366019491821E-3</v>
      </c>
      <c r="AR7">
        <f>AO7/AQ7</f>
        <v>1.0087947355874922</v>
      </c>
      <c r="AS7" s="67"/>
    </row>
    <row r="8" spans="2:45" x14ac:dyDescent="0.25">
      <c r="B8" s="74"/>
      <c r="C8" s="33">
        <v>74.149783999999997</v>
      </c>
      <c r="D8" s="6">
        <v>570.66871400000002</v>
      </c>
      <c r="E8" s="6">
        <v>1282.364329</v>
      </c>
      <c r="F8" s="6">
        <v>1604.8290240000001</v>
      </c>
      <c r="G8" s="6">
        <v>1925.7948288</v>
      </c>
      <c r="H8" s="6">
        <v>3104.0241769999998</v>
      </c>
      <c r="I8" s="8"/>
      <c r="J8" s="8"/>
      <c r="K8" s="8"/>
      <c r="L8" s="74"/>
      <c r="M8" s="35">
        <v>1012.3087859999999</v>
      </c>
      <c r="N8" s="6">
        <v>8934.2653379999992</v>
      </c>
      <c r="O8" s="6">
        <v>17868.530675999998</v>
      </c>
      <c r="P8" s="6">
        <v>20840.485614000001</v>
      </c>
      <c r="Q8" s="6">
        <v>25008.582736799999</v>
      </c>
      <c r="R8" s="6">
        <v>39832.046801999997</v>
      </c>
      <c r="S8" s="1"/>
      <c r="T8" s="1"/>
      <c r="U8" s="67"/>
      <c r="V8" s="6">
        <v>84.965632499999984</v>
      </c>
      <c r="W8" s="6">
        <v>188.29352499999999</v>
      </c>
      <c r="X8" s="6">
        <v>348.34302124999994</v>
      </c>
      <c r="Y8" s="6">
        <v>401.08881399999996</v>
      </c>
      <c r="Z8" s="6">
        <v>449.21947167999997</v>
      </c>
      <c r="AA8" s="6">
        <v>745.46958499999994</v>
      </c>
      <c r="AB8" s="8"/>
      <c r="AC8" s="8"/>
      <c r="AD8" s="8"/>
      <c r="AE8" s="74"/>
      <c r="AF8" s="6">
        <v>18743.44814</v>
      </c>
      <c r="AG8" s="6">
        <v>34016.929655</v>
      </c>
      <c r="AH8" s="6">
        <v>51514.495654999999</v>
      </c>
      <c r="AI8" s="6">
        <v>59678.5870545</v>
      </c>
      <c r="AJ8" s="6">
        <v>68985.530610000002</v>
      </c>
      <c r="AK8" s="6">
        <v>121252.47</v>
      </c>
      <c r="AM8" s="24" t="s">
        <v>3</v>
      </c>
      <c r="AN8" s="9">
        <v>6.8800000000000003E-4</v>
      </c>
      <c r="AO8" s="9">
        <f t="shared" si="0"/>
        <v>4.7334400000000003E-7</v>
      </c>
      <c r="AP8" s="9">
        <f>AF13</f>
        <v>6.9797627035759157E-4</v>
      </c>
      <c r="AQ8" s="9">
        <f t="shared" si="1"/>
        <v>4.8717087398229371E-7</v>
      </c>
      <c r="AR8" s="9">
        <f>AQ8/AO8</f>
        <v>1.0292110473192724</v>
      </c>
      <c r="AS8" s="68"/>
    </row>
    <row r="9" spans="2:45" x14ac:dyDescent="0.25">
      <c r="B9" s="74"/>
      <c r="C9" s="33">
        <v>75.064643000000004</v>
      </c>
      <c r="D9" s="6">
        <v>592.57912499999998</v>
      </c>
      <c r="E9" s="6">
        <v>1342.5287836</v>
      </c>
      <c r="F9" s="6">
        <v>1434.9387836000001</v>
      </c>
      <c r="G9" s="6">
        <v>1721.92654032</v>
      </c>
      <c r="H9" s="6">
        <v>3023.3567157000002</v>
      </c>
      <c r="I9" s="8"/>
      <c r="J9" s="8"/>
      <c r="K9" s="8"/>
      <c r="L9" s="74"/>
      <c r="M9" s="35">
        <v>1051.812954</v>
      </c>
      <c r="N9" s="6">
        <v>9162.5293410000013</v>
      </c>
      <c r="O9" s="6">
        <v>18325.058682000003</v>
      </c>
      <c r="P9" s="6">
        <v>20135.096796000002</v>
      </c>
      <c r="Q9" s="6">
        <v>24162.116155200001</v>
      </c>
      <c r="R9" s="6">
        <v>38647.526102400006</v>
      </c>
      <c r="S9" s="1"/>
      <c r="T9" s="1"/>
      <c r="U9" s="67"/>
      <c r="V9" s="6">
        <v>71.636921999999998</v>
      </c>
      <c r="W9" s="6">
        <v>196.80364899999998</v>
      </c>
      <c r="X9" s="6">
        <v>364.08675065</v>
      </c>
      <c r="Y9" s="6">
        <v>405.66531600000002</v>
      </c>
      <c r="Z9" s="6">
        <v>454.34515392000003</v>
      </c>
      <c r="AA9" s="6">
        <v>713.4863049999999</v>
      </c>
      <c r="AB9" s="8"/>
      <c r="AC9" s="8"/>
      <c r="AD9" s="8"/>
      <c r="AE9" s="74"/>
      <c r="AF9" s="6">
        <v>18970.390185</v>
      </c>
      <c r="AG9" s="6">
        <v>33435.303219000001</v>
      </c>
      <c r="AH9" s="6">
        <v>50286.744155</v>
      </c>
      <c r="AI9" s="6">
        <v>60174.489090000003</v>
      </c>
      <c r="AJ9" s="6">
        <v>67395.353610000006</v>
      </c>
      <c r="AK9" s="6">
        <v>120486.98</v>
      </c>
    </row>
    <row r="10" spans="2:45" x14ac:dyDescent="0.25">
      <c r="B10" s="75"/>
      <c r="C10" s="34">
        <v>76.155080999999996</v>
      </c>
      <c r="D10" s="7">
        <v>561.24012170000003</v>
      </c>
      <c r="E10" s="7">
        <v>1248.4165914</v>
      </c>
      <c r="F10" s="7">
        <v>1433.2365914</v>
      </c>
      <c r="G10" s="7">
        <v>1719.88390968</v>
      </c>
      <c r="H10" s="7">
        <v>3085.5800651</v>
      </c>
      <c r="I10" s="8"/>
      <c r="J10" s="8"/>
      <c r="K10" s="8"/>
      <c r="L10" s="75"/>
      <c r="M10" s="36">
        <v>1067.7903240000001</v>
      </c>
      <c r="N10" s="7">
        <v>9131.5062120000002</v>
      </c>
      <c r="O10" s="7">
        <v>18263.012424</v>
      </c>
      <c r="P10" s="7">
        <v>21225.246749400001</v>
      </c>
      <c r="Q10" s="7">
        <v>25470.296099279996</v>
      </c>
      <c r="R10" s="7">
        <v>36344.877192000007</v>
      </c>
      <c r="S10" s="1"/>
      <c r="T10" s="1"/>
      <c r="U10" s="68"/>
      <c r="V10" s="7">
        <v>103.94566</v>
      </c>
      <c r="W10" s="7">
        <v>165.6048835</v>
      </c>
      <c r="X10" s="7">
        <v>351.99186750000001</v>
      </c>
      <c r="Y10" s="7">
        <v>399.93162999999998</v>
      </c>
      <c r="Z10" s="7">
        <v>447.92342559999997</v>
      </c>
      <c r="AA10" s="7">
        <v>699.58703849999995</v>
      </c>
      <c r="AB10" s="8"/>
      <c r="AC10" s="8"/>
      <c r="AD10" s="8"/>
      <c r="AE10" s="75"/>
      <c r="AF10" s="7">
        <v>18695.836480000002</v>
      </c>
      <c r="AG10" s="7">
        <v>32618.368047</v>
      </c>
      <c r="AH10" s="7">
        <v>50792.828755000002</v>
      </c>
      <c r="AI10" s="7">
        <v>58090.195023499997</v>
      </c>
      <c r="AJ10" s="7">
        <v>70102.775110000002</v>
      </c>
      <c r="AK10" s="7">
        <v>126478.69</v>
      </c>
    </row>
    <row r="11" spans="2:45" x14ac:dyDescent="0.25">
      <c r="B11" s="26" t="s">
        <v>48</v>
      </c>
      <c r="C11" s="32">
        <f>AVERAGE(C6:C10)</f>
        <v>75.22728459999999</v>
      </c>
      <c r="D11" s="32">
        <f t="shared" ref="D11:H11" si="2">AVERAGE(D6:D10)</f>
        <v>576.62121173999992</v>
      </c>
      <c r="E11" s="32">
        <f t="shared" si="2"/>
        <v>1316.7852058000001</v>
      </c>
      <c r="F11" s="32">
        <f t="shared" si="2"/>
        <v>1493.3419036000003</v>
      </c>
      <c r="G11" s="32">
        <f t="shared" si="2"/>
        <v>1792.0102843199998</v>
      </c>
      <c r="H11" s="32">
        <f t="shared" si="2"/>
        <v>3075.7500437600002</v>
      </c>
      <c r="I11" s="1"/>
      <c r="J11" s="1"/>
      <c r="K11" s="1"/>
      <c r="L11" s="26" t="s">
        <v>48</v>
      </c>
      <c r="M11" s="4">
        <f t="shared" ref="M11:R11" si="3">AVERAGE(M6:M10)</f>
        <v>1043.4641747999999</v>
      </c>
      <c r="N11" s="4">
        <f t="shared" si="3"/>
        <v>9019.7717814000007</v>
      </c>
      <c r="O11" s="4">
        <f t="shared" si="3"/>
        <v>18039.543562800001</v>
      </c>
      <c r="P11" s="4">
        <f t="shared" si="3"/>
        <v>20907.143587800001</v>
      </c>
      <c r="Q11" s="4">
        <f t="shared" si="3"/>
        <v>25088.572305359998</v>
      </c>
      <c r="R11" s="4">
        <f t="shared" si="3"/>
        <v>38703.074446080005</v>
      </c>
      <c r="S11" s="1"/>
      <c r="T11" s="1"/>
      <c r="U11" s="26" t="s">
        <v>48</v>
      </c>
      <c r="V11" s="4">
        <v>97.353729199999989</v>
      </c>
      <c r="W11" s="4">
        <v>184.3757741</v>
      </c>
      <c r="X11" s="4">
        <v>347.23565040499994</v>
      </c>
      <c r="Y11" s="4">
        <v>402.58953699999995</v>
      </c>
      <c r="Z11" s="4">
        <v>450.90028144000001</v>
      </c>
      <c r="AA11" s="4">
        <v>727.12721410000006</v>
      </c>
      <c r="AB11" s="1"/>
      <c r="AC11" s="1"/>
      <c r="AD11" s="1"/>
      <c r="AE11" s="26" t="s">
        <v>48</v>
      </c>
      <c r="AF11" s="4">
        <v>18566.067548000003</v>
      </c>
      <c r="AG11" s="4">
        <v>33216.729176100001</v>
      </c>
      <c r="AH11" s="4">
        <v>50539.029762999999</v>
      </c>
      <c r="AI11" s="4">
        <v>58968.193179600006</v>
      </c>
      <c r="AJ11" s="4">
        <v>68789.91449000001</v>
      </c>
      <c r="AK11" s="4">
        <f t="shared" ref="AK11" si="4">AVERAGE(AK6:AK10)</f>
        <v>122089.93999999999</v>
      </c>
    </row>
    <row r="12" spans="2:45" x14ac:dyDescent="0.25">
      <c r="B12" s="26" t="s">
        <v>49</v>
      </c>
      <c r="C12" s="4">
        <f>(10/C11)</f>
        <v>0.13293049261544129</v>
      </c>
      <c r="D12" s="4">
        <f>(100/D11)</f>
        <v>0.17342407452934677</v>
      </c>
      <c r="E12" s="4">
        <f>(200/E11)</f>
        <v>0.1518850600075598</v>
      </c>
      <c r="F12" s="4">
        <f>(250/F11)</f>
        <v>0.16740975351814935</v>
      </c>
      <c r="G12" s="4">
        <f>(300/G11)</f>
        <v>0.16740975351814941</v>
      </c>
      <c r="H12" s="4">
        <f>(500/H11)</f>
        <v>0.16256197444079915</v>
      </c>
      <c r="I12" s="1"/>
      <c r="J12" s="1"/>
      <c r="K12" s="1"/>
      <c r="L12" s="26" t="s">
        <v>49</v>
      </c>
      <c r="M12" s="4">
        <f>(10/M11)</f>
        <v>9.5834627019338661E-3</v>
      </c>
      <c r="N12" s="4">
        <f>(100/N11)</f>
        <v>1.1086755011497479E-2</v>
      </c>
      <c r="O12" s="4">
        <f>(200/O11)</f>
        <v>1.1086755011497479E-2</v>
      </c>
      <c r="P12" s="4">
        <f>(250/P11)</f>
        <v>1.1957635386685875E-2</v>
      </c>
      <c r="Q12" s="4">
        <f>(300/Q11)</f>
        <v>1.1957635386685877E-2</v>
      </c>
      <c r="R12" s="4">
        <f>(500/R11)</f>
        <v>1.2918870326350571E-2</v>
      </c>
      <c r="S12" s="1"/>
      <c r="T12" s="1"/>
      <c r="U12" s="26" t="s">
        <v>49</v>
      </c>
      <c r="V12" s="4">
        <f>(50/V11)</f>
        <v>0.51359100889994469</v>
      </c>
      <c r="W12" s="4">
        <f>(100/W11)</f>
        <v>0.54237060420835403</v>
      </c>
      <c r="X12" s="4">
        <f>(200/X11)</f>
        <v>0.57597772511759393</v>
      </c>
      <c r="Y12" s="4">
        <f>(250/Y11)</f>
        <v>0.62097987409941069</v>
      </c>
      <c r="Z12" s="4">
        <f>(300/Z11)</f>
        <v>0.66533557939222565</v>
      </c>
      <c r="AA12" s="4">
        <f>(500/AA11)</f>
        <v>0.68763758294877431</v>
      </c>
      <c r="AB12" s="1"/>
      <c r="AC12" s="1"/>
      <c r="AD12" s="1"/>
      <c r="AE12" s="26" t="s">
        <v>49</v>
      </c>
      <c r="AF12" s="4">
        <f>(50/AF11)</f>
        <v>2.6930851065112152E-3</v>
      </c>
      <c r="AG12" s="4">
        <f>(100/AG11)</f>
        <v>3.0105312136497683E-3</v>
      </c>
      <c r="AH12" s="4">
        <f>(200/AH11)</f>
        <v>3.9573375456135387E-3</v>
      </c>
      <c r="AI12" s="4">
        <f>(250/AI11)</f>
        <v>4.2395736840464575E-3</v>
      </c>
      <c r="AJ12" s="4">
        <f>(300/AJ11)</f>
        <v>4.3611044180555131E-3</v>
      </c>
      <c r="AK12" s="4">
        <f>(500/AK11)</f>
        <v>4.0953415162625195E-3</v>
      </c>
    </row>
    <row r="13" spans="2:45" x14ac:dyDescent="0.25">
      <c r="B13" s="4" t="s">
        <v>55</v>
      </c>
      <c r="C13" s="69">
        <f>STDEV(C12:H12)</f>
        <v>1.4778315762778587E-2</v>
      </c>
      <c r="D13" s="69"/>
      <c r="E13" s="69"/>
      <c r="F13" s="69"/>
      <c r="G13" s="69"/>
      <c r="H13" s="69"/>
      <c r="I13" s="1"/>
      <c r="J13" s="1"/>
      <c r="K13" s="1"/>
      <c r="L13" s="4" t="s">
        <v>55</v>
      </c>
      <c r="M13" s="69">
        <f>STDEV(M12:R12)</f>
        <v>1.1330354542099792E-3</v>
      </c>
      <c r="N13" s="69"/>
      <c r="O13" s="69"/>
      <c r="P13" s="69"/>
      <c r="Q13" s="69"/>
      <c r="R13" s="69"/>
      <c r="S13" s="1"/>
      <c r="T13" s="1"/>
      <c r="U13" s="4" t="s">
        <v>55</v>
      </c>
      <c r="V13" s="69">
        <f>STDEV(V12:AA12)</f>
        <v>6.8917607343473422E-2</v>
      </c>
      <c r="W13" s="69"/>
      <c r="X13" s="69"/>
      <c r="Y13" s="69"/>
      <c r="Z13" s="69"/>
      <c r="AA13" s="69"/>
      <c r="AB13" s="1"/>
      <c r="AC13" s="1"/>
      <c r="AD13" s="1"/>
      <c r="AE13" s="4" t="s">
        <v>55</v>
      </c>
      <c r="AF13" s="69">
        <f>STDEV(AF12:AK12)</f>
        <v>6.9797627035759157E-4</v>
      </c>
      <c r="AG13" s="69"/>
      <c r="AH13" s="69"/>
      <c r="AI13" s="69"/>
      <c r="AJ13" s="69"/>
      <c r="AK13" s="69"/>
    </row>
    <row r="14" spans="2:4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2:45" x14ac:dyDescent="0.25">
      <c r="B15" s="80" t="s">
        <v>39</v>
      </c>
      <c r="C15" s="80"/>
      <c r="D15" s="80"/>
      <c r="E15" s="1"/>
      <c r="F15" s="1"/>
      <c r="G15" s="1"/>
      <c r="H15" s="1"/>
      <c r="I15" s="1"/>
      <c r="J15" s="1"/>
      <c r="K15" s="1"/>
      <c r="L15" s="80" t="s">
        <v>39</v>
      </c>
      <c r="M15" s="80"/>
      <c r="N15" s="80"/>
      <c r="O15" s="1"/>
      <c r="R15" s="1"/>
      <c r="S15" s="1"/>
      <c r="T15" s="1"/>
      <c r="U15" s="80" t="s">
        <v>39</v>
      </c>
      <c r="V15" s="80"/>
      <c r="W15" s="80"/>
      <c r="X15" s="1"/>
      <c r="Y15" s="1"/>
      <c r="Z15" s="1"/>
      <c r="AA15" s="1"/>
      <c r="AB15" s="1"/>
      <c r="AC15" s="1"/>
      <c r="AD15" s="1"/>
      <c r="AE15" s="80" t="s">
        <v>39</v>
      </c>
      <c r="AF15" s="80"/>
      <c r="AG15" s="80"/>
      <c r="AH15" s="1"/>
      <c r="AI15" s="1"/>
      <c r="AJ15" s="1"/>
      <c r="AK15" s="1"/>
      <c r="AL15" s="1"/>
      <c r="AM15" s="1"/>
    </row>
    <row r="16" spans="2:45" x14ac:dyDescent="0.25">
      <c r="B16" s="81" t="s">
        <v>82</v>
      </c>
      <c r="C16" s="69"/>
      <c r="D16" s="82"/>
      <c r="E16" s="1"/>
      <c r="F16" s="1"/>
      <c r="G16" s="1"/>
      <c r="H16" s="1"/>
      <c r="K16" s="1"/>
      <c r="L16" s="81" t="s">
        <v>82</v>
      </c>
      <c r="M16" s="69"/>
      <c r="N16" s="82"/>
      <c r="O16" s="1"/>
      <c r="U16" s="81" t="s">
        <v>82</v>
      </c>
      <c r="V16" s="69"/>
      <c r="W16" s="82"/>
      <c r="X16" s="1"/>
      <c r="AA16" s="1"/>
      <c r="AB16" s="1"/>
      <c r="AC16" s="1"/>
      <c r="AD16" s="1"/>
      <c r="AE16" s="81" t="s">
        <v>82</v>
      </c>
      <c r="AF16" s="69"/>
      <c r="AG16" s="82"/>
      <c r="AH16" s="1"/>
      <c r="AI16" s="1"/>
      <c r="AJ16" s="1"/>
      <c r="AK16" s="1"/>
      <c r="AL16" s="1"/>
      <c r="AM16" s="1"/>
    </row>
    <row r="17" spans="2:39" x14ac:dyDescent="0.25">
      <c r="B17" s="81" t="s">
        <v>40</v>
      </c>
      <c r="C17" s="69"/>
      <c r="D17" s="82"/>
      <c r="E17" s="1"/>
      <c r="F17" s="1"/>
      <c r="G17" s="1"/>
      <c r="H17" s="1"/>
      <c r="K17" s="1"/>
      <c r="L17" s="81" t="s">
        <v>40</v>
      </c>
      <c r="M17" s="69"/>
      <c r="N17" s="82"/>
      <c r="O17" s="1"/>
      <c r="U17" s="81" t="s">
        <v>40</v>
      </c>
      <c r="V17" s="69"/>
      <c r="W17" s="82"/>
      <c r="X17" s="1"/>
      <c r="AA17" s="1"/>
      <c r="AB17" s="1"/>
      <c r="AC17" s="1"/>
      <c r="AD17" s="1"/>
      <c r="AE17" s="81" t="s">
        <v>40</v>
      </c>
      <c r="AF17" s="69"/>
      <c r="AG17" s="82"/>
      <c r="AH17" s="1"/>
      <c r="AI17" s="1"/>
      <c r="AJ17" s="1"/>
      <c r="AK17" s="1"/>
      <c r="AL17" s="1"/>
      <c r="AM17" s="1"/>
    </row>
    <row r="18" spans="2:39" x14ac:dyDescent="0.25">
      <c r="B18" s="13" t="s">
        <v>34</v>
      </c>
      <c r="C18" s="81" t="s">
        <v>29</v>
      </c>
      <c r="D18" s="82"/>
      <c r="E18" s="1"/>
      <c r="F18" s="1"/>
      <c r="G18" s="1"/>
      <c r="H18" s="1"/>
      <c r="K18" s="1"/>
      <c r="L18" s="13" t="s">
        <v>34</v>
      </c>
      <c r="M18" s="81" t="s">
        <v>29</v>
      </c>
      <c r="N18" s="82"/>
      <c r="O18" s="1"/>
      <c r="U18" s="13" t="s">
        <v>34</v>
      </c>
      <c r="V18" s="81" t="s">
        <v>29</v>
      </c>
      <c r="W18" s="82"/>
      <c r="X18" s="1"/>
      <c r="AA18" s="1"/>
      <c r="AB18" s="1"/>
      <c r="AC18" s="1"/>
      <c r="AD18" s="1"/>
      <c r="AE18" s="13" t="s">
        <v>34</v>
      </c>
      <c r="AF18" s="81" t="s">
        <v>29</v>
      </c>
      <c r="AG18" s="82"/>
      <c r="AH18" s="1"/>
      <c r="AI18" s="1"/>
      <c r="AJ18" s="1"/>
      <c r="AK18" s="1"/>
      <c r="AL18" s="1"/>
      <c r="AM18" s="1"/>
    </row>
    <row r="19" spans="2:39" x14ac:dyDescent="0.25">
      <c r="B19" s="13" t="s">
        <v>35</v>
      </c>
      <c r="C19" s="81" t="s">
        <v>30</v>
      </c>
      <c r="D19" s="82"/>
      <c r="E19" s="1"/>
      <c r="F19" s="1"/>
      <c r="G19" s="1"/>
      <c r="H19" s="1"/>
      <c r="K19" s="1"/>
      <c r="L19" s="13" t="s">
        <v>35</v>
      </c>
      <c r="M19" s="81" t="s">
        <v>30</v>
      </c>
      <c r="N19" s="82"/>
      <c r="O19" s="1"/>
      <c r="U19" s="13" t="s">
        <v>35</v>
      </c>
      <c r="V19" s="81" t="s">
        <v>30</v>
      </c>
      <c r="W19" s="82"/>
      <c r="X19" s="1"/>
      <c r="AA19" s="1"/>
      <c r="AB19" s="1"/>
      <c r="AC19" s="1"/>
      <c r="AD19" s="1"/>
      <c r="AE19" s="13" t="s">
        <v>35</v>
      </c>
      <c r="AF19" s="81" t="s">
        <v>30</v>
      </c>
      <c r="AG19" s="82"/>
      <c r="AH19" s="1"/>
      <c r="AI19" s="1"/>
      <c r="AJ19" s="1"/>
      <c r="AK19" s="1"/>
      <c r="AL19" s="1"/>
      <c r="AM19" s="1"/>
    </row>
    <row r="20" spans="2:39" x14ac:dyDescent="0.25">
      <c r="B20" s="13" t="s">
        <v>36</v>
      </c>
      <c r="C20" s="81" t="s">
        <v>26</v>
      </c>
      <c r="D20" s="82"/>
      <c r="E20" s="1"/>
      <c r="F20" s="1"/>
      <c r="G20" s="1"/>
      <c r="H20" s="1"/>
      <c r="K20" s="1"/>
      <c r="L20" s="13" t="s">
        <v>36</v>
      </c>
      <c r="M20" s="81" t="s">
        <v>26</v>
      </c>
      <c r="N20" s="82"/>
      <c r="O20" s="1"/>
      <c r="U20" s="13" t="s">
        <v>36</v>
      </c>
      <c r="V20" s="81" t="s">
        <v>26</v>
      </c>
      <c r="W20" s="82"/>
      <c r="X20" s="1"/>
      <c r="AA20" s="1"/>
      <c r="AB20" s="1"/>
      <c r="AC20" s="1"/>
      <c r="AD20" s="1"/>
      <c r="AE20" s="13" t="s">
        <v>36</v>
      </c>
      <c r="AF20" s="81" t="s">
        <v>26</v>
      </c>
      <c r="AG20" s="82"/>
      <c r="AH20" s="1"/>
      <c r="AI20" s="1"/>
      <c r="AJ20" s="1"/>
      <c r="AK20" s="1"/>
      <c r="AL20" s="1"/>
      <c r="AM20" s="1"/>
    </row>
    <row r="21" spans="2:39" x14ac:dyDescent="0.25">
      <c r="B21" s="13" t="s">
        <v>37</v>
      </c>
      <c r="C21" s="81" t="s">
        <v>31</v>
      </c>
      <c r="D21" s="82"/>
      <c r="E21" s="1"/>
      <c r="F21" s="1"/>
      <c r="G21" s="1"/>
      <c r="H21" s="1"/>
      <c r="K21" s="1"/>
      <c r="L21" s="13" t="s">
        <v>37</v>
      </c>
      <c r="M21" s="81" t="s">
        <v>31</v>
      </c>
      <c r="N21" s="82"/>
      <c r="O21" s="1"/>
      <c r="U21" s="13" t="s">
        <v>37</v>
      </c>
      <c r="V21" s="81" t="s">
        <v>31</v>
      </c>
      <c r="W21" s="82"/>
      <c r="X21" s="1"/>
      <c r="Y21" s="1"/>
      <c r="Z21" s="1"/>
      <c r="AA21" s="1"/>
      <c r="AB21" s="1"/>
      <c r="AC21" s="1"/>
      <c r="AD21" s="1"/>
      <c r="AE21" s="13" t="s">
        <v>37</v>
      </c>
      <c r="AF21" s="81" t="s">
        <v>31</v>
      </c>
      <c r="AG21" s="82"/>
      <c r="AH21" s="1"/>
      <c r="AI21" s="1"/>
      <c r="AJ21" s="1"/>
      <c r="AK21" s="1"/>
    </row>
    <row r="22" spans="2:39" x14ac:dyDescent="0.25">
      <c r="B22" s="13" t="s">
        <v>38</v>
      </c>
      <c r="C22" s="81" t="s">
        <v>27</v>
      </c>
      <c r="D22" s="82"/>
      <c r="E22" s="1"/>
      <c r="F22" s="1"/>
      <c r="G22" s="1"/>
      <c r="H22" s="1"/>
      <c r="I22" s="1"/>
      <c r="J22" s="1"/>
      <c r="K22" s="1"/>
      <c r="L22" s="13" t="s">
        <v>38</v>
      </c>
      <c r="M22" s="81" t="s">
        <v>27</v>
      </c>
      <c r="N22" s="82"/>
      <c r="O22" s="1"/>
      <c r="U22" s="13" t="s">
        <v>38</v>
      </c>
      <c r="V22" s="81" t="s">
        <v>27</v>
      </c>
      <c r="W22" s="82"/>
      <c r="X22" s="1"/>
      <c r="Y22" s="1"/>
      <c r="Z22" s="1"/>
      <c r="AA22" s="1"/>
      <c r="AB22" s="1"/>
      <c r="AC22" s="1"/>
      <c r="AD22" s="1"/>
      <c r="AE22" s="13" t="s">
        <v>38</v>
      </c>
      <c r="AF22" s="81" t="s">
        <v>27</v>
      </c>
      <c r="AG22" s="82"/>
      <c r="AH22" s="1"/>
      <c r="AI22" s="1"/>
      <c r="AJ22" s="1"/>
      <c r="AK22" s="1"/>
    </row>
    <row r="24" spans="2:39" x14ac:dyDescent="0.25">
      <c r="B24" s="22"/>
    </row>
    <row r="25" spans="2:39" x14ac:dyDescent="0.25">
      <c r="B25" s="65"/>
    </row>
    <row r="26" spans="2:39" x14ac:dyDescent="0.25">
      <c r="B26" s="65"/>
    </row>
    <row r="27" spans="2:39" x14ac:dyDescent="0.25">
      <c r="B27" s="65"/>
    </row>
    <row r="28" spans="2:39" x14ac:dyDescent="0.25">
      <c r="B28" s="65"/>
    </row>
  </sheetData>
  <mergeCells count="59">
    <mergeCell ref="AS5:AS8"/>
    <mergeCell ref="C22:D22"/>
    <mergeCell ref="M22:N22"/>
    <mergeCell ref="V22:W22"/>
    <mergeCell ref="AF22:AG22"/>
    <mergeCell ref="C20:D20"/>
    <mergeCell ref="M20:N20"/>
    <mergeCell ref="V20:W20"/>
    <mergeCell ref="AF20:AG20"/>
    <mergeCell ref="C21:D21"/>
    <mergeCell ref="M21:N21"/>
    <mergeCell ref="V21:W21"/>
    <mergeCell ref="AF21:AG21"/>
    <mergeCell ref="C18:D18"/>
    <mergeCell ref="M18:N18"/>
    <mergeCell ref="V18:W18"/>
    <mergeCell ref="AM2:AS2"/>
    <mergeCell ref="AM3:AM4"/>
    <mergeCell ref="AN3:AO3"/>
    <mergeCell ref="AP3:AQ3"/>
    <mergeCell ref="AR3:AR4"/>
    <mergeCell ref="AS3:AS4"/>
    <mergeCell ref="AF18:AG18"/>
    <mergeCell ref="C19:D19"/>
    <mergeCell ref="M19:N19"/>
    <mergeCell ref="V19:W19"/>
    <mergeCell ref="AF19:AG19"/>
    <mergeCell ref="B16:D16"/>
    <mergeCell ref="L16:N16"/>
    <mergeCell ref="U16:W16"/>
    <mergeCell ref="AE16:AG16"/>
    <mergeCell ref="B17:D17"/>
    <mergeCell ref="L17:N17"/>
    <mergeCell ref="U17:W17"/>
    <mergeCell ref="AE17:AG17"/>
    <mergeCell ref="AF13:AK13"/>
    <mergeCell ref="B15:D15"/>
    <mergeCell ref="L15:N15"/>
    <mergeCell ref="U15:W15"/>
    <mergeCell ref="AE15:AG15"/>
    <mergeCell ref="B6:B10"/>
    <mergeCell ref="L6:L10"/>
    <mergeCell ref="U6:U10"/>
    <mergeCell ref="AE6:AE10"/>
    <mergeCell ref="C13:H13"/>
    <mergeCell ref="M13:R13"/>
    <mergeCell ref="V13:AA13"/>
    <mergeCell ref="B2:H2"/>
    <mergeCell ref="L2:R2"/>
    <mergeCell ref="U2:AA2"/>
    <mergeCell ref="AE2:AK2"/>
    <mergeCell ref="B3:B5"/>
    <mergeCell ref="C3:H3"/>
    <mergeCell ref="L3:L5"/>
    <mergeCell ref="M3:R3"/>
    <mergeCell ref="U3:U5"/>
    <mergeCell ref="V3:AA3"/>
    <mergeCell ref="AE3:AE5"/>
    <mergeCell ref="AF3:A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3"/>
  <sheetViews>
    <sheetView topLeftCell="A31" zoomScaleNormal="100" workbookViewId="0">
      <selection activeCell="B45" sqref="B45:B47"/>
    </sheetView>
  </sheetViews>
  <sheetFormatPr defaultRowHeight="15" x14ac:dyDescent="0.25"/>
  <cols>
    <col min="2" max="3" width="9.140625" style="1"/>
    <col min="4" max="4" width="10.42578125" style="1" customWidth="1"/>
    <col min="5" max="7" width="9.140625" style="1"/>
    <col min="8" max="8" width="9.5703125" style="1" bestFit="1" customWidth="1"/>
    <col min="9" max="10" width="9.140625" style="1"/>
    <col min="11" max="11" width="7.85546875" style="1" customWidth="1"/>
    <col min="12" max="12" width="9.7109375" style="1" customWidth="1"/>
    <col min="13" max="14" width="9.140625" style="1"/>
  </cols>
  <sheetData>
    <row r="2" spans="2:14" x14ac:dyDescent="0.25">
      <c r="B2" s="69" t="s">
        <v>24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ht="15" customHeight="1" x14ac:dyDescent="0.25">
      <c r="B3" s="66" t="s">
        <v>0</v>
      </c>
      <c r="C3" s="69" t="s">
        <v>20</v>
      </c>
      <c r="D3" s="69"/>
      <c r="E3" s="69" t="s">
        <v>23</v>
      </c>
      <c r="F3" s="69"/>
      <c r="G3" s="69"/>
      <c r="H3" s="69"/>
      <c r="I3" s="69" t="s">
        <v>13</v>
      </c>
      <c r="J3" s="69"/>
      <c r="K3" s="69"/>
      <c r="L3" s="4"/>
      <c r="M3" s="69" t="s">
        <v>21</v>
      </c>
      <c r="N3" s="69"/>
    </row>
    <row r="4" spans="2:14" x14ac:dyDescent="0.25">
      <c r="B4" s="67"/>
      <c r="C4" s="68" t="s">
        <v>4</v>
      </c>
      <c r="D4" s="68"/>
      <c r="E4" s="68"/>
      <c r="F4" s="68"/>
      <c r="G4" s="68"/>
      <c r="H4" s="68"/>
      <c r="I4" s="70" t="s">
        <v>11</v>
      </c>
      <c r="J4" s="70"/>
      <c r="K4" s="71" t="s">
        <v>12</v>
      </c>
      <c r="L4" s="71" t="s">
        <v>22</v>
      </c>
      <c r="M4" s="71" t="s">
        <v>17</v>
      </c>
      <c r="N4" s="71" t="s">
        <v>18</v>
      </c>
    </row>
    <row r="5" spans="2:14" x14ac:dyDescent="0.25">
      <c r="B5" s="68"/>
      <c r="C5" s="4" t="s">
        <v>5</v>
      </c>
      <c r="D5" s="4" t="s">
        <v>6</v>
      </c>
      <c r="E5" s="4" t="s">
        <v>7</v>
      </c>
      <c r="F5" s="4" t="s">
        <v>14</v>
      </c>
      <c r="G5" s="4" t="s">
        <v>15</v>
      </c>
      <c r="H5" s="4" t="s">
        <v>8</v>
      </c>
      <c r="I5" s="3" t="s">
        <v>9</v>
      </c>
      <c r="J5" s="3" t="s">
        <v>10</v>
      </c>
      <c r="K5" s="72"/>
      <c r="L5" s="72"/>
      <c r="M5" s="72"/>
      <c r="N5" s="72"/>
    </row>
    <row r="6" spans="2:14" x14ac:dyDescent="0.25">
      <c r="B6" s="66" t="s">
        <v>1</v>
      </c>
      <c r="C6" s="1">
        <v>323.07550000000003</v>
      </c>
      <c r="D6" s="1">
        <v>321.298</v>
      </c>
      <c r="E6" s="1">
        <v>311.476</v>
      </c>
      <c r="F6" s="1">
        <v>324.3075</v>
      </c>
      <c r="G6" s="1">
        <v>321.298</v>
      </c>
      <c r="H6" s="6">
        <f t="shared" ref="H6:H17" si="0">AVERAGE(C6:G6)</f>
        <v>320.29100000000005</v>
      </c>
      <c r="I6" s="73">
        <v>65.930000000000007</v>
      </c>
      <c r="J6" s="73">
        <v>13.55</v>
      </c>
      <c r="K6" s="8">
        <f>(H6-$J$6)/$I$6</f>
        <v>4.6525254057333534</v>
      </c>
      <c r="L6" s="77">
        <f>AVERAGE(K6:K8)</f>
        <v>4.6419702715000755</v>
      </c>
      <c r="M6" s="74">
        <f>(L6*100)/5</f>
        <v>92.839405430001506</v>
      </c>
      <c r="N6" s="77">
        <f>((STDEV(C6:G6,C7:G7,C8:G8))/(AVERAGE(H6:H8)))*100</f>
        <v>1.4601813667995924</v>
      </c>
    </row>
    <row r="7" spans="2:14" x14ac:dyDescent="0.25">
      <c r="B7" s="76"/>
      <c r="C7" s="1">
        <v>321.00850000000003</v>
      </c>
      <c r="D7" s="1">
        <v>323.38749999999999</v>
      </c>
      <c r="E7" s="1">
        <v>309.96900000000011</v>
      </c>
      <c r="F7" s="1">
        <v>320.78750000000002</v>
      </c>
      <c r="G7" s="1">
        <v>318.77550000000002</v>
      </c>
      <c r="H7" s="6">
        <f t="shared" si="0"/>
        <v>318.78560000000004</v>
      </c>
      <c r="I7" s="74"/>
      <c r="J7" s="74"/>
      <c r="K7" s="8">
        <f t="shared" ref="K7:K8" si="1">(H7-$J$6)/$I$6</f>
        <v>4.6296920976793565</v>
      </c>
      <c r="L7" s="77"/>
      <c r="M7" s="74"/>
      <c r="N7" s="77"/>
    </row>
    <row r="8" spans="2:14" x14ac:dyDescent="0.25">
      <c r="B8" s="76"/>
      <c r="C8" s="1">
        <v>320.41000000000003</v>
      </c>
      <c r="D8" s="1">
        <v>324.30700000000002</v>
      </c>
      <c r="E8" s="1">
        <v>313.07549999999998</v>
      </c>
      <c r="F8" s="1">
        <v>317.12549999999999</v>
      </c>
      <c r="G8" s="1">
        <v>323.62549999999987</v>
      </c>
      <c r="H8" s="6">
        <f t="shared" si="0"/>
        <v>319.70870000000002</v>
      </c>
      <c r="I8" s="74"/>
      <c r="J8" s="74"/>
      <c r="K8" s="8">
        <f t="shared" si="1"/>
        <v>4.6436933110875165</v>
      </c>
      <c r="L8" s="77"/>
      <c r="M8" s="74"/>
      <c r="N8" s="77"/>
    </row>
    <row r="9" spans="2:14" x14ac:dyDescent="0.25">
      <c r="B9" s="76" t="s">
        <v>80</v>
      </c>
      <c r="C9" s="1">
        <v>5617.5189189189196</v>
      </c>
      <c r="D9" s="1">
        <v>5607.8972972972997</v>
      </c>
      <c r="E9" s="1">
        <v>5788.0324324324301</v>
      </c>
      <c r="F9" s="1">
        <v>5869.4108108108103</v>
      </c>
      <c r="G9" s="1">
        <v>5753.9297297297298</v>
      </c>
      <c r="H9" s="6">
        <f t="shared" si="0"/>
        <v>5727.3578378378388</v>
      </c>
      <c r="I9" s="74">
        <v>788.25</v>
      </c>
      <c r="J9" s="74">
        <v>1219.251</v>
      </c>
      <c r="K9" s="8">
        <f>(H9-$J$9)/$I$9</f>
        <v>5.7191333179040136</v>
      </c>
      <c r="L9" s="77">
        <f>AVERAGE(K9:K11)</f>
        <v>5.7610142092615924</v>
      </c>
      <c r="M9" s="74">
        <f>(L9*100)/5</f>
        <v>115.22028418523185</v>
      </c>
      <c r="N9" s="77">
        <f>((STDEV(C9:G9,C10:G10,C11:G11))/(AVERAGE(H9:H11)))*100</f>
        <v>1.8519017125213522</v>
      </c>
    </row>
    <row r="10" spans="2:14" x14ac:dyDescent="0.25">
      <c r="B10" s="76"/>
      <c r="C10" s="1">
        <v>5640.7945945945903</v>
      </c>
      <c r="D10" s="1">
        <v>5731.1729729729695</v>
      </c>
      <c r="E10" s="1">
        <v>5811.30810810811</v>
      </c>
      <c r="F10" s="1">
        <v>5892.6864864864901</v>
      </c>
      <c r="G10" s="1">
        <v>5777.2054054054097</v>
      </c>
      <c r="H10" s="6">
        <f t="shared" si="0"/>
        <v>5770.6335135135141</v>
      </c>
      <c r="I10" s="74"/>
      <c r="J10" s="74"/>
      <c r="K10" s="8">
        <f t="shared" ref="K10:K11" si="2">(H10-$J$9)/$I$9</f>
        <v>5.7740342702359833</v>
      </c>
      <c r="L10" s="77"/>
      <c r="M10" s="74"/>
      <c r="N10" s="77"/>
    </row>
    <row r="11" spans="2:14" x14ac:dyDescent="0.25">
      <c r="B11" s="76"/>
      <c r="C11" s="1">
        <v>5593.2810810810797</v>
      </c>
      <c r="D11" s="1">
        <v>5783.6594594594599</v>
      </c>
      <c r="E11" s="1">
        <v>5763.7945945945903</v>
      </c>
      <c r="F11" s="1">
        <v>5945.1729729729695</v>
      </c>
      <c r="G11" s="1">
        <v>5829.69189189189</v>
      </c>
      <c r="H11" s="6">
        <f t="shared" si="0"/>
        <v>5783.1199999999981</v>
      </c>
      <c r="I11" s="74"/>
      <c r="J11" s="74"/>
      <c r="K11" s="8">
        <f t="shared" si="2"/>
        <v>5.7898750396447802</v>
      </c>
      <c r="L11" s="77"/>
      <c r="M11" s="74"/>
      <c r="N11" s="77"/>
    </row>
    <row r="12" spans="2:14" x14ac:dyDescent="0.25">
      <c r="B12" s="76" t="s">
        <v>2</v>
      </c>
      <c r="C12" s="1">
        <v>68.302426003339335</v>
      </c>
      <c r="D12" s="1">
        <v>70.03222188387096</v>
      </c>
      <c r="E12" s="1">
        <v>66.566178334334452</v>
      </c>
      <c r="F12" s="1">
        <v>69.338833548387086</v>
      </c>
      <c r="G12" s="1">
        <v>70.039225806451611</v>
      </c>
      <c r="H12" s="6">
        <f t="shared" si="0"/>
        <v>68.85577711527668</v>
      </c>
      <c r="I12" s="74">
        <v>33.11</v>
      </c>
      <c r="J12" s="74">
        <v>-90.19</v>
      </c>
      <c r="K12" s="8">
        <f>(H12-$J$12)/$I$12</f>
        <v>4.8035571463387701</v>
      </c>
      <c r="L12" s="77">
        <f>AVERAGE(K12:K14)</f>
        <v>4.8259213097990488</v>
      </c>
      <c r="M12" s="74">
        <f>(L12*100)/5</f>
        <v>96.518426195980979</v>
      </c>
      <c r="N12" s="77">
        <f>((STDEV(C12:G12,C13:G13,C14:G14))/(AVERAGE(H12:H14)))*100</f>
        <v>2.1609929690609957</v>
      </c>
    </row>
    <row r="13" spans="2:14" ht="15" customHeight="1" x14ac:dyDescent="0.25">
      <c r="B13" s="76"/>
      <c r="C13" s="1">
        <v>69.761580563612895</v>
      </c>
      <c r="D13" s="1">
        <v>71.528330322580643</v>
      </c>
      <c r="E13" s="1">
        <v>67.988241185685851</v>
      </c>
      <c r="F13" s="1">
        <v>70.820129032258052</v>
      </c>
      <c r="G13" s="1">
        <v>71.535483870967738</v>
      </c>
      <c r="H13" s="6">
        <f t="shared" si="0"/>
        <v>70.326752995021025</v>
      </c>
      <c r="I13" s="74"/>
      <c r="J13" s="74"/>
      <c r="K13" s="8">
        <f t="shared" ref="K13:K14" si="3">(H13-$J$12)/$I$12</f>
        <v>4.8479840832081251</v>
      </c>
      <c r="L13" s="77"/>
      <c r="M13" s="74"/>
      <c r="N13" s="77"/>
    </row>
    <row r="14" spans="2:14" x14ac:dyDescent="0.25">
      <c r="B14" s="76"/>
      <c r="C14" s="1">
        <v>69.04685152753548</v>
      </c>
      <c r="D14" s="1">
        <v>70.79550038709678</v>
      </c>
      <c r="E14" s="1">
        <v>67.291680561705519</v>
      </c>
      <c r="F14" s="1">
        <v>70.094554838709684</v>
      </c>
      <c r="G14" s="1">
        <v>70.802580645161299</v>
      </c>
      <c r="H14" s="6">
        <f t="shared" si="0"/>
        <v>69.606233592041747</v>
      </c>
      <c r="I14" s="74"/>
      <c r="J14" s="74"/>
      <c r="K14" s="8">
        <f t="shared" si="3"/>
        <v>4.8262226998502493</v>
      </c>
      <c r="L14" s="77"/>
      <c r="M14" s="74"/>
      <c r="N14" s="77"/>
    </row>
    <row r="15" spans="2:14" x14ac:dyDescent="0.25">
      <c r="B15" s="67" t="s">
        <v>3</v>
      </c>
      <c r="C15" s="1">
        <v>21015.753333333334</v>
      </c>
      <c r="D15" s="1">
        <v>21166.333333333332</v>
      </c>
      <c r="E15" s="1">
        <v>21316.913333333334</v>
      </c>
      <c r="F15" s="1">
        <v>20836.166666666668</v>
      </c>
      <c r="G15" s="1">
        <v>19975.72</v>
      </c>
      <c r="H15" s="6">
        <f t="shared" si="0"/>
        <v>20862.177333333333</v>
      </c>
      <c r="I15" s="74">
        <v>2201.35</v>
      </c>
      <c r="J15" s="74">
        <v>9873.7000000000007</v>
      </c>
      <c r="K15" s="8">
        <f>(H15-$J$15)/$I$15</f>
        <v>4.9916993360135065</v>
      </c>
      <c r="L15" s="77">
        <f>AVERAGE(K15:K17)</f>
        <v>4.7007441474044969</v>
      </c>
      <c r="M15" s="74">
        <f>(L15*100)/5</f>
        <v>94.014882948089934</v>
      </c>
      <c r="N15" s="77">
        <f>((STDEV(C15:G15,C16:G16,C17:G17))/(AVERAGE(H15:H17)))*100</f>
        <v>3.4300118995388011</v>
      </c>
    </row>
    <row r="16" spans="2:14" x14ac:dyDescent="0.25">
      <c r="B16" s="67"/>
      <c r="C16" s="1">
        <v>20406.691200000001</v>
      </c>
      <c r="D16" s="1">
        <v>20557.271199999999</v>
      </c>
      <c r="E16" s="1">
        <v>20707.851200000001</v>
      </c>
      <c r="F16" s="1">
        <v>19768.273333333334</v>
      </c>
      <c r="G16" s="1">
        <v>19163.426666666666</v>
      </c>
      <c r="H16" s="6">
        <f t="shared" si="0"/>
        <v>20120.702720000001</v>
      </c>
      <c r="I16" s="74"/>
      <c r="J16" s="74"/>
      <c r="K16" s="8">
        <f t="shared" ref="K16:K17" si="4">(H16-$J$15)/$I$15</f>
        <v>4.6548721102959547</v>
      </c>
      <c r="L16" s="77"/>
      <c r="M16" s="74"/>
      <c r="N16" s="77"/>
    </row>
    <row r="17" spans="2:14" x14ac:dyDescent="0.25">
      <c r="B17" s="68"/>
      <c r="C17" s="3">
        <v>19310.899999999998</v>
      </c>
      <c r="D17" s="3">
        <v>19461.48</v>
      </c>
      <c r="E17" s="3">
        <v>19612.059999999998</v>
      </c>
      <c r="F17" s="3">
        <v>20009.5</v>
      </c>
      <c r="G17" s="3">
        <v>20016.906666666666</v>
      </c>
      <c r="H17" s="7">
        <f t="shared" si="0"/>
        <v>19682.169333333331</v>
      </c>
      <c r="I17" s="75"/>
      <c r="J17" s="75"/>
      <c r="K17" s="7">
        <f t="shared" si="4"/>
        <v>4.4556609959040276</v>
      </c>
      <c r="L17" s="78"/>
      <c r="M17" s="75"/>
      <c r="N17" s="78"/>
    </row>
    <row r="18" spans="2:14" x14ac:dyDescent="0.25">
      <c r="B18" s="5"/>
      <c r="C18" s="5"/>
      <c r="D18" s="5"/>
      <c r="E18" s="5"/>
      <c r="F18" s="5"/>
      <c r="G18" s="5"/>
      <c r="H18" s="6"/>
      <c r="I18" s="6"/>
      <c r="J18" s="6"/>
      <c r="K18" s="6"/>
      <c r="L18" s="6"/>
    </row>
    <row r="20" spans="2:14" x14ac:dyDescent="0.25">
      <c r="B20" s="69" t="s">
        <v>24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2:14" x14ac:dyDescent="0.25">
      <c r="B21" s="66" t="s">
        <v>0</v>
      </c>
      <c r="C21" s="69" t="s">
        <v>20</v>
      </c>
      <c r="D21" s="69"/>
      <c r="E21" s="69" t="s">
        <v>26</v>
      </c>
      <c r="F21" s="69"/>
      <c r="G21" s="69"/>
      <c r="H21" s="69"/>
      <c r="I21" s="69" t="s">
        <v>13</v>
      </c>
      <c r="J21" s="69"/>
      <c r="K21" s="69"/>
      <c r="L21" s="69" t="s">
        <v>19</v>
      </c>
      <c r="M21" s="69"/>
      <c r="N21" s="69"/>
    </row>
    <row r="22" spans="2:14" x14ac:dyDescent="0.25">
      <c r="B22" s="67"/>
      <c r="C22" s="68" t="s">
        <v>4</v>
      </c>
      <c r="D22" s="68"/>
      <c r="E22" s="68"/>
      <c r="F22" s="68"/>
      <c r="G22" s="68"/>
      <c r="H22" s="68"/>
      <c r="I22" s="70" t="s">
        <v>11</v>
      </c>
      <c r="J22" s="70"/>
      <c r="K22" s="71" t="s">
        <v>12</v>
      </c>
      <c r="L22" s="71" t="s">
        <v>22</v>
      </c>
      <c r="M22" s="71" t="s">
        <v>17</v>
      </c>
      <c r="N22" s="71" t="s">
        <v>18</v>
      </c>
    </row>
    <row r="23" spans="2:14" ht="15" customHeight="1" x14ac:dyDescent="0.25">
      <c r="B23" s="68"/>
      <c r="C23" s="4" t="s">
        <v>5</v>
      </c>
      <c r="D23" s="4" t="s">
        <v>6</v>
      </c>
      <c r="E23" s="4" t="s">
        <v>7</v>
      </c>
      <c r="F23" s="4" t="s">
        <v>14</v>
      </c>
      <c r="G23" s="4" t="s">
        <v>15</v>
      </c>
      <c r="H23" s="4" t="s">
        <v>8</v>
      </c>
      <c r="I23" s="3" t="s">
        <v>9</v>
      </c>
      <c r="J23" s="3" t="s">
        <v>10</v>
      </c>
      <c r="K23" s="72"/>
      <c r="L23" s="72"/>
      <c r="M23" s="72"/>
      <c r="N23" s="72"/>
    </row>
    <row r="24" spans="2:14" ht="16.5" customHeight="1" x14ac:dyDescent="0.25">
      <c r="B24" s="66" t="s">
        <v>1</v>
      </c>
      <c r="C24" s="1">
        <v>1425.63</v>
      </c>
      <c r="D24" s="1">
        <v>1252.4100000000001</v>
      </c>
      <c r="E24" s="1">
        <v>1492.5900000000001</v>
      </c>
      <c r="F24" s="1">
        <v>1282.0400000000002</v>
      </c>
      <c r="G24" s="1">
        <v>1346.3100000000002</v>
      </c>
      <c r="H24" s="6">
        <f>AVERAGE(C24:G24)</f>
        <v>1359.796</v>
      </c>
      <c r="I24" s="73">
        <v>65.930000000000007</v>
      </c>
      <c r="J24" s="73">
        <v>13.55</v>
      </c>
      <c r="K24" s="8">
        <f>(H24-$J$6)/$I$6</f>
        <v>20.419323524950705</v>
      </c>
      <c r="L24" s="77">
        <f>AVERAGE(K24:K26)</f>
        <v>20.76299891579734</v>
      </c>
      <c r="M24" s="74">
        <f>(L24*100)/25</f>
        <v>83.051995663189359</v>
      </c>
      <c r="N24" s="77">
        <f>((STDEV(C24:G24,C25:G25,C26:G26))/(AVERAGE(H24:H26)))*100</f>
        <v>5.5531444705754573</v>
      </c>
    </row>
    <row r="25" spans="2:14" x14ac:dyDescent="0.25">
      <c r="B25" s="76"/>
      <c r="C25" s="1">
        <v>1325.41</v>
      </c>
      <c r="D25" s="1">
        <v>1296.54</v>
      </c>
      <c r="E25" s="1">
        <v>1378.7533333333333</v>
      </c>
      <c r="F25" s="1">
        <v>1326.17</v>
      </c>
      <c r="G25" s="1">
        <v>1495.0000000000002</v>
      </c>
      <c r="H25" s="6">
        <f>AVERAGE(C25:G25)</f>
        <v>1364.3746666666666</v>
      </c>
      <c r="I25" s="74"/>
      <c r="J25" s="74"/>
      <c r="K25" s="8">
        <f t="shared" ref="K25:K26" si="5">(H25-$J$6)/$I$6</f>
        <v>20.488770918651092</v>
      </c>
      <c r="L25" s="77"/>
      <c r="M25" s="74"/>
      <c r="N25" s="77"/>
    </row>
    <row r="26" spans="2:14" x14ac:dyDescent="0.25">
      <c r="B26" s="76"/>
      <c r="C26" s="1">
        <v>1409.63</v>
      </c>
      <c r="D26" s="1">
        <v>1445.23</v>
      </c>
      <c r="E26" s="1">
        <v>1405.0811111111111</v>
      </c>
      <c r="F26" s="1">
        <v>1474.8600000000001</v>
      </c>
      <c r="G26" s="1">
        <v>1381.1633333333334</v>
      </c>
      <c r="H26" s="6">
        <f>AVERAGE(C26:G26)</f>
        <v>1423.1928888888892</v>
      </c>
      <c r="I26" s="74"/>
      <c r="J26" s="74"/>
      <c r="K26" s="8">
        <f t="shared" si="5"/>
        <v>21.380902303790219</v>
      </c>
      <c r="L26" s="77"/>
      <c r="M26" s="74"/>
      <c r="N26" s="77"/>
    </row>
    <row r="27" spans="2:14" x14ac:dyDescent="0.25">
      <c r="B27" s="76" t="s">
        <v>80</v>
      </c>
      <c r="C27" s="1">
        <v>18710.22752</v>
      </c>
      <c r="D27" s="1">
        <v>18382.576000000001</v>
      </c>
      <c r="E27" s="1">
        <v>18979.2944462138</v>
      </c>
      <c r="F27" s="1">
        <v>17756.744578524005</v>
      </c>
      <c r="G27" s="1">
        <v>23547.14</v>
      </c>
      <c r="H27" s="1">
        <v>17718.920000000002</v>
      </c>
      <c r="I27" s="74">
        <v>788.25</v>
      </c>
      <c r="J27" s="74">
        <v>1219.251</v>
      </c>
      <c r="K27" s="8">
        <f>(H27-$J$9)/$I$9</f>
        <v>20.932025372660959</v>
      </c>
      <c r="L27" s="77">
        <f>AVERAGE(K27:K29)</f>
        <v>20.87302543206005</v>
      </c>
      <c r="M27" s="74">
        <f t="shared" ref="M27" si="6">(L27*100)/25</f>
        <v>83.4921017282402</v>
      </c>
      <c r="N27" s="77">
        <f>((STDEV(C27:G27,C28:G28,C29:G29))/(AVERAGE(H27:H29)))*100</f>
        <v>11.016606789035515</v>
      </c>
    </row>
    <row r="28" spans="2:14" x14ac:dyDescent="0.25">
      <c r="B28" s="76"/>
      <c r="C28" s="1">
        <v>16911.185312880003</v>
      </c>
      <c r="D28" s="1">
        <v>18073.298400000003</v>
      </c>
      <c r="E28" s="1">
        <v>17732.109846782118</v>
      </c>
      <c r="F28" s="1">
        <v>19704.533666832001</v>
      </c>
      <c r="G28" s="1">
        <v>21023.200000000001</v>
      </c>
      <c r="H28" s="1">
        <v>19662.560000000001</v>
      </c>
      <c r="I28" s="74"/>
      <c r="J28" s="74"/>
      <c r="K28" s="8">
        <f t="shared" ref="K28:K29" si="7">(H28-$J$9)/$I$9</f>
        <v>23.397791309863624</v>
      </c>
      <c r="L28" s="77"/>
      <c r="M28" s="74"/>
      <c r="N28" s="77"/>
    </row>
    <row r="29" spans="2:14" x14ac:dyDescent="0.25">
      <c r="B29" s="76"/>
      <c r="C29" s="1">
        <v>18766.222539840001</v>
      </c>
      <c r="D29" s="1">
        <v>20055.8112</v>
      </c>
      <c r="E29" s="1">
        <v>16774.151341699999</v>
      </c>
      <c r="F29" s="1">
        <v>16417.547884987202</v>
      </c>
      <c r="G29" s="1">
        <v>21489.3</v>
      </c>
      <c r="H29" s="1">
        <v>15635.759890464</v>
      </c>
      <c r="I29" s="74"/>
      <c r="J29" s="74"/>
      <c r="K29" s="8">
        <f t="shared" si="7"/>
        <v>18.289259613655567</v>
      </c>
      <c r="L29" s="77"/>
      <c r="M29" s="74"/>
      <c r="N29" s="77"/>
    </row>
    <row r="30" spans="2:14" x14ac:dyDescent="0.25">
      <c r="B30" s="76" t="s">
        <v>2</v>
      </c>
      <c r="C30" s="1">
        <v>625.36</v>
      </c>
      <c r="D30" s="1">
        <v>623.04999999999995</v>
      </c>
      <c r="E30" s="1">
        <v>625.14</v>
      </c>
      <c r="F30" s="1">
        <v>621.25</v>
      </c>
      <c r="G30" s="1">
        <v>641.25</v>
      </c>
      <c r="H30" s="6">
        <f>AVERAGE(C30:G30)</f>
        <v>627.20999999999992</v>
      </c>
      <c r="I30" s="74">
        <v>33.11</v>
      </c>
      <c r="J30" s="74">
        <v>-90.19</v>
      </c>
      <c r="K30" s="8">
        <f>(H30-$J$12)/$I$12</f>
        <v>21.667170039263059</v>
      </c>
      <c r="L30" s="77">
        <f>AVERAGE(K30:K32)</f>
        <v>21.653317225410248</v>
      </c>
      <c r="M30" s="74">
        <f t="shared" ref="M30" si="8">(L30*100)/25</f>
        <v>86.613268901640993</v>
      </c>
      <c r="N30" s="77">
        <f>((STDEV(C30:G30,C31:G31,C32:G32))/(AVERAGE(H30:H32)))*100</f>
        <v>1.6362045624530912</v>
      </c>
    </row>
    <row r="31" spans="2:14" x14ac:dyDescent="0.25">
      <c r="B31" s="76"/>
      <c r="C31" s="1">
        <v>641.52</v>
      </c>
      <c r="D31" s="1">
        <v>617.63</v>
      </c>
      <c r="E31" s="1">
        <v>638.64</v>
      </c>
      <c r="F31" s="1">
        <v>608.47</v>
      </c>
      <c r="G31" s="1">
        <v>624.53</v>
      </c>
      <c r="H31" s="6">
        <f>AVERAGE(C31:G31)</f>
        <v>626.15800000000002</v>
      </c>
      <c r="I31" s="74"/>
      <c r="J31" s="74"/>
      <c r="K31" s="8">
        <f t="shared" ref="K31:K32" si="9">(H31-$J$12)/$I$12</f>
        <v>21.635397160978556</v>
      </c>
      <c r="L31" s="77"/>
      <c r="M31" s="74"/>
      <c r="N31" s="77"/>
    </row>
    <row r="32" spans="2:14" x14ac:dyDescent="0.25">
      <c r="B32" s="76"/>
      <c r="C32" s="1">
        <v>623.47</v>
      </c>
      <c r="D32" s="1">
        <v>638.63</v>
      </c>
      <c r="E32" s="1">
        <v>617.54</v>
      </c>
      <c r="F32" s="1">
        <v>637.25</v>
      </c>
      <c r="G32" s="1">
        <v>617.54</v>
      </c>
      <c r="H32" s="6">
        <f>AVERAGE(C32:G32)</f>
        <v>626.88599999999997</v>
      </c>
      <c r="I32" s="74"/>
      <c r="J32" s="74"/>
      <c r="K32" s="8">
        <f t="shared" si="9"/>
        <v>21.657384475989129</v>
      </c>
      <c r="L32" s="77"/>
      <c r="M32" s="74"/>
      <c r="N32" s="77"/>
    </row>
    <row r="33" spans="2:14" ht="15" customHeight="1" x14ac:dyDescent="0.25">
      <c r="B33" s="67" t="s">
        <v>3</v>
      </c>
      <c r="C33" s="1">
        <v>59636.58</v>
      </c>
      <c r="D33" s="1">
        <v>60214.54</v>
      </c>
      <c r="E33" s="1">
        <v>61232.25</v>
      </c>
      <c r="F33" s="1">
        <v>60418.58</v>
      </c>
      <c r="G33" s="1">
        <v>59536.468732000008</v>
      </c>
      <c r="H33" s="1">
        <v>58852.47</v>
      </c>
      <c r="I33" s="74">
        <v>2201.35</v>
      </c>
      <c r="J33" s="74">
        <v>9873.7000000000007</v>
      </c>
      <c r="K33" s="8">
        <f>(H33-$J$33)/$I$33</f>
        <v>22.249424216957777</v>
      </c>
      <c r="L33" s="77">
        <f>AVERAGE(K33:K35)</f>
        <v>21.985224218471998</v>
      </c>
      <c r="M33" s="74">
        <f t="shared" ref="M33" si="10">(L33*100)/25</f>
        <v>87.940896873887993</v>
      </c>
      <c r="N33" s="77">
        <f>((STDEV(C33:G33,C34:G34,C35:G35))/(AVERAGE(H33:H35)))*100</f>
        <v>2.3171875007716309</v>
      </c>
    </row>
    <row r="34" spans="2:14" x14ac:dyDescent="0.25">
      <c r="B34" s="67"/>
      <c r="C34" s="1">
        <v>60232.25</v>
      </c>
      <c r="D34" s="1">
        <v>57454.85</v>
      </c>
      <c r="E34" s="1">
        <v>60414.25</v>
      </c>
      <c r="F34" s="1">
        <v>58254.74</v>
      </c>
      <c r="G34" s="1">
        <v>57404.220796000001</v>
      </c>
      <c r="H34" s="1">
        <v>59630.14</v>
      </c>
      <c r="I34" s="74"/>
      <c r="J34" s="74"/>
      <c r="K34" s="8">
        <f t="shared" ref="K34:K35" si="11">(H34-$J$33)/$I$33</f>
        <v>22.602693801530879</v>
      </c>
      <c r="L34" s="77"/>
      <c r="M34" s="74"/>
      <c r="N34" s="77"/>
    </row>
    <row r="35" spans="2:14" x14ac:dyDescent="0.25">
      <c r="B35" s="68"/>
      <c r="C35" s="3">
        <v>58569.87</v>
      </c>
      <c r="D35" s="3">
        <v>56474.58</v>
      </c>
      <c r="E35" s="3">
        <v>58656.32</v>
      </c>
      <c r="F35" s="3">
        <v>59023.47</v>
      </c>
      <c r="G35" s="3">
        <v>58161.727338000004</v>
      </c>
      <c r="H35" s="3">
        <v>56330.01</v>
      </c>
      <c r="I35" s="75"/>
      <c r="J35" s="75"/>
      <c r="K35" s="7">
        <f t="shared" si="11"/>
        <v>21.103554636927338</v>
      </c>
      <c r="L35" s="78"/>
      <c r="M35" s="75"/>
      <c r="N35" s="78"/>
    </row>
    <row r="38" spans="2:14" x14ac:dyDescent="0.25">
      <c r="B38" s="69" t="s">
        <v>24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2:14" x14ac:dyDescent="0.25">
      <c r="B39" s="66" t="s">
        <v>0</v>
      </c>
      <c r="C39" s="69" t="s">
        <v>20</v>
      </c>
      <c r="D39" s="69"/>
      <c r="E39" s="69" t="s">
        <v>27</v>
      </c>
      <c r="F39" s="69"/>
      <c r="G39" s="69"/>
      <c r="H39" s="69"/>
      <c r="I39" s="69" t="s">
        <v>13</v>
      </c>
      <c r="J39" s="69"/>
      <c r="K39" s="69"/>
      <c r="L39" s="69" t="s">
        <v>28</v>
      </c>
      <c r="M39" s="69"/>
      <c r="N39" s="69"/>
    </row>
    <row r="40" spans="2:14" x14ac:dyDescent="0.25">
      <c r="B40" s="67"/>
      <c r="C40" s="68" t="s">
        <v>4</v>
      </c>
      <c r="D40" s="68"/>
      <c r="E40" s="68"/>
      <c r="F40" s="68"/>
      <c r="G40" s="68"/>
      <c r="H40" s="68"/>
      <c r="I40" s="70" t="s">
        <v>11</v>
      </c>
      <c r="J40" s="70"/>
      <c r="K40" s="71" t="s">
        <v>12</v>
      </c>
      <c r="L40" s="71" t="s">
        <v>22</v>
      </c>
      <c r="M40" s="71" t="s">
        <v>17</v>
      </c>
      <c r="N40" s="71" t="s">
        <v>18</v>
      </c>
    </row>
    <row r="41" spans="2:14" x14ac:dyDescent="0.25">
      <c r="B41" s="68"/>
      <c r="C41" s="4" t="s">
        <v>5</v>
      </c>
      <c r="D41" s="4" t="s">
        <v>6</v>
      </c>
      <c r="E41" s="4" t="s">
        <v>7</v>
      </c>
      <c r="F41" s="4" t="s">
        <v>14</v>
      </c>
      <c r="G41" s="4" t="s">
        <v>15</v>
      </c>
      <c r="H41" s="4" t="s">
        <v>8</v>
      </c>
      <c r="I41" s="3" t="s">
        <v>9</v>
      </c>
      <c r="J41" s="3" t="s">
        <v>10</v>
      </c>
      <c r="K41" s="72"/>
      <c r="L41" s="72"/>
      <c r="M41" s="72"/>
      <c r="N41" s="72"/>
    </row>
    <row r="42" spans="2:14" x14ac:dyDescent="0.25">
      <c r="B42" s="66" t="s">
        <v>1</v>
      </c>
      <c r="C42" s="1">
        <v>3478.65</v>
      </c>
      <c r="D42" s="1">
        <v>3109.02</v>
      </c>
      <c r="E42" s="1">
        <v>3544.9</v>
      </c>
      <c r="F42" s="1">
        <v>3161.68</v>
      </c>
      <c r="G42" s="1">
        <v>3361.39</v>
      </c>
      <c r="H42" s="6">
        <f t="shared" ref="H42:H53" si="12">AVERAGE(C42:G42)</f>
        <v>3331.1279999999997</v>
      </c>
      <c r="I42" s="73">
        <v>65.930000000000007</v>
      </c>
      <c r="J42" s="73">
        <v>13.55</v>
      </c>
      <c r="K42" s="8">
        <f>(H42-$J$6)/$I$6</f>
        <v>50.319702715000744</v>
      </c>
      <c r="L42" s="77">
        <f>AVERAGE(K42:K44)</f>
        <v>49.395356466735194</v>
      </c>
      <c r="M42" s="74">
        <f>(L42*100)/50</f>
        <v>98.790712933470388</v>
      </c>
      <c r="N42" s="77">
        <f>((STDEV(C42:G42,C43:G43,C44:G44))/(AVERAGE(H42:H44)))*100</f>
        <v>4.9227652520896923</v>
      </c>
    </row>
    <row r="43" spans="2:14" x14ac:dyDescent="0.25">
      <c r="B43" s="76"/>
      <c r="C43" s="1">
        <v>3014.25</v>
      </c>
      <c r="D43" s="1">
        <v>3419.91</v>
      </c>
      <c r="E43" s="1">
        <v>3080.5</v>
      </c>
      <c r="F43" s="1">
        <v>3093.0233333333335</v>
      </c>
      <c r="G43" s="1">
        <v>3308.93</v>
      </c>
      <c r="H43" s="6">
        <f t="shared" si="12"/>
        <v>3183.3226666666669</v>
      </c>
      <c r="I43" s="74"/>
      <c r="J43" s="74"/>
      <c r="K43" s="8">
        <f t="shared" ref="K43:K44" si="13">(H43-$J$6)/$I$6</f>
        <v>48.077850245209561</v>
      </c>
      <c r="L43" s="77"/>
      <c r="M43" s="74"/>
      <c r="N43" s="77"/>
    </row>
    <row r="44" spans="2:14" x14ac:dyDescent="0.25">
      <c r="B44" s="76"/>
      <c r="C44" s="1">
        <v>3325.14</v>
      </c>
      <c r="D44" s="1">
        <v>3367.45</v>
      </c>
      <c r="E44" s="1">
        <v>3391.39</v>
      </c>
      <c r="F44" s="1">
        <v>3156.2811111111114</v>
      </c>
      <c r="G44" s="1">
        <v>3240.2733333333335</v>
      </c>
      <c r="H44" s="6">
        <f t="shared" si="12"/>
        <v>3296.106888888889</v>
      </c>
      <c r="I44" s="74"/>
      <c r="J44" s="74"/>
      <c r="K44" s="8">
        <f t="shared" si="13"/>
        <v>49.788516439995277</v>
      </c>
      <c r="L44" s="77"/>
      <c r="M44" s="74"/>
      <c r="N44" s="77"/>
    </row>
    <row r="45" spans="2:14" x14ac:dyDescent="0.25">
      <c r="B45" s="76" t="s">
        <v>80</v>
      </c>
      <c r="C45" s="1">
        <v>36414.177000000003</v>
      </c>
      <c r="D45" s="1">
        <v>35857.857000000004</v>
      </c>
      <c r="E45" s="1">
        <v>31801.847700000002</v>
      </c>
      <c r="F45" s="1">
        <v>33622.131099999999</v>
      </c>
      <c r="G45" s="1">
        <v>35300.897000000004</v>
      </c>
      <c r="H45" s="6">
        <f t="shared" si="12"/>
        <v>34599.381960000006</v>
      </c>
      <c r="I45" s="74">
        <v>788.25</v>
      </c>
      <c r="J45" s="74">
        <v>1219.251</v>
      </c>
      <c r="K45" s="8">
        <f>(H45-$J$9)/$I$9</f>
        <v>42.347137278782121</v>
      </c>
      <c r="L45" s="77">
        <f>AVERAGE(K45:K47)</f>
        <v>41.947394649657589</v>
      </c>
      <c r="M45" s="74">
        <f t="shared" ref="M45" si="14">(L45*100)/50</f>
        <v>83.894789299315178</v>
      </c>
      <c r="N45" s="77">
        <f>((STDEV(C45:G45,C46:G46,C47:G47))/(AVERAGE(H45:H47)))*100</f>
        <v>4.1059414286938427</v>
      </c>
    </row>
    <row r="46" spans="2:14" x14ac:dyDescent="0.25">
      <c r="B46" s="76"/>
      <c r="C46" s="1">
        <v>34370.161099999998</v>
      </c>
      <c r="D46" s="1">
        <v>33813.841099999998</v>
      </c>
      <c r="E46" s="1">
        <v>34735.411099999998</v>
      </c>
      <c r="F46" s="1">
        <v>33632.80526666667</v>
      </c>
      <c r="G46" s="1">
        <v>33256.881099999999</v>
      </c>
      <c r="H46" s="6">
        <f t="shared" si="12"/>
        <v>33961.819933333332</v>
      </c>
      <c r="I46" s="74"/>
      <c r="J46" s="74"/>
      <c r="K46" s="8">
        <f t="shared" ref="K46:K47" si="15">(H46-$J$9)/$I$9</f>
        <v>41.538305021672478</v>
      </c>
      <c r="L46" s="77"/>
      <c r="M46" s="74"/>
      <c r="N46" s="77"/>
    </row>
    <row r="47" spans="2:14" x14ac:dyDescent="0.25">
      <c r="B47" s="76"/>
      <c r="C47" s="1">
        <v>36779.427000000003</v>
      </c>
      <c r="D47" s="1">
        <v>32358.167700000002</v>
      </c>
      <c r="E47" s="1">
        <v>34746.085266666669</v>
      </c>
      <c r="F47" s="1">
        <v>34307.027788888889</v>
      </c>
      <c r="G47" s="1">
        <v>33267.55526666667</v>
      </c>
      <c r="H47" s="6">
        <f t="shared" si="12"/>
        <v>34291.652604444447</v>
      </c>
      <c r="I47" s="74"/>
      <c r="J47" s="74"/>
      <c r="K47" s="8">
        <f t="shared" si="15"/>
        <v>41.956741648518175</v>
      </c>
      <c r="L47" s="77"/>
      <c r="M47" s="74"/>
      <c r="N47" s="77"/>
    </row>
    <row r="48" spans="2:14" x14ac:dyDescent="0.25">
      <c r="B48" s="76" t="s">
        <v>2</v>
      </c>
      <c r="C48" s="1">
        <v>1254.8699999999999</v>
      </c>
      <c r="D48" s="1">
        <v>1214.58</v>
      </c>
      <c r="E48" s="1">
        <v>1325.14</v>
      </c>
      <c r="F48" s="1">
        <v>1147.58</v>
      </c>
      <c r="G48" s="1">
        <v>1277.79</v>
      </c>
      <c r="H48" s="6">
        <f t="shared" si="12"/>
        <v>1243.992</v>
      </c>
      <c r="I48" s="74">
        <v>33.11</v>
      </c>
      <c r="J48" s="74">
        <v>-90.19</v>
      </c>
      <c r="K48" s="8">
        <f>(H48-$J$12)/$I$12</f>
        <v>40.295439444276653</v>
      </c>
      <c r="L48" s="77">
        <f>AVERAGE(K48:K50)</f>
        <v>40.507600926205576</v>
      </c>
      <c r="M48" s="74">
        <f t="shared" ref="M48" si="16">(L48*100)/50</f>
        <v>81.015201852411153</v>
      </c>
      <c r="N48" s="77">
        <f>((STDEV(C48:G48,C49:G49,C50:G50))/(AVERAGE(H48:H50)))*100</f>
        <v>5.0040565560602355</v>
      </c>
    </row>
    <row r="49" spans="2:14" x14ac:dyDescent="0.25">
      <c r="B49" s="76"/>
      <c r="C49" s="1">
        <v>1195.33</v>
      </c>
      <c r="D49" s="1">
        <v>1296.54</v>
      </c>
      <c r="E49" s="1">
        <v>1285.4100000000001</v>
      </c>
      <c r="F49" s="1">
        <v>1236.54</v>
      </c>
      <c r="G49" s="1">
        <v>1366.14</v>
      </c>
      <c r="H49" s="6">
        <f t="shared" si="12"/>
        <v>1275.992</v>
      </c>
      <c r="I49" s="74"/>
      <c r="J49" s="74"/>
      <c r="K49" s="8">
        <f t="shared" ref="K49:K50" si="17">(H49-$J$12)/$I$12</f>
        <v>41.261914829356691</v>
      </c>
      <c r="L49" s="77"/>
      <c r="M49" s="74"/>
      <c r="N49" s="77"/>
    </row>
    <row r="50" spans="2:14" x14ac:dyDescent="0.25">
      <c r="B50" s="76"/>
      <c r="C50" s="1">
        <v>1219.33</v>
      </c>
      <c r="D50" s="1">
        <v>1157.25</v>
      </c>
      <c r="E50" s="1">
        <v>1251.3599999999999</v>
      </c>
      <c r="F50" s="1">
        <v>1325.14</v>
      </c>
      <c r="G50" s="1">
        <v>1212.25</v>
      </c>
      <c r="H50" s="6">
        <f t="shared" si="12"/>
        <v>1233.066</v>
      </c>
      <c r="I50" s="74"/>
      <c r="J50" s="74"/>
      <c r="K50" s="8">
        <f t="shared" si="17"/>
        <v>39.965448504983392</v>
      </c>
      <c r="L50" s="77"/>
      <c r="M50" s="74"/>
      <c r="N50" s="77"/>
    </row>
    <row r="51" spans="2:14" x14ac:dyDescent="0.25">
      <c r="B51" s="67" t="s">
        <v>3</v>
      </c>
      <c r="C51" s="1">
        <v>110478.2</v>
      </c>
      <c r="D51" s="1">
        <v>118214.6</v>
      </c>
      <c r="E51" s="1">
        <v>111000.22</v>
      </c>
      <c r="F51" s="1">
        <v>115914.40000000001</v>
      </c>
      <c r="G51" s="1">
        <v>109112.95</v>
      </c>
      <c r="H51" s="6">
        <f t="shared" si="12"/>
        <v>112944.07399999999</v>
      </c>
      <c r="I51" s="74">
        <v>2201.35</v>
      </c>
      <c r="J51" s="74">
        <v>9873.7000000000007</v>
      </c>
      <c r="K51" s="8">
        <f>(H51-$J$33)/$I$33</f>
        <v>46.821438662638833</v>
      </c>
      <c r="L51" s="77">
        <f>AVERAGE(K51:K53)</f>
        <v>46.994798545337083</v>
      </c>
      <c r="M51" s="74">
        <f t="shared" ref="M51" si="18">(L51*100)/50</f>
        <v>93.989597090674167</v>
      </c>
      <c r="N51" s="77">
        <f>((STDEV(C51:G51,C52:G52,C53:G53))/(AVERAGE(H51:H53)))*100</f>
        <v>2.7259762777909247</v>
      </c>
    </row>
    <row r="52" spans="2:14" x14ac:dyDescent="0.25">
      <c r="B52" s="67"/>
      <c r="C52" s="1">
        <v>112365.47</v>
      </c>
      <c r="D52" s="1">
        <v>113524.81</v>
      </c>
      <c r="E52" s="1">
        <v>117091.27</v>
      </c>
      <c r="F52" s="1">
        <v>111224.61</v>
      </c>
      <c r="G52" s="1">
        <v>111589.86</v>
      </c>
      <c r="H52" s="6">
        <f t="shared" si="12"/>
        <v>113159.204</v>
      </c>
      <c r="I52" s="74"/>
      <c r="J52" s="74"/>
      <c r="K52" s="8">
        <f t="shared" ref="K52:K53" si="19">(H52-$J$33)/$I$33</f>
        <v>46.919165057805436</v>
      </c>
      <c r="L52" s="77"/>
      <c r="M52" s="74"/>
      <c r="N52" s="77"/>
    </row>
    <row r="53" spans="2:14" x14ac:dyDescent="0.25">
      <c r="B53" s="68"/>
      <c r="C53" s="3">
        <v>118456.52</v>
      </c>
      <c r="D53" s="3">
        <v>109823.35</v>
      </c>
      <c r="E53" s="3">
        <v>112123.55</v>
      </c>
      <c r="F53" s="3">
        <v>116279.65000000001</v>
      </c>
      <c r="G53" s="3">
        <v>112686.03666666667</v>
      </c>
      <c r="H53" s="7">
        <f t="shared" si="12"/>
        <v>113873.82133333334</v>
      </c>
      <c r="I53" s="75"/>
      <c r="J53" s="75"/>
      <c r="K53" s="7">
        <f t="shared" si="19"/>
        <v>47.243791915566966</v>
      </c>
      <c r="L53" s="78"/>
      <c r="M53" s="75"/>
      <c r="N53" s="78"/>
    </row>
  </sheetData>
  <mergeCells count="108">
    <mergeCell ref="N48:N50"/>
    <mergeCell ref="N51:N53"/>
    <mergeCell ref="N27:N29"/>
    <mergeCell ref="N30:N32"/>
    <mergeCell ref="N33:N35"/>
    <mergeCell ref="N9:N11"/>
    <mergeCell ref="N6:N8"/>
    <mergeCell ref="N12:N14"/>
    <mergeCell ref="N15:N17"/>
    <mergeCell ref="B20:N20"/>
    <mergeCell ref="B51:B53"/>
    <mergeCell ref="I51:I53"/>
    <mergeCell ref="J51:J53"/>
    <mergeCell ref="L51:L53"/>
    <mergeCell ref="M51:M53"/>
    <mergeCell ref="B48:B50"/>
    <mergeCell ref="I48:I50"/>
    <mergeCell ref="J48:J50"/>
    <mergeCell ref="L48:L50"/>
    <mergeCell ref="M48:M50"/>
    <mergeCell ref="B45:B47"/>
    <mergeCell ref="I45:I47"/>
    <mergeCell ref="J45:J47"/>
    <mergeCell ref="L45:L47"/>
    <mergeCell ref="M45:M47"/>
    <mergeCell ref="B42:B44"/>
    <mergeCell ref="I42:I44"/>
    <mergeCell ref="J42:J44"/>
    <mergeCell ref="L42:L44"/>
    <mergeCell ref="M42:M44"/>
    <mergeCell ref="B39:B41"/>
    <mergeCell ref="C39:D39"/>
    <mergeCell ref="E39:H39"/>
    <mergeCell ref="I39:K39"/>
    <mergeCell ref="L39:N39"/>
    <mergeCell ref="C40:H40"/>
    <mergeCell ref="I40:J40"/>
    <mergeCell ref="K40:K41"/>
    <mergeCell ref="L40:L41"/>
    <mergeCell ref="M40:M41"/>
    <mergeCell ref="N40:N41"/>
    <mergeCell ref="N45:N47"/>
    <mergeCell ref="N42:N44"/>
    <mergeCell ref="L30:L32"/>
    <mergeCell ref="M30:M32"/>
    <mergeCell ref="L33:L35"/>
    <mergeCell ref="M33:M35"/>
    <mergeCell ref="B38:N38"/>
    <mergeCell ref="B27:B29"/>
    <mergeCell ref="I27:I29"/>
    <mergeCell ref="J27:J29"/>
    <mergeCell ref="L27:L29"/>
    <mergeCell ref="M27:M29"/>
    <mergeCell ref="B33:B35"/>
    <mergeCell ref="J33:J35"/>
    <mergeCell ref="I33:I35"/>
    <mergeCell ref="B30:B32"/>
    <mergeCell ref="I30:I32"/>
    <mergeCell ref="J30:J32"/>
    <mergeCell ref="L22:L23"/>
    <mergeCell ref="M22:M23"/>
    <mergeCell ref="N22:N23"/>
    <mergeCell ref="B24:B26"/>
    <mergeCell ref="I24:I26"/>
    <mergeCell ref="J24:J26"/>
    <mergeCell ref="L24:L26"/>
    <mergeCell ref="M24:M26"/>
    <mergeCell ref="N24:N26"/>
    <mergeCell ref="B21:B23"/>
    <mergeCell ref="C21:D21"/>
    <mergeCell ref="E21:H21"/>
    <mergeCell ref="I21:K21"/>
    <mergeCell ref="L21:N21"/>
    <mergeCell ref="C22:H22"/>
    <mergeCell ref="I22:J22"/>
    <mergeCell ref="K22:K23"/>
    <mergeCell ref="B15:B17"/>
    <mergeCell ref="I15:I17"/>
    <mergeCell ref="J15:J17"/>
    <mergeCell ref="L15:L17"/>
    <mergeCell ref="M15:M17"/>
    <mergeCell ref="B12:B14"/>
    <mergeCell ref="I12:I14"/>
    <mergeCell ref="J12:J14"/>
    <mergeCell ref="L12:L14"/>
    <mergeCell ref="M12:M14"/>
    <mergeCell ref="B9:B11"/>
    <mergeCell ref="I9:I11"/>
    <mergeCell ref="J9:J11"/>
    <mergeCell ref="L9:L11"/>
    <mergeCell ref="M9:M11"/>
    <mergeCell ref="N4:N5"/>
    <mergeCell ref="B6:B8"/>
    <mergeCell ref="I6:I8"/>
    <mergeCell ref="J6:J8"/>
    <mergeCell ref="L6:L8"/>
    <mergeCell ref="M6:M8"/>
    <mergeCell ref="B3:B5"/>
    <mergeCell ref="C3:D3"/>
    <mergeCell ref="B2:N2"/>
    <mergeCell ref="E3:H3"/>
    <mergeCell ref="I3:K3"/>
    <mergeCell ref="M3:N3"/>
    <mergeCell ref="C4:H4"/>
    <mergeCell ref="I4:J4"/>
    <mergeCell ref="K4:K5"/>
    <mergeCell ref="L4:L5"/>
    <mergeCell ref="M4:M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9"/>
  <sheetViews>
    <sheetView topLeftCell="K34" workbookViewId="0">
      <selection activeCell="AD34" sqref="AD34"/>
    </sheetView>
  </sheetViews>
  <sheetFormatPr defaultRowHeight="15" x14ac:dyDescent="0.25"/>
  <cols>
    <col min="2" max="3" width="9.140625" style="1"/>
    <col min="4" max="4" width="10.42578125" style="1" customWidth="1"/>
    <col min="5" max="7" width="9.140625" style="1"/>
    <col min="8" max="8" width="9.5703125" style="1" bestFit="1" customWidth="1"/>
    <col min="9" max="10" width="9.140625" style="1"/>
    <col min="11" max="11" width="7.85546875" style="1" customWidth="1"/>
    <col min="12" max="12" width="9.7109375" style="1" customWidth="1"/>
    <col min="13" max="14" width="9.140625" style="1"/>
  </cols>
  <sheetData>
    <row r="2" spans="2:14" x14ac:dyDescent="0.25">
      <c r="B2" s="69" t="s">
        <v>25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x14ac:dyDescent="0.25">
      <c r="B3" s="66" t="s">
        <v>0</v>
      </c>
      <c r="C3" s="69" t="s">
        <v>20</v>
      </c>
      <c r="D3" s="69"/>
      <c r="E3" s="69" t="s">
        <v>23</v>
      </c>
      <c r="F3" s="69"/>
      <c r="G3" s="69"/>
      <c r="H3" s="69"/>
      <c r="I3" s="69" t="s">
        <v>13</v>
      </c>
      <c r="J3" s="69"/>
      <c r="K3" s="69"/>
      <c r="L3" s="4"/>
      <c r="M3" s="69" t="s">
        <v>21</v>
      </c>
      <c r="N3" s="69"/>
    </row>
    <row r="4" spans="2:14" x14ac:dyDescent="0.25">
      <c r="B4" s="67"/>
      <c r="C4" s="68" t="s">
        <v>4</v>
      </c>
      <c r="D4" s="68"/>
      <c r="E4" s="68"/>
      <c r="F4" s="68"/>
      <c r="G4" s="68"/>
      <c r="H4" s="68"/>
      <c r="I4" s="70" t="s">
        <v>11</v>
      </c>
      <c r="J4" s="70"/>
      <c r="K4" s="71" t="s">
        <v>12</v>
      </c>
      <c r="L4" s="71" t="s">
        <v>22</v>
      </c>
      <c r="M4" s="71" t="s">
        <v>17</v>
      </c>
      <c r="N4" s="71" t="s">
        <v>18</v>
      </c>
    </row>
    <row r="5" spans="2:14" x14ac:dyDescent="0.25">
      <c r="B5" s="68"/>
      <c r="C5" s="4" t="s">
        <v>5</v>
      </c>
      <c r="D5" s="4" t="s">
        <v>6</v>
      </c>
      <c r="E5" s="4" t="s">
        <v>7</v>
      </c>
      <c r="F5" s="4" t="s">
        <v>14</v>
      </c>
      <c r="G5" s="4" t="s">
        <v>15</v>
      </c>
      <c r="H5" s="4" t="s">
        <v>8</v>
      </c>
      <c r="I5" s="3" t="s">
        <v>9</v>
      </c>
      <c r="J5" s="3" t="s">
        <v>10</v>
      </c>
      <c r="K5" s="72"/>
      <c r="L5" s="72"/>
      <c r="M5" s="72"/>
      <c r="N5" s="72"/>
    </row>
    <row r="6" spans="2:14" x14ac:dyDescent="0.25">
      <c r="B6" s="66" t="s">
        <v>1</v>
      </c>
      <c r="C6" s="1">
        <v>323.07550000000003</v>
      </c>
      <c r="D6" s="1">
        <v>321.298</v>
      </c>
      <c r="E6" s="1">
        <v>311.476</v>
      </c>
      <c r="F6" s="1">
        <v>324.3075</v>
      </c>
      <c r="G6" s="1">
        <v>321.298</v>
      </c>
      <c r="H6" s="6">
        <f>AVERAGE(C6:G6)</f>
        <v>320.29100000000005</v>
      </c>
      <c r="I6" s="73">
        <v>65.930000000000007</v>
      </c>
      <c r="J6" s="73">
        <v>13.55</v>
      </c>
      <c r="K6" s="8">
        <f>(H6-$J$6)/$I$6</f>
        <v>4.6525254057333534</v>
      </c>
      <c r="L6" s="79">
        <f>AVERAGE(K6:K11)</f>
        <v>4.6427961474290917</v>
      </c>
      <c r="M6" s="73">
        <f>(L6*100)/5</f>
        <v>92.855922948581835</v>
      </c>
      <c r="N6" s="79">
        <f>((STDEV(C6:G6,C7:G7,C8:G8))/(AVERAGE(H6:H8)))*100</f>
        <v>1.4601813667995924</v>
      </c>
    </row>
    <row r="7" spans="2:14" x14ac:dyDescent="0.25">
      <c r="B7" s="67"/>
      <c r="C7" s="1">
        <v>321.00850000000003</v>
      </c>
      <c r="D7" s="1">
        <v>323.38749999999999</v>
      </c>
      <c r="E7" s="1">
        <v>309.96900000000011</v>
      </c>
      <c r="F7" s="1">
        <v>320.78750000000002</v>
      </c>
      <c r="G7" s="1">
        <v>318.77550000000002</v>
      </c>
      <c r="H7" s="6">
        <f>AVERAGE(C7:G7)</f>
        <v>318.78560000000004</v>
      </c>
      <c r="I7" s="74"/>
      <c r="J7" s="74"/>
      <c r="K7" s="8">
        <f t="shared" ref="K7:K11" si="0">(H7-$J$6)/$I$6</f>
        <v>4.6296920976793565</v>
      </c>
      <c r="L7" s="77"/>
      <c r="M7" s="74"/>
      <c r="N7" s="77"/>
    </row>
    <row r="8" spans="2:14" x14ac:dyDescent="0.25">
      <c r="B8" s="67"/>
      <c r="C8" s="1">
        <v>320.41000000000003</v>
      </c>
      <c r="D8" s="1">
        <v>324.30700000000002</v>
      </c>
      <c r="E8" s="1">
        <v>313.07549999999998</v>
      </c>
      <c r="F8" s="1">
        <v>317.12549999999999</v>
      </c>
      <c r="G8" s="1">
        <v>323.62549999999987</v>
      </c>
      <c r="H8" s="6">
        <f>AVERAGE(C8:G8)</f>
        <v>319.70870000000002</v>
      </c>
      <c r="I8" s="74"/>
      <c r="J8" s="74"/>
      <c r="K8" s="8">
        <f t="shared" si="0"/>
        <v>4.6436933110875165</v>
      </c>
      <c r="L8" s="77"/>
      <c r="M8" s="74"/>
      <c r="N8" s="77"/>
    </row>
    <row r="9" spans="2:14" x14ac:dyDescent="0.25">
      <c r="B9" s="67"/>
      <c r="C9" s="12">
        <v>315.25</v>
      </c>
      <c r="D9" s="5">
        <v>318.63</v>
      </c>
      <c r="E9" s="6">
        <v>318.41000000000003</v>
      </c>
      <c r="F9" s="6">
        <v>322.25</v>
      </c>
      <c r="G9" s="6">
        <v>320.95999999999998</v>
      </c>
      <c r="H9" s="6">
        <f>AVERAGE(C9:G9)</f>
        <v>319.10000000000002</v>
      </c>
      <c r="I9" s="74"/>
      <c r="J9" s="74"/>
      <c r="K9" s="8">
        <f t="shared" si="0"/>
        <v>4.6344607917488245</v>
      </c>
      <c r="L9" s="77"/>
      <c r="M9" s="74"/>
      <c r="N9" s="77"/>
    </row>
    <row r="10" spans="2:14" x14ac:dyDescent="0.25">
      <c r="B10" s="67"/>
      <c r="C10" s="12">
        <v>314.95999999999998</v>
      </c>
      <c r="D10" s="5">
        <v>322.32</v>
      </c>
      <c r="E10" s="6">
        <v>316.58</v>
      </c>
      <c r="F10" s="6">
        <v>320.85000000000002</v>
      </c>
      <c r="G10" s="6">
        <v>322.14</v>
      </c>
      <c r="H10" s="6">
        <f t="shared" ref="H10:H11" si="1">AVERAGE(C10:G10)</f>
        <v>319.37</v>
      </c>
      <c r="I10" s="74"/>
      <c r="J10" s="74"/>
      <c r="K10" s="8">
        <f t="shared" si="0"/>
        <v>4.6385560442893974</v>
      </c>
      <c r="L10" s="77"/>
      <c r="M10" s="74"/>
      <c r="N10" s="77"/>
    </row>
    <row r="11" spans="2:14" x14ac:dyDescent="0.25">
      <c r="B11" s="67"/>
      <c r="C11" s="12">
        <v>321.52</v>
      </c>
      <c r="D11" s="5">
        <v>319.08</v>
      </c>
      <c r="E11" s="6">
        <v>319.05</v>
      </c>
      <c r="F11" s="6">
        <v>318.36</v>
      </c>
      <c r="G11" s="6">
        <v>325.2</v>
      </c>
      <c r="H11" s="6">
        <f t="shared" si="1"/>
        <v>320.64199999999994</v>
      </c>
      <c r="I11" s="74"/>
      <c r="J11" s="74"/>
      <c r="K11" s="8">
        <f t="shared" si="0"/>
        <v>4.6578492340360977</v>
      </c>
      <c r="L11" s="77"/>
      <c r="M11" s="74"/>
      <c r="N11" s="77"/>
    </row>
    <row r="12" spans="2:14" x14ac:dyDescent="0.25">
      <c r="B12" s="76" t="s">
        <v>80</v>
      </c>
      <c r="C12" s="1">
        <v>5617.5189189189196</v>
      </c>
      <c r="D12" s="1">
        <v>5607.8972972972997</v>
      </c>
      <c r="E12" s="1">
        <v>5788.0324324324301</v>
      </c>
      <c r="F12" s="1">
        <v>5869.4108108108103</v>
      </c>
      <c r="G12" s="1">
        <v>5753.9297297297298</v>
      </c>
      <c r="H12" s="6">
        <f>AVERAGE(C12:G12)</f>
        <v>5727.3578378378388</v>
      </c>
      <c r="I12" s="74">
        <v>788.25</v>
      </c>
      <c r="J12" s="74">
        <v>1219.251</v>
      </c>
      <c r="K12" s="8">
        <f>(H12-$J$12)/$I$12</f>
        <v>5.7191333179040136</v>
      </c>
      <c r="L12" s="77">
        <f>AVERAGE(K12:K17)</f>
        <v>5.2160259403075768</v>
      </c>
      <c r="M12" s="74">
        <f>(L12*100)/5</f>
        <v>104.32051880615154</v>
      </c>
      <c r="N12" s="77">
        <f>((STDEV(C12:G12,C13:G13,C14:G14))/(AVERAGE(H12:H14)))*100</f>
        <v>1.8519017125213522</v>
      </c>
    </row>
    <row r="13" spans="2:14" x14ac:dyDescent="0.25">
      <c r="B13" s="76"/>
      <c r="C13" s="1">
        <v>5640.7945945945903</v>
      </c>
      <c r="D13" s="1">
        <v>5731.1729729729695</v>
      </c>
      <c r="E13" s="1">
        <v>5811.30810810811</v>
      </c>
      <c r="F13" s="1">
        <v>5892.6864864864901</v>
      </c>
      <c r="G13" s="1">
        <v>5777.2054054054097</v>
      </c>
      <c r="H13" s="6">
        <f>AVERAGE(C13:G13)</f>
        <v>5770.6335135135141</v>
      </c>
      <c r="I13" s="74"/>
      <c r="J13" s="74"/>
      <c r="K13" s="8">
        <f t="shared" ref="K13:K17" si="2">(H13-$J$12)/$I$12</f>
        <v>5.7740342702359833</v>
      </c>
      <c r="L13" s="77"/>
      <c r="M13" s="74"/>
      <c r="N13" s="77"/>
    </row>
    <row r="14" spans="2:14" x14ac:dyDescent="0.25">
      <c r="B14" s="76"/>
      <c r="C14" s="1">
        <v>5593.2810810810797</v>
      </c>
      <c r="D14" s="1">
        <v>5783.6594594594599</v>
      </c>
      <c r="E14" s="1">
        <v>5763.7945945945903</v>
      </c>
      <c r="F14" s="1">
        <v>5945.1729729729695</v>
      </c>
      <c r="G14" s="1">
        <v>5829.69189189189</v>
      </c>
      <c r="H14" s="6">
        <f>AVERAGE(C14:G14)</f>
        <v>5783.1199999999981</v>
      </c>
      <c r="I14" s="74"/>
      <c r="J14" s="74"/>
      <c r="K14" s="8">
        <f t="shared" si="2"/>
        <v>5.7898750396447802</v>
      </c>
      <c r="L14" s="77"/>
      <c r="M14" s="74"/>
      <c r="N14" s="77"/>
    </row>
    <row r="15" spans="2:14" x14ac:dyDescent="0.25">
      <c r="B15" s="76"/>
      <c r="C15" s="5">
        <v>5042.695238095238</v>
      </c>
      <c r="D15" s="5">
        <v>5370.2714285714283</v>
      </c>
      <c r="E15" s="5">
        <v>4756.5095238095237</v>
      </c>
      <c r="F15" s="5">
        <v>4510.8319047619043</v>
      </c>
      <c r="G15" s="5">
        <v>4840.2028571428564</v>
      </c>
      <c r="H15" s="6">
        <f t="shared" ref="H15:H17" si="3">AVERAGE(C15:G15)</f>
        <v>4904.1021904761901</v>
      </c>
      <c r="I15" s="74"/>
      <c r="J15" s="74"/>
      <c r="K15" s="8">
        <f t="shared" si="2"/>
        <v>4.6747239967982113</v>
      </c>
      <c r="L15" s="77"/>
      <c r="M15" s="74"/>
      <c r="N15" s="77"/>
    </row>
    <row r="16" spans="2:14" x14ac:dyDescent="0.25">
      <c r="B16" s="76"/>
      <c r="C16" s="5">
        <v>5239.7952380952374</v>
      </c>
      <c r="D16" s="5">
        <v>4905.6952380952371</v>
      </c>
      <c r="E16" s="5">
        <v>5010.8285714285712</v>
      </c>
      <c r="F16" s="5">
        <v>4728.6171428571424</v>
      </c>
      <c r="G16" s="5">
        <v>4897.2028571428573</v>
      </c>
      <c r="H16" s="6">
        <f t="shared" si="3"/>
        <v>4956.4278095238096</v>
      </c>
      <c r="I16" s="74"/>
      <c r="J16" s="74"/>
      <c r="K16" s="8">
        <f t="shared" si="2"/>
        <v>4.7411060063733705</v>
      </c>
      <c r="L16" s="77"/>
      <c r="M16" s="74"/>
      <c r="N16" s="77"/>
    </row>
    <row r="17" spans="2:14" x14ac:dyDescent="0.25">
      <c r="B17" s="76"/>
      <c r="C17" s="5">
        <v>4775.2190476190472</v>
      </c>
      <c r="D17" s="5">
        <v>5173.1714285714279</v>
      </c>
      <c r="E17" s="5">
        <v>4858.8714285714277</v>
      </c>
      <c r="F17" s="5">
        <v>4785.6171428571424</v>
      </c>
      <c r="G17" s="5">
        <v>4622.4176190476182</v>
      </c>
      <c r="H17" s="6">
        <f t="shared" si="3"/>
        <v>4843.0593333333327</v>
      </c>
      <c r="I17" s="74"/>
      <c r="J17" s="74"/>
      <c r="K17" s="8">
        <f t="shared" si="2"/>
        <v>4.5972830108890994</v>
      </c>
      <c r="L17" s="77"/>
      <c r="M17" s="74"/>
      <c r="N17" s="77"/>
    </row>
    <row r="18" spans="2:14" x14ac:dyDescent="0.25">
      <c r="B18" s="76" t="s">
        <v>2</v>
      </c>
      <c r="C18" s="1">
        <v>68.302426003339335</v>
      </c>
      <c r="D18" s="1">
        <v>70.03222188387096</v>
      </c>
      <c r="E18" s="1">
        <v>66.566178334334452</v>
      </c>
      <c r="F18" s="1">
        <v>69.338833548387086</v>
      </c>
      <c r="G18" s="1">
        <v>70.039225806451611</v>
      </c>
      <c r="H18" s="6">
        <f>AVERAGE(C18:G18)</f>
        <v>68.85577711527668</v>
      </c>
      <c r="I18" s="74">
        <v>33.11</v>
      </c>
      <c r="J18" s="74">
        <v>-90.19</v>
      </c>
      <c r="K18" s="8">
        <f>(H18-$J$18)/$I$18</f>
        <v>4.8035571463387701</v>
      </c>
      <c r="L18" s="77">
        <f>AVERAGE(K18:K23)</f>
        <v>4.9057319523219842</v>
      </c>
      <c r="M18" s="74">
        <f>(L18*100)/5</f>
        <v>98.114639046439692</v>
      </c>
      <c r="N18" s="77">
        <f>((STDEV(C18:G18,C19:G19,C20:G20))/(AVERAGE(H18:H20)))*100</f>
        <v>2.1609929690609957</v>
      </c>
    </row>
    <row r="19" spans="2:14" x14ac:dyDescent="0.25">
      <c r="B19" s="76"/>
      <c r="C19" s="1">
        <v>69.761580563612895</v>
      </c>
      <c r="D19" s="1">
        <v>71.528330322580643</v>
      </c>
      <c r="E19" s="1">
        <v>67.988241185685851</v>
      </c>
      <c r="F19" s="1">
        <v>70.820129032258052</v>
      </c>
      <c r="G19" s="1">
        <v>71.535483870967738</v>
      </c>
      <c r="H19" s="6">
        <f>AVERAGE(C19:G19)</f>
        <v>70.326752995021025</v>
      </c>
      <c r="I19" s="74"/>
      <c r="J19" s="74"/>
      <c r="K19" s="8">
        <f t="shared" ref="K19:K23" si="4">(H19-$J$18)/$I$18</f>
        <v>4.8479840832081251</v>
      </c>
      <c r="L19" s="77"/>
      <c r="M19" s="74"/>
      <c r="N19" s="77"/>
    </row>
    <row r="20" spans="2:14" x14ac:dyDescent="0.25">
      <c r="B20" s="76"/>
      <c r="C20" s="1">
        <v>69.04685152753548</v>
      </c>
      <c r="D20" s="1">
        <v>70.79550038709678</v>
      </c>
      <c r="E20" s="1">
        <v>67.291680561705519</v>
      </c>
      <c r="F20" s="1">
        <v>70.094554838709684</v>
      </c>
      <c r="G20" s="1">
        <v>70.802580645161299</v>
      </c>
      <c r="H20" s="6">
        <f>AVERAGE(C20:G20)</f>
        <v>69.606233592041747</v>
      </c>
      <c r="I20" s="74"/>
      <c r="J20" s="74"/>
      <c r="K20" s="8">
        <f t="shared" si="4"/>
        <v>4.8262226998502493</v>
      </c>
      <c r="L20" s="77"/>
      <c r="M20" s="74"/>
      <c r="N20" s="77"/>
    </row>
    <row r="21" spans="2:14" x14ac:dyDescent="0.25">
      <c r="B21" s="76"/>
      <c r="C21" s="12">
        <v>78.14</v>
      </c>
      <c r="D21" s="5">
        <v>75.41</v>
      </c>
      <c r="E21" s="6">
        <v>74.975675675675674</v>
      </c>
      <c r="F21" s="6">
        <v>71.27027027027026</v>
      </c>
      <c r="G21" s="6">
        <v>74.497297297297294</v>
      </c>
      <c r="H21" s="6">
        <f t="shared" ref="H21:H26" si="5">AVERAGE(C21:G21)</f>
        <v>74.858648648648654</v>
      </c>
      <c r="I21" s="74"/>
      <c r="J21" s="74"/>
      <c r="K21" s="8">
        <f t="shared" si="4"/>
        <v>4.9848580081138225</v>
      </c>
      <c r="L21" s="77"/>
      <c r="M21" s="74"/>
      <c r="N21" s="77"/>
    </row>
    <row r="22" spans="2:14" x14ac:dyDescent="0.25">
      <c r="B22" s="76"/>
      <c r="C22" s="12">
        <v>79.05</v>
      </c>
      <c r="D22" s="5">
        <v>76.36</v>
      </c>
      <c r="E22" s="6">
        <v>73.24864864864864</v>
      </c>
      <c r="F22" s="6">
        <v>70.956756756756761</v>
      </c>
      <c r="G22" s="6">
        <v>73.251351351351346</v>
      </c>
      <c r="H22" s="6">
        <f t="shared" si="5"/>
        <v>74.573351351351349</v>
      </c>
      <c r="I22" s="74"/>
      <c r="J22" s="74"/>
      <c r="K22" s="8">
        <f t="shared" si="4"/>
        <v>4.9762413576367059</v>
      </c>
      <c r="L22" s="77"/>
      <c r="M22" s="74"/>
      <c r="N22" s="77"/>
    </row>
    <row r="23" spans="2:14" x14ac:dyDescent="0.25">
      <c r="B23" s="76"/>
      <c r="C23" s="12">
        <v>79.650000000000006</v>
      </c>
      <c r="D23" s="5">
        <v>75.98</v>
      </c>
      <c r="E23" s="6">
        <v>75.232432432432432</v>
      </c>
      <c r="F23" s="6">
        <v>72.229729729729726</v>
      </c>
      <c r="G23" s="6">
        <v>72.967567567567571</v>
      </c>
      <c r="H23" s="6">
        <f t="shared" si="5"/>
        <v>75.211945945945942</v>
      </c>
      <c r="I23" s="74"/>
      <c r="J23" s="74"/>
      <c r="K23" s="8">
        <f t="shared" si="4"/>
        <v>4.9955284187842333</v>
      </c>
      <c r="L23" s="77"/>
      <c r="M23" s="74"/>
      <c r="N23" s="77"/>
    </row>
    <row r="24" spans="2:14" x14ac:dyDescent="0.25">
      <c r="B24" s="67" t="s">
        <v>3</v>
      </c>
      <c r="C24" s="5">
        <v>21300.457333333336</v>
      </c>
      <c r="D24" s="6">
        <v>23059.764666666666</v>
      </c>
      <c r="E24" s="5">
        <v>22451.653333333335</v>
      </c>
      <c r="F24" s="5">
        <v>20839.786666666667</v>
      </c>
      <c r="G24" s="5">
        <v>19936.153333333332</v>
      </c>
      <c r="H24" s="6">
        <f t="shared" si="5"/>
        <v>21517.563066666666</v>
      </c>
      <c r="I24" s="74">
        <v>2201.35</v>
      </c>
      <c r="J24" s="74">
        <v>9873.7000000000007</v>
      </c>
      <c r="K24" s="8">
        <f>(H24-$J$24)/$I$24</f>
        <v>5.289419250308522</v>
      </c>
      <c r="L24" s="77">
        <f>AVERAGE(K24:K29)</f>
        <v>5.0345611395027801</v>
      </c>
      <c r="M24" s="74">
        <f>(L24*100)/5</f>
        <v>100.6912227900556</v>
      </c>
      <c r="N24" s="77">
        <f>((STDEV(C27:G27,C28:G28,C29:G29))/(AVERAGE(H27:H29)))*100</f>
        <v>3.4300118995388011</v>
      </c>
    </row>
    <row r="25" spans="2:14" x14ac:dyDescent="0.25">
      <c r="B25" s="67"/>
      <c r="C25" s="5">
        <v>21256.97</v>
      </c>
      <c r="D25" s="6">
        <v>22016.986666666668</v>
      </c>
      <c r="E25" s="5">
        <v>21745.22</v>
      </c>
      <c r="F25" s="5">
        <v>20610.32</v>
      </c>
      <c r="G25" s="5">
        <v>21710.246666666666</v>
      </c>
      <c r="H25" s="6">
        <f t="shared" si="5"/>
        <v>21467.948666666671</v>
      </c>
      <c r="I25" s="74"/>
      <c r="J25" s="74"/>
      <c r="K25" s="8">
        <f t="shared" ref="K25:K26" si="6">(H25-$J$24)/$I$24</f>
        <v>5.2668810805490587</v>
      </c>
      <c r="L25" s="77"/>
      <c r="M25" s="74"/>
      <c r="N25" s="77"/>
    </row>
    <row r="26" spans="2:14" x14ac:dyDescent="0.25">
      <c r="B26" s="67"/>
      <c r="C26" s="5">
        <v>23112.258000000002</v>
      </c>
      <c r="D26" s="6">
        <v>21310.553333333333</v>
      </c>
      <c r="E26" s="5">
        <v>23494.43133333333</v>
      </c>
      <c r="F26" s="5">
        <v>22352.799999999999</v>
      </c>
      <c r="G26" s="5">
        <v>20173.086666666666</v>
      </c>
      <c r="H26" s="6">
        <f t="shared" si="5"/>
        <v>22088.625866666665</v>
      </c>
      <c r="I26" s="74"/>
      <c r="J26" s="74"/>
      <c r="K26" s="8">
        <f t="shared" si="6"/>
        <v>5.5488340639456082</v>
      </c>
      <c r="L26" s="77"/>
      <c r="M26" s="74"/>
      <c r="N26" s="77"/>
    </row>
    <row r="27" spans="2:14" x14ac:dyDescent="0.25">
      <c r="B27" s="67"/>
      <c r="C27" s="1">
        <v>21015.753333333334</v>
      </c>
      <c r="D27" s="1">
        <v>21166.333333333332</v>
      </c>
      <c r="E27" s="1">
        <v>21316.913333333334</v>
      </c>
      <c r="F27" s="1">
        <v>20836.166666666668</v>
      </c>
      <c r="G27" s="1">
        <v>19975.72</v>
      </c>
      <c r="H27" s="6">
        <f>AVERAGE(C27:G27)</f>
        <v>20862.177333333333</v>
      </c>
      <c r="I27" s="74"/>
      <c r="J27" s="74"/>
      <c r="K27" s="8">
        <f>(H27-$J$24)/$I$24</f>
        <v>4.9916993360135065</v>
      </c>
      <c r="L27" s="77"/>
      <c r="M27" s="74"/>
      <c r="N27" s="77"/>
    </row>
    <row r="28" spans="2:14" x14ac:dyDescent="0.25">
      <c r="B28" s="67"/>
      <c r="C28" s="1">
        <v>20406.691200000001</v>
      </c>
      <c r="D28" s="1">
        <v>20557.271199999999</v>
      </c>
      <c r="E28" s="1">
        <v>20707.851200000001</v>
      </c>
      <c r="F28" s="1">
        <v>19768.273333333334</v>
      </c>
      <c r="G28" s="1">
        <v>19163.426666666666</v>
      </c>
      <c r="H28" s="6">
        <f>AVERAGE(C28:G28)</f>
        <v>20120.702720000001</v>
      </c>
      <c r="I28" s="74"/>
      <c r="J28" s="74"/>
      <c r="K28" s="8">
        <f>(H28-$J$24)/$I$24</f>
        <v>4.6548721102959547</v>
      </c>
      <c r="L28" s="77"/>
      <c r="M28" s="74"/>
      <c r="N28" s="77"/>
    </row>
    <row r="29" spans="2:14" x14ac:dyDescent="0.25">
      <c r="B29" s="68"/>
      <c r="C29" s="3">
        <v>19310.899999999998</v>
      </c>
      <c r="D29" s="3">
        <v>19461.48</v>
      </c>
      <c r="E29" s="3">
        <v>19612.059999999998</v>
      </c>
      <c r="F29" s="3">
        <v>20009.5</v>
      </c>
      <c r="G29" s="3">
        <v>20016.906666666666</v>
      </c>
      <c r="H29" s="7">
        <f>AVERAGE(C29:G29)</f>
        <v>19682.169333333331</v>
      </c>
      <c r="I29" s="75"/>
      <c r="J29" s="75"/>
      <c r="K29" s="7">
        <f>(H29-$J$24)/$I$24</f>
        <v>4.4556609959040276</v>
      </c>
      <c r="L29" s="78"/>
      <c r="M29" s="75"/>
      <c r="N29" s="78"/>
    </row>
    <row r="30" spans="2:14" x14ac:dyDescent="0.25">
      <c r="B30" s="5"/>
      <c r="C30" s="5"/>
      <c r="D30" s="5"/>
      <c r="E30" s="5"/>
      <c r="F30" s="5"/>
      <c r="G30" s="5"/>
      <c r="H30" s="6"/>
      <c r="I30" s="6"/>
      <c r="J30" s="6"/>
      <c r="K30" s="6"/>
      <c r="L30" s="6"/>
    </row>
    <row r="32" spans="2:14" x14ac:dyDescent="0.25">
      <c r="B32" s="69" t="s">
        <v>25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2:14" x14ac:dyDescent="0.25">
      <c r="B33" s="66" t="s">
        <v>0</v>
      </c>
      <c r="C33" s="69" t="s">
        <v>20</v>
      </c>
      <c r="D33" s="69"/>
      <c r="E33" s="69" t="s">
        <v>26</v>
      </c>
      <c r="F33" s="69"/>
      <c r="G33" s="69"/>
      <c r="H33" s="69"/>
      <c r="I33" s="69" t="s">
        <v>13</v>
      </c>
      <c r="J33" s="69"/>
      <c r="K33" s="69"/>
      <c r="L33" s="69" t="s">
        <v>19</v>
      </c>
      <c r="M33" s="69"/>
      <c r="N33" s="69"/>
    </row>
    <row r="34" spans="2:14" x14ac:dyDescent="0.25">
      <c r="B34" s="67"/>
      <c r="C34" s="68" t="s">
        <v>4</v>
      </c>
      <c r="D34" s="68"/>
      <c r="E34" s="68"/>
      <c r="F34" s="68"/>
      <c r="G34" s="68"/>
      <c r="H34" s="68"/>
      <c r="I34" s="70" t="s">
        <v>11</v>
      </c>
      <c r="J34" s="70"/>
      <c r="K34" s="71" t="s">
        <v>12</v>
      </c>
      <c r="L34" s="71" t="s">
        <v>22</v>
      </c>
      <c r="M34" s="71" t="s">
        <v>17</v>
      </c>
      <c r="N34" s="71" t="s">
        <v>18</v>
      </c>
    </row>
    <row r="35" spans="2:14" x14ac:dyDescent="0.25">
      <c r="B35" s="68"/>
      <c r="C35" s="4" t="s">
        <v>5</v>
      </c>
      <c r="D35" s="4" t="s">
        <v>6</v>
      </c>
      <c r="E35" s="4" t="s">
        <v>7</v>
      </c>
      <c r="F35" s="4" t="s">
        <v>14</v>
      </c>
      <c r="G35" s="4" t="s">
        <v>15</v>
      </c>
      <c r="H35" s="4" t="s">
        <v>8</v>
      </c>
      <c r="I35" s="3" t="s">
        <v>9</v>
      </c>
      <c r="J35" s="3" t="s">
        <v>10</v>
      </c>
      <c r="K35" s="72"/>
      <c r="L35" s="72"/>
      <c r="M35" s="72"/>
      <c r="N35" s="72"/>
    </row>
    <row r="36" spans="2:14" x14ac:dyDescent="0.25">
      <c r="B36" s="66" t="s">
        <v>1</v>
      </c>
      <c r="C36" s="1">
        <v>1425.63</v>
      </c>
      <c r="D36" s="1">
        <v>1252.4100000000001</v>
      </c>
      <c r="E36" s="1">
        <v>1492.5900000000001</v>
      </c>
      <c r="F36" s="1">
        <v>1282.0400000000002</v>
      </c>
      <c r="G36" s="1">
        <v>1346.3100000000002</v>
      </c>
      <c r="H36" s="6">
        <f>AVERAGE(C36:G36)</f>
        <v>1359.796</v>
      </c>
      <c r="I36" s="73">
        <v>65.930000000000007</v>
      </c>
      <c r="J36" s="73">
        <v>13.55</v>
      </c>
      <c r="K36" s="8">
        <f>(H36-$J$6)/$I$6</f>
        <v>20.419323524950705</v>
      </c>
      <c r="L36" s="79">
        <f>AVERAGE(K36:K41)</f>
        <v>22.342980489969719</v>
      </c>
      <c r="M36" s="73">
        <f>(L36*100)/25</f>
        <v>89.371921959878875</v>
      </c>
      <c r="N36" s="79">
        <f>((STDEV(C36:G36,C37:G37,C38:G38))/(AVERAGE(H36:H38)))*100</f>
        <v>5.5531444705754573</v>
      </c>
    </row>
    <row r="37" spans="2:14" x14ac:dyDescent="0.25">
      <c r="B37" s="67"/>
      <c r="C37" s="1">
        <v>1325.41</v>
      </c>
      <c r="D37" s="1">
        <v>1296.54</v>
      </c>
      <c r="E37" s="1">
        <v>1378.7533333333333</v>
      </c>
      <c r="F37" s="1">
        <v>1326.17</v>
      </c>
      <c r="G37" s="1">
        <v>1495.0000000000002</v>
      </c>
      <c r="H37" s="6">
        <f t="shared" ref="H37:H59" si="7">AVERAGE(C37:G37)</f>
        <v>1364.3746666666666</v>
      </c>
      <c r="I37" s="74"/>
      <c r="J37" s="74"/>
      <c r="K37" s="8">
        <f t="shared" ref="K37:K41" si="8">(H37-$J$6)/$I$6</f>
        <v>20.488770918651092</v>
      </c>
      <c r="L37" s="77"/>
      <c r="M37" s="74"/>
      <c r="N37" s="77"/>
    </row>
    <row r="38" spans="2:14" x14ac:dyDescent="0.25">
      <c r="B38" s="67"/>
      <c r="C38" s="1">
        <v>1409.63</v>
      </c>
      <c r="D38" s="1">
        <v>1445.23</v>
      </c>
      <c r="E38" s="1">
        <v>1405.0811111111111</v>
      </c>
      <c r="F38" s="1">
        <v>1474.8600000000001</v>
      </c>
      <c r="G38" s="1">
        <v>1381.1633333333334</v>
      </c>
      <c r="H38" s="6">
        <f t="shared" si="7"/>
        <v>1423.1928888888892</v>
      </c>
      <c r="I38" s="74"/>
      <c r="J38" s="74"/>
      <c r="K38" s="8">
        <f t="shared" si="8"/>
        <v>21.380902303790219</v>
      </c>
      <c r="L38" s="77"/>
      <c r="M38" s="74"/>
      <c r="N38" s="77"/>
    </row>
    <row r="39" spans="2:14" x14ac:dyDescent="0.25">
      <c r="B39" s="67"/>
      <c r="C39" s="1">
        <v>1541.25</v>
      </c>
      <c r="D39" s="1">
        <v>1531.25</v>
      </c>
      <c r="E39" s="1">
        <v>1604.08</v>
      </c>
      <c r="F39" s="1">
        <v>1635.2800000000002</v>
      </c>
      <c r="G39" s="1">
        <v>1525.92</v>
      </c>
      <c r="H39" s="6">
        <f t="shared" si="7"/>
        <v>1567.556</v>
      </c>
      <c r="I39" s="74"/>
      <c r="J39" s="74"/>
      <c r="K39" s="8">
        <f>(H39-$J$6)/$I$6</f>
        <v>23.570544516911877</v>
      </c>
      <c r="L39" s="77"/>
      <c r="M39" s="74"/>
      <c r="N39" s="77"/>
    </row>
    <row r="40" spans="2:14" x14ac:dyDescent="0.25">
      <c r="B40" s="67"/>
      <c r="C40" s="1">
        <v>1625.14</v>
      </c>
      <c r="D40" s="1">
        <v>1615.14</v>
      </c>
      <c r="E40" s="1">
        <v>1595.31</v>
      </c>
      <c r="F40" s="1">
        <v>1606.49</v>
      </c>
      <c r="G40" s="1">
        <v>1609.8100000000002</v>
      </c>
      <c r="H40" s="6">
        <f t="shared" si="7"/>
        <v>1610.3780000000002</v>
      </c>
      <c r="I40" s="74"/>
      <c r="J40" s="74"/>
      <c r="K40" s="8">
        <f t="shared" si="8"/>
        <v>24.22005156984681</v>
      </c>
      <c r="L40" s="77"/>
      <c r="M40" s="74"/>
      <c r="N40" s="77"/>
    </row>
    <row r="41" spans="2:14" x14ac:dyDescent="0.25">
      <c r="B41" s="67"/>
      <c r="C41" s="1">
        <v>1596.35</v>
      </c>
      <c r="D41" s="1">
        <v>1586.35</v>
      </c>
      <c r="E41" s="1">
        <v>1610.7533333333336</v>
      </c>
      <c r="F41" s="1">
        <v>1597.72</v>
      </c>
      <c r="G41" s="1">
        <v>1581.02</v>
      </c>
      <c r="H41" s="6">
        <f t="shared" si="7"/>
        <v>1594.4386666666664</v>
      </c>
      <c r="I41" s="74"/>
      <c r="J41" s="74"/>
      <c r="K41" s="8">
        <f t="shared" si="8"/>
        <v>23.978290105667622</v>
      </c>
      <c r="L41" s="77"/>
      <c r="M41" s="74"/>
      <c r="N41" s="77"/>
    </row>
    <row r="42" spans="2:14" x14ac:dyDescent="0.25">
      <c r="B42" s="76" t="s">
        <v>80</v>
      </c>
      <c r="C42" s="1">
        <v>18710.22752</v>
      </c>
      <c r="D42" s="1">
        <v>18382.576000000001</v>
      </c>
      <c r="E42" s="1">
        <v>18979.2944462138</v>
      </c>
      <c r="F42" s="1">
        <v>17756.744578524005</v>
      </c>
      <c r="G42" s="1">
        <v>23547.14</v>
      </c>
      <c r="H42" s="6">
        <f t="shared" si="7"/>
        <v>19475.19650894756</v>
      </c>
      <c r="I42" s="74">
        <v>788.25</v>
      </c>
      <c r="J42" s="74">
        <v>1219.251</v>
      </c>
      <c r="K42" s="8">
        <f>(H42-$J$12)/$I$12</f>
        <v>23.160095793146287</v>
      </c>
      <c r="L42" s="77">
        <f>AVERAGE(K42:K47)</f>
        <v>24.577778612443563</v>
      </c>
      <c r="M42" s="74">
        <f t="shared" ref="M42" si="9">(L42*100)/25</f>
        <v>98.311114449774252</v>
      </c>
      <c r="N42" s="77">
        <f>((STDEV(C42:G42,C43:G43,C44:G44))/(AVERAGE(H42:H44)))*100</f>
        <v>10.271229918887059</v>
      </c>
    </row>
    <row r="43" spans="2:14" x14ac:dyDescent="0.25">
      <c r="B43" s="76"/>
      <c r="C43" s="1">
        <v>16911.185312880003</v>
      </c>
      <c r="D43" s="1">
        <v>18073.298400000003</v>
      </c>
      <c r="E43" s="1">
        <v>17732.109846782118</v>
      </c>
      <c r="F43" s="1">
        <v>19704.533666832001</v>
      </c>
      <c r="G43" s="1">
        <v>21023.200000000001</v>
      </c>
      <c r="H43" s="6">
        <f t="shared" si="7"/>
        <v>18688.865445298827</v>
      </c>
      <c r="I43" s="74"/>
      <c r="J43" s="74"/>
      <c r="K43" s="8">
        <f t="shared" ref="K43:K47" si="10">(H43-$J$12)/$I$12</f>
        <v>22.162530219218301</v>
      </c>
      <c r="L43" s="77"/>
      <c r="M43" s="74"/>
      <c r="N43" s="77"/>
    </row>
    <row r="44" spans="2:14" x14ac:dyDescent="0.25">
      <c r="B44" s="76"/>
      <c r="C44" s="1">
        <v>18766.222539840001</v>
      </c>
      <c r="D44" s="1">
        <v>20055.8112</v>
      </c>
      <c r="E44" s="1">
        <v>16774.151341699999</v>
      </c>
      <c r="F44" s="1">
        <v>16417.547884987202</v>
      </c>
      <c r="G44" s="1">
        <v>21489.3</v>
      </c>
      <c r="H44" s="6">
        <f t="shared" si="7"/>
        <v>18700.606593305441</v>
      </c>
      <c r="I44" s="74"/>
      <c r="J44" s="74"/>
      <c r="K44" s="8">
        <f t="shared" si="10"/>
        <v>22.177425427599673</v>
      </c>
      <c r="L44" s="77"/>
      <c r="M44" s="74"/>
      <c r="N44" s="77"/>
    </row>
    <row r="45" spans="2:14" x14ac:dyDescent="0.25">
      <c r="B45" s="76"/>
      <c r="C45" s="1">
        <v>22148.65</v>
      </c>
      <c r="D45" s="1">
        <v>23084.967000000001</v>
      </c>
      <c r="E45" s="1">
        <v>21439.048999999999</v>
      </c>
      <c r="F45" s="1">
        <v>19985.63</v>
      </c>
      <c r="G45" s="1">
        <v>23547.14</v>
      </c>
      <c r="H45" s="6">
        <f t="shared" si="7"/>
        <v>22041.087200000002</v>
      </c>
      <c r="I45" s="74"/>
      <c r="J45" s="74"/>
      <c r="K45" s="8">
        <f t="shared" si="10"/>
        <v>26.415269521091027</v>
      </c>
      <c r="L45" s="77"/>
      <c r="M45" s="74"/>
      <c r="N45" s="77"/>
    </row>
    <row r="46" spans="2:14" x14ac:dyDescent="0.25">
      <c r="B46" s="76"/>
      <c r="C46" s="1">
        <v>24578.2</v>
      </c>
      <c r="D46" s="1">
        <v>22006.153999999999</v>
      </c>
      <c r="E46" s="1">
        <v>22241.206999999999</v>
      </c>
      <c r="F46" s="1">
        <v>22475.14</v>
      </c>
      <c r="G46" s="1">
        <v>21023.200000000001</v>
      </c>
      <c r="H46" s="6">
        <f t="shared" si="7"/>
        <v>22464.780200000001</v>
      </c>
      <c r="I46" s="74"/>
      <c r="J46" s="74"/>
      <c r="K46" s="8">
        <f t="shared" si="10"/>
        <v>26.952780463051063</v>
      </c>
      <c r="L46" s="77"/>
      <c r="M46" s="74"/>
      <c r="N46" s="77"/>
    </row>
    <row r="47" spans="2:14" x14ac:dyDescent="0.25">
      <c r="B47" s="76"/>
      <c r="C47" s="1">
        <v>20478.22</v>
      </c>
      <c r="D47" s="1">
        <v>22324.157999999999</v>
      </c>
      <c r="E47" s="1">
        <v>22048.991999999998</v>
      </c>
      <c r="F47" s="1">
        <v>24587.200000000001</v>
      </c>
      <c r="G47" s="1">
        <v>21489.3</v>
      </c>
      <c r="H47" s="6">
        <f t="shared" si="7"/>
        <v>22185.574000000001</v>
      </c>
      <c r="I47" s="74"/>
      <c r="J47" s="74"/>
      <c r="K47" s="8">
        <f t="shared" si="10"/>
        <v>26.598570250555028</v>
      </c>
      <c r="L47" s="77"/>
      <c r="M47" s="74"/>
      <c r="N47" s="77"/>
    </row>
    <row r="48" spans="2:14" x14ac:dyDescent="0.25">
      <c r="B48" s="76" t="s">
        <v>2</v>
      </c>
      <c r="C48" s="1">
        <v>614.25</v>
      </c>
      <c r="D48" s="1">
        <v>614.29999999999995</v>
      </c>
      <c r="E48" s="1">
        <v>604.96</v>
      </c>
      <c r="F48" s="1">
        <v>584.55999999999995</v>
      </c>
      <c r="G48" s="1">
        <v>600.03</v>
      </c>
      <c r="H48" s="6">
        <f t="shared" si="7"/>
        <v>603.61999999999989</v>
      </c>
      <c r="I48" s="74">
        <v>33.11</v>
      </c>
      <c r="J48" s="74">
        <v>-90.19</v>
      </c>
      <c r="K48" s="8">
        <f t="shared" ref="K48:K50" si="11">(H48-$J$18)/$I$18</f>
        <v>20.954696466324371</v>
      </c>
      <c r="L48" s="77">
        <f>AVERAGE(K48:K53)</f>
        <v>21.344790093627299</v>
      </c>
      <c r="M48" s="74">
        <f>(L48*100)/25</f>
        <v>85.379160374509198</v>
      </c>
      <c r="N48" s="77">
        <f>((STDEV(C51:G51,C52:G52,C53:G53))/(AVERAGE(H51:H53)))*100</f>
        <v>1.6362045624530912</v>
      </c>
    </row>
    <row r="49" spans="2:14" x14ac:dyDescent="0.25">
      <c r="B49" s="76"/>
      <c r="C49" s="1">
        <v>628.14</v>
      </c>
      <c r="D49" s="1">
        <v>598.74</v>
      </c>
      <c r="E49" s="1">
        <v>602.14</v>
      </c>
      <c r="F49" s="1">
        <v>597.21</v>
      </c>
      <c r="G49" s="1">
        <v>597.11</v>
      </c>
      <c r="H49" s="6">
        <f t="shared" si="7"/>
        <v>604.66800000000001</v>
      </c>
      <c r="I49" s="74"/>
      <c r="J49" s="74"/>
      <c r="K49" s="8">
        <f t="shared" si="11"/>
        <v>20.986348535185744</v>
      </c>
      <c r="L49" s="77"/>
      <c r="M49" s="74"/>
      <c r="N49" s="77"/>
    </row>
    <row r="50" spans="2:14" x14ac:dyDescent="0.25">
      <c r="B50" s="76"/>
      <c r="C50" s="1">
        <v>601.28</v>
      </c>
      <c r="D50" s="1">
        <v>682.34</v>
      </c>
      <c r="E50" s="1">
        <v>597.25</v>
      </c>
      <c r="F50" s="1">
        <v>591.25</v>
      </c>
      <c r="G50" s="1">
        <v>581.25</v>
      </c>
      <c r="H50" s="6">
        <f t="shared" si="7"/>
        <v>610.67399999999998</v>
      </c>
      <c r="I50" s="74"/>
      <c r="J50" s="74"/>
      <c r="K50" s="8">
        <f t="shared" si="11"/>
        <v>21.167743884022954</v>
      </c>
      <c r="L50" s="77"/>
      <c r="M50" s="74"/>
      <c r="N50" s="77"/>
    </row>
    <row r="51" spans="2:14" x14ac:dyDescent="0.25">
      <c r="B51" s="76"/>
      <c r="C51" s="1">
        <v>625.36</v>
      </c>
      <c r="D51" s="1">
        <v>623.04999999999995</v>
      </c>
      <c r="E51" s="1">
        <v>625.14</v>
      </c>
      <c r="F51" s="1">
        <v>621.25</v>
      </c>
      <c r="G51" s="1">
        <v>641.25</v>
      </c>
      <c r="H51" s="6">
        <f t="shared" si="7"/>
        <v>627.20999999999992</v>
      </c>
      <c r="I51" s="74"/>
      <c r="J51" s="74"/>
      <c r="K51" s="8">
        <f>(H51-$J$18)/$I$18</f>
        <v>21.667170039263059</v>
      </c>
      <c r="L51" s="77"/>
      <c r="M51" s="74"/>
      <c r="N51" s="77"/>
    </row>
    <row r="52" spans="2:14" x14ac:dyDescent="0.25">
      <c r="B52" s="76"/>
      <c r="C52" s="1">
        <v>641.52</v>
      </c>
      <c r="D52" s="1">
        <v>617.63</v>
      </c>
      <c r="E52" s="1">
        <v>638.64</v>
      </c>
      <c r="F52" s="1">
        <v>608.47</v>
      </c>
      <c r="G52" s="1">
        <v>624.53</v>
      </c>
      <c r="H52" s="6">
        <f t="shared" si="7"/>
        <v>626.15800000000002</v>
      </c>
      <c r="I52" s="74"/>
      <c r="J52" s="74"/>
      <c r="K52" s="8">
        <f t="shared" ref="K52:K53" si="12">(H52-$J$18)/$I$18</f>
        <v>21.635397160978556</v>
      </c>
      <c r="L52" s="77"/>
      <c r="M52" s="74"/>
      <c r="N52" s="77"/>
    </row>
    <row r="53" spans="2:14" x14ac:dyDescent="0.25">
      <c r="B53" s="76"/>
      <c r="C53" s="1">
        <v>623.47</v>
      </c>
      <c r="D53" s="1">
        <v>638.63</v>
      </c>
      <c r="E53" s="1">
        <v>617.54</v>
      </c>
      <c r="F53" s="1">
        <v>637.25</v>
      </c>
      <c r="G53" s="1">
        <v>617.54</v>
      </c>
      <c r="H53" s="6">
        <f t="shared" si="7"/>
        <v>626.88599999999997</v>
      </c>
      <c r="I53" s="74"/>
      <c r="J53" s="74"/>
      <c r="K53" s="8">
        <f t="shared" si="12"/>
        <v>21.657384475989129</v>
      </c>
      <c r="L53" s="77"/>
      <c r="M53" s="74"/>
      <c r="N53" s="77"/>
    </row>
    <row r="54" spans="2:14" x14ac:dyDescent="0.25">
      <c r="B54" s="67" t="s">
        <v>3</v>
      </c>
      <c r="C54" s="1">
        <v>54978.84</v>
      </c>
      <c r="D54" s="1">
        <v>57408.690999999999</v>
      </c>
      <c r="E54" s="1">
        <v>59765.671999999999</v>
      </c>
      <c r="F54" s="1">
        <v>58522.02</v>
      </c>
      <c r="G54" s="5">
        <v>19936.153333333332</v>
      </c>
      <c r="H54" s="6">
        <f t="shared" si="7"/>
        <v>50122.275266666657</v>
      </c>
      <c r="I54" s="74">
        <v>2201.35</v>
      </c>
      <c r="J54" s="74">
        <v>9873.7000000000007</v>
      </c>
      <c r="K54" s="8">
        <f t="shared" ref="K54:K56" si="13">(H54-$J$54)/$I$54</f>
        <v>18.283587465267519</v>
      </c>
      <c r="L54" s="77">
        <f>AVERAGE(K54:K59)</f>
        <v>20.107536080627291</v>
      </c>
      <c r="M54" s="74">
        <f>(L54*100)/25</f>
        <v>80.430144322509165</v>
      </c>
      <c r="N54" s="77">
        <f>((STDEV(C57:G57,C58:G58,C59:G59))/(AVERAGE(H57:H59)))*100</f>
        <v>2.2867823022938967</v>
      </c>
    </row>
    <row r="55" spans="2:14" x14ac:dyDescent="0.25">
      <c r="B55" s="67"/>
      <c r="C55" s="1">
        <v>54336.703000000001</v>
      </c>
      <c r="D55" s="1">
        <v>53842.328000000001</v>
      </c>
      <c r="E55" s="1">
        <v>59887.847999999998</v>
      </c>
      <c r="F55" s="1">
        <v>57412.32</v>
      </c>
      <c r="G55" s="5">
        <v>21710.246666666666</v>
      </c>
      <c r="H55" s="6">
        <f t="shared" si="7"/>
        <v>49437.889133333338</v>
      </c>
      <c r="I55" s="74"/>
      <c r="J55" s="74"/>
      <c r="K55" s="8">
        <f t="shared" si="13"/>
        <v>17.972693634966422</v>
      </c>
      <c r="L55" s="77"/>
      <c r="M55" s="74"/>
      <c r="N55" s="77"/>
    </row>
    <row r="56" spans="2:14" x14ac:dyDescent="0.25">
      <c r="B56" s="67"/>
      <c r="C56" s="3">
        <v>54186.796999999999</v>
      </c>
      <c r="D56" s="3">
        <v>53750.02</v>
      </c>
      <c r="E56" s="3">
        <v>60048.324000000001</v>
      </c>
      <c r="F56" s="3">
        <v>52478.99</v>
      </c>
      <c r="G56" s="3">
        <v>20173.086666666666</v>
      </c>
      <c r="H56" s="6">
        <f t="shared" si="7"/>
        <v>48127.443533333331</v>
      </c>
      <c r="I56" s="74"/>
      <c r="J56" s="74"/>
      <c r="K56" s="8">
        <f t="shared" si="13"/>
        <v>17.377401836751687</v>
      </c>
      <c r="L56" s="77"/>
      <c r="M56" s="74"/>
      <c r="N56" s="77"/>
    </row>
    <row r="57" spans="2:14" x14ac:dyDescent="0.25">
      <c r="B57" s="67"/>
      <c r="C57" s="1">
        <v>59636.58</v>
      </c>
      <c r="D57" s="1">
        <v>60214.54</v>
      </c>
      <c r="E57" s="1">
        <v>61232.25</v>
      </c>
      <c r="F57" s="1">
        <v>60418.58</v>
      </c>
      <c r="G57" s="1">
        <v>59536.468732000008</v>
      </c>
      <c r="H57" s="6">
        <f t="shared" si="7"/>
        <v>60207.683746400013</v>
      </c>
      <c r="I57" s="74"/>
      <c r="J57" s="74"/>
      <c r="K57" s="8">
        <f>(H57-$J$54)/$I$54</f>
        <v>22.865052693301845</v>
      </c>
      <c r="L57" s="77"/>
      <c r="M57" s="74"/>
      <c r="N57" s="77"/>
    </row>
    <row r="58" spans="2:14" x14ac:dyDescent="0.25">
      <c r="B58" s="67"/>
      <c r="C58" s="1">
        <v>60232.25</v>
      </c>
      <c r="D58" s="1">
        <v>57454.85</v>
      </c>
      <c r="E58" s="1">
        <v>60414.25</v>
      </c>
      <c r="F58" s="1">
        <v>58254.74</v>
      </c>
      <c r="G58" s="1">
        <v>57404.220796000001</v>
      </c>
      <c r="H58" s="6">
        <f t="shared" si="7"/>
        <v>58752.062159200002</v>
      </c>
      <c r="I58" s="74"/>
      <c r="J58" s="74"/>
      <c r="K58" s="8">
        <f>(H58-$J$54)/$I$54</f>
        <v>22.203812278465488</v>
      </c>
      <c r="L58" s="77"/>
      <c r="M58" s="74"/>
      <c r="N58" s="77"/>
    </row>
    <row r="59" spans="2:14" x14ac:dyDescent="0.25">
      <c r="B59" s="68"/>
      <c r="C59" s="3">
        <v>58569.87</v>
      </c>
      <c r="D59" s="3">
        <v>56474.58</v>
      </c>
      <c r="E59" s="3">
        <v>58656.32</v>
      </c>
      <c r="F59" s="3">
        <v>59023.47</v>
      </c>
      <c r="G59" s="3">
        <v>58161.727338000004</v>
      </c>
      <c r="H59" s="7">
        <f t="shared" si="7"/>
        <v>58177.193467600002</v>
      </c>
      <c r="I59" s="75"/>
      <c r="J59" s="75"/>
      <c r="K59" s="7">
        <f>(H59-$J$54)/$I$54</f>
        <v>21.942668575010789</v>
      </c>
      <c r="L59" s="78"/>
      <c r="M59" s="75"/>
      <c r="N59" s="78"/>
    </row>
    <row r="62" spans="2:14" x14ac:dyDescent="0.25">
      <c r="B62" s="69" t="s">
        <v>25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2:14" x14ac:dyDescent="0.25">
      <c r="B63" s="66" t="s">
        <v>0</v>
      </c>
      <c r="C63" s="69" t="s">
        <v>20</v>
      </c>
      <c r="D63" s="69"/>
      <c r="E63" s="69" t="s">
        <v>27</v>
      </c>
      <c r="F63" s="69"/>
      <c r="G63" s="69"/>
      <c r="H63" s="69"/>
      <c r="I63" s="69" t="s">
        <v>13</v>
      </c>
      <c r="J63" s="69"/>
      <c r="K63" s="69"/>
      <c r="L63" s="69" t="s">
        <v>28</v>
      </c>
      <c r="M63" s="69"/>
      <c r="N63" s="69"/>
    </row>
    <row r="64" spans="2:14" x14ac:dyDescent="0.25">
      <c r="B64" s="67"/>
      <c r="C64" s="68" t="s">
        <v>4</v>
      </c>
      <c r="D64" s="68"/>
      <c r="E64" s="68"/>
      <c r="F64" s="68"/>
      <c r="G64" s="68"/>
      <c r="H64" s="68"/>
      <c r="I64" s="70" t="s">
        <v>11</v>
      </c>
      <c r="J64" s="70"/>
      <c r="K64" s="71" t="s">
        <v>12</v>
      </c>
      <c r="L64" s="71" t="s">
        <v>22</v>
      </c>
      <c r="M64" s="71" t="s">
        <v>17</v>
      </c>
      <c r="N64" s="71" t="s">
        <v>18</v>
      </c>
    </row>
    <row r="65" spans="2:14" x14ac:dyDescent="0.25">
      <c r="B65" s="68"/>
      <c r="C65" s="4" t="s">
        <v>5</v>
      </c>
      <c r="D65" s="4" t="s">
        <v>6</v>
      </c>
      <c r="E65" s="4" t="s">
        <v>7</v>
      </c>
      <c r="F65" s="4" t="s">
        <v>14</v>
      </c>
      <c r="G65" s="4" t="s">
        <v>15</v>
      </c>
      <c r="H65" s="4" t="s">
        <v>8</v>
      </c>
      <c r="I65" s="3" t="s">
        <v>9</v>
      </c>
      <c r="J65" s="3" t="s">
        <v>10</v>
      </c>
      <c r="K65" s="72"/>
      <c r="L65" s="72"/>
      <c r="M65" s="72"/>
      <c r="N65" s="72"/>
    </row>
    <row r="66" spans="2:14" x14ac:dyDescent="0.25">
      <c r="B66" s="66" t="s">
        <v>1</v>
      </c>
      <c r="C66" s="1">
        <v>3478.65</v>
      </c>
      <c r="D66" s="1">
        <v>3109.02</v>
      </c>
      <c r="E66" s="1">
        <v>3544.9</v>
      </c>
      <c r="F66" s="1">
        <v>3161.68</v>
      </c>
      <c r="G66" s="1">
        <v>3361.39</v>
      </c>
      <c r="H66" s="6">
        <f>AVERAGE(C66:G66)</f>
        <v>3331.1279999999997</v>
      </c>
      <c r="I66" s="73">
        <v>65.930000000000007</v>
      </c>
      <c r="J66" s="73">
        <v>13.55</v>
      </c>
      <c r="K66" s="8">
        <f>(H66-$J$6)/$I$6</f>
        <v>50.319702715000744</v>
      </c>
      <c r="L66" s="79">
        <f>AVERAGE(K66:K71)</f>
        <v>45.321991899376997</v>
      </c>
      <c r="M66" s="73">
        <f>(L66*100)/50</f>
        <v>90.643983798753993</v>
      </c>
      <c r="N66" s="79">
        <f>((STDEV(C66:G66,C67:G67,C68:G68))/(AVERAGE(H66:H68)))*100</f>
        <v>4.9227652520896923</v>
      </c>
    </row>
    <row r="67" spans="2:14" x14ac:dyDescent="0.25">
      <c r="B67" s="67"/>
      <c r="C67" s="1">
        <v>3014.25</v>
      </c>
      <c r="D67" s="1">
        <v>3419.91</v>
      </c>
      <c r="E67" s="1">
        <v>3080.5</v>
      </c>
      <c r="F67" s="1">
        <v>3093.0233333333335</v>
      </c>
      <c r="G67" s="1">
        <v>3308.93</v>
      </c>
      <c r="H67" s="6">
        <f t="shared" ref="H67:H88" si="14">AVERAGE(C67:G67)</f>
        <v>3183.3226666666669</v>
      </c>
      <c r="I67" s="74"/>
      <c r="J67" s="74"/>
      <c r="K67" s="8">
        <f t="shared" ref="K67:K71" si="15">(H67-$J$6)/$I$6</f>
        <v>48.077850245209561</v>
      </c>
      <c r="L67" s="77"/>
      <c r="M67" s="74"/>
      <c r="N67" s="77"/>
    </row>
    <row r="68" spans="2:14" x14ac:dyDescent="0.25">
      <c r="B68" s="67"/>
      <c r="C68" s="1">
        <v>3325.14</v>
      </c>
      <c r="D68" s="1">
        <v>3367.45</v>
      </c>
      <c r="E68" s="1">
        <v>3391.39</v>
      </c>
      <c r="F68" s="1">
        <v>3156.2811111111114</v>
      </c>
      <c r="G68" s="1">
        <v>3240.2733333333335</v>
      </c>
      <c r="H68" s="6">
        <f t="shared" si="14"/>
        <v>3296.106888888889</v>
      </c>
      <c r="I68" s="74"/>
      <c r="J68" s="74"/>
      <c r="K68" s="8">
        <f t="shared" si="15"/>
        <v>49.788516439995277</v>
      </c>
      <c r="L68" s="77"/>
      <c r="M68" s="74"/>
      <c r="N68" s="77"/>
    </row>
    <row r="69" spans="2:14" x14ac:dyDescent="0.25">
      <c r="B69" s="67"/>
      <c r="C69" s="1">
        <v>2956.57</v>
      </c>
      <c r="D69" s="1">
        <v>2803</v>
      </c>
      <c r="E69" s="1">
        <v>2630.9599999999996</v>
      </c>
      <c r="F69" s="1">
        <v>2985.09</v>
      </c>
      <c r="G69" s="1">
        <v>2635.06</v>
      </c>
      <c r="H69" s="6">
        <f t="shared" si="14"/>
        <v>2802.1359999999995</v>
      </c>
      <c r="I69" s="74"/>
      <c r="J69" s="74"/>
      <c r="K69" s="8">
        <f t="shared" si="15"/>
        <v>42.296162596693449</v>
      </c>
      <c r="L69" s="77"/>
      <c r="M69" s="74"/>
      <c r="N69" s="77"/>
    </row>
    <row r="70" spans="2:14" x14ac:dyDescent="0.25">
      <c r="B70" s="67"/>
      <c r="C70" s="1">
        <v>2745.96</v>
      </c>
      <c r="D70" s="1">
        <v>2693.58</v>
      </c>
      <c r="E70" s="1">
        <v>2572</v>
      </c>
      <c r="F70" s="1">
        <v>2774.48</v>
      </c>
      <c r="G70" s="1">
        <v>2778.2099999999996</v>
      </c>
      <c r="H70" s="6">
        <f t="shared" si="14"/>
        <v>2712.846</v>
      </c>
      <c r="I70" s="74"/>
      <c r="J70" s="74"/>
      <c r="K70" s="8">
        <f t="shared" si="15"/>
        <v>40.941847413923853</v>
      </c>
      <c r="L70" s="77"/>
      <c r="M70" s="74"/>
      <c r="N70" s="77"/>
    </row>
    <row r="71" spans="2:14" x14ac:dyDescent="0.25">
      <c r="B71" s="67"/>
      <c r="C71" s="1">
        <v>2636.54</v>
      </c>
      <c r="D71" s="1">
        <v>2836.7299999999996</v>
      </c>
      <c r="E71" s="1">
        <v>2563.5899999999997</v>
      </c>
      <c r="F71" s="1">
        <v>2665.06</v>
      </c>
      <c r="G71" s="1">
        <v>2719.25</v>
      </c>
      <c r="H71" s="6">
        <f t="shared" si="14"/>
        <v>2684.2339999999995</v>
      </c>
      <c r="I71" s="74"/>
      <c r="J71" s="74"/>
      <c r="K71" s="8">
        <f t="shared" si="15"/>
        <v>40.507871985439088</v>
      </c>
      <c r="L71" s="77"/>
      <c r="M71" s="74"/>
      <c r="N71" s="77"/>
    </row>
    <row r="72" spans="2:14" x14ac:dyDescent="0.25">
      <c r="B72" s="76" t="s">
        <v>80</v>
      </c>
      <c r="C72" s="1">
        <v>32785.410000000003</v>
      </c>
      <c r="D72" s="1">
        <v>36320.629999999997</v>
      </c>
      <c r="E72" s="1">
        <v>37320.15</v>
      </c>
      <c r="F72" s="1">
        <v>37685.4</v>
      </c>
      <c r="G72" s="1">
        <v>33150.660000000003</v>
      </c>
      <c r="H72" s="6">
        <f t="shared" si="14"/>
        <v>35452.449999999997</v>
      </c>
      <c r="I72" s="74">
        <v>788.25</v>
      </c>
      <c r="J72" s="74">
        <v>1219.251</v>
      </c>
      <c r="K72" s="8">
        <f t="shared" ref="K72:K74" si="16">(H72-$J$12)/$I$12</f>
        <v>43.429367586425627</v>
      </c>
      <c r="L72" s="77">
        <f>AVERAGE(K72:K77)</f>
        <v>42.901133793330281</v>
      </c>
      <c r="M72" s="74">
        <f>(L72*100)/50</f>
        <v>85.802267586660562</v>
      </c>
      <c r="N72" s="77">
        <f>((STDEV(C75:G75,C76:G76,C77:G77))/(AVERAGE(H75:H77)))*100</f>
        <v>4.1059414286938427</v>
      </c>
    </row>
    <row r="73" spans="2:14" x14ac:dyDescent="0.25">
      <c r="B73" s="76"/>
      <c r="C73" s="1">
        <v>36589.65</v>
      </c>
      <c r="D73" s="1">
        <v>36205.896666666667</v>
      </c>
      <c r="E73" s="1">
        <v>35590.129999999997</v>
      </c>
      <c r="F73" s="1">
        <v>35955.379999999997</v>
      </c>
      <c r="G73" s="1">
        <v>36954.9</v>
      </c>
      <c r="H73" s="6">
        <f t="shared" si="14"/>
        <v>36259.191333333336</v>
      </c>
      <c r="I73" s="74"/>
      <c r="J73" s="74"/>
      <c r="K73" s="8">
        <f t="shared" si="16"/>
        <v>44.452826302991866</v>
      </c>
      <c r="L73" s="77"/>
      <c r="M73" s="74"/>
      <c r="N73" s="77"/>
    </row>
    <row r="74" spans="2:14" x14ac:dyDescent="0.25">
      <c r="B74" s="76"/>
      <c r="C74" s="1">
        <v>34859.629999999997</v>
      </c>
      <c r="D74" s="1">
        <v>36859.058888888889</v>
      </c>
      <c r="E74" s="1">
        <v>35475.396666666667</v>
      </c>
      <c r="F74" s="1">
        <v>35840.646666666667</v>
      </c>
      <c r="G74" s="1">
        <v>35224.879999999997</v>
      </c>
      <c r="H74" s="6">
        <f t="shared" si="14"/>
        <v>35651.922444444448</v>
      </c>
      <c r="I74" s="74"/>
      <c r="J74" s="74"/>
      <c r="K74" s="8">
        <f t="shared" si="16"/>
        <v>43.682424921591441</v>
      </c>
      <c r="L74" s="77"/>
      <c r="M74" s="74"/>
      <c r="N74" s="77"/>
    </row>
    <row r="75" spans="2:14" x14ac:dyDescent="0.25">
      <c r="B75" s="76"/>
      <c r="C75" s="1">
        <v>36414.177000000003</v>
      </c>
      <c r="D75" s="1">
        <v>35857.857000000004</v>
      </c>
      <c r="E75" s="1">
        <v>31801.847700000002</v>
      </c>
      <c r="F75" s="1">
        <v>33622.131099999999</v>
      </c>
      <c r="G75" s="1">
        <v>35300.897000000004</v>
      </c>
      <c r="H75" s="6">
        <f t="shared" si="14"/>
        <v>34599.381960000006</v>
      </c>
      <c r="I75" s="74"/>
      <c r="J75" s="74"/>
      <c r="K75" s="8">
        <f>(H75-$J$12)/$I$12</f>
        <v>42.347137278782121</v>
      </c>
      <c r="L75" s="77"/>
      <c r="M75" s="74"/>
      <c r="N75" s="77"/>
    </row>
    <row r="76" spans="2:14" x14ac:dyDescent="0.25">
      <c r="B76" s="76"/>
      <c r="C76" s="1">
        <v>34370.161099999998</v>
      </c>
      <c r="D76" s="1">
        <v>33813.841099999998</v>
      </c>
      <c r="E76" s="1">
        <v>34735.411099999998</v>
      </c>
      <c r="F76" s="1">
        <v>33632.80526666667</v>
      </c>
      <c r="G76" s="1">
        <v>33256.881099999999</v>
      </c>
      <c r="H76" s="6">
        <f t="shared" si="14"/>
        <v>33961.819933333332</v>
      </c>
      <c r="I76" s="74"/>
      <c r="J76" s="74"/>
      <c r="K76" s="8">
        <f t="shared" ref="K76:K77" si="17">(H76-$J$12)/$I$12</f>
        <v>41.538305021672478</v>
      </c>
      <c r="L76" s="77"/>
      <c r="M76" s="74"/>
      <c r="N76" s="77"/>
    </row>
    <row r="77" spans="2:14" x14ac:dyDescent="0.25">
      <c r="B77" s="76"/>
      <c r="C77" s="1">
        <v>36779.427000000003</v>
      </c>
      <c r="D77" s="1">
        <v>32358.167700000002</v>
      </c>
      <c r="E77" s="1">
        <v>34746.085266666669</v>
      </c>
      <c r="F77" s="1">
        <v>34307.027788888889</v>
      </c>
      <c r="G77" s="1">
        <v>33267.55526666667</v>
      </c>
      <c r="H77" s="6">
        <f t="shared" si="14"/>
        <v>34291.652604444447</v>
      </c>
      <c r="I77" s="74"/>
      <c r="J77" s="74"/>
      <c r="K77" s="8">
        <f t="shared" si="17"/>
        <v>41.956741648518175</v>
      </c>
      <c r="L77" s="77"/>
      <c r="M77" s="74"/>
      <c r="N77" s="77"/>
    </row>
    <row r="78" spans="2:14" x14ac:dyDescent="0.25">
      <c r="B78" s="76" t="s">
        <v>2</v>
      </c>
      <c r="C78" s="1">
        <v>1258.47</v>
      </c>
      <c r="D78" s="1">
        <v>1286.99</v>
      </c>
      <c r="E78" s="1">
        <v>1201.1400000000001</v>
      </c>
      <c r="F78" s="1">
        <v>1225.3599999999999</v>
      </c>
      <c r="G78" s="1">
        <v>1423.58</v>
      </c>
      <c r="H78" s="6">
        <f t="shared" si="14"/>
        <v>1279.1079999999999</v>
      </c>
      <c r="I78" s="74">
        <v>33.11</v>
      </c>
      <c r="J78" s="74">
        <v>-90.19</v>
      </c>
      <c r="K78" s="8">
        <f t="shared" ref="K78:K80" si="18">(H78-$J$18)/$I$18</f>
        <v>41.356025369978859</v>
      </c>
      <c r="L78" s="77">
        <f>AVERAGE(K78:K83)</f>
        <v>41.236454243430991</v>
      </c>
      <c r="M78" s="74">
        <f>(L78*100)/50</f>
        <v>82.472908486861982</v>
      </c>
      <c r="N78" s="77">
        <f>((STDEV(C81:G81,C82:G82,C83:G83))/(AVERAGE(H81:H83)))*100</f>
        <v>5.0040565560602355</v>
      </c>
    </row>
    <row r="79" spans="2:14" x14ac:dyDescent="0.25">
      <c r="B79" s="76"/>
      <c r="C79" s="1">
        <v>1302.3599999999999</v>
      </c>
      <c r="D79" s="1">
        <v>1330.8799999999999</v>
      </c>
      <c r="E79" s="1">
        <v>1491.41</v>
      </c>
      <c r="F79" s="1">
        <v>1325.63</v>
      </c>
      <c r="G79" s="1">
        <v>1263.52</v>
      </c>
      <c r="H79" s="6">
        <f t="shared" si="14"/>
        <v>1342.7599999999998</v>
      </c>
      <c r="I79" s="74"/>
      <c r="J79" s="74"/>
      <c r="K79" s="8">
        <f t="shared" si="18"/>
        <v>43.278465720326182</v>
      </c>
      <c r="L79" s="77"/>
      <c r="M79" s="74"/>
      <c r="N79" s="77"/>
    </row>
    <row r="80" spans="2:14" x14ac:dyDescent="0.25">
      <c r="B80" s="76"/>
      <c r="C80" s="1">
        <v>1355.23</v>
      </c>
      <c r="D80" s="1">
        <v>1383.75</v>
      </c>
      <c r="E80" s="1">
        <v>1245.3599999999999</v>
      </c>
      <c r="F80" s="1">
        <v>1205.67</v>
      </c>
      <c r="G80" s="1">
        <v>1189.8699999999999</v>
      </c>
      <c r="H80" s="6">
        <f t="shared" si="14"/>
        <v>1275.9760000000001</v>
      </c>
      <c r="I80" s="74"/>
      <c r="J80" s="74"/>
      <c r="K80" s="8">
        <f t="shared" si="18"/>
        <v>41.261431591664156</v>
      </c>
      <c r="L80" s="77"/>
      <c r="M80" s="74"/>
      <c r="N80" s="77"/>
    </row>
    <row r="81" spans="2:14" x14ac:dyDescent="0.25">
      <c r="B81" s="76"/>
      <c r="C81" s="1">
        <v>1254.8699999999999</v>
      </c>
      <c r="D81" s="1">
        <v>1214.58</v>
      </c>
      <c r="E81" s="1">
        <v>1325.14</v>
      </c>
      <c r="F81" s="1">
        <v>1147.58</v>
      </c>
      <c r="G81" s="1">
        <v>1277.79</v>
      </c>
      <c r="H81" s="6">
        <f t="shared" si="14"/>
        <v>1243.992</v>
      </c>
      <c r="I81" s="74"/>
      <c r="J81" s="74"/>
      <c r="K81" s="8">
        <f>(H81-$J$18)/$I$18</f>
        <v>40.295439444276653</v>
      </c>
      <c r="L81" s="77"/>
      <c r="M81" s="74"/>
      <c r="N81" s="77"/>
    </row>
    <row r="82" spans="2:14" x14ac:dyDescent="0.25">
      <c r="B82" s="76"/>
      <c r="C82" s="1">
        <v>1195.33</v>
      </c>
      <c r="D82" s="1">
        <v>1296.54</v>
      </c>
      <c r="E82" s="1">
        <v>1285.4100000000001</v>
      </c>
      <c r="F82" s="1">
        <v>1236.54</v>
      </c>
      <c r="G82" s="1">
        <v>1366.14</v>
      </c>
      <c r="H82" s="6">
        <f t="shared" si="14"/>
        <v>1275.992</v>
      </c>
      <c r="I82" s="74"/>
      <c r="J82" s="74"/>
      <c r="K82" s="8">
        <f t="shared" ref="K82:K83" si="19">(H82-$J$18)/$I$18</f>
        <v>41.261914829356691</v>
      </c>
      <c r="L82" s="77"/>
      <c r="M82" s="74"/>
      <c r="N82" s="77"/>
    </row>
    <row r="83" spans="2:14" x14ac:dyDescent="0.25">
      <c r="B83" s="76"/>
      <c r="C83" s="1">
        <v>1219.33</v>
      </c>
      <c r="D83" s="1">
        <v>1157.25</v>
      </c>
      <c r="E83" s="1">
        <v>1251.3599999999999</v>
      </c>
      <c r="F83" s="1">
        <v>1325.14</v>
      </c>
      <c r="G83" s="1">
        <v>1212.25</v>
      </c>
      <c r="H83" s="6">
        <f t="shared" si="14"/>
        <v>1233.066</v>
      </c>
      <c r="I83" s="74"/>
      <c r="J83" s="74"/>
      <c r="K83" s="8">
        <f t="shared" si="19"/>
        <v>39.965448504983392</v>
      </c>
      <c r="L83" s="77"/>
      <c r="M83" s="74"/>
      <c r="N83" s="77"/>
    </row>
    <row r="84" spans="2:14" x14ac:dyDescent="0.25">
      <c r="B84" s="67" t="s">
        <v>3</v>
      </c>
      <c r="C84" s="1">
        <v>121363.2</v>
      </c>
      <c r="D84" s="1">
        <v>117786.4</v>
      </c>
      <c r="E84" s="1">
        <v>119509.95</v>
      </c>
      <c r="F84" s="1">
        <v>116690.65</v>
      </c>
      <c r="G84" s="1">
        <v>114245.2</v>
      </c>
      <c r="H84" s="6">
        <f t="shared" si="14"/>
        <v>117919.07999999999</v>
      </c>
      <c r="I84" s="74">
        <v>2201.35</v>
      </c>
      <c r="J84" s="74">
        <v>9873.7000000000007</v>
      </c>
      <c r="K84" s="8">
        <f t="shared" ref="K84:K86" si="20">(H84-$J$54)/$I$54</f>
        <v>49.081418220637332</v>
      </c>
      <c r="L84" s="77">
        <f>AVERAGE(K84:K89)</f>
        <v>48.012364163741275</v>
      </c>
      <c r="M84" s="74">
        <f>(L84*100)/50</f>
        <v>96.024728327482549</v>
      </c>
      <c r="N84" s="77">
        <f>((STDEV(C87:G87,C88:G88,C89:G89))/(AVERAGE(H87:H89)))*100</f>
        <v>2.7259762777909247</v>
      </c>
    </row>
    <row r="85" spans="2:14" x14ac:dyDescent="0.25">
      <c r="B85" s="67"/>
      <c r="C85" s="1">
        <v>118414.2</v>
      </c>
      <c r="D85" s="1">
        <v>117667.51666666666</v>
      </c>
      <c r="E85" s="1">
        <v>117421.15</v>
      </c>
      <c r="F85" s="1">
        <v>119144.7</v>
      </c>
      <c r="G85" s="1">
        <v>118779.45</v>
      </c>
      <c r="H85" s="6">
        <f t="shared" si="14"/>
        <v>118285.40333333335</v>
      </c>
      <c r="I85" s="74"/>
      <c r="J85" s="74"/>
      <c r="K85" s="8">
        <f t="shared" si="20"/>
        <v>49.24782671239619</v>
      </c>
      <c r="L85" s="77"/>
      <c r="M85" s="74"/>
      <c r="N85" s="77"/>
    </row>
    <row r="86" spans="2:14" x14ac:dyDescent="0.25">
      <c r="B86" s="67"/>
      <c r="C86" s="3">
        <v>116325.4</v>
      </c>
      <c r="D86" s="3">
        <v>118443.038888889</v>
      </c>
      <c r="E86" s="3">
        <v>117302.26666666666</v>
      </c>
      <c r="F86" s="3">
        <v>117055.9</v>
      </c>
      <c r="G86" s="3">
        <v>116937.01666666666</v>
      </c>
      <c r="H86" s="6">
        <f t="shared" si="14"/>
        <v>117212.72444444448</v>
      </c>
      <c r="I86" s="74"/>
      <c r="J86" s="74"/>
      <c r="K86" s="8">
        <f t="shared" si="20"/>
        <v>48.760544413402904</v>
      </c>
      <c r="L86" s="77"/>
      <c r="M86" s="74"/>
      <c r="N86" s="77"/>
    </row>
    <row r="87" spans="2:14" x14ac:dyDescent="0.25">
      <c r="B87" s="67"/>
      <c r="C87" s="1">
        <v>110478.2</v>
      </c>
      <c r="D87" s="1">
        <v>118214.6</v>
      </c>
      <c r="E87" s="1">
        <v>111000.22</v>
      </c>
      <c r="F87" s="1">
        <v>115914.40000000001</v>
      </c>
      <c r="G87" s="1">
        <v>109112.95</v>
      </c>
      <c r="H87" s="6">
        <f t="shared" si="14"/>
        <v>112944.07399999999</v>
      </c>
      <c r="I87" s="74"/>
      <c r="J87" s="74"/>
      <c r="K87" s="8">
        <f>(H87-$J$54)/$I$54</f>
        <v>46.821438662638833</v>
      </c>
      <c r="L87" s="77"/>
      <c r="M87" s="74"/>
      <c r="N87" s="77"/>
    </row>
    <row r="88" spans="2:14" x14ac:dyDescent="0.25">
      <c r="B88" s="67"/>
      <c r="C88" s="1">
        <v>112365.47</v>
      </c>
      <c r="D88" s="1">
        <v>113524.81</v>
      </c>
      <c r="E88" s="1">
        <v>117091.27</v>
      </c>
      <c r="F88" s="1">
        <v>111224.61</v>
      </c>
      <c r="G88" s="1">
        <v>111589.86</v>
      </c>
      <c r="H88" s="6">
        <f t="shared" si="14"/>
        <v>113159.204</v>
      </c>
      <c r="I88" s="74"/>
      <c r="J88" s="74"/>
      <c r="K88" s="8">
        <f>(H88-$J$54)/$I$54</f>
        <v>46.919165057805436</v>
      </c>
      <c r="L88" s="77"/>
      <c r="M88" s="74"/>
      <c r="N88" s="77"/>
    </row>
    <row r="89" spans="2:14" x14ac:dyDescent="0.25">
      <c r="B89" s="68"/>
      <c r="C89" s="3">
        <v>118456.52</v>
      </c>
      <c r="D89" s="3">
        <v>109823.35</v>
      </c>
      <c r="E89" s="3">
        <v>112123.55</v>
      </c>
      <c r="F89" s="3">
        <v>116279.65000000001</v>
      </c>
      <c r="G89" s="3">
        <v>112686.03666666667</v>
      </c>
      <c r="H89" s="7">
        <f>AVERAGE(C89:G89)</f>
        <v>113873.82133333334</v>
      </c>
      <c r="I89" s="75"/>
      <c r="J89" s="75"/>
      <c r="K89" s="7">
        <f>(H89-$J$54)/$I$54</f>
        <v>47.243791915566966</v>
      </c>
      <c r="L89" s="78"/>
      <c r="M89" s="75"/>
      <c r="N89" s="78"/>
    </row>
  </sheetData>
  <mergeCells count="108">
    <mergeCell ref="J66:J71"/>
    <mergeCell ref="I66:I71"/>
    <mergeCell ref="B66:B71"/>
    <mergeCell ref="N78:N83"/>
    <mergeCell ref="N84:N89"/>
    <mergeCell ref="M84:M89"/>
    <mergeCell ref="M78:M83"/>
    <mergeCell ref="L84:L89"/>
    <mergeCell ref="L78:L83"/>
    <mergeCell ref="J84:J89"/>
    <mergeCell ref="I84:I89"/>
    <mergeCell ref="B84:B89"/>
    <mergeCell ref="J78:J83"/>
    <mergeCell ref="I78:I83"/>
    <mergeCell ref="B78:B83"/>
    <mergeCell ref="L24:L29"/>
    <mergeCell ref="J24:J29"/>
    <mergeCell ref="B36:B41"/>
    <mergeCell ref="N72:N77"/>
    <mergeCell ref="M72:M77"/>
    <mergeCell ref="L72:L77"/>
    <mergeCell ref="J72:J77"/>
    <mergeCell ref="I72:I77"/>
    <mergeCell ref="B72:B77"/>
    <mergeCell ref="N66:N71"/>
    <mergeCell ref="M66:M71"/>
    <mergeCell ref="L66:L71"/>
    <mergeCell ref="L36:L41"/>
    <mergeCell ref="J36:J41"/>
    <mergeCell ref="I36:I41"/>
    <mergeCell ref="M42:M47"/>
    <mergeCell ref="N54:N59"/>
    <mergeCell ref="M54:M59"/>
    <mergeCell ref="L54:L59"/>
    <mergeCell ref="J54:J59"/>
    <mergeCell ref="I54:I59"/>
    <mergeCell ref="N48:N53"/>
    <mergeCell ref="M48:M53"/>
    <mergeCell ref="L48:L53"/>
    <mergeCell ref="M64:M65"/>
    <mergeCell ref="N64:N65"/>
    <mergeCell ref="B62:N62"/>
    <mergeCell ref="B63:B65"/>
    <mergeCell ref="C63:D63"/>
    <mergeCell ref="E63:H63"/>
    <mergeCell ref="I63:K63"/>
    <mergeCell ref="L63:N63"/>
    <mergeCell ref="C64:H64"/>
    <mergeCell ref="I64:J64"/>
    <mergeCell ref="K64:K65"/>
    <mergeCell ref="L64:L65"/>
    <mergeCell ref="B54:B59"/>
    <mergeCell ref="B48:B53"/>
    <mergeCell ref="B42:B47"/>
    <mergeCell ref="M34:M35"/>
    <mergeCell ref="N34:N35"/>
    <mergeCell ref="N36:N41"/>
    <mergeCell ref="M36:M41"/>
    <mergeCell ref="B32:N32"/>
    <mergeCell ref="B33:B35"/>
    <mergeCell ref="C33:D33"/>
    <mergeCell ref="E33:H33"/>
    <mergeCell ref="I33:K33"/>
    <mergeCell ref="L33:N33"/>
    <mergeCell ref="C34:H34"/>
    <mergeCell ref="I34:J34"/>
    <mergeCell ref="K34:K35"/>
    <mergeCell ref="L34:L35"/>
    <mergeCell ref="N42:N47"/>
    <mergeCell ref="L42:L47"/>
    <mergeCell ref="J42:J47"/>
    <mergeCell ref="I42:I47"/>
    <mergeCell ref="J48:J53"/>
    <mergeCell ref="I48:I53"/>
    <mergeCell ref="B24:B29"/>
    <mergeCell ref="I24:I29"/>
    <mergeCell ref="B18:B23"/>
    <mergeCell ref="J18:J23"/>
    <mergeCell ref="I18:I23"/>
    <mergeCell ref="N18:N23"/>
    <mergeCell ref="B12:B17"/>
    <mergeCell ref="M4:M5"/>
    <mergeCell ref="N4:N5"/>
    <mergeCell ref="B6:B11"/>
    <mergeCell ref="J6:J11"/>
    <mergeCell ref="I6:I11"/>
    <mergeCell ref="L6:L11"/>
    <mergeCell ref="M6:M11"/>
    <mergeCell ref="N6:N11"/>
    <mergeCell ref="J12:J17"/>
    <mergeCell ref="I12:I17"/>
    <mergeCell ref="L12:L17"/>
    <mergeCell ref="N12:N17"/>
    <mergeCell ref="M12:M17"/>
    <mergeCell ref="M18:M23"/>
    <mergeCell ref="L18:L23"/>
    <mergeCell ref="N24:N29"/>
    <mergeCell ref="M24:M29"/>
    <mergeCell ref="B2:N2"/>
    <mergeCell ref="B3:B5"/>
    <mergeCell ref="C3:D3"/>
    <mergeCell ref="E3:H3"/>
    <mergeCell ref="I3:K3"/>
    <mergeCell ref="M3:N3"/>
    <mergeCell ref="C4:H4"/>
    <mergeCell ref="I4:J4"/>
    <mergeCell ref="K4:K5"/>
    <mergeCell ref="L4:L5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8"/>
  <sheetViews>
    <sheetView topLeftCell="U1" workbookViewId="0">
      <selection activeCell="AG11" sqref="AG11"/>
    </sheetView>
  </sheetViews>
  <sheetFormatPr defaultRowHeight="15" x14ac:dyDescent="0.25"/>
  <cols>
    <col min="2" max="2" width="24.5703125" style="1" bestFit="1" customWidth="1"/>
    <col min="3" max="3" width="16.28515625" style="1" bestFit="1" customWidth="1"/>
    <col min="4" max="4" width="12.7109375" style="1" bestFit="1" customWidth="1"/>
    <col min="5" max="5" width="16.28515625" style="1" bestFit="1" customWidth="1"/>
    <col min="6" max="6" width="12" style="1" bestFit="1" customWidth="1"/>
    <col min="7" max="7" width="16" style="1" bestFit="1" customWidth="1"/>
    <col min="8" max="8" width="14.7109375" style="1" bestFit="1" customWidth="1"/>
    <col min="9" max="9" width="13.7109375" style="1" bestFit="1" customWidth="1"/>
    <col min="10" max="10" width="14.5703125" style="1" bestFit="1" customWidth="1"/>
    <col min="12" max="12" width="19.5703125" bestFit="1" customWidth="1"/>
    <col min="13" max="13" width="12" bestFit="1" customWidth="1"/>
    <col min="14" max="14" width="14.5703125" bestFit="1" customWidth="1"/>
    <col min="15" max="16" width="12" bestFit="1" customWidth="1"/>
    <col min="17" max="17" width="16" bestFit="1" customWidth="1"/>
    <col min="18" max="18" width="14.7109375" bestFit="1" customWidth="1"/>
    <col min="19" max="19" width="13.7109375" bestFit="1" customWidth="1"/>
    <col min="20" max="20" width="14.5703125" bestFit="1" customWidth="1"/>
    <col min="22" max="22" width="19.5703125" bestFit="1" customWidth="1"/>
    <col min="23" max="23" width="12" bestFit="1" customWidth="1"/>
    <col min="24" max="24" width="14.5703125" bestFit="1" customWidth="1"/>
    <col min="25" max="25" width="12.7109375" bestFit="1" customWidth="1"/>
    <col min="26" max="26" width="12" bestFit="1" customWidth="1"/>
    <col min="27" max="27" width="16" bestFit="1" customWidth="1"/>
    <col min="28" max="28" width="14.7109375" bestFit="1" customWidth="1"/>
    <col min="30" max="30" width="19.5703125" bestFit="1" customWidth="1"/>
    <col min="31" max="31" width="12" bestFit="1" customWidth="1"/>
    <col min="32" max="32" width="14.5703125" bestFit="1" customWidth="1"/>
    <col min="33" max="34" width="12" bestFit="1" customWidth="1"/>
    <col min="35" max="35" width="16" bestFit="1" customWidth="1"/>
    <col min="36" max="36" width="14.7109375" bestFit="1" customWidth="1"/>
    <col min="37" max="37" width="13.7109375" bestFit="1" customWidth="1"/>
    <col min="38" max="38" width="14.5703125" bestFit="1" customWidth="1"/>
  </cols>
  <sheetData>
    <row r="2" spans="2:36" x14ac:dyDescent="0.25">
      <c r="B2" s="69" t="s">
        <v>16</v>
      </c>
      <c r="C2" s="69"/>
      <c r="D2" s="69"/>
      <c r="E2" s="69"/>
      <c r="F2" s="69"/>
      <c r="G2" s="69"/>
      <c r="H2" s="69"/>
      <c r="I2" s="5"/>
      <c r="J2" s="5"/>
      <c r="L2" s="69" t="s">
        <v>16</v>
      </c>
      <c r="M2" s="69"/>
      <c r="N2" s="69"/>
      <c r="O2" s="69"/>
      <c r="P2" s="69"/>
      <c r="Q2" s="69"/>
      <c r="R2" s="69"/>
      <c r="S2" s="5"/>
      <c r="T2" s="5"/>
      <c r="V2" s="69" t="s">
        <v>16</v>
      </c>
      <c r="W2" s="69"/>
      <c r="X2" s="69"/>
      <c r="Y2" s="69"/>
      <c r="Z2" s="69"/>
      <c r="AA2" s="69"/>
      <c r="AB2" s="69"/>
      <c r="AD2" s="69" t="s">
        <v>16</v>
      </c>
      <c r="AE2" s="69"/>
      <c r="AF2" s="69"/>
      <c r="AG2" s="69"/>
      <c r="AH2" s="69"/>
      <c r="AI2" s="69"/>
      <c r="AJ2" s="69"/>
    </row>
    <row r="3" spans="2:36" ht="15" customHeight="1" x14ac:dyDescent="0.25">
      <c r="B3" s="66" t="s">
        <v>0</v>
      </c>
      <c r="C3" s="68" t="s">
        <v>4</v>
      </c>
      <c r="D3" s="68"/>
      <c r="E3" s="68"/>
      <c r="F3" s="68"/>
      <c r="G3" s="68"/>
      <c r="H3" s="68"/>
      <c r="I3" s="2"/>
      <c r="J3" s="2"/>
      <c r="L3" s="66" t="s">
        <v>0</v>
      </c>
      <c r="M3" s="68" t="s">
        <v>4</v>
      </c>
      <c r="N3" s="68"/>
      <c r="O3" s="68"/>
      <c r="P3" s="68"/>
      <c r="Q3" s="68"/>
      <c r="R3" s="68"/>
      <c r="S3" s="2"/>
      <c r="T3" s="2"/>
      <c r="V3" s="66" t="s">
        <v>0</v>
      </c>
      <c r="W3" s="68" t="s">
        <v>4</v>
      </c>
      <c r="X3" s="68"/>
      <c r="Y3" s="68"/>
      <c r="Z3" s="68"/>
      <c r="AA3" s="68"/>
      <c r="AB3" s="68"/>
      <c r="AD3" s="66" t="s">
        <v>0</v>
      </c>
      <c r="AE3" s="68" t="s">
        <v>4</v>
      </c>
      <c r="AF3" s="68"/>
      <c r="AG3" s="68"/>
      <c r="AH3" s="68"/>
      <c r="AI3" s="68"/>
      <c r="AJ3" s="68"/>
    </row>
    <row r="4" spans="2:36" ht="15" customHeight="1" x14ac:dyDescent="0.25">
      <c r="B4" s="67"/>
      <c r="C4" s="4" t="s">
        <v>5</v>
      </c>
      <c r="D4" s="4" t="s">
        <v>6</v>
      </c>
      <c r="E4" s="4" t="s">
        <v>7</v>
      </c>
      <c r="F4" s="4" t="s">
        <v>14</v>
      </c>
      <c r="G4" s="4" t="s">
        <v>15</v>
      </c>
      <c r="H4" s="4" t="s">
        <v>32</v>
      </c>
      <c r="I4" s="5"/>
      <c r="J4" s="5"/>
      <c r="L4" s="67"/>
      <c r="M4" s="4" t="s">
        <v>5</v>
      </c>
      <c r="N4" s="4" t="s">
        <v>6</v>
      </c>
      <c r="O4" s="4" t="s">
        <v>7</v>
      </c>
      <c r="P4" s="4" t="s">
        <v>14</v>
      </c>
      <c r="Q4" s="4" t="s">
        <v>15</v>
      </c>
      <c r="R4" s="4" t="s">
        <v>32</v>
      </c>
      <c r="S4" s="5"/>
      <c r="T4" s="5"/>
      <c r="V4" s="67"/>
      <c r="W4" s="4" t="s">
        <v>5</v>
      </c>
      <c r="X4" s="4" t="s">
        <v>6</v>
      </c>
      <c r="Y4" s="4" t="s">
        <v>7</v>
      </c>
      <c r="Z4" s="4" t="s">
        <v>14</v>
      </c>
      <c r="AA4" s="4" t="s">
        <v>15</v>
      </c>
      <c r="AB4" s="4" t="s">
        <v>32</v>
      </c>
      <c r="AD4" s="67"/>
      <c r="AE4" s="4" t="s">
        <v>5</v>
      </c>
      <c r="AF4" s="4" t="s">
        <v>6</v>
      </c>
      <c r="AG4" s="4" t="s">
        <v>7</v>
      </c>
      <c r="AH4" s="4" t="s">
        <v>14</v>
      </c>
      <c r="AI4" s="4" t="s">
        <v>15</v>
      </c>
      <c r="AJ4" s="4" t="s">
        <v>32</v>
      </c>
    </row>
    <row r="5" spans="2:36" x14ac:dyDescent="0.25">
      <c r="B5" s="68"/>
      <c r="C5" s="4" t="s">
        <v>33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I5" s="5"/>
      <c r="J5" s="5"/>
      <c r="L5" s="68"/>
      <c r="M5" s="4" t="s">
        <v>33</v>
      </c>
      <c r="N5" s="4" t="s">
        <v>34</v>
      </c>
      <c r="O5" s="4" t="s">
        <v>35</v>
      </c>
      <c r="P5" s="4" t="s">
        <v>36</v>
      </c>
      <c r="Q5" s="3" t="s">
        <v>37</v>
      </c>
      <c r="R5" s="3" t="s">
        <v>38</v>
      </c>
      <c r="S5" s="5"/>
      <c r="T5" s="5"/>
      <c r="V5" s="68"/>
      <c r="W5" s="4" t="s">
        <v>33</v>
      </c>
      <c r="X5" s="4" t="s">
        <v>34</v>
      </c>
      <c r="Y5" s="4" t="s">
        <v>35</v>
      </c>
      <c r="Z5" s="4" t="s">
        <v>36</v>
      </c>
      <c r="AA5" s="3" t="s">
        <v>37</v>
      </c>
      <c r="AB5" s="3" t="s">
        <v>38</v>
      </c>
      <c r="AD5" s="68"/>
      <c r="AE5" s="4" t="s">
        <v>33</v>
      </c>
      <c r="AF5" s="4" t="s">
        <v>34</v>
      </c>
      <c r="AG5" s="4" t="s">
        <v>35</v>
      </c>
      <c r="AH5" s="4" t="s">
        <v>36</v>
      </c>
      <c r="AI5" s="3" t="s">
        <v>37</v>
      </c>
      <c r="AJ5" s="3" t="s">
        <v>38</v>
      </c>
    </row>
    <row r="6" spans="2:36" x14ac:dyDescent="0.25">
      <c r="B6" s="66" t="s">
        <v>1</v>
      </c>
      <c r="C6" s="10">
        <v>78.41</v>
      </c>
      <c r="D6" s="10">
        <v>618.41</v>
      </c>
      <c r="E6" s="10">
        <v>1352.41</v>
      </c>
      <c r="F6" s="10">
        <v>1623.47</v>
      </c>
      <c r="G6" s="10">
        <v>2014.52</v>
      </c>
      <c r="H6" s="10">
        <v>3285.63</v>
      </c>
      <c r="I6" s="10"/>
      <c r="J6" s="10"/>
      <c r="L6" s="67" t="s">
        <v>80</v>
      </c>
      <c r="M6" s="19">
        <v>1954.587</v>
      </c>
      <c r="N6" s="19">
        <v>9737.7080000000005</v>
      </c>
      <c r="O6">
        <v>16589.689999999999</v>
      </c>
      <c r="P6">
        <v>19556.32</v>
      </c>
      <c r="Q6">
        <v>22365.22</v>
      </c>
      <c r="R6">
        <v>34258.33</v>
      </c>
      <c r="V6" s="67" t="s">
        <v>2</v>
      </c>
      <c r="W6">
        <v>74.52</v>
      </c>
      <c r="X6">
        <v>224.36</v>
      </c>
      <c r="Y6">
        <v>541.25</v>
      </c>
      <c r="Z6">
        <v>734.52</v>
      </c>
      <c r="AA6">
        <v>805.63</v>
      </c>
      <c r="AB6">
        <v>1428.63</v>
      </c>
      <c r="AD6" s="67" t="s">
        <v>3</v>
      </c>
      <c r="AE6" s="19">
        <v>20300.457333333299</v>
      </c>
      <c r="AF6" s="19">
        <v>32057.572727272727</v>
      </c>
      <c r="AG6">
        <v>48589.33</v>
      </c>
      <c r="AH6">
        <v>58541.22</v>
      </c>
      <c r="AI6">
        <v>73441.58</v>
      </c>
      <c r="AJ6">
        <v>112145.96</v>
      </c>
    </row>
    <row r="7" spans="2:36" x14ac:dyDescent="0.25">
      <c r="B7" s="67"/>
      <c r="C7" s="10">
        <v>75.540000000000006</v>
      </c>
      <c r="D7" s="10">
        <v>621.25</v>
      </c>
      <c r="E7" s="10">
        <v>1296.57</v>
      </c>
      <c r="F7" s="10">
        <v>1547.52</v>
      </c>
      <c r="G7" s="10">
        <v>1986.63</v>
      </c>
      <c r="H7" s="10">
        <v>3364.25</v>
      </c>
      <c r="I7" s="10"/>
      <c r="J7" s="10"/>
      <c r="L7" s="67"/>
      <c r="M7">
        <v>1914.58</v>
      </c>
      <c r="N7">
        <v>10045.780000000001</v>
      </c>
      <c r="O7">
        <v>15998.63</v>
      </c>
      <c r="P7">
        <v>20558.439999999999</v>
      </c>
      <c r="Q7">
        <v>21447.33</v>
      </c>
      <c r="R7">
        <v>34856.22</v>
      </c>
      <c r="V7" s="67"/>
      <c r="W7">
        <v>72.63</v>
      </c>
      <c r="X7">
        <v>228.33</v>
      </c>
      <c r="Y7">
        <v>539.78</v>
      </c>
      <c r="Z7">
        <v>739.25</v>
      </c>
      <c r="AA7">
        <v>802.41</v>
      </c>
      <c r="AB7">
        <v>1451.66</v>
      </c>
      <c r="AD7" s="67"/>
      <c r="AE7">
        <v>20956.97</v>
      </c>
      <c r="AF7" s="19">
        <v>33224.727272727265</v>
      </c>
      <c r="AG7">
        <v>47985.33</v>
      </c>
      <c r="AH7">
        <v>58697.41</v>
      </c>
      <c r="AI7">
        <v>72996.479999999996</v>
      </c>
      <c r="AJ7">
        <v>112963.87</v>
      </c>
    </row>
    <row r="8" spans="2:36" x14ac:dyDescent="0.25">
      <c r="B8" s="68"/>
      <c r="C8" s="9">
        <v>80.25</v>
      </c>
      <c r="D8" s="9">
        <v>614.23</v>
      </c>
      <c r="E8" s="9">
        <v>1318.63</v>
      </c>
      <c r="F8" s="9">
        <v>1596.07</v>
      </c>
      <c r="G8" s="9">
        <v>2009.74</v>
      </c>
      <c r="H8" s="9">
        <v>3341.87</v>
      </c>
      <c r="I8" s="10"/>
      <c r="J8" s="10"/>
      <c r="L8" s="68"/>
      <c r="M8" s="9">
        <v>1845.69</v>
      </c>
      <c r="N8" s="9">
        <v>9173.33</v>
      </c>
      <c r="O8" s="9">
        <v>16058.99</v>
      </c>
      <c r="P8" s="9">
        <v>19985.580000000002</v>
      </c>
      <c r="Q8" s="9">
        <v>20879.45</v>
      </c>
      <c r="R8" s="9">
        <v>35258.69</v>
      </c>
      <c r="S8" s="10"/>
      <c r="T8" s="10"/>
      <c r="V8" s="68"/>
      <c r="W8" s="9">
        <v>73.25</v>
      </c>
      <c r="X8" s="9">
        <v>226.66</v>
      </c>
      <c r="Y8" s="9">
        <v>537.54</v>
      </c>
      <c r="Z8" s="9">
        <v>738.41</v>
      </c>
      <c r="AA8" s="9">
        <v>803.69</v>
      </c>
      <c r="AB8" s="9">
        <v>1445.24</v>
      </c>
      <c r="AD8" s="68"/>
      <c r="AE8" s="11">
        <v>20812.258000000002</v>
      </c>
      <c r="AF8" s="11">
        <v>32722.934545454544</v>
      </c>
      <c r="AG8" s="9">
        <v>48683.491500000004</v>
      </c>
      <c r="AH8" s="9">
        <v>59052.69</v>
      </c>
      <c r="AI8" s="9">
        <v>73214.69</v>
      </c>
      <c r="AJ8" s="9">
        <v>113025.67</v>
      </c>
    </row>
    <row r="10" spans="2:36" x14ac:dyDescent="0.25">
      <c r="B10" s="80" t="s">
        <v>39</v>
      </c>
      <c r="C10" s="80"/>
      <c r="D10" s="80"/>
      <c r="L10" s="80" t="s">
        <v>39</v>
      </c>
      <c r="M10" s="80"/>
      <c r="N10" s="80"/>
      <c r="V10" s="80" t="s">
        <v>39</v>
      </c>
      <c r="W10" s="80"/>
      <c r="X10" s="80"/>
      <c r="AD10" s="80" t="s">
        <v>39</v>
      </c>
      <c r="AE10" s="80"/>
      <c r="AF10" s="80"/>
    </row>
    <row r="11" spans="2:36" x14ac:dyDescent="0.25">
      <c r="B11" s="80" t="s">
        <v>82</v>
      </c>
      <c r="C11" s="80"/>
      <c r="D11" s="80"/>
      <c r="L11" s="80" t="s">
        <v>82</v>
      </c>
      <c r="M11" s="80"/>
      <c r="N11" s="80"/>
      <c r="V11" s="80" t="s">
        <v>82</v>
      </c>
      <c r="W11" s="80"/>
      <c r="X11" s="80"/>
      <c r="AD11" s="80" t="s">
        <v>82</v>
      </c>
      <c r="AE11" s="80"/>
      <c r="AF11" s="80"/>
    </row>
    <row r="12" spans="2:36" x14ac:dyDescent="0.25">
      <c r="B12" s="80" t="s">
        <v>40</v>
      </c>
      <c r="C12" s="80"/>
      <c r="D12" s="80"/>
      <c r="L12" s="80" t="s">
        <v>40</v>
      </c>
      <c r="M12" s="80"/>
      <c r="N12" s="80"/>
      <c r="V12" s="80" t="s">
        <v>40</v>
      </c>
      <c r="W12" s="80"/>
      <c r="X12" s="80"/>
      <c r="AD12" s="80" t="s">
        <v>40</v>
      </c>
      <c r="AE12" s="80"/>
      <c r="AF12" s="80"/>
    </row>
    <row r="13" spans="2:36" x14ac:dyDescent="0.25">
      <c r="B13" s="13" t="s">
        <v>34</v>
      </c>
      <c r="C13" s="80" t="s">
        <v>29</v>
      </c>
      <c r="D13" s="80"/>
      <c r="L13" s="13" t="s">
        <v>34</v>
      </c>
      <c r="M13" s="80" t="s">
        <v>29</v>
      </c>
      <c r="N13" s="80"/>
      <c r="V13" s="13" t="s">
        <v>34</v>
      </c>
      <c r="W13" s="80" t="s">
        <v>29</v>
      </c>
      <c r="X13" s="80"/>
      <c r="AD13" s="13" t="s">
        <v>34</v>
      </c>
      <c r="AE13" s="80" t="s">
        <v>29</v>
      </c>
      <c r="AF13" s="80"/>
    </row>
    <row r="14" spans="2:36" x14ac:dyDescent="0.25">
      <c r="B14" s="13" t="s">
        <v>35</v>
      </c>
      <c r="C14" s="80" t="s">
        <v>30</v>
      </c>
      <c r="D14" s="80"/>
      <c r="L14" s="13" t="s">
        <v>35</v>
      </c>
      <c r="M14" s="80" t="s">
        <v>30</v>
      </c>
      <c r="N14" s="80"/>
      <c r="V14" s="13" t="s">
        <v>35</v>
      </c>
      <c r="W14" s="80" t="s">
        <v>30</v>
      </c>
      <c r="X14" s="80"/>
      <c r="AD14" s="13" t="s">
        <v>35</v>
      </c>
      <c r="AE14" s="80" t="s">
        <v>30</v>
      </c>
      <c r="AF14" s="80"/>
    </row>
    <row r="15" spans="2:36" x14ac:dyDescent="0.25">
      <c r="B15" s="13" t="s">
        <v>36</v>
      </c>
      <c r="C15" s="80" t="s">
        <v>26</v>
      </c>
      <c r="D15" s="80"/>
      <c r="L15" s="13" t="s">
        <v>36</v>
      </c>
      <c r="M15" s="80" t="s">
        <v>26</v>
      </c>
      <c r="N15" s="80"/>
      <c r="V15" s="13" t="s">
        <v>36</v>
      </c>
      <c r="W15" s="80" t="s">
        <v>26</v>
      </c>
      <c r="X15" s="80"/>
      <c r="AD15" s="13" t="s">
        <v>36</v>
      </c>
      <c r="AE15" s="80" t="s">
        <v>26</v>
      </c>
      <c r="AF15" s="80"/>
    </row>
    <row r="16" spans="2:36" x14ac:dyDescent="0.25">
      <c r="B16" s="13" t="s">
        <v>37</v>
      </c>
      <c r="C16" s="80" t="s">
        <v>31</v>
      </c>
      <c r="D16" s="80"/>
      <c r="L16" s="13" t="s">
        <v>37</v>
      </c>
      <c r="M16" s="80" t="s">
        <v>31</v>
      </c>
      <c r="N16" s="80"/>
      <c r="V16" s="13" t="s">
        <v>37</v>
      </c>
      <c r="W16" s="80" t="s">
        <v>31</v>
      </c>
      <c r="X16" s="80"/>
      <c r="AD16" s="13" t="s">
        <v>37</v>
      </c>
      <c r="AE16" s="80" t="s">
        <v>31</v>
      </c>
      <c r="AF16" s="80"/>
    </row>
    <row r="17" spans="2:35" x14ac:dyDescent="0.25">
      <c r="B17" s="13" t="s">
        <v>38</v>
      </c>
      <c r="C17" s="80" t="s">
        <v>27</v>
      </c>
      <c r="D17" s="80"/>
      <c r="L17" s="13" t="s">
        <v>38</v>
      </c>
      <c r="M17" s="80" t="s">
        <v>27</v>
      </c>
      <c r="N17" s="80"/>
      <c r="V17" s="13" t="s">
        <v>38</v>
      </c>
      <c r="W17" s="80" t="s">
        <v>27</v>
      </c>
      <c r="X17" s="80"/>
      <c r="AD17" s="13" t="s">
        <v>38</v>
      </c>
      <c r="AE17" s="80" t="s">
        <v>27</v>
      </c>
      <c r="AF17" s="80"/>
    </row>
    <row r="20" spans="2:35" x14ac:dyDescent="0.25">
      <c r="B20" s="80" t="s">
        <v>44</v>
      </c>
      <c r="C20" s="80"/>
      <c r="D20"/>
      <c r="E20"/>
      <c r="F20"/>
      <c r="G20"/>
      <c r="H20"/>
      <c r="I20"/>
      <c r="J20"/>
      <c r="L20" s="80" t="s">
        <v>81</v>
      </c>
      <c r="M20" s="80"/>
      <c r="N20" s="80"/>
      <c r="V20" s="80" t="s">
        <v>45</v>
      </c>
      <c r="W20" s="80"/>
      <c r="X20" s="80"/>
      <c r="AD20" s="80" t="s">
        <v>46</v>
      </c>
      <c r="AE20" s="80"/>
      <c r="AF20" s="80"/>
    </row>
    <row r="21" spans="2:35" ht="15.75" thickBot="1" x14ac:dyDescent="0.3">
      <c r="B21"/>
      <c r="C21"/>
      <c r="D21"/>
      <c r="E21"/>
      <c r="F21"/>
      <c r="G21"/>
      <c r="H21"/>
      <c r="I21"/>
      <c r="J21"/>
    </row>
    <row r="22" spans="2:35" x14ac:dyDescent="0.25">
      <c r="B22" s="14" t="s">
        <v>62</v>
      </c>
      <c r="C22" s="14"/>
      <c r="D22"/>
      <c r="E22"/>
      <c r="F22"/>
      <c r="G22"/>
      <c r="H22"/>
      <c r="I22"/>
      <c r="J22"/>
      <c r="L22" s="14" t="s">
        <v>62</v>
      </c>
      <c r="M22" s="14"/>
      <c r="V22" s="14" t="s">
        <v>62</v>
      </c>
      <c r="W22" s="14"/>
      <c r="AD22" s="14" t="s">
        <v>62</v>
      </c>
      <c r="AE22" s="14"/>
    </row>
    <row r="23" spans="2:35" x14ac:dyDescent="0.25">
      <c r="B23" s="57" t="s">
        <v>63</v>
      </c>
      <c r="C23" s="57">
        <v>0.99940938614631603</v>
      </c>
      <c r="D23"/>
      <c r="E23"/>
      <c r="F23"/>
      <c r="G23"/>
      <c r="H23"/>
      <c r="I23"/>
      <c r="J23"/>
      <c r="L23" s="57" t="s">
        <v>63</v>
      </c>
      <c r="M23" s="57">
        <v>0.99633050172404392</v>
      </c>
      <c r="V23" s="57" t="s">
        <v>63</v>
      </c>
      <c r="W23" s="57">
        <v>0.99888571280224736</v>
      </c>
      <c r="AD23" s="57" t="s">
        <v>63</v>
      </c>
      <c r="AE23" s="57">
        <v>0.99782114571041058</v>
      </c>
    </row>
    <row r="24" spans="2:35" x14ac:dyDescent="0.25">
      <c r="B24" s="57" t="s">
        <v>64</v>
      </c>
      <c r="C24" s="57">
        <v>0.99881912111735616</v>
      </c>
      <c r="D24"/>
      <c r="E24"/>
      <c r="F24"/>
      <c r="G24"/>
      <c r="H24"/>
      <c r="I24"/>
      <c r="J24"/>
      <c r="L24" s="57" t="s">
        <v>64</v>
      </c>
      <c r="M24" s="57">
        <v>0.99267446866568498</v>
      </c>
      <c r="V24" s="57" t="s">
        <v>64</v>
      </c>
      <c r="W24" s="57">
        <v>0.99777266724045377</v>
      </c>
      <c r="AD24" s="57" t="s">
        <v>64</v>
      </c>
      <c r="AE24" s="57">
        <v>0.99564703882683647</v>
      </c>
    </row>
    <row r="25" spans="2:35" x14ac:dyDescent="0.25">
      <c r="B25" s="57" t="s">
        <v>65</v>
      </c>
      <c r="C25" s="57">
        <v>0.99875351673498713</v>
      </c>
      <c r="D25"/>
      <c r="E25"/>
      <c r="F25"/>
      <c r="G25"/>
      <c r="H25"/>
      <c r="I25"/>
      <c r="J25"/>
      <c r="L25" s="57" t="s">
        <v>65</v>
      </c>
      <c r="M25" s="57">
        <v>0.99226749470266762</v>
      </c>
      <c r="V25" s="57" t="s">
        <v>65</v>
      </c>
      <c r="W25" s="57">
        <v>0.99762417838981732</v>
      </c>
      <c r="AD25" s="57" t="s">
        <v>65</v>
      </c>
      <c r="AE25" s="57">
        <v>0.99535684141529224</v>
      </c>
    </row>
    <row r="26" spans="2:35" s="20" customFormat="1" x14ac:dyDescent="0.25">
      <c r="B26" s="57" t="s">
        <v>66</v>
      </c>
      <c r="C26" s="57">
        <v>37.364247087920461</v>
      </c>
      <c r="L26" s="57" t="s">
        <v>66</v>
      </c>
      <c r="M26" s="57">
        <v>918.58433184657326</v>
      </c>
      <c r="V26" s="57" t="s">
        <v>66</v>
      </c>
      <c r="W26" s="57">
        <v>21.942787245442751</v>
      </c>
      <c r="AD26" s="57" t="s">
        <v>66</v>
      </c>
      <c r="AE26" s="57">
        <v>2056.2086496258303</v>
      </c>
    </row>
    <row r="27" spans="2:35" x14ac:dyDescent="0.25">
      <c r="B27"/>
      <c r="C27"/>
      <c r="D27"/>
      <c r="E27"/>
      <c r="F27"/>
      <c r="G27"/>
      <c r="H27"/>
      <c r="I27"/>
      <c r="J27"/>
    </row>
    <row r="28" spans="2:35" ht="15.75" thickBot="1" x14ac:dyDescent="0.3">
      <c r="B28" t="s">
        <v>41</v>
      </c>
      <c r="C28"/>
      <c r="D28"/>
      <c r="E28"/>
      <c r="F28"/>
      <c r="G28"/>
      <c r="H28"/>
      <c r="L28" t="s">
        <v>41</v>
      </c>
      <c r="V28" t="s">
        <v>41</v>
      </c>
      <c r="AD28" t="s">
        <v>41</v>
      </c>
    </row>
    <row r="29" spans="2:35" x14ac:dyDescent="0.25">
      <c r="B29" s="17"/>
      <c r="C29" s="17" t="s">
        <v>75</v>
      </c>
      <c r="D29" s="17" t="s">
        <v>76</v>
      </c>
      <c r="E29" s="17" t="s">
        <v>77</v>
      </c>
      <c r="F29" s="17" t="s">
        <v>42</v>
      </c>
      <c r="G29" s="17" t="s">
        <v>69</v>
      </c>
      <c r="H29"/>
      <c r="L29" s="17"/>
      <c r="M29" s="17" t="s">
        <v>75</v>
      </c>
      <c r="N29" s="17" t="s">
        <v>76</v>
      </c>
      <c r="O29" s="17" t="s">
        <v>77</v>
      </c>
      <c r="P29" s="17" t="s">
        <v>42</v>
      </c>
      <c r="Q29" s="17" t="s">
        <v>69</v>
      </c>
      <c r="V29" s="17"/>
      <c r="W29" s="17" t="s">
        <v>75</v>
      </c>
      <c r="X29" s="17" t="s">
        <v>76</v>
      </c>
      <c r="Y29" s="17" t="s">
        <v>77</v>
      </c>
      <c r="Z29" s="17" t="s">
        <v>42</v>
      </c>
      <c r="AA29" s="17" t="s">
        <v>69</v>
      </c>
      <c r="AD29" s="17"/>
      <c r="AE29" s="17" t="s">
        <v>75</v>
      </c>
      <c r="AF29" s="17" t="s">
        <v>76</v>
      </c>
      <c r="AG29" s="17" t="s">
        <v>77</v>
      </c>
      <c r="AH29" s="17" t="s">
        <v>42</v>
      </c>
      <c r="AI29" s="17" t="s">
        <v>69</v>
      </c>
    </row>
    <row r="30" spans="2:35" x14ac:dyDescent="0.25">
      <c r="B30" s="57" t="s">
        <v>61</v>
      </c>
      <c r="C30" s="57">
        <v>1</v>
      </c>
      <c r="D30" s="57">
        <v>21255262.232206952</v>
      </c>
      <c r="E30" s="57">
        <v>21255262.232206952</v>
      </c>
      <c r="F30" s="57">
        <v>15224.88414718722</v>
      </c>
      <c r="G30" s="57">
        <v>8.2861758544328427E-28</v>
      </c>
      <c r="H30"/>
      <c r="L30" s="57" t="s">
        <v>61</v>
      </c>
      <c r="M30" s="57">
        <v>1</v>
      </c>
      <c r="N30" s="57">
        <v>2058156020.2533514</v>
      </c>
      <c r="O30" s="57">
        <v>2058156020.2533514</v>
      </c>
      <c r="P30" s="57">
        <v>2439.1596487045763</v>
      </c>
      <c r="Q30" s="57">
        <v>1.1304820355554625E-20</v>
      </c>
      <c r="V30" s="57" t="s">
        <v>61</v>
      </c>
      <c r="W30" s="57">
        <v>1</v>
      </c>
      <c r="X30" s="57">
        <v>3235350.5377302836</v>
      </c>
      <c r="Y30" s="57">
        <v>3235350.5377302836</v>
      </c>
      <c r="Z30" s="57">
        <v>6719.512360450185</v>
      </c>
      <c r="AA30" s="57">
        <v>2.6030169503153435E-21</v>
      </c>
      <c r="AD30" s="57" t="s">
        <v>61</v>
      </c>
      <c r="AE30" s="57">
        <v>1</v>
      </c>
      <c r="AF30" s="57">
        <v>14505951981.536009</v>
      </c>
      <c r="AG30" s="57">
        <v>14505951981.536009</v>
      </c>
      <c r="AH30" s="57">
        <v>3430.9301159120405</v>
      </c>
      <c r="AI30" s="57">
        <v>3.9662779363194039E-19</v>
      </c>
    </row>
    <row r="31" spans="2:35" x14ac:dyDescent="0.25">
      <c r="B31" s="57" t="s">
        <v>67</v>
      </c>
      <c r="C31" s="57">
        <v>15</v>
      </c>
      <c r="D31" s="57">
        <v>25129.565288049107</v>
      </c>
      <c r="E31" s="57">
        <v>1396.0869604471727</v>
      </c>
      <c r="F31" s="15"/>
      <c r="G31" s="15"/>
      <c r="H31"/>
      <c r="L31" s="57" t="s">
        <v>67</v>
      </c>
      <c r="M31" s="57">
        <v>15</v>
      </c>
      <c r="N31" s="57">
        <v>15188349.144852277</v>
      </c>
      <c r="O31" s="57">
        <v>843797.17471401533</v>
      </c>
      <c r="P31" s="15"/>
      <c r="Q31" s="15"/>
      <c r="V31" s="57" t="s">
        <v>67</v>
      </c>
      <c r="W31" s="57">
        <v>15</v>
      </c>
      <c r="X31" s="57">
        <v>7222.2886814814774</v>
      </c>
      <c r="Y31" s="57">
        <v>481.48591209876514</v>
      </c>
      <c r="Z31" s="15"/>
      <c r="AA31" s="15"/>
      <c r="AD31" s="57" t="s">
        <v>67</v>
      </c>
      <c r="AE31" s="57">
        <v>15</v>
      </c>
      <c r="AF31" s="57">
        <v>63419910.161941208</v>
      </c>
      <c r="AG31" s="57">
        <v>4227994.0107960803</v>
      </c>
      <c r="AH31" s="15"/>
      <c r="AI31" s="15"/>
    </row>
    <row r="32" spans="2:35" ht="15.75" thickBot="1" x14ac:dyDescent="0.3">
      <c r="B32" s="57" t="s">
        <v>43</v>
      </c>
      <c r="C32" s="57">
        <v>16</v>
      </c>
      <c r="D32" s="57">
        <v>21280391.797495</v>
      </c>
      <c r="E32" s="16"/>
      <c r="F32" s="16"/>
      <c r="G32" s="16"/>
      <c r="H32"/>
      <c r="I32"/>
      <c r="J32"/>
      <c r="L32" s="57" t="s">
        <v>43</v>
      </c>
      <c r="M32" s="57">
        <v>16</v>
      </c>
      <c r="N32" s="57">
        <v>2073344369.3982036</v>
      </c>
      <c r="O32" s="16"/>
      <c r="P32" s="16"/>
      <c r="Q32" s="16"/>
      <c r="V32" s="57" t="s">
        <v>43</v>
      </c>
      <c r="W32" s="57">
        <v>16</v>
      </c>
      <c r="X32" s="57">
        <v>3242572.8264117651</v>
      </c>
      <c r="Y32" s="16"/>
      <c r="Z32" s="16"/>
      <c r="AA32" s="16"/>
      <c r="AD32" s="57" t="s">
        <v>43</v>
      </c>
      <c r="AE32" s="57">
        <v>16</v>
      </c>
      <c r="AF32" s="57">
        <v>14569371891.69795</v>
      </c>
      <c r="AG32" s="16"/>
      <c r="AH32" s="16"/>
      <c r="AI32" s="16"/>
    </row>
    <row r="33" spans="2:36" ht="15.75" thickBot="1" x14ac:dyDescent="0.3">
      <c r="B33"/>
      <c r="C33"/>
      <c r="D33"/>
      <c r="E33"/>
      <c r="F33"/>
      <c r="G33"/>
      <c r="H33"/>
      <c r="I33"/>
      <c r="J33"/>
    </row>
    <row r="34" spans="2:36" x14ac:dyDescent="0.25">
      <c r="B34" s="17"/>
      <c r="C34" s="17" t="s">
        <v>70</v>
      </c>
      <c r="D34" s="17" t="s">
        <v>66</v>
      </c>
      <c r="E34" s="17" t="s">
        <v>71</v>
      </c>
      <c r="F34" s="17" t="s">
        <v>72</v>
      </c>
      <c r="G34" s="17" t="s">
        <v>73</v>
      </c>
      <c r="H34" s="17" t="s">
        <v>74</v>
      </c>
      <c r="I34"/>
      <c r="J34"/>
      <c r="L34" s="17"/>
      <c r="M34" s="17" t="s">
        <v>70</v>
      </c>
      <c r="N34" s="17" t="s">
        <v>66</v>
      </c>
      <c r="O34" s="17" t="s">
        <v>71</v>
      </c>
      <c r="P34" s="17" t="s">
        <v>72</v>
      </c>
      <c r="Q34" s="17" t="s">
        <v>73</v>
      </c>
      <c r="R34" s="17" t="s">
        <v>74</v>
      </c>
      <c r="V34" s="17"/>
      <c r="W34" s="17" t="s">
        <v>70</v>
      </c>
      <c r="X34" s="17" t="s">
        <v>66</v>
      </c>
      <c r="Y34" s="17" t="s">
        <v>71</v>
      </c>
      <c r="Z34" s="17" t="s">
        <v>72</v>
      </c>
      <c r="AA34" s="17" t="s">
        <v>73</v>
      </c>
      <c r="AB34" s="17" t="s">
        <v>74</v>
      </c>
      <c r="AD34" s="17"/>
      <c r="AE34" s="17" t="s">
        <v>70</v>
      </c>
      <c r="AF34" s="17" t="s">
        <v>66</v>
      </c>
      <c r="AG34" s="17" t="s">
        <v>71</v>
      </c>
      <c r="AH34" s="17" t="s">
        <v>72</v>
      </c>
      <c r="AI34" s="17" t="s">
        <v>73</v>
      </c>
      <c r="AJ34" s="17" t="s">
        <v>74</v>
      </c>
    </row>
    <row r="35" spans="2:36" x14ac:dyDescent="0.25">
      <c r="B35" s="57" t="s">
        <v>68</v>
      </c>
      <c r="C35" s="57">
        <v>-27.532483044778473</v>
      </c>
      <c r="D35" s="57">
        <v>14.167498303245612</v>
      </c>
      <c r="E35" s="57">
        <v>-1.9433553091353535</v>
      </c>
      <c r="F35" s="57">
        <v>6.7778608807067223E-2</v>
      </c>
      <c r="G35" s="57">
        <v>-57.297292485144681</v>
      </c>
      <c r="H35" s="57">
        <v>2.2323263955877373</v>
      </c>
      <c r="I35"/>
      <c r="J35"/>
      <c r="L35" s="57" t="s">
        <v>68</v>
      </c>
      <c r="M35" s="57">
        <v>2413.0106220775961</v>
      </c>
      <c r="N35" s="57">
        <v>348.30199929364181</v>
      </c>
      <c r="O35" s="57">
        <v>6.9279264172218182</v>
      </c>
      <c r="P35" s="57">
        <v>1.7839738552186765E-6</v>
      </c>
      <c r="Q35" s="57">
        <v>1681.2552751015655</v>
      </c>
      <c r="R35" s="57">
        <v>3144.7659690536266</v>
      </c>
      <c r="V35" s="57" t="s">
        <v>68</v>
      </c>
      <c r="W35" s="57">
        <v>-66.058703703703486</v>
      </c>
      <c r="X35" s="57">
        <v>10.509131472942176</v>
      </c>
      <c r="Y35" s="57">
        <v>-6.285838546580619</v>
      </c>
      <c r="Z35" s="57">
        <v>1.4597841430692188E-5</v>
      </c>
      <c r="AA35" s="57">
        <v>-88.458387205934002</v>
      </c>
      <c r="AB35" s="57">
        <v>-43.65902020147297</v>
      </c>
      <c r="AD35" s="57" t="s">
        <v>68</v>
      </c>
      <c r="AE35" s="57">
        <v>10208.033185280838</v>
      </c>
      <c r="AF35" s="57">
        <v>984.78679089442767</v>
      </c>
      <c r="AG35" s="57">
        <v>10.365729190995182</v>
      </c>
      <c r="AH35" s="57">
        <v>3.1086468169175013E-8</v>
      </c>
      <c r="AI35" s="57">
        <v>8109.0098273556414</v>
      </c>
      <c r="AJ35" s="57">
        <v>12307.056543206034</v>
      </c>
    </row>
    <row r="36" spans="2:36" x14ac:dyDescent="0.25">
      <c r="B36" s="57">
        <v>10</v>
      </c>
      <c r="C36" s="57">
        <v>66.909383082690923</v>
      </c>
      <c r="D36" s="57">
        <v>0.54226306856501372</v>
      </c>
      <c r="E36" s="57">
        <v>123.38915733234917</v>
      </c>
      <c r="F36" s="57">
        <v>8.2861758544329019E-28</v>
      </c>
      <c r="G36" s="57">
        <v>65.770130650333954</v>
      </c>
      <c r="H36" s="57">
        <v>68.048635515047891</v>
      </c>
      <c r="I36"/>
      <c r="J36"/>
      <c r="L36" s="57">
        <v>10</v>
      </c>
      <c r="M36" s="57">
        <v>658.40472486204135</v>
      </c>
      <c r="N36" s="57">
        <v>13.331309937833639</v>
      </c>
      <c r="O36" s="57">
        <v>49.387849201039074</v>
      </c>
      <c r="P36" s="57">
        <v>1.1304820355554625E-20</v>
      </c>
      <c r="Q36" s="57">
        <v>630.39668198836227</v>
      </c>
      <c r="R36" s="57">
        <v>686.41276773572042</v>
      </c>
      <c r="V36" s="57">
        <v>50</v>
      </c>
      <c r="W36" s="57">
        <v>30.429296296296293</v>
      </c>
      <c r="X36" s="57">
        <v>0.37121287479302834</v>
      </c>
      <c r="Y36" s="57">
        <v>81.972631777015565</v>
      </c>
      <c r="Z36" s="57">
        <v>2.6030169503153619E-21</v>
      </c>
      <c r="AA36" s="57">
        <v>29.638074783012755</v>
      </c>
      <c r="AB36" s="57">
        <v>31.220517809579832</v>
      </c>
      <c r="AD36" s="57">
        <v>50</v>
      </c>
      <c r="AE36" s="57">
        <v>2037.5316142064585</v>
      </c>
      <c r="AF36" s="57">
        <v>34.785513593329917</v>
      </c>
      <c r="AG36" s="57">
        <v>58.5741420416214</v>
      </c>
      <c r="AH36" s="57">
        <v>3.9662779363194039E-19</v>
      </c>
      <c r="AI36" s="57">
        <v>1963.3880470658921</v>
      </c>
      <c r="AJ36" s="57">
        <v>2111.675181347025</v>
      </c>
    </row>
    <row r="37" spans="2:36" x14ac:dyDescent="0.25">
      <c r="B37"/>
      <c r="C37"/>
      <c r="D37"/>
      <c r="E37"/>
      <c r="F37"/>
      <c r="G37"/>
      <c r="H37"/>
      <c r="I37"/>
      <c r="J37"/>
    </row>
    <row r="38" spans="2:36" x14ac:dyDescent="0.25">
      <c r="B38"/>
      <c r="C38"/>
      <c r="D38"/>
      <c r="E38"/>
      <c r="F38"/>
      <c r="G38"/>
      <c r="H38"/>
      <c r="I38"/>
      <c r="J38"/>
    </row>
  </sheetData>
  <mergeCells count="52">
    <mergeCell ref="B20:C20"/>
    <mergeCell ref="L20:N20"/>
    <mergeCell ref="V20:X20"/>
    <mergeCell ref="AD20:AF20"/>
    <mergeCell ref="C17:D17"/>
    <mergeCell ref="M17:N17"/>
    <mergeCell ref="W17:X17"/>
    <mergeCell ref="AE17:AF17"/>
    <mergeCell ref="AE15:AF15"/>
    <mergeCell ref="AE16:AF16"/>
    <mergeCell ref="V10:X10"/>
    <mergeCell ref="V11:X11"/>
    <mergeCell ref="V12:X12"/>
    <mergeCell ref="W13:X13"/>
    <mergeCell ref="W14:X14"/>
    <mergeCell ref="AD10:AF10"/>
    <mergeCell ref="AD11:AF11"/>
    <mergeCell ref="AD12:AF12"/>
    <mergeCell ref="AE13:AF13"/>
    <mergeCell ref="AE14:AF14"/>
    <mergeCell ref="V2:AB2"/>
    <mergeCell ref="V3:V5"/>
    <mergeCell ref="W3:AB3"/>
    <mergeCell ref="AD2:AJ2"/>
    <mergeCell ref="AD3:AD5"/>
    <mergeCell ref="AE3:AJ3"/>
    <mergeCell ref="L2:R2"/>
    <mergeCell ref="L3:L5"/>
    <mergeCell ref="M3:R3"/>
    <mergeCell ref="L10:N10"/>
    <mergeCell ref="B12:D12"/>
    <mergeCell ref="B11:D11"/>
    <mergeCell ref="L11:N11"/>
    <mergeCell ref="L12:N12"/>
    <mergeCell ref="B2:H2"/>
    <mergeCell ref="B3:B5"/>
    <mergeCell ref="C3:H3"/>
    <mergeCell ref="C16:D16"/>
    <mergeCell ref="AD6:AD8"/>
    <mergeCell ref="V6:V8"/>
    <mergeCell ref="L6:L8"/>
    <mergeCell ref="B6:B8"/>
    <mergeCell ref="C15:D15"/>
    <mergeCell ref="C14:D14"/>
    <mergeCell ref="C13:D13"/>
    <mergeCell ref="B10:D10"/>
    <mergeCell ref="M13:N13"/>
    <mergeCell ref="M14:N14"/>
    <mergeCell ref="M15:N15"/>
    <mergeCell ref="M16:N16"/>
    <mergeCell ref="W15:X15"/>
    <mergeCell ref="W16:X1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36"/>
  <sheetViews>
    <sheetView workbookViewId="0">
      <selection activeCell="A11" sqref="A11"/>
    </sheetView>
  </sheetViews>
  <sheetFormatPr defaultRowHeight="15" x14ac:dyDescent="0.25"/>
  <cols>
    <col min="2" max="2" width="24.85546875" bestFit="1" customWidth="1"/>
    <col min="3" max="3" width="12" bestFit="1" customWidth="1"/>
    <col min="4" max="4" width="14.5703125" bestFit="1" customWidth="1"/>
    <col min="5" max="6" width="12" bestFit="1" customWidth="1"/>
    <col min="7" max="7" width="13.42578125" bestFit="1" customWidth="1"/>
    <col min="8" max="8" width="12" bestFit="1" customWidth="1"/>
    <col min="9" max="9" width="9" customWidth="1"/>
    <col min="10" max="10" width="24.85546875" bestFit="1" customWidth="1"/>
    <col min="11" max="11" width="12" bestFit="1" customWidth="1"/>
    <col min="12" max="12" width="14.5703125" bestFit="1" customWidth="1"/>
    <col min="13" max="14" width="12" bestFit="1" customWidth="1"/>
    <col min="15" max="15" width="13.42578125" bestFit="1" customWidth="1"/>
    <col min="16" max="16" width="12" bestFit="1" customWidth="1"/>
    <col min="18" max="18" width="24.85546875" bestFit="1" customWidth="1"/>
    <col min="19" max="19" width="12.7109375" bestFit="1" customWidth="1"/>
    <col min="20" max="20" width="14.5703125" bestFit="1" customWidth="1"/>
    <col min="21" max="21" width="12.7109375" bestFit="1" customWidth="1"/>
    <col min="22" max="22" width="12" bestFit="1" customWidth="1"/>
    <col min="23" max="23" width="13.42578125" bestFit="1" customWidth="1"/>
    <col min="24" max="24" width="12.7109375" bestFit="1" customWidth="1"/>
    <col min="26" max="26" width="24.85546875" bestFit="1" customWidth="1"/>
    <col min="27" max="27" width="12" bestFit="1" customWidth="1"/>
    <col min="28" max="28" width="14.5703125" bestFit="1" customWidth="1"/>
    <col min="29" max="30" width="12" bestFit="1" customWidth="1"/>
    <col min="31" max="31" width="16" bestFit="1" customWidth="1"/>
    <col min="32" max="32" width="14.7109375" bestFit="1" customWidth="1"/>
  </cols>
  <sheetData>
    <row r="2" spans="2:32" x14ac:dyDescent="0.25">
      <c r="B2" s="69" t="s">
        <v>24</v>
      </c>
      <c r="C2" s="69"/>
      <c r="D2" s="69"/>
      <c r="E2" s="69"/>
      <c r="F2" s="69"/>
      <c r="G2" s="69"/>
      <c r="H2" s="69"/>
      <c r="J2" s="69" t="s">
        <v>24</v>
      </c>
      <c r="K2" s="69"/>
      <c r="L2" s="69"/>
      <c r="M2" s="69"/>
      <c r="N2" s="69"/>
      <c r="O2" s="69"/>
      <c r="P2" s="69"/>
      <c r="R2" s="69" t="s">
        <v>24</v>
      </c>
      <c r="S2" s="69"/>
      <c r="T2" s="69"/>
      <c r="U2" s="69"/>
      <c r="V2" s="69"/>
      <c r="W2" s="69"/>
      <c r="X2" s="69"/>
      <c r="Z2" s="69" t="s">
        <v>24</v>
      </c>
      <c r="AA2" s="69"/>
      <c r="AB2" s="69"/>
      <c r="AC2" s="69"/>
      <c r="AD2" s="69"/>
      <c r="AE2" s="69"/>
      <c r="AF2" s="69"/>
    </row>
    <row r="3" spans="2:32" x14ac:dyDescent="0.25">
      <c r="B3" s="66" t="s">
        <v>0</v>
      </c>
      <c r="C3" s="68" t="s">
        <v>4</v>
      </c>
      <c r="D3" s="68"/>
      <c r="E3" s="68"/>
      <c r="F3" s="68"/>
      <c r="G3" s="68"/>
      <c r="H3" s="68"/>
      <c r="J3" s="66" t="s">
        <v>0</v>
      </c>
      <c r="K3" s="68" t="s">
        <v>4</v>
      </c>
      <c r="L3" s="68"/>
      <c r="M3" s="68"/>
      <c r="N3" s="68"/>
      <c r="O3" s="68"/>
      <c r="P3" s="68"/>
      <c r="R3" s="66" t="s">
        <v>0</v>
      </c>
      <c r="S3" s="68" t="s">
        <v>4</v>
      </c>
      <c r="T3" s="68"/>
      <c r="U3" s="68"/>
      <c r="V3" s="68"/>
      <c r="W3" s="68"/>
      <c r="X3" s="68"/>
      <c r="Z3" s="66" t="s">
        <v>0</v>
      </c>
      <c r="AA3" s="68" t="s">
        <v>4</v>
      </c>
      <c r="AB3" s="68"/>
      <c r="AC3" s="68"/>
      <c r="AD3" s="68"/>
      <c r="AE3" s="68"/>
      <c r="AF3" s="68"/>
    </row>
    <row r="4" spans="2:32" x14ac:dyDescent="0.25">
      <c r="B4" s="67"/>
      <c r="C4" s="4" t="s">
        <v>5</v>
      </c>
      <c r="D4" s="4" t="s">
        <v>6</v>
      </c>
      <c r="E4" s="4" t="s">
        <v>7</v>
      </c>
      <c r="F4" s="4" t="s">
        <v>14</v>
      </c>
      <c r="G4" s="4" t="s">
        <v>15</v>
      </c>
      <c r="H4" s="4" t="s">
        <v>32</v>
      </c>
      <c r="J4" s="67"/>
      <c r="K4" s="4" t="s">
        <v>5</v>
      </c>
      <c r="L4" s="4" t="s">
        <v>6</v>
      </c>
      <c r="M4" s="4" t="s">
        <v>7</v>
      </c>
      <c r="N4" s="4" t="s">
        <v>14</v>
      </c>
      <c r="O4" s="4" t="s">
        <v>15</v>
      </c>
      <c r="P4" s="4" t="s">
        <v>32</v>
      </c>
      <c r="R4" s="67"/>
      <c r="S4" s="4" t="s">
        <v>5</v>
      </c>
      <c r="T4" s="4" t="s">
        <v>6</v>
      </c>
      <c r="U4" s="4" t="s">
        <v>7</v>
      </c>
      <c r="V4" s="4" t="s">
        <v>14</v>
      </c>
      <c r="W4" s="4" t="s">
        <v>15</v>
      </c>
      <c r="X4" s="4" t="s">
        <v>32</v>
      </c>
      <c r="Z4" s="67"/>
      <c r="AA4" s="4" t="s">
        <v>5</v>
      </c>
      <c r="AB4" s="4" t="s">
        <v>6</v>
      </c>
      <c r="AC4" s="4" t="s">
        <v>7</v>
      </c>
      <c r="AD4" s="4" t="s">
        <v>14</v>
      </c>
      <c r="AE4" s="4" t="s">
        <v>15</v>
      </c>
      <c r="AF4" s="4" t="s">
        <v>32</v>
      </c>
    </row>
    <row r="5" spans="2:32" x14ac:dyDescent="0.25">
      <c r="B5" s="68"/>
      <c r="C5" s="4" t="s">
        <v>33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J5" s="68"/>
      <c r="K5" s="4" t="s">
        <v>33</v>
      </c>
      <c r="L5" s="4" t="s">
        <v>34</v>
      </c>
      <c r="M5" s="4" t="s">
        <v>35</v>
      </c>
      <c r="N5" s="4" t="s">
        <v>36</v>
      </c>
      <c r="O5" s="3" t="s">
        <v>37</v>
      </c>
      <c r="P5" s="3" t="s">
        <v>38</v>
      </c>
      <c r="R5" s="68"/>
      <c r="S5" s="4" t="s">
        <v>33</v>
      </c>
      <c r="T5" s="4" t="s">
        <v>34</v>
      </c>
      <c r="U5" s="4" t="s">
        <v>35</v>
      </c>
      <c r="V5" s="4" t="s">
        <v>36</v>
      </c>
      <c r="W5" s="3" t="s">
        <v>37</v>
      </c>
      <c r="X5" s="3" t="s">
        <v>38</v>
      </c>
      <c r="Z5" s="68"/>
      <c r="AA5" s="4" t="s">
        <v>33</v>
      </c>
      <c r="AB5" s="4" t="s">
        <v>34</v>
      </c>
      <c r="AC5" s="4" t="s">
        <v>35</v>
      </c>
      <c r="AD5" s="4" t="s">
        <v>36</v>
      </c>
      <c r="AE5" s="3" t="s">
        <v>37</v>
      </c>
      <c r="AF5" s="3" t="s">
        <v>38</v>
      </c>
    </row>
    <row r="6" spans="2:32" x14ac:dyDescent="0.25">
      <c r="B6" s="66" t="s">
        <v>1</v>
      </c>
      <c r="C6" s="1">
        <v>78.52</v>
      </c>
      <c r="D6" s="1">
        <v>604.14</v>
      </c>
      <c r="E6" s="1">
        <v>1296.1099999999999</v>
      </c>
      <c r="F6">
        <v>1556.74</v>
      </c>
      <c r="G6">
        <v>1901.41</v>
      </c>
      <c r="H6">
        <v>3159.87</v>
      </c>
      <c r="J6" s="67" t="s">
        <v>80</v>
      </c>
      <c r="K6" s="2">
        <v>1985.63</v>
      </c>
      <c r="L6" s="19">
        <v>9657.2314049586785</v>
      </c>
      <c r="M6" s="18">
        <v>16672.638449999999</v>
      </c>
      <c r="N6" s="19">
        <v>18969.630399999998</v>
      </c>
      <c r="O6" s="19">
        <v>22812.524400000002</v>
      </c>
      <c r="P6" s="19">
        <v>34121.296679999999</v>
      </c>
      <c r="R6" s="67" t="s">
        <v>2</v>
      </c>
      <c r="S6" s="28">
        <v>87.45</v>
      </c>
      <c r="T6" s="31">
        <v>244.32499999999999</v>
      </c>
      <c r="U6" s="29">
        <v>521.47</v>
      </c>
      <c r="V6" s="29">
        <v>748.52</v>
      </c>
      <c r="W6" s="29">
        <v>856.96</v>
      </c>
      <c r="X6" s="29">
        <v>1464.19</v>
      </c>
      <c r="Z6" s="67" t="s">
        <v>3</v>
      </c>
      <c r="AA6" s="19">
        <v>21015.753333333334</v>
      </c>
      <c r="AB6">
        <v>33052.519999999997</v>
      </c>
      <c r="AC6">
        <v>48636.32</v>
      </c>
      <c r="AD6">
        <v>58967.54</v>
      </c>
      <c r="AE6">
        <v>73536.14</v>
      </c>
      <c r="AF6">
        <v>114524.24</v>
      </c>
    </row>
    <row r="7" spans="2:32" x14ac:dyDescent="0.25">
      <c r="B7" s="67"/>
      <c r="C7" s="1">
        <v>76.23</v>
      </c>
      <c r="D7" s="1">
        <v>596.52</v>
      </c>
      <c r="E7">
        <v>1321.36</v>
      </c>
      <c r="F7">
        <v>1609.61</v>
      </c>
      <c r="G7">
        <v>1997.41</v>
      </c>
      <c r="H7">
        <v>3014.25</v>
      </c>
      <c r="J7" s="67"/>
      <c r="K7" s="5">
        <v>2045.59</v>
      </c>
      <c r="L7" s="19">
        <v>9800.7235772357726</v>
      </c>
      <c r="M7" s="19">
        <v>16798.5615</v>
      </c>
      <c r="N7" s="19">
        <v>20147.271199999999</v>
      </c>
      <c r="O7" s="19">
        <v>20803.910100000001</v>
      </c>
      <c r="P7" s="19">
        <v>34716.795120000002</v>
      </c>
      <c r="R7" s="67"/>
      <c r="S7" s="28">
        <v>88.63</v>
      </c>
      <c r="T7" s="28">
        <v>241.25</v>
      </c>
      <c r="U7" s="29">
        <v>525.63</v>
      </c>
      <c r="V7" s="29">
        <v>746.25</v>
      </c>
      <c r="W7" s="29">
        <v>854.25</v>
      </c>
      <c r="X7" s="29">
        <v>1478.09</v>
      </c>
      <c r="Z7" s="67"/>
      <c r="AA7" s="19">
        <v>20406.691200000001</v>
      </c>
      <c r="AB7">
        <v>31998.41</v>
      </c>
      <c r="AC7">
        <v>47969.54</v>
      </c>
      <c r="AD7">
        <v>61057.96</v>
      </c>
      <c r="AE7">
        <v>71052.850000000006</v>
      </c>
      <c r="AF7">
        <v>112523.87</v>
      </c>
    </row>
    <row r="8" spans="2:32" x14ac:dyDescent="0.25">
      <c r="B8" s="68"/>
      <c r="C8" s="3">
        <v>73.23</v>
      </c>
      <c r="D8" s="3">
        <v>603.54</v>
      </c>
      <c r="E8" s="9">
        <v>1271.0899999999999</v>
      </c>
      <c r="F8" s="9">
        <v>1624.63</v>
      </c>
      <c r="G8" s="9">
        <v>1873.14</v>
      </c>
      <c r="H8" s="9">
        <v>3109.71</v>
      </c>
      <c r="J8" s="68"/>
      <c r="K8" s="3">
        <v>1725.36</v>
      </c>
      <c r="L8" s="11">
        <v>8875.2903225806458</v>
      </c>
      <c r="M8" s="11">
        <v>16540.759699999999</v>
      </c>
      <c r="N8" s="11">
        <v>19585.868400000003</v>
      </c>
      <c r="O8" s="9">
        <v>20879.45</v>
      </c>
      <c r="P8" s="9">
        <v>35117.65524</v>
      </c>
      <c r="R8" s="68"/>
      <c r="S8" s="30">
        <v>87.52</v>
      </c>
      <c r="T8" s="30">
        <v>238.47</v>
      </c>
      <c r="U8" s="30">
        <v>522.29</v>
      </c>
      <c r="V8" s="30">
        <v>747.58</v>
      </c>
      <c r="W8" s="30">
        <v>852.25</v>
      </c>
      <c r="X8" s="30">
        <v>1423.08</v>
      </c>
      <c r="Z8" s="68"/>
      <c r="AA8" s="9">
        <v>19310.91</v>
      </c>
      <c r="AB8" s="9">
        <v>32636.65</v>
      </c>
      <c r="AC8" s="9">
        <v>49625.25</v>
      </c>
      <c r="AD8" s="9">
        <v>58661.41</v>
      </c>
      <c r="AE8" s="9">
        <v>69854.41</v>
      </c>
      <c r="AF8" s="9">
        <v>115748.97</v>
      </c>
    </row>
    <row r="9" spans="2:32" x14ac:dyDescent="0.25">
      <c r="B9" s="1"/>
      <c r="C9" s="1"/>
      <c r="D9" s="1"/>
      <c r="E9" s="1"/>
      <c r="F9" s="1"/>
      <c r="G9" s="1"/>
      <c r="H9" s="1"/>
    </row>
    <row r="10" spans="2:32" x14ac:dyDescent="0.25">
      <c r="B10" s="80" t="s">
        <v>39</v>
      </c>
      <c r="C10" s="80"/>
      <c r="D10" s="80"/>
      <c r="E10" s="1"/>
      <c r="F10" s="1"/>
      <c r="G10" s="1"/>
      <c r="H10" s="1"/>
      <c r="J10" s="80" t="s">
        <v>39</v>
      </c>
      <c r="K10" s="80"/>
      <c r="L10" s="80"/>
      <c r="R10" s="80" t="s">
        <v>39</v>
      </c>
      <c r="S10" s="80"/>
      <c r="T10" s="80"/>
      <c r="Z10" s="80" t="s">
        <v>39</v>
      </c>
      <c r="AA10" s="80"/>
      <c r="AB10" s="80"/>
    </row>
    <row r="11" spans="2:32" x14ac:dyDescent="0.25">
      <c r="B11" s="80" t="s">
        <v>82</v>
      </c>
      <c r="C11" s="80"/>
      <c r="D11" s="80"/>
      <c r="E11" s="1"/>
      <c r="F11" s="1"/>
      <c r="H11" s="1"/>
      <c r="J11" s="80" t="s">
        <v>82</v>
      </c>
      <c r="K11" s="80"/>
      <c r="L11" s="80"/>
      <c r="R11" s="80" t="s">
        <v>82</v>
      </c>
      <c r="S11" s="80"/>
      <c r="T11" s="80"/>
      <c r="Z11" s="80" t="s">
        <v>82</v>
      </c>
      <c r="AA11" s="80"/>
      <c r="AB11" s="80"/>
    </row>
    <row r="12" spans="2:32" x14ac:dyDescent="0.25">
      <c r="B12" s="80" t="s">
        <v>40</v>
      </c>
      <c r="C12" s="80"/>
      <c r="D12" s="80"/>
      <c r="E12" s="1"/>
      <c r="F12" s="1"/>
      <c r="H12" s="1"/>
      <c r="J12" s="80" t="s">
        <v>40</v>
      </c>
      <c r="K12" s="80"/>
      <c r="L12" s="80"/>
      <c r="R12" s="80" t="s">
        <v>40</v>
      </c>
      <c r="S12" s="80"/>
      <c r="T12" s="80"/>
      <c r="Z12" s="80" t="s">
        <v>40</v>
      </c>
      <c r="AA12" s="80"/>
      <c r="AB12" s="80"/>
    </row>
    <row r="13" spans="2:32" x14ac:dyDescent="0.25">
      <c r="B13" s="13" t="s">
        <v>34</v>
      </c>
      <c r="C13" s="80" t="s">
        <v>29</v>
      </c>
      <c r="D13" s="80"/>
      <c r="E13" s="1"/>
      <c r="F13" s="1"/>
      <c r="H13" s="1"/>
      <c r="J13" s="13" t="s">
        <v>34</v>
      </c>
      <c r="K13" s="80" t="s">
        <v>29</v>
      </c>
      <c r="L13" s="80"/>
      <c r="R13" s="13" t="s">
        <v>34</v>
      </c>
      <c r="S13" s="80" t="s">
        <v>29</v>
      </c>
      <c r="T13" s="80"/>
      <c r="Z13" s="13" t="s">
        <v>34</v>
      </c>
      <c r="AA13" s="80" t="s">
        <v>29</v>
      </c>
      <c r="AB13" s="80"/>
    </row>
    <row r="14" spans="2:32" x14ac:dyDescent="0.25">
      <c r="B14" s="13" t="s">
        <v>35</v>
      </c>
      <c r="C14" s="80" t="s">
        <v>30</v>
      </c>
      <c r="D14" s="80"/>
      <c r="E14" s="1"/>
      <c r="F14" s="1"/>
      <c r="H14" s="1"/>
      <c r="J14" s="13" t="s">
        <v>35</v>
      </c>
      <c r="K14" s="80" t="s">
        <v>30</v>
      </c>
      <c r="L14" s="80"/>
      <c r="R14" s="13" t="s">
        <v>35</v>
      </c>
      <c r="S14" s="80" t="s">
        <v>30</v>
      </c>
      <c r="T14" s="80"/>
      <c r="Z14" s="13" t="s">
        <v>35</v>
      </c>
      <c r="AA14" s="80" t="s">
        <v>30</v>
      </c>
      <c r="AB14" s="80"/>
    </row>
    <row r="15" spans="2:32" x14ac:dyDescent="0.25">
      <c r="B15" s="13" t="s">
        <v>36</v>
      </c>
      <c r="C15" s="80" t="s">
        <v>26</v>
      </c>
      <c r="D15" s="80"/>
      <c r="E15" s="1"/>
      <c r="F15" s="1"/>
      <c r="H15" s="1"/>
      <c r="J15" s="13" t="s">
        <v>36</v>
      </c>
      <c r="K15" s="80" t="s">
        <v>26</v>
      </c>
      <c r="L15" s="80"/>
      <c r="R15" s="13" t="s">
        <v>36</v>
      </c>
      <c r="S15" s="80" t="s">
        <v>26</v>
      </c>
      <c r="T15" s="80"/>
      <c r="Z15" s="13" t="s">
        <v>36</v>
      </c>
      <c r="AA15" s="80" t="s">
        <v>26</v>
      </c>
      <c r="AB15" s="80"/>
    </row>
    <row r="16" spans="2:32" x14ac:dyDescent="0.25">
      <c r="B16" s="13" t="s">
        <v>37</v>
      </c>
      <c r="C16" s="80" t="s">
        <v>31</v>
      </c>
      <c r="D16" s="80"/>
      <c r="E16" s="1"/>
      <c r="F16" s="1"/>
      <c r="H16" s="1"/>
      <c r="J16" s="13" t="s">
        <v>37</v>
      </c>
      <c r="K16" s="80" t="s">
        <v>31</v>
      </c>
      <c r="L16" s="80"/>
      <c r="R16" s="13" t="s">
        <v>37</v>
      </c>
      <c r="S16" s="80" t="s">
        <v>31</v>
      </c>
      <c r="T16" s="80"/>
      <c r="Z16" s="13" t="s">
        <v>37</v>
      </c>
      <c r="AA16" s="80" t="s">
        <v>31</v>
      </c>
      <c r="AB16" s="80"/>
    </row>
    <row r="17" spans="2:31" x14ac:dyDescent="0.25">
      <c r="B17" s="13" t="s">
        <v>38</v>
      </c>
      <c r="C17" s="80" t="s">
        <v>27</v>
      </c>
      <c r="D17" s="80"/>
      <c r="E17" s="1"/>
      <c r="F17" s="1"/>
      <c r="H17" s="1"/>
      <c r="J17" s="13" t="s">
        <v>38</v>
      </c>
      <c r="K17" s="80" t="s">
        <v>27</v>
      </c>
      <c r="L17" s="80"/>
      <c r="R17" s="13" t="s">
        <v>38</v>
      </c>
      <c r="S17" s="80" t="s">
        <v>27</v>
      </c>
      <c r="T17" s="80"/>
      <c r="Z17" s="13" t="s">
        <v>38</v>
      </c>
      <c r="AA17" s="80" t="s">
        <v>27</v>
      </c>
      <c r="AB17" s="80"/>
    </row>
    <row r="20" spans="2:31" x14ac:dyDescent="0.25">
      <c r="B20" s="80" t="s">
        <v>44</v>
      </c>
      <c r="C20" s="80"/>
      <c r="D20" s="80"/>
      <c r="J20" s="80" t="s">
        <v>81</v>
      </c>
      <c r="K20" s="80"/>
      <c r="L20" s="80"/>
      <c r="R20" s="80" t="s">
        <v>45</v>
      </c>
      <c r="S20" s="80"/>
      <c r="T20" s="80"/>
      <c r="Z20" s="80" t="s">
        <v>46</v>
      </c>
      <c r="AA20" s="80"/>
      <c r="AB20" s="80"/>
    </row>
    <row r="21" spans="2:31" ht="15.75" thickBot="1" x14ac:dyDescent="0.3"/>
    <row r="22" spans="2:31" x14ac:dyDescent="0.25">
      <c r="B22" s="58" t="s">
        <v>62</v>
      </c>
      <c r="C22" s="58"/>
      <c r="J22" s="58" t="s">
        <v>62</v>
      </c>
      <c r="K22" s="58"/>
      <c r="R22" s="58" t="s">
        <v>62</v>
      </c>
      <c r="S22" s="58"/>
      <c r="Z22" s="58" t="s">
        <v>62</v>
      </c>
      <c r="AA22" s="58"/>
    </row>
    <row r="23" spans="2:31" x14ac:dyDescent="0.25">
      <c r="B23" s="57" t="s">
        <v>63</v>
      </c>
      <c r="C23" s="57">
        <v>0.99896063558423853</v>
      </c>
      <c r="J23" s="57" t="s">
        <v>63</v>
      </c>
      <c r="K23" s="57">
        <v>0.99615744087673219</v>
      </c>
      <c r="R23" s="57" t="s">
        <v>63</v>
      </c>
      <c r="S23" s="57">
        <v>0.99842272867639692</v>
      </c>
      <c r="Z23" s="57" t="s">
        <v>63</v>
      </c>
      <c r="AA23" s="57">
        <v>0.99793820079942608</v>
      </c>
    </row>
    <row r="24" spans="2:31" x14ac:dyDescent="0.25">
      <c r="B24" s="57" t="s">
        <v>64</v>
      </c>
      <c r="C24" s="57">
        <v>0.99792235144686581</v>
      </c>
      <c r="J24" s="57" t="s">
        <v>64</v>
      </c>
      <c r="K24" s="57">
        <v>0.99232964701408011</v>
      </c>
      <c r="R24" s="57" t="s">
        <v>64</v>
      </c>
      <c r="S24" s="57">
        <v>0.99684794513762209</v>
      </c>
      <c r="Z24" s="57" t="s">
        <v>64</v>
      </c>
      <c r="AA24" s="57">
        <v>0.99588065261479575</v>
      </c>
    </row>
    <row r="25" spans="2:31" x14ac:dyDescent="0.25">
      <c r="B25" s="57" t="s">
        <v>65</v>
      </c>
      <c r="C25" s="57">
        <v>0.99781300152301655</v>
      </c>
      <c r="J25" s="57" t="s">
        <v>65</v>
      </c>
      <c r="K25" s="57">
        <v>0.99192594422534752</v>
      </c>
      <c r="R25" s="57" t="s">
        <v>65</v>
      </c>
      <c r="S25" s="57">
        <v>0.99663780814679692</v>
      </c>
      <c r="Z25" s="57" t="s">
        <v>65</v>
      </c>
      <c r="AA25" s="57">
        <v>0.99560602945578214</v>
      </c>
    </row>
    <row r="26" spans="2:31" s="20" customFormat="1" x14ac:dyDescent="0.25">
      <c r="B26" s="57" t="s">
        <v>66</v>
      </c>
      <c r="C26" s="57">
        <v>46.707853170855131</v>
      </c>
      <c r="J26" s="57" t="s">
        <v>66</v>
      </c>
      <c r="K26" s="57">
        <v>945.94085176354952</v>
      </c>
      <c r="R26" s="57" t="s">
        <v>66</v>
      </c>
      <c r="S26" s="57">
        <v>26.175535429835648</v>
      </c>
      <c r="Z26" s="57" t="s">
        <v>66</v>
      </c>
      <c r="AA26" s="57">
        <v>2037.0329017648398</v>
      </c>
    </row>
    <row r="28" spans="2:31" ht="15.75" thickBot="1" x14ac:dyDescent="0.3">
      <c r="B28" t="s">
        <v>41</v>
      </c>
      <c r="J28" t="s">
        <v>41</v>
      </c>
      <c r="R28" t="s">
        <v>41</v>
      </c>
      <c r="Z28" t="s">
        <v>41</v>
      </c>
    </row>
    <row r="29" spans="2:31" x14ac:dyDescent="0.25">
      <c r="B29" s="54"/>
      <c r="C29" s="54" t="s">
        <v>75</v>
      </c>
      <c r="D29" s="54" t="s">
        <v>76</v>
      </c>
      <c r="E29" s="54" t="s">
        <v>77</v>
      </c>
      <c r="F29" s="54" t="s">
        <v>42</v>
      </c>
      <c r="G29" s="54" t="s">
        <v>69</v>
      </c>
      <c r="J29" s="54"/>
      <c r="K29" s="54" t="s">
        <v>75</v>
      </c>
      <c r="L29" s="54" t="s">
        <v>76</v>
      </c>
      <c r="M29" s="54" t="s">
        <v>77</v>
      </c>
      <c r="N29" s="54" t="s">
        <v>42</v>
      </c>
      <c r="O29" s="54" t="s">
        <v>69</v>
      </c>
      <c r="R29" s="54"/>
      <c r="S29" s="54" t="s">
        <v>75</v>
      </c>
      <c r="T29" s="54" t="s">
        <v>76</v>
      </c>
      <c r="U29" s="54" t="s">
        <v>77</v>
      </c>
      <c r="V29" s="54" t="s">
        <v>42</v>
      </c>
      <c r="W29" s="54" t="s">
        <v>69</v>
      </c>
      <c r="Z29" s="54"/>
      <c r="AA29" s="54" t="s">
        <v>75</v>
      </c>
      <c r="AB29" s="54" t="s">
        <v>76</v>
      </c>
      <c r="AC29" s="54" t="s">
        <v>77</v>
      </c>
      <c r="AD29" s="54" t="s">
        <v>42</v>
      </c>
      <c r="AE29" s="54" t="s">
        <v>69</v>
      </c>
    </row>
    <row r="30" spans="2:31" x14ac:dyDescent="0.25">
      <c r="B30" s="57" t="s">
        <v>61</v>
      </c>
      <c r="C30" s="57">
        <v>1</v>
      </c>
      <c r="D30" s="57">
        <v>19909395.673886467</v>
      </c>
      <c r="E30" s="57">
        <v>19909395.673886467</v>
      </c>
      <c r="F30" s="57">
        <v>9125.9537850553152</v>
      </c>
      <c r="G30" s="57">
        <v>5.945588982970691E-27</v>
      </c>
      <c r="J30" s="57" t="s">
        <v>61</v>
      </c>
      <c r="K30" s="57">
        <v>1</v>
      </c>
      <c r="L30" s="57">
        <v>2199490953.6309242</v>
      </c>
      <c r="M30" s="57">
        <v>2199490953.6309242</v>
      </c>
      <c r="N30" s="57">
        <v>2458.069834318901</v>
      </c>
      <c r="O30" s="57">
        <v>1.4591824998366463E-21</v>
      </c>
      <c r="R30" s="57" t="s">
        <v>61</v>
      </c>
      <c r="S30" s="57">
        <v>1</v>
      </c>
      <c r="T30" s="57">
        <v>3250255.9148979508</v>
      </c>
      <c r="U30" s="57">
        <v>3250255.9148979508</v>
      </c>
      <c r="V30" s="57">
        <v>4743.800419064879</v>
      </c>
      <c r="W30" s="57">
        <v>3.5214341998623572E-20</v>
      </c>
      <c r="Z30" s="57" t="s">
        <v>61</v>
      </c>
      <c r="AA30" s="57">
        <v>1</v>
      </c>
      <c r="AB30" s="57">
        <v>15047564863.813955</v>
      </c>
      <c r="AC30" s="57">
        <v>15047564863.813955</v>
      </c>
      <c r="AD30" s="57">
        <v>3626.3534954290126</v>
      </c>
      <c r="AE30" s="57">
        <v>2.6221974669069035E-19</v>
      </c>
    </row>
    <row r="31" spans="2:31" x14ac:dyDescent="0.25">
      <c r="B31" s="57" t="s">
        <v>67</v>
      </c>
      <c r="C31" s="57">
        <v>15</v>
      </c>
      <c r="D31" s="57">
        <v>41450.847408773065</v>
      </c>
      <c r="E31" s="57">
        <v>2181.6235478301614</v>
      </c>
      <c r="F31" s="15"/>
      <c r="G31" s="15"/>
      <c r="J31" s="57" t="s">
        <v>67</v>
      </c>
      <c r="K31" s="57">
        <v>15</v>
      </c>
      <c r="L31" s="57">
        <v>17001277.80566784</v>
      </c>
      <c r="M31" s="57">
        <v>894804.09503514948</v>
      </c>
      <c r="N31" s="15"/>
      <c r="O31" s="15"/>
      <c r="R31" s="57" t="s">
        <v>67</v>
      </c>
      <c r="S31" s="57">
        <v>15</v>
      </c>
      <c r="T31" s="57">
        <v>10277.379825578719</v>
      </c>
      <c r="U31" s="57">
        <v>685.15865503858129</v>
      </c>
      <c r="V31" s="15"/>
      <c r="W31" s="15"/>
      <c r="Z31" s="57" t="s">
        <v>67</v>
      </c>
      <c r="AA31" s="57">
        <v>15</v>
      </c>
      <c r="AB31" s="57">
        <v>62242545.64308726</v>
      </c>
      <c r="AC31" s="57">
        <v>4149503.0428724838</v>
      </c>
      <c r="AD31" s="15"/>
      <c r="AE31" s="15"/>
    </row>
    <row r="32" spans="2:31" ht="15.75" thickBot="1" x14ac:dyDescent="0.3">
      <c r="B32" s="57" t="s">
        <v>43</v>
      </c>
      <c r="C32" s="57">
        <v>16</v>
      </c>
      <c r="D32" s="57">
        <v>19950846.521295238</v>
      </c>
      <c r="E32" s="16"/>
      <c r="F32" s="16"/>
      <c r="G32" s="16"/>
      <c r="J32" s="56" t="s">
        <v>43</v>
      </c>
      <c r="K32" s="57">
        <v>16</v>
      </c>
      <c r="L32" s="57">
        <v>2216492231.4365921</v>
      </c>
      <c r="M32" s="16"/>
      <c r="N32" s="16"/>
      <c r="O32" s="16"/>
      <c r="R32" s="57" t="s">
        <v>43</v>
      </c>
      <c r="S32" s="57">
        <v>16</v>
      </c>
      <c r="T32" s="57">
        <v>3260533.2947235294</v>
      </c>
      <c r="U32" s="16"/>
      <c r="V32" s="16"/>
      <c r="W32" s="16"/>
      <c r="Z32" s="57" t="s">
        <v>43</v>
      </c>
      <c r="AA32" s="57">
        <v>16</v>
      </c>
      <c r="AB32" s="57">
        <v>15109807409.457043</v>
      </c>
      <c r="AC32" s="16"/>
      <c r="AD32" s="16"/>
      <c r="AE32" s="16"/>
    </row>
    <row r="33" spans="2:32" ht="15.75" thickBot="1" x14ac:dyDescent="0.3"/>
    <row r="34" spans="2:32" x14ac:dyDescent="0.25">
      <c r="B34" s="54"/>
      <c r="C34" s="54" t="s">
        <v>70</v>
      </c>
      <c r="D34" s="54" t="s">
        <v>66</v>
      </c>
      <c r="E34" s="54" t="s">
        <v>71</v>
      </c>
      <c r="F34" s="54" t="s">
        <v>72</v>
      </c>
      <c r="G34" s="54" t="s">
        <v>73</v>
      </c>
      <c r="H34" s="54" t="s">
        <v>74</v>
      </c>
      <c r="J34" s="54"/>
      <c r="K34" s="54" t="s">
        <v>70</v>
      </c>
      <c r="L34" s="54" t="s">
        <v>66</v>
      </c>
      <c r="M34" s="54" t="s">
        <v>71</v>
      </c>
      <c r="N34" s="54" t="s">
        <v>72</v>
      </c>
      <c r="O34" s="54" t="s">
        <v>73</v>
      </c>
      <c r="P34" s="54" t="s">
        <v>74</v>
      </c>
      <c r="R34" s="54"/>
      <c r="S34" s="54" t="s">
        <v>70</v>
      </c>
      <c r="T34" s="54" t="s">
        <v>66</v>
      </c>
      <c r="U34" s="54" t="s">
        <v>71</v>
      </c>
      <c r="V34" s="54" t="s">
        <v>72</v>
      </c>
      <c r="W34" s="54" t="s">
        <v>73</v>
      </c>
      <c r="X34" s="54" t="s">
        <v>74</v>
      </c>
      <c r="Z34" s="54"/>
      <c r="AA34" s="54" t="s">
        <v>70</v>
      </c>
      <c r="AB34" s="54" t="s">
        <v>66</v>
      </c>
      <c r="AC34" s="54" t="s">
        <v>71</v>
      </c>
      <c r="AD34" s="54" t="s">
        <v>72</v>
      </c>
      <c r="AE34" s="54" t="s">
        <v>73</v>
      </c>
      <c r="AF34" s="54" t="s">
        <v>74</v>
      </c>
    </row>
    <row r="35" spans="2:32" x14ac:dyDescent="0.25">
      <c r="B35" s="57" t="s">
        <v>68</v>
      </c>
      <c r="C35" s="57">
        <v>17.985971943887762</v>
      </c>
      <c r="D35" s="57">
        <v>16.623665942774181</v>
      </c>
      <c r="E35" s="57">
        <v>1.0819497940949503</v>
      </c>
      <c r="F35" s="57">
        <v>0.29281616028945218</v>
      </c>
      <c r="G35" s="57">
        <v>-16.807760746786791</v>
      </c>
      <c r="H35" s="57">
        <v>52.779704634562314</v>
      </c>
      <c r="J35" s="57" t="s">
        <v>68</v>
      </c>
      <c r="K35" s="57">
        <v>2453.4583402245717</v>
      </c>
      <c r="L35" s="57">
        <v>336.66725515769673</v>
      </c>
      <c r="M35" s="57">
        <v>7.2874872819911127</v>
      </c>
      <c r="N35" s="57">
        <v>6.5084269514722423E-7</v>
      </c>
      <c r="O35" s="57">
        <v>1748.8056768478923</v>
      </c>
      <c r="P35" s="57">
        <v>3158.111003601251</v>
      </c>
      <c r="R35" s="57" t="s">
        <v>68</v>
      </c>
      <c r="S35" s="57">
        <v>-59.791689814814845</v>
      </c>
      <c r="T35" s="57">
        <v>12.536335522458751</v>
      </c>
      <c r="U35" s="57">
        <v>-4.7694710872805279</v>
      </c>
      <c r="V35" s="57">
        <v>2.4833094841316636E-4</v>
      </c>
      <c r="W35" s="57">
        <v>-86.512256467144397</v>
      </c>
      <c r="X35" s="57">
        <v>-33.071123162485286</v>
      </c>
      <c r="Z35" s="57" t="s">
        <v>68</v>
      </c>
      <c r="AA35" s="57">
        <v>9314.5272240740669</v>
      </c>
      <c r="AB35" s="57">
        <v>975.6028867208596</v>
      </c>
      <c r="AC35" s="57">
        <v>9.5474576293859901</v>
      </c>
      <c r="AD35" s="57">
        <v>9.1577122686619008E-8</v>
      </c>
      <c r="AE35" s="57">
        <v>7235.0788945260865</v>
      </c>
      <c r="AF35" s="57">
        <v>11393.975553622047</v>
      </c>
    </row>
    <row r="36" spans="2:32" x14ac:dyDescent="0.25">
      <c r="B36" s="57">
        <v>10</v>
      </c>
      <c r="C36" s="57">
        <v>62.281854820752628</v>
      </c>
      <c r="D36" s="57">
        <v>0.65196218304514841</v>
      </c>
      <c r="E36" s="57">
        <v>95.529858081415142</v>
      </c>
      <c r="F36" s="57">
        <v>5.9455889829706487E-27</v>
      </c>
      <c r="G36" s="57">
        <v>60.917282289074578</v>
      </c>
      <c r="H36" s="57">
        <v>63.646427352430678</v>
      </c>
      <c r="J36" s="57">
        <v>10</v>
      </c>
      <c r="K36" s="57">
        <v>654.62651052023421</v>
      </c>
      <c r="L36" s="57">
        <v>13.203725302711446</v>
      </c>
      <c r="M36" s="57">
        <v>49.578925304194541</v>
      </c>
      <c r="N36" s="57">
        <v>1.4591824998366463E-21</v>
      </c>
      <c r="O36" s="57">
        <v>626.99079585385948</v>
      </c>
      <c r="P36" s="57">
        <v>682.26222518660893</v>
      </c>
      <c r="R36" s="57">
        <v>50</v>
      </c>
      <c r="S36" s="57">
        <v>30.499310185185195</v>
      </c>
      <c r="T36" s="57">
        <v>0.4428195765409928</v>
      </c>
      <c r="U36" s="57">
        <v>68.875252588029625</v>
      </c>
      <c r="V36" s="57">
        <v>3.521434199862332E-20</v>
      </c>
      <c r="W36" s="57">
        <v>29.555462600001924</v>
      </c>
      <c r="X36" s="57">
        <v>31.443157770368465</v>
      </c>
      <c r="Z36" s="57">
        <v>50</v>
      </c>
      <c r="AA36" s="57">
        <v>2075.2209840740743</v>
      </c>
      <c r="AB36" s="57">
        <v>34.461111574107733</v>
      </c>
      <c r="AC36" s="57">
        <v>60.219212012687549</v>
      </c>
      <c r="AD36" s="57">
        <v>2.6221974669069035E-19</v>
      </c>
      <c r="AE36" s="57">
        <v>2001.7688634699578</v>
      </c>
      <c r="AF36" s="57">
        <v>2148.6731046781911</v>
      </c>
    </row>
  </sheetData>
  <mergeCells count="52">
    <mergeCell ref="C15:D15"/>
    <mergeCell ref="K15:L15"/>
    <mergeCell ref="S15:T15"/>
    <mergeCell ref="AA15:AB15"/>
    <mergeCell ref="B20:D20"/>
    <mergeCell ref="J20:L20"/>
    <mergeCell ref="R20:T20"/>
    <mergeCell ref="Z20:AB20"/>
    <mergeCell ref="C16:D16"/>
    <mergeCell ref="K16:L16"/>
    <mergeCell ref="S16:T16"/>
    <mergeCell ref="AA16:AB16"/>
    <mergeCell ref="C17:D17"/>
    <mergeCell ref="K17:L17"/>
    <mergeCell ref="S17:T17"/>
    <mergeCell ref="AA17:AB17"/>
    <mergeCell ref="C13:D13"/>
    <mergeCell ref="K13:L13"/>
    <mergeCell ref="S13:T13"/>
    <mergeCell ref="AA13:AB13"/>
    <mergeCell ref="C14:D14"/>
    <mergeCell ref="K14:L14"/>
    <mergeCell ref="S14:T14"/>
    <mergeCell ref="AA14:AB14"/>
    <mergeCell ref="B11:D11"/>
    <mergeCell ref="J11:L11"/>
    <mergeCell ref="R11:T11"/>
    <mergeCell ref="Z11:AB11"/>
    <mergeCell ref="B12:D12"/>
    <mergeCell ref="J12:L12"/>
    <mergeCell ref="R12:T12"/>
    <mergeCell ref="Z12:AB12"/>
    <mergeCell ref="B6:B8"/>
    <mergeCell ref="J6:J8"/>
    <mergeCell ref="R6:R8"/>
    <mergeCell ref="Z6:Z8"/>
    <mergeCell ref="B10:D10"/>
    <mergeCell ref="J10:L10"/>
    <mergeCell ref="R10:T10"/>
    <mergeCell ref="Z10:AB10"/>
    <mergeCell ref="B2:H2"/>
    <mergeCell ref="J2:P2"/>
    <mergeCell ref="R2:X2"/>
    <mergeCell ref="Z2:AF2"/>
    <mergeCell ref="B3:B5"/>
    <mergeCell ref="C3:H3"/>
    <mergeCell ref="J3:J5"/>
    <mergeCell ref="K3:P3"/>
    <mergeCell ref="R3:R5"/>
    <mergeCell ref="S3:X3"/>
    <mergeCell ref="Z3:Z5"/>
    <mergeCell ref="AA3:A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41"/>
  <sheetViews>
    <sheetView topLeftCell="I4" workbookViewId="0">
      <selection activeCell="I26" sqref="I26"/>
    </sheetView>
  </sheetViews>
  <sheetFormatPr defaultRowHeight="15" x14ac:dyDescent="0.25"/>
  <cols>
    <col min="2" max="2" width="19.5703125" style="1" bestFit="1" customWidth="1"/>
    <col min="3" max="3" width="12.7109375" style="1" bestFit="1" customWidth="1"/>
    <col min="4" max="4" width="14.5703125" style="1" bestFit="1" customWidth="1"/>
    <col min="5" max="5" width="12.7109375" style="1" bestFit="1" customWidth="1"/>
    <col min="6" max="6" width="12" style="1" bestFit="1" customWidth="1"/>
    <col min="7" max="7" width="13.42578125" style="1" bestFit="1" customWidth="1"/>
    <col min="8" max="8" width="12" style="1" bestFit="1" customWidth="1"/>
    <col min="9" max="9" width="9.140625" style="1"/>
    <col min="10" max="10" width="19.5703125" style="1" bestFit="1" customWidth="1"/>
    <col min="11" max="11" width="12" style="1" bestFit="1" customWidth="1"/>
    <col min="12" max="12" width="14.5703125" style="1" bestFit="1" customWidth="1"/>
    <col min="13" max="14" width="12" style="1" bestFit="1" customWidth="1"/>
    <col min="15" max="15" width="13.42578125" style="1" bestFit="1" customWidth="1"/>
    <col min="16" max="16" width="12" style="1" bestFit="1" customWidth="1"/>
    <col min="17" max="17" width="9.140625" style="1"/>
    <col min="18" max="18" width="19.5703125" style="1" bestFit="1" customWidth="1"/>
    <col min="19" max="19" width="12.7109375" style="1" bestFit="1" customWidth="1"/>
    <col min="20" max="20" width="14.5703125" style="1" bestFit="1" customWidth="1"/>
    <col min="21" max="21" width="12.7109375" style="1" bestFit="1" customWidth="1"/>
    <col min="22" max="22" width="12" style="1" bestFit="1" customWidth="1"/>
    <col min="23" max="23" width="13.42578125" style="1" bestFit="1" customWidth="1"/>
    <col min="24" max="24" width="12.7109375" style="1" bestFit="1" customWidth="1"/>
    <col min="25" max="25" width="9.140625" style="1"/>
    <col min="26" max="26" width="19.5703125" style="1" bestFit="1" customWidth="1"/>
    <col min="27" max="27" width="12" style="1" bestFit="1" customWidth="1"/>
    <col min="28" max="28" width="14.5703125" style="1" bestFit="1" customWidth="1"/>
    <col min="29" max="30" width="12" style="1" bestFit="1" customWidth="1"/>
    <col min="31" max="31" width="13.42578125" style="1" bestFit="1" customWidth="1"/>
    <col min="32" max="32" width="12" style="1" bestFit="1" customWidth="1"/>
  </cols>
  <sheetData>
    <row r="2" spans="2:32" x14ac:dyDescent="0.25">
      <c r="B2" s="69" t="s">
        <v>25</v>
      </c>
      <c r="C2" s="69"/>
      <c r="D2" s="69"/>
      <c r="E2" s="69"/>
      <c r="F2" s="69"/>
      <c r="G2" s="69"/>
      <c r="H2" s="69"/>
      <c r="J2" s="69" t="s">
        <v>25</v>
      </c>
      <c r="K2" s="69"/>
      <c r="L2" s="69"/>
      <c r="M2" s="69"/>
      <c r="N2" s="69"/>
      <c r="O2" s="69"/>
      <c r="P2" s="69"/>
      <c r="R2" s="69" t="s">
        <v>25</v>
      </c>
      <c r="S2" s="69"/>
      <c r="T2" s="69"/>
      <c r="U2" s="69"/>
      <c r="V2" s="69"/>
      <c r="W2" s="69"/>
      <c r="X2" s="69"/>
      <c r="Z2" s="69" t="s">
        <v>25</v>
      </c>
      <c r="AA2" s="69"/>
      <c r="AB2" s="69"/>
      <c r="AC2" s="69"/>
      <c r="AD2" s="69"/>
      <c r="AE2" s="69"/>
      <c r="AF2" s="69"/>
    </row>
    <row r="3" spans="2:32" x14ac:dyDescent="0.25">
      <c r="B3" s="66" t="s">
        <v>0</v>
      </c>
      <c r="C3" s="68" t="s">
        <v>4</v>
      </c>
      <c r="D3" s="68"/>
      <c r="E3" s="68"/>
      <c r="F3" s="68"/>
      <c r="G3" s="68"/>
      <c r="H3" s="68"/>
      <c r="J3" s="66" t="s">
        <v>0</v>
      </c>
      <c r="K3" s="68" t="s">
        <v>4</v>
      </c>
      <c r="L3" s="68"/>
      <c r="M3" s="68"/>
      <c r="N3" s="68"/>
      <c r="O3" s="68"/>
      <c r="P3" s="68"/>
      <c r="R3" s="66" t="s">
        <v>0</v>
      </c>
      <c r="S3" s="68" t="s">
        <v>4</v>
      </c>
      <c r="T3" s="68"/>
      <c r="U3" s="68"/>
      <c r="V3" s="68"/>
      <c r="W3" s="68"/>
      <c r="X3" s="68"/>
      <c r="Z3" s="66" t="s">
        <v>0</v>
      </c>
      <c r="AA3" s="68" t="s">
        <v>4</v>
      </c>
      <c r="AB3" s="68"/>
      <c r="AC3" s="68"/>
      <c r="AD3" s="68"/>
      <c r="AE3" s="68"/>
      <c r="AF3" s="68"/>
    </row>
    <row r="4" spans="2:32" x14ac:dyDescent="0.25">
      <c r="B4" s="67"/>
      <c r="C4" s="4" t="s">
        <v>5</v>
      </c>
      <c r="D4" s="4" t="s">
        <v>6</v>
      </c>
      <c r="E4" s="4" t="s">
        <v>7</v>
      </c>
      <c r="F4" s="4" t="s">
        <v>14</v>
      </c>
      <c r="G4" s="4" t="s">
        <v>15</v>
      </c>
      <c r="H4" s="4" t="s">
        <v>32</v>
      </c>
      <c r="J4" s="67"/>
      <c r="K4" s="4" t="s">
        <v>5</v>
      </c>
      <c r="L4" s="4" t="s">
        <v>6</v>
      </c>
      <c r="M4" s="4" t="s">
        <v>7</v>
      </c>
      <c r="N4" s="4" t="s">
        <v>14</v>
      </c>
      <c r="O4" s="4" t="s">
        <v>15</v>
      </c>
      <c r="P4" s="4" t="s">
        <v>32</v>
      </c>
      <c r="R4" s="67"/>
      <c r="S4" s="4" t="s">
        <v>5</v>
      </c>
      <c r="T4" s="4" t="s">
        <v>6</v>
      </c>
      <c r="U4" s="4" t="s">
        <v>7</v>
      </c>
      <c r="V4" s="4" t="s">
        <v>14</v>
      </c>
      <c r="W4" s="4" t="s">
        <v>15</v>
      </c>
      <c r="X4" s="4" t="s">
        <v>32</v>
      </c>
      <c r="Z4" s="67"/>
      <c r="AA4" s="4" t="s">
        <v>5</v>
      </c>
      <c r="AB4" s="4" t="s">
        <v>6</v>
      </c>
      <c r="AC4" s="4" t="s">
        <v>7</v>
      </c>
      <c r="AD4" s="4" t="s">
        <v>14</v>
      </c>
      <c r="AE4" s="4" t="s">
        <v>15</v>
      </c>
      <c r="AF4" s="4" t="s">
        <v>32</v>
      </c>
    </row>
    <row r="5" spans="2:32" x14ac:dyDescent="0.25">
      <c r="B5" s="68"/>
      <c r="C5" s="4" t="s">
        <v>33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J5" s="68"/>
      <c r="K5" s="4" t="s">
        <v>33</v>
      </c>
      <c r="L5" s="4" t="s">
        <v>34</v>
      </c>
      <c r="M5" s="4" t="s">
        <v>35</v>
      </c>
      <c r="N5" s="4" t="s">
        <v>36</v>
      </c>
      <c r="O5" s="3" t="s">
        <v>37</v>
      </c>
      <c r="P5" s="3" t="s">
        <v>38</v>
      </c>
      <c r="R5" s="68"/>
      <c r="S5" s="4" t="s">
        <v>33</v>
      </c>
      <c r="T5" s="4" t="s">
        <v>34</v>
      </c>
      <c r="U5" s="4" t="s">
        <v>35</v>
      </c>
      <c r="V5" s="4" t="s">
        <v>36</v>
      </c>
      <c r="W5" s="3" t="s">
        <v>37</v>
      </c>
      <c r="X5" s="3" t="s">
        <v>38</v>
      </c>
      <c r="Z5" s="68"/>
      <c r="AA5" s="4" t="s">
        <v>33</v>
      </c>
      <c r="AB5" s="4" t="s">
        <v>34</v>
      </c>
      <c r="AC5" s="4" t="s">
        <v>35</v>
      </c>
      <c r="AD5" s="4" t="s">
        <v>36</v>
      </c>
      <c r="AE5" s="3" t="s">
        <v>37</v>
      </c>
      <c r="AF5" s="3" t="s">
        <v>38</v>
      </c>
    </row>
    <row r="6" spans="2:32" x14ac:dyDescent="0.25">
      <c r="B6" s="66" t="s">
        <v>1</v>
      </c>
      <c r="C6" s="1">
        <v>78.52</v>
      </c>
      <c r="D6" s="1">
        <v>604.14</v>
      </c>
      <c r="E6" s="1">
        <v>1296.0999999999999</v>
      </c>
      <c r="F6" s="1">
        <v>1556.74</v>
      </c>
      <c r="G6" s="1">
        <v>1901.41</v>
      </c>
      <c r="H6" s="1">
        <v>3159.87</v>
      </c>
      <c r="J6" s="66" t="s">
        <v>80</v>
      </c>
      <c r="K6" s="2">
        <v>1985.63</v>
      </c>
      <c r="L6" s="8">
        <v>9657.2314049586785</v>
      </c>
      <c r="M6" s="8">
        <v>16672.638449999999</v>
      </c>
      <c r="N6" s="8">
        <v>18969.630399999998</v>
      </c>
      <c r="O6" s="8">
        <v>22812.524400000002</v>
      </c>
      <c r="P6" s="8">
        <v>34121.296679999999</v>
      </c>
      <c r="R6" s="66" t="s">
        <v>2</v>
      </c>
      <c r="S6" s="5">
        <v>87.45</v>
      </c>
      <c r="T6" s="1">
        <v>244.32499999999999</v>
      </c>
      <c r="U6" s="1">
        <v>521.47</v>
      </c>
      <c r="V6" s="1">
        <v>748.52</v>
      </c>
      <c r="W6" s="1">
        <v>856.96</v>
      </c>
      <c r="X6" s="1">
        <v>1464.19</v>
      </c>
      <c r="Z6" s="66" t="s">
        <v>3</v>
      </c>
      <c r="AA6" s="8">
        <v>21015.753333333334</v>
      </c>
      <c r="AB6" s="1">
        <v>33052.519999999997</v>
      </c>
      <c r="AC6" s="1">
        <v>48636.32</v>
      </c>
      <c r="AD6" s="1">
        <v>58967.54</v>
      </c>
      <c r="AE6" s="1">
        <v>73536.14</v>
      </c>
      <c r="AF6" s="1">
        <v>114524.24</v>
      </c>
    </row>
    <row r="7" spans="2:32" x14ac:dyDescent="0.25">
      <c r="B7" s="67"/>
      <c r="C7" s="5">
        <v>76.23</v>
      </c>
      <c r="D7" s="5">
        <v>596.52</v>
      </c>
      <c r="E7" s="5">
        <v>1321.36</v>
      </c>
      <c r="F7" s="5">
        <v>1609.61</v>
      </c>
      <c r="G7" s="5">
        <v>1997.4</v>
      </c>
      <c r="H7" s="5">
        <v>3014.25</v>
      </c>
      <c r="J7" s="67"/>
      <c r="K7" s="5">
        <v>2045.59</v>
      </c>
      <c r="L7" s="6">
        <v>9800.7235772357726</v>
      </c>
      <c r="M7" s="6">
        <v>16798.5615</v>
      </c>
      <c r="N7" s="6">
        <v>20147.271199999999</v>
      </c>
      <c r="O7" s="6">
        <v>20803.910100000001</v>
      </c>
      <c r="P7" s="6">
        <v>34716.795120000002</v>
      </c>
      <c r="R7" s="67"/>
      <c r="S7" s="5">
        <v>88.63</v>
      </c>
      <c r="T7" s="5">
        <v>241.25</v>
      </c>
      <c r="U7" s="5">
        <v>525.63</v>
      </c>
      <c r="V7" s="5">
        <v>746.25</v>
      </c>
      <c r="W7" s="5">
        <v>854.25</v>
      </c>
      <c r="X7" s="5">
        <v>1478.09</v>
      </c>
      <c r="Z7" s="67"/>
      <c r="AA7" s="6">
        <v>20406.691200000001</v>
      </c>
      <c r="AB7" s="5">
        <v>31998.41</v>
      </c>
      <c r="AC7" s="5">
        <v>47969.54</v>
      </c>
      <c r="AD7" s="5">
        <v>61057.96</v>
      </c>
      <c r="AE7" s="5">
        <v>71052.850000000006</v>
      </c>
      <c r="AF7" s="5">
        <v>112523.87</v>
      </c>
    </row>
    <row r="8" spans="2:32" x14ac:dyDescent="0.25">
      <c r="B8" s="67"/>
      <c r="C8" s="5">
        <v>73.23</v>
      </c>
      <c r="D8" s="5">
        <v>603.54</v>
      </c>
      <c r="E8" s="5">
        <v>1271.0899999999999</v>
      </c>
      <c r="F8" s="5">
        <v>1624.63</v>
      </c>
      <c r="G8" s="5">
        <v>1873.14</v>
      </c>
      <c r="H8" s="5">
        <v>3109.7</v>
      </c>
      <c r="J8" s="67"/>
      <c r="K8" s="5">
        <v>1725.36</v>
      </c>
      <c r="L8" s="5">
        <v>8875.2903225806458</v>
      </c>
      <c r="M8" s="6">
        <v>16540.759699999999</v>
      </c>
      <c r="N8" s="6">
        <v>19585.868400000003</v>
      </c>
      <c r="O8" s="5">
        <v>20879.45</v>
      </c>
      <c r="P8" s="6">
        <v>35117.65524</v>
      </c>
      <c r="R8" s="67"/>
      <c r="S8" s="5">
        <v>87.52</v>
      </c>
      <c r="T8" s="5">
        <v>238.47</v>
      </c>
      <c r="U8" s="5">
        <v>522.29</v>
      </c>
      <c r="V8" s="5">
        <v>747.58</v>
      </c>
      <c r="W8" s="5">
        <v>852.25</v>
      </c>
      <c r="X8" s="5">
        <v>1423.08</v>
      </c>
      <c r="Z8" s="67"/>
      <c r="AA8" s="5">
        <v>19310.91</v>
      </c>
      <c r="AB8" s="5">
        <v>32636.65</v>
      </c>
      <c r="AC8" s="5">
        <v>49625.25</v>
      </c>
      <c r="AD8" s="5">
        <v>58661.41</v>
      </c>
      <c r="AE8" s="5">
        <v>69854.41</v>
      </c>
      <c r="AF8" s="5">
        <v>115748.97</v>
      </c>
    </row>
    <row r="9" spans="2:32" x14ac:dyDescent="0.25">
      <c r="B9" s="67"/>
      <c r="C9" s="5">
        <v>78.41</v>
      </c>
      <c r="D9" s="5">
        <v>618.41</v>
      </c>
      <c r="E9" s="5">
        <v>1352.41</v>
      </c>
      <c r="F9" s="5">
        <v>1623.47</v>
      </c>
      <c r="G9" s="5">
        <v>2014.52</v>
      </c>
      <c r="H9" s="5">
        <v>3285.63</v>
      </c>
      <c r="J9" s="67"/>
      <c r="K9" s="6">
        <v>1954.587</v>
      </c>
      <c r="L9" s="6">
        <v>9737.7080000000005</v>
      </c>
      <c r="M9" s="5">
        <v>16589.689999999999</v>
      </c>
      <c r="N9" s="5">
        <v>19556.32</v>
      </c>
      <c r="O9" s="5">
        <v>22365.22</v>
      </c>
      <c r="P9" s="5">
        <v>34258.33</v>
      </c>
      <c r="R9" s="67"/>
      <c r="S9" s="5">
        <v>74.52</v>
      </c>
      <c r="T9" s="5">
        <v>224.36</v>
      </c>
      <c r="U9" s="5">
        <v>541.25</v>
      </c>
      <c r="V9" s="5">
        <v>734.52</v>
      </c>
      <c r="W9" s="5">
        <v>805.63</v>
      </c>
      <c r="X9" s="5">
        <v>1428.63</v>
      </c>
      <c r="Z9" s="67"/>
      <c r="AA9" s="6">
        <v>20300.457333333299</v>
      </c>
      <c r="AB9" s="6">
        <v>32057.572727272727</v>
      </c>
      <c r="AC9" s="5">
        <v>48589.33</v>
      </c>
      <c r="AD9" s="5">
        <v>58541.22</v>
      </c>
      <c r="AE9" s="5">
        <v>73441.58</v>
      </c>
      <c r="AF9" s="5">
        <v>112145.96</v>
      </c>
    </row>
    <row r="10" spans="2:32" x14ac:dyDescent="0.25">
      <c r="B10" s="67"/>
      <c r="C10" s="5">
        <v>75.540000000000006</v>
      </c>
      <c r="D10" s="5">
        <v>621.25</v>
      </c>
      <c r="E10" s="5">
        <v>1296.57</v>
      </c>
      <c r="F10" s="5">
        <v>1547.52</v>
      </c>
      <c r="G10" s="5">
        <v>1986.63</v>
      </c>
      <c r="H10" s="5">
        <v>3364.25</v>
      </c>
      <c r="J10" s="67"/>
      <c r="K10" s="5">
        <v>1914.58</v>
      </c>
      <c r="L10" s="5">
        <v>10045.780000000001</v>
      </c>
      <c r="M10" s="5">
        <v>15998.63</v>
      </c>
      <c r="N10" s="5">
        <v>20558.439999999999</v>
      </c>
      <c r="O10" s="5">
        <v>21447.33</v>
      </c>
      <c r="P10" s="5">
        <v>34856.22</v>
      </c>
      <c r="R10" s="67"/>
      <c r="S10" s="5">
        <v>72.63</v>
      </c>
      <c r="T10" s="5">
        <v>228.33</v>
      </c>
      <c r="U10" s="5">
        <v>539.78</v>
      </c>
      <c r="V10" s="5">
        <v>739.25</v>
      </c>
      <c r="W10" s="5">
        <v>802.41</v>
      </c>
      <c r="X10" s="5">
        <v>1451.66</v>
      </c>
      <c r="Z10" s="67"/>
      <c r="AA10" s="1">
        <v>20956.97</v>
      </c>
      <c r="AB10" s="8">
        <v>33224.727272727265</v>
      </c>
      <c r="AC10" s="1">
        <v>47985.33</v>
      </c>
      <c r="AD10" s="1">
        <v>58697.41</v>
      </c>
      <c r="AE10" s="1">
        <v>72996.479999999996</v>
      </c>
      <c r="AF10" s="1">
        <v>112963.87</v>
      </c>
    </row>
    <row r="11" spans="2:32" x14ac:dyDescent="0.25">
      <c r="B11" s="68"/>
      <c r="C11" s="3">
        <v>80.25</v>
      </c>
      <c r="D11" s="3">
        <v>614.23</v>
      </c>
      <c r="E11" s="3">
        <v>1318.63</v>
      </c>
      <c r="F11" s="3">
        <v>1596.07</v>
      </c>
      <c r="G11" s="3">
        <v>2009.74</v>
      </c>
      <c r="H11" s="3">
        <v>3341.87</v>
      </c>
      <c r="J11" s="68"/>
      <c r="K11" s="3">
        <v>1845.69</v>
      </c>
      <c r="L11" s="3">
        <v>9173.33</v>
      </c>
      <c r="M11" s="3">
        <v>16058.99</v>
      </c>
      <c r="N11" s="3">
        <v>19985.580000000002</v>
      </c>
      <c r="O11" s="3">
        <v>20879.45</v>
      </c>
      <c r="P11" s="3">
        <v>35258.69</v>
      </c>
      <c r="R11" s="68"/>
      <c r="S11" s="3">
        <v>73.25</v>
      </c>
      <c r="T11" s="3">
        <v>226.66</v>
      </c>
      <c r="U11" s="3">
        <v>537.54</v>
      </c>
      <c r="V11" s="3">
        <v>738.41</v>
      </c>
      <c r="W11" s="3">
        <v>803.69</v>
      </c>
      <c r="X11" s="3">
        <v>1445.24</v>
      </c>
      <c r="Z11" s="68"/>
      <c r="AA11" s="7">
        <v>20812.258000000002</v>
      </c>
      <c r="AB11" s="7">
        <v>32722.934545454544</v>
      </c>
      <c r="AC11" s="7">
        <v>48683.491500000004</v>
      </c>
      <c r="AD11" s="3">
        <v>59052.69</v>
      </c>
      <c r="AE11" s="3">
        <v>73214.69</v>
      </c>
      <c r="AF11" s="3">
        <v>113025.67</v>
      </c>
    </row>
    <row r="13" spans="2:32" x14ac:dyDescent="0.25">
      <c r="B13" s="80" t="s">
        <v>39</v>
      </c>
      <c r="C13" s="80"/>
      <c r="D13" s="80"/>
      <c r="J13" s="80" t="s">
        <v>39</v>
      </c>
      <c r="K13" s="80"/>
      <c r="L13" s="80"/>
      <c r="R13" s="80" t="s">
        <v>39</v>
      </c>
      <c r="S13" s="80"/>
      <c r="T13" s="80"/>
      <c r="Z13" s="80" t="s">
        <v>39</v>
      </c>
      <c r="AA13" s="80"/>
      <c r="AB13" s="80"/>
    </row>
    <row r="14" spans="2:32" x14ac:dyDescent="0.25">
      <c r="B14" s="80" t="s">
        <v>82</v>
      </c>
      <c r="C14" s="80"/>
      <c r="D14" s="80"/>
      <c r="J14" s="80" t="s">
        <v>82</v>
      </c>
      <c r="K14" s="80"/>
      <c r="L14" s="80"/>
      <c r="R14" s="80" t="s">
        <v>82</v>
      </c>
      <c r="S14" s="80"/>
      <c r="T14" s="80"/>
      <c r="Z14" s="80" t="s">
        <v>82</v>
      </c>
      <c r="AA14" s="80"/>
      <c r="AB14" s="80"/>
    </row>
    <row r="15" spans="2:32" x14ac:dyDescent="0.25">
      <c r="B15" s="80" t="s">
        <v>40</v>
      </c>
      <c r="C15" s="80"/>
      <c r="D15" s="80"/>
      <c r="J15" s="80" t="s">
        <v>40</v>
      </c>
      <c r="K15" s="80"/>
      <c r="L15" s="80"/>
      <c r="R15" s="80" t="s">
        <v>40</v>
      </c>
      <c r="S15" s="80"/>
      <c r="T15" s="80"/>
      <c r="Z15" s="80" t="s">
        <v>40</v>
      </c>
      <c r="AA15" s="80"/>
      <c r="AB15" s="80"/>
    </row>
    <row r="16" spans="2:32" x14ac:dyDescent="0.25">
      <c r="B16" s="13" t="s">
        <v>34</v>
      </c>
      <c r="C16" s="80" t="s">
        <v>29</v>
      </c>
      <c r="D16" s="80"/>
      <c r="J16" s="13" t="s">
        <v>34</v>
      </c>
      <c r="K16" s="80" t="s">
        <v>29</v>
      </c>
      <c r="L16" s="80"/>
      <c r="R16" s="13" t="s">
        <v>34</v>
      </c>
      <c r="S16" s="80" t="s">
        <v>29</v>
      </c>
      <c r="T16" s="80"/>
      <c r="Z16" s="13" t="s">
        <v>34</v>
      </c>
      <c r="AA16" s="80" t="s">
        <v>29</v>
      </c>
      <c r="AB16" s="80"/>
    </row>
    <row r="17" spans="2:32" x14ac:dyDescent="0.25">
      <c r="B17" s="13" t="s">
        <v>35</v>
      </c>
      <c r="C17" s="80" t="s">
        <v>30</v>
      </c>
      <c r="D17" s="80"/>
      <c r="J17" s="13" t="s">
        <v>35</v>
      </c>
      <c r="K17" s="80" t="s">
        <v>30</v>
      </c>
      <c r="L17" s="80"/>
      <c r="R17" s="13" t="s">
        <v>35</v>
      </c>
      <c r="S17" s="80" t="s">
        <v>30</v>
      </c>
      <c r="T17" s="80"/>
      <c r="Z17" s="13" t="s">
        <v>35</v>
      </c>
      <c r="AA17" s="80" t="s">
        <v>30</v>
      </c>
      <c r="AB17" s="80"/>
    </row>
    <row r="18" spans="2:32" x14ac:dyDescent="0.25">
      <c r="B18" s="13" t="s">
        <v>36</v>
      </c>
      <c r="C18" s="80" t="s">
        <v>26</v>
      </c>
      <c r="D18" s="80"/>
      <c r="J18" s="13" t="s">
        <v>36</v>
      </c>
      <c r="K18" s="80" t="s">
        <v>26</v>
      </c>
      <c r="L18" s="80"/>
      <c r="R18" s="13" t="s">
        <v>36</v>
      </c>
      <c r="S18" s="80" t="s">
        <v>26</v>
      </c>
      <c r="T18" s="80"/>
      <c r="Z18" s="13" t="s">
        <v>36</v>
      </c>
      <c r="AA18" s="80" t="s">
        <v>26</v>
      </c>
      <c r="AB18" s="80"/>
    </row>
    <row r="19" spans="2:32" x14ac:dyDescent="0.25">
      <c r="B19" s="13" t="s">
        <v>37</v>
      </c>
      <c r="C19" s="80" t="s">
        <v>31</v>
      </c>
      <c r="D19" s="80"/>
      <c r="J19" s="13" t="s">
        <v>37</v>
      </c>
      <c r="K19" s="80" t="s">
        <v>31</v>
      </c>
      <c r="L19" s="80"/>
      <c r="R19" s="13" t="s">
        <v>37</v>
      </c>
      <c r="S19" s="80" t="s">
        <v>31</v>
      </c>
      <c r="T19" s="80"/>
      <c r="Z19" s="13" t="s">
        <v>37</v>
      </c>
      <c r="AA19" s="80" t="s">
        <v>31</v>
      </c>
      <c r="AB19" s="80"/>
    </row>
    <row r="20" spans="2:32" x14ac:dyDescent="0.25">
      <c r="B20" s="13" t="s">
        <v>38</v>
      </c>
      <c r="C20" s="80" t="s">
        <v>27</v>
      </c>
      <c r="D20" s="80"/>
      <c r="J20" s="13" t="s">
        <v>38</v>
      </c>
      <c r="K20" s="80" t="s">
        <v>27</v>
      </c>
      <c r="L20" s="80"/>
      <c r="R20" s="13" t="s">
        <v>38</v>
      </c>
      <c r="S20" s="80" t="s">
        <v>27</v>
      </c>
      <c r="T20" s="80"/>
      <c r="Z20" s="13" t="s">
        <v>38</v>
      </c>
      <c r="AA20" s="80" t="s">
        <v>27</v>
      </c>
      <c r="AB20" s="80"/>
    </row>
    <row r="25" spans="2:32" x14ac:dyDescent="0.25">
      <c r="B25" s="80" t="s">
        <v>44</v>
      </c>
      <c r="C25" s="80"/>
      <c r="D25" s="80"/>
      <c r="E25"/>
      <c r="F25"/>
      <c r="G25"/>
      <c r="H25"/>
      <c r="J25" s="80" t="s">
        <v>81</v>
      </c>
      <c r="K25" s="80"/>
      <c r="L25" s="80"/>
      <c r="M25"/>
      <c r="N25"/>
      <c r="O25"/>
      <c r="P25"/>
      <c r="R25" s="80" t="s">
        <v>45</v>
      </c>
      <c r="S25" s="80"/>
      <c r="T25" s="80"/>
      <c r="U25"/>
      <c r="V25"/>
      <c r="W25"/>
      <c r="X25"/>
      <c r="Z25" s="80" t="s">
        <v>46</v>
      </c>
      <c r="AA25" s="80"/>
      <c r="AB25" s="80"/>
      <c r="AC25"/>
      <c r="AD25"/>
      <c r="AE25"/>
      <c r="AF25"/>
    </row>
    <row r="26" spans="2:32" ht="15.75" thickBot="1" x14ac:dyDescent="0.3">
      <c r="B26"/>
      <c r="C26"/>
      <c r="D26"/>
      <c r="E26"/>
      <c r="F26"/>
      <c r="G26"/>
      <c r="H26"/>
      <c r="J26"/>
      <c r="K26"/>
      <c r="L26"/>
      <c r="M26"/>
      <c r="N26"/>
      <c r="O26"/>
      <c r="P26"/>
      <c r="R26"/>
      <c r="S26"/>
      <c r="T26"/>
      <c r="U26"/>
      <c r="V26"/>
      <c r="W26"/>
      <c r="X26"/>
      <c r="Z26"/>
      <c r="AA26"/>
      <c r="AB26"/>
      <c r="AC26"/>
      <c r="AD26"/>
      <c r="AE26"/>
      <c r="AF26"/>
    </row>
    <row r="27" spans="2:32" x14ac:dyDescent="0.25">
      <c r="B27" s="58" t="s">
        <v>62</v>
      </c>
      <c r="C27" s="58"/>
      <c r="D27"/>
      <c r="E27"/>
      <c r="F27"/>
      <c r="G27"/>
      <c r="H27"/>
      <c r="J27" s="58" t="s">
        <v>62</v>
      </c>
      <c r="K27" s="58"/>
      <c r="L27"/>
      <c r="M27"/>
      <c r="N27"/>
      <c r="O27"/>
      <c r="P27"/>
      <c r="R27" s="58" t="s">
        <v>62</v>
      </c>
      <c r="S27" s="58"/>
      <c r="T27"/>
      <c r="U27"/>
      <c r="V27"/>
      <c r="W27"/>
      <c r="X27"/>
      <c r="Z27" s="14" t="s">
        <v>62</v>
      </c>
      <c r="AA27" s="14"/>
      <c r="AB27"/>
      <c r="AC27"/>
      <c r="AD27"/>
      <c r="AE27"/>
      <c r="AF27"/>
    </row>
    <row r="28" spans="2:32" x14ac:dyDescent="0.25">
      <c r="B28" s="57" t="s">
        <v>63</v>
      </c>
      <c r="C28" s="57">
        <v>0.99824583570651648</v>
      </c>
      <c r="D28"/>
      <c r="E28"/>
      <c r="F28"/>
      <c r="G28"/>
      <c r="H28"/>
      <c r="J28" s="57" t="s">
        <v>63</v>
      </c>
      <c r="K28" s="57">
        <v>0.99614620431073175</v>
      </c>
      <c r="L28"/>
      <c r="M28"/>
      <c r="N28"/>
      <c r="O28"/>
      <c r="P28"/>
      <c r="R28" s="57" t="s">
        <v>63</v>
      </c>
      <c r="S28" s="57">
        <v>0.9986805839722247</v>
      </c>
      <c r="T28"/>
      <c r="U28"/>
      <c r="V28"/>
      <c r="W28"/>
      <c r="X28"/>
      <c r="Z28" s="57" t="s">
        <v>63</v>
      </c>
      <c r="AA28" s="57">
        <v>0.99792702335271888</v>
      </c>
      <c r="AB28"/>
      <c r="AC28"/>
      <c r="AD28"/>
      <c r="AE28"/>
      <c r="AF28"/>
    </row>
    <row r="29" spans="2:32" x14ac:dyDescent="0.25">
      <c r="B29" s="57" t="s">
        <v>64</v>
      </c>
      <c r="C29" s="57">
        <v>0.99649474850540154</v>
      </c>
      <c r="D29"/>
      <c r="E29"/>
      <c r="F29"/>
      <c r="G29"/>
      <c r="H29"/>
      <c r="J29" s="57" t="s">
        <v>64</v>
      </c>
      <c r="K29" s="57">
        <v>0.99230726036267802</v>
      </c>
      <c r="L29"/>
      <c r="M29"/>
      <c r="N29"/>
      <c r="O29"/>
      <c r="P29"/>
      <c r="R29" s="57" t="s">
        <v>64</v>
      </c>
      <c r="S29" s="57">
        <v>0.99736290880310385</v>
      </c>
      <c r="T29"/>
      <c r="U29"/>
      <c r="V29"/>
      <c r="W29"/>
      <c r="X29"/>
      <c r="Z29" s="57" t="s">
        <v>64</v>
      </c>
      <c r="AA29" s="57">
        <v>0.99585834393761796</v>
      </c>
      <c r="AB29"/>
      <c r="AC29"/>
      <c r="AD29"/>
      <c r="AE29"/>
      <c r="AF29"/>
    </row>
    <row r="30" spans="2:32" x14ac:dyDescent="0.25">
      <c r="B30" s="57" t="s">
        <v>65</v>
      </c>
      <c r="C30" s="57">
        <v>0.99640487026195024</v>
      </c>
      <c r="D30"/>
      <c r="E30"/>
      <c r="F30"/>
      <c r="G30"/>
      <c r="H30"/>
      <c r="J30" s="57" t="s">
        <v>65</v>
      </c>
      <c r="K30" s="57">
        <v>0.99216480222124614</v>
      </c>
      <c r="L30"/>
      <c r="M30"/>
      <c r="N30"/>
      <c r="O30"/>
      <c r="P30"/>
      <c r="R30" s="57" t="s">
        <v>65</v>
      </c>
      <c r="S30" s="57">
        <v>0.99728299694865241</v>
      </c>
      <c r="T30"/>
      <c r="U30"/>
      <c r="V30"/>
      <c r="W30"/>
      <c r="X30"/>
      <c r="Z30" s="57" t="s">
        <v>65</v>
      </c>
      <c r="AA30" s="57">
        <v>0.9957328392084549</v>
      </c>
      <c r="AB30"/>
      <c r="AC30"/>
      <c r="AD30"/>
      <c r="AE30"/>
      <c r="AF30"/>
    </row>
    <row r="31" spans="2:32" s="20" customFormat="1" x14ac:dyDescent="0.25">
      <c r="B31" s="57" t="s">
        <v>66</v>
      </c>
      <c r="C31" s="57">
        <v>60.969549796772853</v>
      </c>
      <c r="I31" s="21"/>
      <c r="J31" s="57" t="s">
        <v>66</v>
      </c>
      <c r="K31" s="57">
        <v>888.62490529662477</v>
      </c>
      <c r="Q31" s="21"/>
      <c r="R31" s="57" t="s">
        <v>66</v>
      </c>
      <c r="S31" s="57">
        <v>23.388999019521258</v>
      </c>
      <c r="Y31" s="21"/>
      <c r="Z31" s="57" t="s">
        <v>66</v>
      </c>
      <c r="AA31" s="57">
        <v>1977.3206431768144</v>
      </c>
    </row>
    <row r="32" spans="2:32" x14ac:dyDescent="0.25">
      <c r="B32"/>
      <c r="C32"/>
      <c r="D32"/>
      <c r="E32"/>
      <c r="F32"/>
      <c r="G32"/>
      <c r="H32"/>
      <c r="J32"/>
      <c r="K32"/>
      <c r="L32"/>
      <c r="M32"/>
      <c r="N32"/>
      <c r="O32"/>
      <c r="P32"/>
      <c r="R32"/>
      <c r="S32"/>
      <c r="T32"/>
      <c r="U32"/>
      <c r="V32"/>
      <c r="W32"/>
      <c r="X32"/>
      <c r="Z32"/>
      <c r="AA32"/>
      <c r="AB32"/>
      <c r="AC32"/>
      <c r="AD32"/>
      <c r="AE32"/>
      <c r="AF32"/>
    </row>
    <row r="33" spans="2:32" ht="15.75" thickBot="1" x14ac:dyDescent="0.3">
      <c r="B33" t="s">
        <v>41</v>
      </c>
      <c r="C33"/>
      <c r="D33"/>
      <c r="E33"/>
      <c r="F33"/>
      <c r="G33"/>
      <c r="H33"/>
      <c r="J33" t="s">
        <v>41</v>
      </c>
      <c r="K33"/>
      <c r="L33"/>
      <c r="M33"/>
      <c r="N33"/>
      <c r="O33"/>
      <c r="P33"/>
      <c r="R33" t="s">
        <v>41</v>
      </c>
      <c r="S33"/>
      <c r="T33"/>
      <c r="U33"/>
      <c r="V33"/>
      <c r="W33"/>
      <c r="X33"/>
      <c r="Z33" t="s">
        <v>41</v>
      </c>
      <c r="AA33"/>
      <c r="AB33"/>
      <c r="AC33"/>
      <c r="AD33"/>
      <c r="AE33"/>
      <c r="AF33"/>
    </row>
    <row r="34" spans="2:32" x14ac:dyDescent="0.25">
      <c r="B34" s="54"/>
      <c r="C34" s="54" t="s">
        <v>75</v>
      </c>
      <c r="D34" s="54" t="s">
        <v>76</v>
      </c>
      <c r="E34" s="54" t="s">
        <v>77</v>
      </c>
      <c r="F34" s="54" t="s">
        <v>42</v>
      </c>
      <c r="G34" s="54" t="s">
        <v>69</v>
      </c>
      <c r="H34"/>
      <c r="J34" s="54"/>
      <c r="K34" s="54" t="s">
        <v>75</v>
      </c>
      <c r="L34" s="54" t="s">
        <v>76</v>
      </c>
      <c r="M34" s="54" t="s">
        <v>77</v>
      </c>
      <c r="N34" s="54" t="s">
        <v>42</v>
      </c>
      <c r="O34" s="54" t="s">
        <v>69</v>
      </c>
      <c r="P34"/>
      <c r="R34" s="54"/>
      <c r="S34" s="54" t="s">
        <v>75</v>
      </c>
      <c r="T34" s="54" t="s">
        <v>76</v>
      </c>
      <c r="U34" s="54" t="s">
        <v>77</v>
      </c>
      <c r="V34" s="54" t="s">
        <v>42</v>
      </c>
      <c r="W34" s="54" t="s">
        <v>69</v>
      </c>
      <c r="X34"/>
      <c r="Z34" s="17"/>
      <c r="AA34" s="17" t="s">
        <v>75</v>
      </c>
      <c r="AB34" s="17" t="s">
        <v>76</v>
      </c>
      <c r="AC34" s="17" t="s">
        <v>77</v>
      </c>
      <c r="AD34" s="17" t="s">
        <v>42</v>
      </c>
      <c r="AE34" s="17" t="s">
        <v>69</v>
      </c>
      <c r="AF34"/>
    </row>
    <row r="35" spans="2:32" x14ac:dyDescent="0.25">
      <c r="B35" s="57" t="s">
        <v>61</v>
      </c>
      <c r="C35" s="57">
        <v>1</v>
      </c>
      <c r="D35" s="57">
        <v>41214156.372725084</v>
      </c>
      <c r="E35" s="57">
        <v>41214156.372725084</v>
      </c>
      <c r="F35" s="57">
        <v>11087.163146952169</v>
      </c>
      <c r="G35" s="57">
        <v>1.6841215596603979E-49</v>
      </c>
      <c r="H35"/>
      <c r="J35" s="57" t="s">
        <v>61</v>
      </c>
      <c r="K35" s="57">
        <v>1</v>
      </c>
      <c r="L35" s="57">
        <v>5500420053.930788</v>
      </c>
      <c r="M35" s="57">
        <v>5500420053.930788</v>
      </c>
      <c r="N35" s="57">
        <v>6965.6058291137988</v>
      </c>
      <c r="O35" s="57">
        <v>9.1103990973573106E-59</v>
      </c>
      <c r="P35"/>
      <c r="R35" s="57" t="s">
        <v>61</v>
      </c>
      <c r="S35" s="57">
        <v>1</v>
      </c>
      <c r="T35" s="57">
        <v>6827556.0691391118</v>
      </c>
      <c r="U35" s="57">
        <v>6827556.0691391118</v>
      </c>
      <c r="V35" s="57">
        <v>12480.787933781403</v>
      </c>
      <c r="W35" s="57">
        <v>3.8770288594589391E-44</v>
      </c>
      <c r="X35"/>
      <c r="Z35" s="57" t="s">
        <v>61</v>
      </c>
      <c r="AA35" s="57">
        <v>1</v>
      </c>
      <c r="AB35" s="57">
        <v>31023563157.787319</v>
      </c>
      <c r="AC35" s="57">
        <v>31023563157.787319</v>
      </c>
      <c r="AD35" s="57">
        <v>7934.8272417966482</v>
      </c>
      <c r="AE35" s="57">
        <v>6.6621532360522329E-41</v>
      </c>
      <c r="AF35"/>
    </row>
    <row r="36" spans="2:32" x14ac:dyDescent="0.25">
      <c r="B36" s="57" t="s">
        <v>67</v>
      </c>
      <c r="C36" s="57">
        <v>33</v>
      </c>
      <c r="D36" s="57">
        <v>144974.15409442541</v>
      </c>
      <c r="E36" s="57">
        <v>3717.2860024211645</v>
      </c>
      <c r="F36" s="15"/>
      <c r="G36" s="15"/>
      <c r="H36"/>
      <c r="J36" s="57" t="s">
        <v>67</v>
      </c>
      <c r="K36" s="57">
        <v>33</v>
      </c>
      <c r="L36" s="57">
        <v>42641328.004925504</v>
      </c>
      <c r="M36" s="57">
        <v>789654.22231343528</v>
      </c>
      <c r="N36" s="15"/>
      <c r="O36" s="15"/>
      <c r="P36"/>
      <c r="R36" s="57" t="s">
        <v>67</v>
      </c>
      <c r="S36" s="57">
        <v>33</v>
      </c>
      <c r="T36" s="57">
        <v>18052.494079460488</v>
      </c>
      <c r="U36" s="57">
        <v>547.04527513516632</v>
      </c>
      <c r="V36" s="15"/>
      <c r="W36" s="15"/>
      <c r="X36"/>
      <c r="Z36" s="57" t="s">
        <v>67</v>
      </c>
      <c r="AA36" s="57">
        <v>33</v>
      </c>
      <c r="AB36" s="57">
        <v>129023298.55579464</v>
      </c>
      <c r="AC36" s="57">
        <v>3909796.9259331711</v>
      </c>
      <c r="AD36" s="15"/>
      <c r="AE36" s="15"/>
      <c r="AF36"/>
    </row>
    <row r="37" spans="2:32" ht="15.75" thickBot="1" x14ac:dyDescent="0.3">
      <c r="B37" s="57" t="s">
        <v>43</v>
      </c>
      <c r="C37" s="57">
        <v>34</v>
      </c>
      <c r="D37" s="57">
        <v>41359130.526819512</v>
      </c>
      <c r="E37" s="16"/>
      <c r="F37" s="16"/>
      <c r="G37" s="16"/>
      <c r="H37"/>
      <c r="J37" s="57" t="s">
        <v>43</v>
      </c>
      <c r="K37" s="57">
        <v>34</v>
      </c>
      <c r="L37" s="57">
        <v>5543061381.9357138</v>
      </c>
      <c r="M37" s="16"/>
      <c r="N37" s="16"/>
      <c r="O37" s="16"/>
      <c r="P37"/>
      <c r="R37" s="57" t="s">
        <v>43</v>
      </c>
      <c r="S37" s="57">
        <v>34</v>
      </c>
      <c r="T37" s="57">
        <v>6845608.5632185722</v>
      </c>
      <c r="U37" s="16"/>
      <c r="V37" s="16"/>
      <c r="W37" s="16"/>
      <c r="X37"/>
      <c r="Z37" s="57" t="s">
        <v>43</v>
      </c>
      <c r="AA37" s="57">
        <v>34</v>
      </c>
      <c r="AB37" s="57">
        <v>31152586456.343113</v>
      </c>
      <c r="AC37" s="16"/>
      <c r="AD37" s="16"/>
      <c r="AE37" s="16"/>
      <c r="AF37"/>
    </row>
    <row r="38" spans="2:32" ht="15.75" thickBot="1" x14ac:dyDescent="0.3">
      <c r="B38"/>
      <c r="C38"/>
      <c r="D38"/>
      <c r="E38"/>
      <c r="F38"/>
      <c r="G38"/>
      <c r="H38"/>
      <c r="J38"/>
      <c r="K38"/>
      <c r="L38"/>
      <c r="M38"/>
      <c r="N38"/>
      <c r="O38"/>
      <c r="P38"/>
      <c r="R38"/>
      <c r="S38"/>
      <c r="T38"/>
      <c r="U38"/>
      <c r="V38"/>
      <c r="W38"/>
      <c r="X38"/>
      <c r="Z38"/>
      <c r="AA38"/>
      <c r="AB38"/>
      <c r="AC38"/>
      <c r="AD38"/>
      <c r="AE38"/>
      <c r="AF38"/>
    </row>
    <row r="39" spans="2:32" x14ac:dyDescent="0.25">
      <c r="B39" s="54"/>
      <c r="C39" s="54" t="s">
        <v>70</v>
      </c>
      <c r="D39" s="54" t="s">
        <v>66</v>
      </c>
      <c r="E39" s="54" t="s">
        <v>71</v>
      </c>
      <c r="F39" s="54" t="s">
        <v>72</v>
      </c>
      <c r="G39" s="54" t="s">
        <v>73</v>
      </c>
      <c r="H39" s="54" t="s">
        <v>74</v>
      </c>
      <c r="J39" s="54"/>
      <c r="K39" s="54" t="s">
        <v>70</v>
      </c>
      <c r="L39" s="54" t="s">
        <v>66</v>
      </c>
      <c r="M39" s="54" t="s">
        <v>71</v>
      </c>
      <c r="N39" s="54" t="s">
        <v>72</v>
      </c>
      <c r="O39" s="54" t="s">
        <v>73</v>
      </c>
      <c r="P39" s="54" t="s">
        <v>74</v>
      </c>
      <c r="R39" s="54"/>
      <c r="S39" s="54" t="s">
        <v>70</v>
      </c>
      <c r="T39" s="54" t="s">
        <v>66</v>
      </c>
      <c r="U39" s="54" t="s">
        <v>71</v>
      </c>
      <c r="V39" s="54" t="s">
        <v>72</v>
      </c>
      <c r="W39" s="54" t="s">
        <v>73</v>
      </c>
      <c r="X39" s="54" t="s">
        <v>74</v>
      </c>
      <c r="Z39" s="17"/>
      <c r="AA39" s="17" t="s">
        <v>70</v>
      </c>
      <c r="AB39" s="17" t="s">
        <v>66</v>
      </c>
      <c r="AC39" s="17" t="s">
        <v>71</v>
      </c>
      <c r="AD39" s="17" t="s">
        <v>72</v>
      </c>
      <c r="AE39" s="17" t="s">
        <v>73</v>
      </c>
      <c r="AF39" s="17" t="s">
        <v>74</v>
      </c>
    </row>
    <row r="40" spans="2:32" x14ac:dyDescent="0.25">
      <c r="B40" s="57" t="s">
        <v>68</v>
      </c>
      <c r="C40" s="57">
        <v>-3.4390665384230488</v>
      </c>
      <c r="D40" s="57">
        <v>15.821562081990791</v>
      </c>
      <c r="E40" s="57">
        <v>-0.21736580247898751</v>
      </c>
      <c r="F40" s="57">
        <v>0.82905649036832929</v>
      </c>
      <c r="G40" s="57">
        <v>-35.441196502463711</v>
      </c>
      <c r="H40" s="57">
        <v>28.563063425617614</v>
      </c>
      <c r="J40" s="57" t="s">
        <v>68</v>
      </c>
      <c r="K40" s="57">
        <v>2634.5781293165928</v>
      </c>
      <c r="L40" s="57">
        <v>210.75235717059985</v>
      </c>
      <c r="M40" s="57">
        <v>12.500824022499327</v>
      </c>
      <c r="N40" s="57">
        <v>1.4293957639654027E-17</v>
      </c>
      <c r="O40" s="57">
        <v>2212.0450934884452</v>
      </c>
      <c r="P40" s="57">
        <v>3057.1111651447404</v>
      </c>
      <c r="R40" s="57" t="s">
        <v>68</v>
      </c>
      <c r="S40" s="57">
        <v>-63.099866452991705</v>
      </c>
      <c r="T40" s="57">
        <v>7.6135945254490256</v>
      </c>
      <c r="U40" s="57">
        <v>-8.2877891962955932</v>
      </c>
      <c r="V40" s="57">
        <v>1.426843458094985E-9</v>
      </c>
      <c r="W40" s="57">
        <v>-78.589840983594286</v>
      </c>
      <c r="X40" s="57">
        <v>-47.609891922389117</v>
      </c>
      <c r="Z40" s="57" t="s">
        <v>68</v>
      </c>
      <c r="AA40" s="57">
        <v>9848.5640691733715</v>
      </c>
      <c r="AB40" s="57">
        <v>643.65805528416706</v>
      </c>
      <c r="AC40" s="57">
        <v>15.300925683009362</v>
      </c>
      <c r="AD40" s="57">
        <v>1.5176232839664556E-16</v>
      </c>
      <c r="AE40" s="57">
        <v>8539.0319093712405</v>
      </c>
      <c r="AF40" s="57">
        <v>11158.096228975503</v>
      </c>
    </row>
    <row r="41" spans="2:32" x14ac:dyDescent="0.25">
      <c r="B41" s="57">
        <v>10</v>
      </c>
      <c r="C41" s="57">
        <v>64.555078968136499</v>
      </c>
      <c r="D41" s="57">
        <v>0.61308430404247249</v>
      </c>
      <c r="E41" s="57">
        <v>105.29559889640289</v>
      </c>
      <c r="F41" s="57">
        <v>1.684121559660422E-49</v>
      </c>
      <c r="G41" s="57">
        <v>63.314998913132733</v>
      </c>
      <c r="H41" s="57">
        <v>65.795159023140258</v>
      </c>
      <c r="J41" s="57">
        <v>10</v>
      </c>
      <c r="K41" s="57">
        <v>651.01419481576988</v>
      </c>
      <c r="L41" s="57">
        <v>7.8002946952552712</v>
      </c>
      <c r="M41" s="57">
        <v>83.460205062735113</v>
      </c>
      <c r="N41" s="57">
        <v>9.1103990973573106E-59</v>
      </c>
      <c r="O41" s="57">
        <v>635.37554553948939</v>
      </c>
      <c r="P41" s="57">
        <v>666.65284409205037</v>
      </c>
      <c r="R41" s="57">
        <v>50</v>
      </c>
      <c r="S41" s="57">
        <v>30.469293803418807</v>
      </c>
      <c r="T41" s="57">
        <v>0.27273532164180697</v>
      </c>
      <c r="U41" s="57">
        <v>111.71744686386906</v>
      </c>
      <c r="V41" s="57">
        <v>3.8770288594588843E-44</v>
      </c>
      <c r="W41" s="57">
        <v>29.914409619383786</v>
      </c>
      <c r="X41" s="57">
        <v>31.024177987453829</v>
      </c>
      <c r="Z41" s="57">
        <v>50</v>
      </c>
      <c r="AA41" s="57">
        <v>2053.8824744403823</v>
      </c>
      <c r="AB41" s="57">
        <v>23.057215110219435</v>
      </c>
      <c r="AC41" s="57">
        <v>89.077647262355597</v>
      </c>
      <c r="AD41" s="57">
        <v>6.6621532360522329E-41</v>
      </c>
      <c r="AE41" s="57">
        <v>2006.9722175820609</v>
      </c>
      <c r="AF41" s="57">
        <v>2100.792731298704</v>
      </c>
    </row>
  </sheetData>
  <mergeCells count="52">
    <mergeCell ref="B25:D25"/>
    <mergeCell ref="J25:L25"/>
    <mergeCell ref="R25:T25"/>
    <mergeCell ref="Z25:AB25"/>
    <mergeCell ref="C19:D19"/>
    <mergeCell ref="K19:L19"/>
    <mergeCell ref="S19:T19"/>
    <mergeCell ref="AA19:AB19"/>
    <mergeCell ref="C20:D20"/>
    <mergeCell ref="K20:L20"/>
    <mergeCell ref="S20:T20"/>
    <mergeCell ref="AA20:AB20"/>
    <mergeCell ref="C17:D17"/>
    <mergeCell ref="K17:L17"/>
    <mergeCell ref="S17:T17"/>
    <mergeCell ref="AA17:AB17"/>
    <mergeCell ref="C18:D18"/>
    <mergeCell ref="K18:L18"/>
    <mergeCell ref="S18:T18"/>
    <mergeCell ref="AA18:AB18"/>
    <mergeCell ref="B15:D15"/>
    <mergeCell ref="J15:L15"/>
    <mergeCell ref="R15:T15"/>
    <mergeCell ref="Z15:AB15"/>
    <mergeCell ref="C16:D16"/>
    <mergeCell ref="K16:L16"/>
    <mergeCell ref="S16:T16"/>
    <mergeCell ref="AA16:AB16"/>
    <mergeCell ref="B13:D13"/>
    <mergeCell ref="J13:L13"/>
    <mergeCell ref="R13:T13"/>
    <mergeCell ref="Z13:AB13"/>
    <mergeCell ref="B14:D14"/>
    <mergeCell ref="J14:L14"/>
    <mergeCell ref="R14:T14"/>
    <mergeCell ref="Z14:AB14"/>
    <mergeCell ref="B6:B11"/>
    <mergeCell ref="B2:H2"/>
    <mergeCell ref="J2:P2"/>
    <mergeCell ref="R2:X2"/>
    <mergeCell ref="Z2:AF2"/>
    <mergeCell ref="B3:B5"/>
    <mergeCell ref="C3:H3"/>
    <mergeCell ref="J3:J5"/>
    <mergeCell ref="K3:P3"/>
    <mergeCell ref="R3:R5"/>
    <mergeCell ref="S3:X3"/>
    <mergeCell ref="Z3:Z5"/>
    <mergeCell ref="AA3:AF3"/>
    <mergeCell ref="Z6:Z11"/>
    <mergeCell ref="R6:R11"/>
    <mergeCell ref="J6:J1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9"/>
  <sheetViews>
    <sheetView topLeftCell="AE1" workbookViewId="0">
      <selection activeCell="AW16" sqref="AW16"/>
    </sheetView>
  </sheetViews>
  <sheetFormatPr defaultRowHeight="15" x14ac:dyDescent="0.25"/>
  <cols>
    <col min="2" max="2" width="24.7109375" style="39" bestFit="1" customWidth="1"/>
    <col min="3" max="3" width="12" style="39" bestFit="1" customWidth="1"/>
    <col min="4" max="4" width="14.5703125" style="39" bestFit="1" customWidth="1"/>
    <col min="5" max="6" width="12" style="39" bestFit="1" customWidth="1"/>
    <col min="7" max="7" width="13.42578125" style="39" bestFit="1" customWidth="1"/>
    <col min="8" max="8" width="12" style="39" bestFit="1" customWidth="1"/>
    <col min="9" max="9" width="9.140625" style="39"/>
    <col min="10" max="10" width="24.7109375" style="39" bestFit="1" customWidth="1"/>
    <col min="11" max="11" width="12" style="39" bestFit="1" customWidth="1"/>
    <col min="12" max="12" width="14.5703125" style="39" bestFit="1" customWidth="1"/>
    <col min="13" max="14" width="12" style="39" bestFit="1" customWidth="1"/>
    <col min="15" max="15" width="13.42578125" style="39" bestFit="1" customWidth="1"/>
    <col min="16" max="16" width="12" style="39" bestFit="1" customWidth="1"/>
    <col min="17" max="17" width="9.140625" style="39"/>
    <col min="18" max="18" width="24.7109375" style="39" bestFit="1" customWidth="1"/>
    <col min="19" max="19" width="13.7109375" style="39" bestFit="1" customWidth="1"/>
    <col min="20" max="20" width="14.5703125" style="39" bestFit="1" customWidth="1"/>
    <col min="21" max="22" width="12" style="39" bestFit="1" customWidth="1"/>
    <col min="23" max="23" width="13.42578125" style="39" bestFit="1" customWidth="1"/>
    <col min="24" max="24" width="12" style="39" bestFit="1" customWidth="1"/>
    <col min="25" max="25" width="9.140625" style="39"/>
    <col min="26" max="26" width="24.7109375" style="39" bestFit="1" customWidth="1"/>
    <col min="27" max="27" width="12" style="39" bestFit="1" customWidth="1"/>
    <col min="28" max="28" width="14.5703125" style="39" bestFit="1" customWidth="1"/>
    <col min="29" max="30" width="12" style="39" bestFit="1" customWidth="1"/>
    <col min="31" max="31" width="13.42578125" style="39" bestFit="1" customWidth="1"/>
    <col min="32" max="32" width="12" style="39" bestFit="1" customWidth="1"/>
  </cols>
  <sheetData>
    <row r="2" spans="2:32" x14ac:dyDescent="0.25">
      <c r="B2" s="69" t="s">
        <v>47</v>
      </c>
      <c r="C2" s="69"/>
      <c r="D2" s="69"/>
      <c r="E2" s="69"/>
      <c r="F2" s="69"/>
      <c r="G2" s="69"/>
      <c r="H2" s="69"/>
      <c r="I2" s="1"/>
      <c r="J2" s="69" t="s">
        <v>47</v>
      </c>
      <c r="K2" s="69"/>
      <c r="L2" s="69"/>
      <c r="M2" s="69"/>
      <c r="N2" s="69"/>
      <c r="O2" s="69"/>
      <c r="P2" s="69"/>
      <c r="R2" s="69" t="s">
        <v>47</v>
      </c>
      <c r="S2" s="69"/>
      <c r="T2" s="69"/>
      <c r="U2" s="69"/>
      <c r="V2" s="69"/>
      <c r="W2" s="69"/>
      <c r="X2" s="69"/>
      <c r="Z2" s="69" t="s">
        <v>47</v>
      </c>
      <c r="AA2" s="69"/>
      <c r="AB2" s="69"/>
      <c r="AC2" s="69"/>
      <c r="AD2" s="69"/>
      <c r="AE2" s="69"/>
      <c r="AF2" s="69"/>
    </row>
    <row r="3" spans="2:32" ht="15" customHeight="1" x14ac:dyDescent="0.25">
      <c r="B3" s="67" t="s">
        <v>0</v>
      </c>
      <c r="C3" s="68" t="s">
        <v>4</v>
      </c>
      <c r="D3" s="68"/>
      <c r="E3" s="68"/>
      <c r="F3" s="68"/>
      <c r="G3" s="68"/>
      <c r="H3" s="68"/>
      <c r="J3" s="66" t="s">
        <v>0</v>
      </c>
      <c r="K3" s="68" t="s">
        <v>4</v>
      </c>
      <c r="L3" s="68"/>
      <c r="M3" s="68"/>
      <c r="N3" s="68"/>
      <c r="O3" s="68"/>
      <c r="P3" s="68"/>
      <c r="R3" s="66" t="s">
        <v>0</v>
      </c>
      <c r="S3" s="68" t="s">
        <v>4</v>
      </c>
      <c r="T3" s="68"/>
      <c r="U3" s="68"/>
      <c r="V3" s="68"/>
      <c r="W3" s="68"/>
      <c r="X3" s="68"/>
      <c r="Z3" s="66" t="s">
        <v>0</v>
      </c>
      <c r="AA3" s="68" t="s">
        <v>4</v>
      </c>
      <c r="AB3" s="68"/>
      <c r="AC3" s="68"/>
      <c r="AD3" s="68"/>
      <c r="AE3" s="68"/>
      <c r="AF3" s="68"/>
    </row>
    <row r="4" spans="2:32" x14ac:dyDescent="0.25">
      <c r="B4" s="67"/>
      <c r="C4" s="37" t="s">
        <v>5</v>
      </c>
      <c r="D4" s="37" t="s">
        <v>6</v>
      </c>
      <c r="E4" s="37" t="s">
        <v>7</v>
      </c>
      <c r="F4" s="37" t="s">
        <v>14</v>
      </c>
      <c r="G4" s="37" t="s">
        <v>15</v>
      </c>
      <c r="H4" s="37" t="s">
        <v>32</v>
      </c>
      <c r="J4" s="67"/>
      <c r="K4" s="37" t="s">
        <v>5</v>
      </c>
      <c r="L4" s="37" t="s">
        <v>6</v>
      </c>
      <c r="M4" s="37" t="s">
        <v>7</v>
      </c>
      <c r="N4" s="37" t="s">
        <v>14</v>
      </c>
      <c r="O4" s="37" t="s">
        <v>15</v>
      </c>
      <c r="P4" s="37" t="s">
        <v>32</v>
      </c>
      <c r="R4" s="67"/>
      <c r="S4" s="37" t="s">
        <v>5</v>
      </c>
      <c r="T4" s="37" t="s">
        <v>6</v>
      </c>
      <c r="U4" s="37" t="s">
        <v>7</v>
      </c>
      <c r="V4" s="37" t="s">
        <v>14</v>
      </c>
      <c r="W4" s="37" t="s">
        <v>15</v>
      </c>
      <c r="X4" s="37" t="s">
        <v>32</v>
      </c>
      <c r="Z4" s="67"/>
      <c r="AA4" s="37" t="s">
        <v>5</v>
      </c>
      <c r="AB4" s="37" t="s">
        <v>6</v>
      </c>
      <c r="AC4" s="37" t="s">
        <v>7</v>
      </c>
      <c r="AD4" s="37" t="s">
        <v>14</v>
      </c>
      <c r="AE4" s="37" t="s">
        <v>15</v>
      </c>
      <c r="AF4" s="37" t="s">
        <v>32</v>
      </c>
    </row>
    <row r="5" spans="2:32" x14ac:dyDescent="0.25">
      <c r="B5" s="68"/>
      <c r="C5" s="37" t="s">
        <v>33</v>
      </c>
      <c r="D5" s="37" t="s">
        <v>34</v>
      </c>
      <c r="E5" s="37" t="s">
        <v>35</v>
      </c>
      <c r="F5" s="37" t="s">
        <v>36</v>
      </c>
      <c r="G5" s="37" t="s">
        <v>37</v>
      </c>
      <c r="H5" s="37" t="s">
        <v>38</v>
      </c>
      <c r="J5" s="68"/>
      <c r="K5" s="37" t="s">
        <v>33</v>
      </c>
      <c r="L5" s="37" t="s">
        <v>34</v>
      </c>
      <c r="M5" s="37" t="s">
        <v>35</v>
      </c>
      <c r="N5" s="37" t="s">
        <v>36</v>
      </c>
      <c r="O5" s="37" t="s">
        <v>37</v>
      </c>
      <c r="P5" s="37" t="s">
        <v>38</v>
      </c>
      <c r="R5" s="68"/>
      <c r="S5" s="37" t="s">
        <v>33</v>
      </c>
      <c r="T5" s="37" t="s">
        <v>34</v>
      </c>
      <c r="U5" s="37" t="s">
        <v>35</v>
      </c>
      <c r="V5" s="37" t="s">
        <v>36</v>
      </c>
      <c r="W5" s="37" t="s">
        <v>37</v>
      </c>
      <c r="X5" s="37" t="s">
        <v>38</v>
      </c>
      <c r="Z5" s="68"/>
      <c r="AA5" s="37" t="s">
        <v>33</v>
      </c>
      <c r="AB5" s="37" t="s">
        <v>34</v>
      </c>
      <c r="AC5" s="37" t="s">
        <v>35</v>
      </c>
      <c r="AD5" s="37" t="s">
        <v>36</v>
      </c>
      <c r="AE5" s="37" t="s">
        <v>37</v>
      </c>
      <c r="AF5" s="37" t="s">
        <v>38</v>
      </c>
    </row>
    <row r="6" spans="2:32" x14ac:dyDescent="0.25">
      <c r="B6" s="67" t="s">
        <v>1</v>
      </c>
      <c r="C6" s="5">
        <v>25.677</v>
      </c>
      <c r="D6" s="5">
        <v>224.86500000000001</v>
      </c>
      <c r="E6" s="5">
        <v>415.25</v>
      </c>
      <c r="F6" s="5">
        <v>500.89800000000002</v>
      </c>
      <c r="G6" s="5">
        <v>615.45100000000002</v>
      </c>
      <c r="H6" s="5">
        <v>945.63</v>
      </c>
      <c r="J6" s="67" t="s">
        <v>80</v>
      </c>
      <c r="K6" s="5">
        <v>2559.73</v>
      </c>
      <c r="L6" s="5">
        <v>5585.723</v>
      </c>
      <c r="M6" s="5">
        <v>10171.446</v>
      </c>
      <c r="N6" s="5">
        <v>10054.3014</v>
      </c>
      <c r="O6" s="5">
        <v>14139.009599999999</v>
      </c>
      <c r="P6" s="5">
        <v>19595.775000000001</v>
      </c>
      <c r="R6" s="67" t="s">
        <v>2</v>
      </c>
      <c r="S6" s="5">
        <v>95.875</v>
      </c>
      <c r="T6" s="5">
        <v>194.82900000000001</v>
      </c>
      <c r="U6" s="5">
        <v>345.58</v>
      </c>
      <c r="V6" s="5">
        <v>387.41</v>
      </c>
      <c r="W6" s="5">
        <v>433.89920000000006</v>
      </c>
      <c r="X6" s="5">
        <v>701.73900000000003</v>
      </c>
      <c r="Z6" s="67" t="s">
        <v>3</v>
      </c>
      <c r="AA6" s="5">
        <v>7654.54</v>
      </c>
      <c r="AB6" s="5">
        <v>11443.974</v>
      </c>
      <c r="AC6" s="5">
        <v>19101.794999999998</v>
      </c>
      <c r="AD6" s="5">
        <v>22678.879000000001</v>
      </c>
      <c r="AE6" s="5">
        <v>25922.386999999999</v>
      </c>
      <c r="AF6" s="5">
        <v>37008.593999999997</v>
      </c>
    </row>
    <row r="7" spans="2:32" x14ac:dyDescent="0.25">
      <c r="B7" s="67"/>
      <c r="C7" s="5">
        <v>23.4556</v>
      </c>
      <c r="D7" s="5">
        <v>203.63</v>
      </c>
      <c r="E7" s="5">
        <v>398.41</v>
      </c>
      <c r="F7" s="5">
        <v>559.79200000000003</v>
      </c>
      <c r="G7" s="5">
        <v>640.85799999999995</v>
      </c>
      <c r="H7" s="5">
        <v>956.36</v>
      </c>
      <c r="J7" s="67"/>
      <c r="K7" s="5">
        <v>2806.1219999999998</v>
      </c>
      <c r="L7" s="5">
        <v>5952.5860000000002</v>
      </c>
      <c r="M7" s="5">
        <v>11905.172</v>
      </c>
      <c r="N7" s="5">
        <v>10714.6548</v>
      </c>
      <c r="O7" s="5">
        <v>14496.384</v>
      </c>
      <c r="P7" s="5">
        <v>21185.438999999998</v>
      </c>
      <c r="R7" s="67"/>
      <c r="S7" s="5">
        <v>129.33199999999999</v>
      </c>
      <c r="T7" s="5">
        <v>174.685</v>
      </c>
      <c r="U7" s="5">
        <v>323.16725000000002</v>
      </c>
      <c r="V7" s="5">
        <v>415.24</v>
      </c>
      <c r="W7" s="5">
        <v>465.06880000000007</v>
      </c>
      <c r="X7" s="5">
        <v>768.73699999999997</v>
      </c>
      <c r="Z7" s="67"/>
      <c r="AA7" s="5">
        <v>7596.65</v>
      </c>
      <c r="AB7" s="5">
        <v>11017.002</v>
      </c>
      <c r="AC7" s="5">
        <v>18966.559000000001</v>
      </c>
      <c r="AD7" s="5">
        <v>22425.1</v>
      </c>
      <c r="AE7" s="5">
        <v>25910.5</v>
      </c>
      <c r="AF7" s="5">
        <v>37702.601999999999</v>
      </c>
    </row>
    <row r="8" spans="2:32" x14ac:dyDescent="0.25">
      <c r="B8" s="67"/>
      <c r="C8" s="5">
        <v>24.012999999999998</v>
      </c>
      <c r="D8" s="5">
        <v>198.09800000000001</v>
      </c>
      <c r="E8" s="5">
        <v>408.41</v>
      </c>
      <c r="F8" s="5">
        <v>522.59400000000005</v>
      </c>
      <c r="G8" s="5">
        <v>597.41</v>
      </c>
      <c r="H8" s="5">
        <v>945.22</v>
      </c>
      <c r="J8" s="67"/>
      <c r="K8" s="5">
        <v>2531.0070000000001</v>
      </c>
      <c r="L8" s="5">
        <v>5251.2969999999996</v>
      </c>
      <c r="M8" s="5">
        <v>10502.593999999999</v>
      </c>
      <c r="N8" s="5">
        <v>9452.3346000000001</v>
      </c>
      <c r="O8" s="5">
        <v>14255.571599999999</v>
      </c>
      <c r="P8" s="5">
        <v>21553.226999999999</v>
      </c>
      <c r="R8" s="67"/>
      <c r="S8" s="5">
        <v>84.584999999999994</v>
      </c>
      <c r="T8" s="5">
        <v>187.45</v>
      </c>
      <c r="U8" s="5">
        <v>346.78249999999997</v>
      </c>
      <c r="V8" s="5">
        <v>399.29199999999997</v>
      </c>
      <c r="W8" s="5">
        <v>447.20704000000001</v>
      </c>
      <c r="X8" s="5">
        <v>742.13</v>
      </c>
      <c r="Z8" s="67"/>
      <c r="AA8" s="5">
        <v>7545.25</v>
      </c>
      <c r="AB8" s="5">
        <v>12279.034</v>
      </c>
      <c r="AC8" s="5">
        <v>18411.396000000001</v>
      </c>
      <c r="AD8" s="5">
        <v>22192.607</v>
      </c>
      <c r="AE8" s="5">
        <v>26490.32</v>
      </c>
      <c r="AF8" s="5">
        <v>37675.190999999999</v>
      </c>
    </row>
    <row r="9" spans="2:32" x14ac:dyDescent="0.25">
      <c r="B9" s="67"/>
      <c r="C9" s="5">
        <v>20.945599999999999</v>
      </c>
      <c r="D9" s="5">
        <v>195.535</v>
      </c>
      <c r="E9" s="5">
        <v>417.24099999999999</v>
      </c>
      <c r="F9" s="5">
        <v>490.85500000000002</v>
      </c>
      <c r="G9" s="5">
        <v>586.28300000000002</v>
      </c>
      <c r="H9" s="5">
        <v>951.26</v>
      </c>
      <c r="J9" s="67"/>
      <c r="K9" s="5">
        <v>2558.5990000000002</v>
      </c>
      <c r="L9" s="5">
        <v>5188.66</v>
      </c>
      <c r="M9" s="5">
        <v>10577.32</v>
      </c>
      <c r="N9" s="5">
        <v>9339.5879999999997</v>
      </c>
      <c r="O9" s="5">
        <v>15241.9956</v>
      </c>
      <c r="P9" s="5">
        <v>19997.52</v>
      </c>
      <c r="R9" s="67"/>
      <c r="S9" s="5">
        <v>71.316000000000003</v>
      </c>
      <c r="T9" s="5">
        <v>195.922</v>
      </c>
      <c r="U9" s="5">
        <v>362.45570000000004</v>
      </c>
      <c r="V9" s="5">
        <v>403.84800000000001</v>
      </c>
      <c r="W9" s="5">
        <v>452.30976000000004</v>
      </c>
      <c r="X9" s="5">
        <v>710.29</v>
      </c>
      <c r="Z9" s="67"/>
      <c r="AA9" s="5">
        <v>7605.69</v>
      </c>
      <c r="AB9" s="5">
        <v>12055.19</v>
      </c>
      <c r="AC9" s="5">
        <v>18552.855</v>
      </c>
      <c r="AD9" s="5">
        <v>22407.151999999998</v>
      </c>
      <c r="AE9" s="5">
        <v>25987.54</v>
      </c>
      <c r="AF9" s="5">
        <v>37297.370999999999</v>
      </c>
    </row>
    <row r="10" spans="2:32" x14ac:dyDescent="0.25">
      <c r="B10" s="68"/>
      <c r="C10" s="3">
        <v>23.055600000000002</v>
      </c>
      <c r="D10" s="3">
        <v>207.89</v>
      </c>
      <c r="E10" s="3">
        <v>410.36</v>
      </c>
      <c r="F10" s="3">
        <v>482.85399999999998</v>
      </c>
      <c r="G10" s="3">
        <v>553.197</v>
      </c>
      <c r="H10" s="3">
        <v>963.57</v>
      </c>
      <c r="J10" s="68"/>
      <c r="K10" s="3">
        <v>2835.74</v>
      </c>
      <c r="L10" s="3">
        <v>5396.4560000000001</v>
      </c>
      <c r="M10" s="3">
        <v>10892.912</v>
      </c>
      <c r="N10" s="3">
        <v>9713.6208000000006</v>
      </c>
      <c r="O10" s="3">
        <v>15171.578399999999</v>
      </c>
      <c r="P10" s="3">
        <v>20433.280999999999</v>
      </c>
      <c r="R10" s="68"/>
      <c r="S10" s="3">
        <v>103.48</v>
      </c>
      <c r="T10" s="3">
        <v>164.863</v>
      </c>
      <c r="U10" s="3">
        <v>350.41500000000002</v>
      </c>
      <c r="V10" s="3">
        <v>398.14</v>
      </c>
      <c r="W10" s="3">
        <v>445.91680000000002</v>
      </c>
      <c r="X10" s="3">
        <v>696.45299999999997</v>
      </c>
      <c r="Z10" s="68"/>
      <c r="AA10" s="3">
        <v>7496.65</v>
      </c>
      <c r="AB10" s="3">
        <v>11728.373</v>
      </c>
      <c r="AC10" s="3">
        <v>18580.916000000001</v>
      </c>
      <c r="AD10" s="3">
        <v>22821.726999999999</v>
      </c>
      <c r="AE10" s="3">
        <v>25588.92</v>
      </c>
      <c r="AF10" s="3">
        <v>36778.93</v>
      </c>
    </row>
    <row r="11" spans="2:32" x14ac:dyDescent="0.25">
      <c r="B11" s="41" t="s">
        <v>48</v>
      </c>
      <c r="C11" s="37">
        <f>AVERAGE(C6:C10)</f>
        <v>23.429359999999999</v>
      </c>
      <c r="D11" s="37">
        <f t="shared" ref="D11:H11" si="0">AVERAGE(D6:D10)</f>
        <v>206.00360000000001</v>
      </c>
      <c r="E11" s="37">
        <f t="shared" si="0"/>
        <v>409.93420000000003</v>
      </c>
      <c r="F11" s="37">
        <f t="shared" si="0"/>
        <v>511.39859999999999</v>
      </c>
      <c r="G11" s="37">
        <f t="shared" si="0"/>
        <v>598.63980000000004</v>
      </c>
      <c r="H11" s="37">
        <f t="shared" si="0"/>
        <v>952.40800000000002</v>
      </c>
      <c r="J11" s="26" t="s">
        <v>48</v>
      </c>
      <c r="K11" s="37">
        <f>AVERAGE(K6:K10)</f>
        <v>2658.2395999999999</v>
      </c>
      <c r="L11" s="37">
        <f t="shared" ref="L11" si="1">AVERAGE(L6:L10)</f>
        <v>5474.9444000000003</v>
      </c>
      <c r="M11" s="37">
        <f t="shared" ref="M11" si="2">AVERAGE(M6:M10)</f>
        <v>10809.888800000001</v>
      </c>
      <c r="N11" s="37">
        <f t="shared" ref="N11" si="3">AVERAGE(N6:N10)</f>
        <v>9854.8999200000017</v>
      </c>
      <c r="O11" s="37">
        <f t="shared" ref="O11" si="4">AVERAGE(O6:O10)</f>
        <v>14660.90784</v>
      </c>
      <c r="P11" s="37">
        <f t="shared" ref="P11" si="5">AVERAGE(P6:P10)</f>
        <v>20553.0484</v>
      </c>
      <c r="R11" s="26" t="s">
        <v>48</v>
      </c>
      <c r="S11" s="37">
        <f>AVERAGE(S6:S10)</f>
        <v>96.917599999999993</v>
      </c>
      <c r="T11" s="37">
        <f t="shared" ref="T11" si="6">AVERAGE(T6:T10)</f>
        <v>183.5498</v>
      </c>
      <c r="U11" s="37">
        <f t="shared" ref="U11" si="7">AVERAGE(U6:U10)</f>
        <v>345.68008999999995</v>
      </c>
      <c r="V11" s="37">
        <f t="shared" ref="V11" si="8">AVERAGE(V6:V10)</f>
        <v>400.78599999999994</v>
      </c>
      <c r="W11" s="37">
        <f t="shared" ref="W11" si="9">AVERAGE(W6:W10)</f>
        <v>448.88032000000004</v>
      </c>
      <c r="X11" s="37">
        <f t="shared" ref="X11" si="10">AVERAGE(X6:X10)</f>
        <v>723.86980000000005</v>
      </c>
      <c r="Z11" s="26" t="s">
        <v>48</v>
      </c>
      <c r="AA11" s="37">
        <f>AVERAGE(AA6:AA10)</f>
        <v>7579.7559999999994</v>
      </c>
      <c r="AB11" s="37">
        <f t="shared" ref="AB11" si="11">AVERAGE(AB6:AB10)</f>
        <v>11704.714600000001</v>
      </c>
      <c r="AC11" s="37">
        <f t="shared" ref="AC11" si="12">AVERAGE(AC6:AC10)</f>
        <v>18722.7042</v>
      </c>
      <c r="AD11" s="37">
        <f t="shared" ref="AD11" si="13">AVERAGE(AD6:AD10)</f>
        <v>22505.093000000001</v>
      </c>
      <c r="AE11" s="37">
        <f t="shared" ref="AE11" si="14">AVERAGE(AE6:AE10)</f>
        <v>25979.933400000002</v>
      </c>
      <c r="AF11" s="37">
        <f t="shared" ref="AF11" si="15">AVERAGE(AF6:AF10)</f>
        <v>37292.537599999996</v>
      </c>
    </row>
    <row r="12" spans="2:32" x14ac:dyDescent="0.25">
      <c r="B12" s="41" t="s">
        <v>49</v>
      </c>
      <c r="C12" s="59">
        <f>(10/C11)</f>
        <v>0.42681490232767777</v>
      </c>
      <c r="D12" s="59">
        <f>(100/D11)</f>
        <v>0.48542840998895165</v>
      </c>
      <c r="E12" s="59">
        <f>(200/E11)</f>
        <v>0.48788317734895009</v>
      </c>
      <c r="F12" s="59">
        <f>(250/F11)</f>
        <v>0.48885546421128256</v>
      </c>
      <c r="G12" s="59">
        <f>(300/G11)</f>
        <v>0.50113607548312022</v>
      </c>
      <c r="H12" s="59">
        <f>(500/H11)</f>
        <v>0.524985090423432</v>
      </c>
      <c r="J12" s="26" t="s">
        <v>49</v>
      </c>
      <c r="K12" s="37">
        <f>(10/K11)</f>
        <v>3.7618881307764735E-3</v>
      </c>
      <c r="L12" s="37">
        <f>(100/L11)</f>
        <v>1.8265025668571171E-2</v>
      </c>
      <c r="M12" s="37">
        <f>(200/M11)</f>
        <v>1.8501577925574959E-2</v>
      </c>
      <c r="N12" s="37">
        <f>(250/N11)</f>
        <v>2.5368091206348847E-2</v>
      </c>
      <c r="O12" s="37">
        <f>(300/O11)</f>
        <v>2.0462580030787506E-2</v>
      </c>
      <c r="P12" s="37">
        <f>(500/P11)</f>
        <v>2.4327291517495769E-2</v>
      </c>
      <c r="R12" s="26" t="s">
        <v>49</v>
      </c>
      <c r="S12" s="37">
        <f>(50/S11)</f>
        <v>0.51590216843999437</v>
      </c>
      <c r="T12" s="37">
        <f>(100/T11)</f>
        <v>0.54481127192729162</v>
      </c>
      <c r="U12" s="37">
        <f>(200/U11)</f>
        <v>0.57856962488062313</v>
      </c>
      <c r="V12" s="37">
        <f>(250/V11)</f>
        <v>0.62377428353285802</v>
      </c>
      <c r="W12" s="37">
        <f>(300/W11)</f>
        <v>0.66832958949949062</v>
      </c>
      <c r="X12" s="37">
        <f>(500/X11)</f>
        <v>0.69073195207204385</v>
      </c>
      <c r="Z12" s="26" t="s">
        <v>49</v>
      </c>
      <c r="AA12" s="37">
        <f>(50/AA11)</f>
        <v>6.5965184103551622E-3</v>
      </c>
      <c r="AB12" s="37">
        <f>(100/AB11)</f>
        <v>8.5435658550786012E-3</v>
      </c>
      <c r="AC12" s="37">
        <f>(200/AC11)</f>
        <v>1.0682217582650267E-2</v>
      </c>
      <c r="AD12" s="37">
        <f>(250/AD11)</f>
        <v>1.1108596618552076E-2</v>
      </c>
      <c r="AE12" s="37">
        <f>(300/AE11)</f>
        <v>1.1547373712667022E-2</v>
      </c>
      <c r="AF12" s="37">
        <f>(500/AF11)</f>
        <v>1.3407508101567217E-2</v>
      </c>
    </row>
    <row r="13" spans="2:32" x14ac:dyDescent="0.25">
      <c r="B13" s="40" t="s">
        <v>55</v>
      </c>
      <c r="C13" s="83">
        <f>STDEV(C12:H12)</f>
        <v>3.2445975174370395E-2</v>
      </c>
      <c r="D13" s="83"/>
      <c r="E13" s="83"/>
      <c r="F13" s="83"/>
      <c r="G13" s="83"/>
      <c r="H13" s="83"/>
      <c r="J13" s="37" t="s">
        <v>55</v>
      </c>
      <c r="K13" s="69">
        <f>STDEV(K12:P12)</f>
        <v>7.7747089384702399E-3</v>
      </c>
      <c r="L13" s="69"/>
      <c r="M13" s="69"/>
      <c r="N13" s="69"/>
      <c r="O13" s="69"/>
      <c r="P13" s="69"/>
      <c r="R13" s="37" t="s">
        <v>55</v>
      </c>
      <c r="S13" s="69">
        <f>STDEV(S12:X12)</f>
        <v>6.9227736576519414E-2</v>
      </c>
      <c r="T13" s="69"/>
      <c r="U13" s="69"/>
      <c r="V13" s="69"/>
      <c r="W13" s="69"/>
      <c r="X13" s="69"/>
      <c r="Z13" s="37" t="s">
        <v>55</v>
      </c>
      <c r="AA13" s="69">
        <f>STDEV(AA12:AF12)</f>
        <v>2.4005031541977106E-3</v>
      </c>
      <c r="AB13" s="69"/>
      <c r="AC13" s="69"/>
      <c r="AD13" s="69"/>
      <c r="AE13" s="69"/>
      <c r="AF13" s="69"/>
    </row>
    <row r="14" spans="2:32" x14ac:dyDescent="0.25">
      <c r="Z14" s="1"/>
      <c r="AA14" s="1"/>
      <c r="AB14" s="1"/>
      <c r="AC14" s="1"/>
      <c r="AD14" s="1"/>
      <c r="AE14" s="1"/>
      <c r="AF14" s="1"/>
    </row>
    <row r="15" spans="2:32" x14ac:dyDescent="0.25">
      <c r="B15" s="80" t="s">
        <v>39</v>
      </c>
      <c r="C15" s="80"/>
      <c r="D15" s="80"/>
      <c r="J15" s="80" t="s">
        <v>39</v>
      </c>
      <c r="K15" s="80"/>
      <c r="L15" s="80"/>
      <c r="R15" s="80" t="s">
        <v>39</v>
      </c>
      <c r="S15" s="80"/>
      <c r="T15" s="80"/>
      <c r="Z15" s="80" t="s">
        <v>39</v>
      </c>
      <c r="AA15" s="80"/>
      <c r="AB15" s="80"/>
      <c r="AC15" s="1"/>
      <c r="AD15" s="1"/>
      <c r="AE15" s="1"/>
      <c r="AF15" s="1"/>
    </row>
    <row r="16" spans="2:32" x14ac:dyDescent="0.25">
      <c r="B16" s="81" t="s">
        <v>82</v>
      </c>
      <c r="C16" s="69"/>
      <c r="D16" s="82"/>
      <c r="J16" s="81" t="s">
        <v>82</v>
      </c>
      <c r="K16" s="69"/>
      <c r="L16" s="82"/>
      <c r="R16" s="81" t="s">
        <v>82</v>
      </c>
      <c r="S16" s="69"/>
      <c r="T16" s="82"/>
      <c r="Z16" s="81" t="s">
        <v>82</v>
      </c>
      <c r="AA16" s="69"/>
      <c r="AB16" s="82"/>
      <c r="AC16" s="1"/>
      <c r="AD16" s="1"/>
      <c r="AE16" s="1"/>
      <c r="AF16" s="1"/>
    </row>
    <row r="17" spans="1:32" x14ac:dyDescent="0.25">
      <c r="B17" s="81" t="s">
        <v>40</v>
      </c>
      <c r="C17" s="69"/>
      <c r="D17" s="82"/>
      <c r="J17" s="81" t="s">
        <v>40</v>
      </c>
      <c r="K17" s="69"/>
      <c r="L17" s="82"/>
      <c r="R17" s="81" t="s">
        <v>40</v>
      </c>
      <c r="S17" s="69"/>
      <c r="T17" s="82"/>
      <c r="Z17" s="81" t="s">
        <v>40</v>
      </c>
      <c r="AA17" s="69"/>
      <c r="AB17" s="82"/>
      <c r="AC17" s="1"/>
      <c r="AD17" s="1"/>
      <c r="AE17" s="1"/>
      <c r="AF17" s="1"/>
    </row>
    <row r="18" spans="1:32" x14ac:dyDescent="0.25">
      <c r="B18" s="38" t="s">
        <v>34</v>
      </c>
      <c r="C18" s="81" t="s">
        <v>29</v>
      </c>
      <c r="D18" s="82"/>
      <c r="J18" s="38" t="s">
        <v>34</v>
      </c>
      <c r="K18" s="81" t="s">
        <v>29</v>
      </c>
      <c r="L18" s="82"/>
      <c r="R18" s="38" t="s">
        <v>34</v>
      </c>
      <c r="S18" s="81" t="s">
        <v>29</v>
      </c>
      <c r="T18" s="82"/>
      <c r="Z18" s="38" t="s">
        <v>34</v>
      </c>
      <c r="AA18" s="81" t="s">
        <v>29</v>
      </c>
      <c r="AB18" s="82"/>
      <c r="AC18" s="1"/>
      <c r="AD18" s="1"/>
      <c r="AE18" s="1"/>
      <c r="AF18" s="1"/>
    </row>
    <row r="19" spans="1:32" x14ac:dyDescent="0.25">
      <c r="B19" s="38" t="s">
        <v>35</v>
      </c>
      <c r="C19" s="81" t="s">
        <v>30</v>
      </c>
      <c r="D19" s="82"/>
      <c r="J19" s="38" t="s">
        <v>35</v>
      </c>
      <c r="K19" s="81" t="s">
        <v>30</v>
      </c>
      <c r="L19" s="82"/>
      <c r="R19" s="38" t="s">
        <v>35</v>
      </c>
      <c r="S19" s="81" t="s">
        <v>30</v>
      </c>
      <c r="T19" s="82"/>
      <c r="Z19" s="38" t="s">
        <v>35</v>
      </c>
      <c r="AA19" s="81" t="s">
        <v>30</v>
      </c>
      <c r="AB19" s="82"/>
      <c r="AC19" s="1"/>
      <c r="AD19" s="1"/>
      <c r="AE19" s="1"/>
      <c r="AF19" s="1"/>
    </row>
    <row r="20" spans="1:32" x14ac:dyDescent="0.25">
      <c r="B20" s="38" t="s">
        <v>36</v>
      </c>
      <c r="C20" s="81" t="s">
        <v>26</v>
      </c>
      <c r="D20" s="82"/>
      <c r="J20" s="38" t="s">
        <v>36</v>
      </c>
      <c r="K20" s="81" t="s">
        <v>26</v>
      </c>
      <c r="L20" s="82"/>
      <c r="R20" s="38" t="s">
        <v>36</v>
      </c>
      <c r="S20" s="81" t="s">
        <v>26</v>
      </c>
      <c r="T20" s="82"/>
      <c r="Z20" s="38" t="s">
        <v>36</v>
      </c>
      <c r="AA20" s="81" t="s">
        <v>26</v>
      </c>
      <c r="AB20" s="82"/>
      <c r="AC20" s="1"/>
      <c r="AD20" s="1"/>
      <c r="AE20" s="1"/>
      <c r="AF20" s="1"/>
    </row>
    <row r="21" spans="1:32" x14ac:dyDescent="0.25">
      <c r="B21" s="38" t="s">
        <v>37</v>
      </c>
      <c r="C21" s="81" t="s">
        <v>31</v>
      </c>
      <c r="D21" s="82"/>
      <c r="J21" s="38" t="s">
        <v>37</v>
      </c>
      <c r="K21" s="81" t="s">
        <v>31</v>
      </c>
      <c r="L21" s="82"/>
      <c r="R21" s="38" t="s">
        <v>37</v>
      </c>
      <c r="S21" s="81" t="s">
        <v>31</v>
      </c>
      <c r="T21" s="82"/>
      <c r="Z21" s="38" t="s">
        <v>37</v>
      </c>
      <c r="AA21" s="81" t="s">
        <v>31</v>
      </c>
      <c r="AB21" s="82"/>
      <c r="AC21" s="1"/>
      <c r="AD21" s="1"/>
      <c r="AE21" s="1"/>
      <c r="AF21" s="1"/>
    </row>
    <row r="22" spans="1:32" x14ac:dyDescent="0.25">
      <c r="B22" s="38" t="s">
        <v>38</v>
      </c>
      <c r="C22" s="81" t="s">
        <v>27</v>
      </c>
      <c r="D22" s="82"/>
      <c r="J22" s="38" t="s">
        <v>38</v>
      </c>
      <c r="K22" s="81" t="s">
        <v>27</v>
      </c>
      <c r="L22" s="82"/>
      <c r="R22" s="38" t="s">
        <v>38</v>
      </c>
      <c r="S22" s="81" t="s">
        <v>27</v>
      </c>
      <c r="T22" s="82"/>
      <c r="Z22" s="38" t="s">
        <v>38</v>
      </c>
      <c r="AA22" s="81" t="s">
        <v>27</v>
      </c>
      <c r="AB22" s="82"/>
      <c r="AC22" s="1"/>
      <c r="AD22" s="1"/>
      <c r="AE22" s="1"/>
      <c r="AF22" s="1"/>
    </row>
    <row r="25" spans="1:32" x14ac:dyDescent="0.25">
      <c r="B25" s="80" t="s">
        <v>44</v>
      </c>
      <c r="C25" s="80"/>
      <c r="D25" s="80"/>
      <c r="J25" s="80" t="s">
        <v>81</v>
      </c>
      <c r="K25" s="80"/>
      <c r="L25" s="80"/>
      <c r="R25" s="80" t="s">
        <v>45</v>
      </c>
      <c r="S25" s="80"/>
      <c r="T25" s="80"/>
      <c r="Z25" s="80" t="s">
        <v>46</v>
      </c>
      <c r="AA25" s="80"/>
      <c r="AB25" s="80"/>
    </row>
    <row r="26" spans="1:32" ht="15.75" thickBot="1" x14ac:dyDescent="0.3"/>
    <row r="27" spans="1:32" x14ac:dyDescent="0.25">
      <c r="B27" s="84" t="s">
        <v>62</v>
      </c>
      <c r="C27" s="84"/>
      <c r="J27" s="84" t="s">
        <v>62</v>
      </c>
      <c r="K27" s="84"/>
      <c r="R27" s="84" t="s">
        <v>62</v>
      </c>
      <c r="S27" s="84"/>
      <c r="Z27" s="85" t="s">
        <v>62</v>
      </c>
      <c r="AA27" s="85"/>
    </row>
    <row r="28" spans="1:32" x14ac:dyDescent="0.25">
      <c r="B28" s="46" t="s">
        <v>63</v>
      </c>
      <c r="C28" s="47">
        <v>0.99514685695258587</v>
      </c>
      <c r="J28" s="46" t="s">
        <v>63</v>
      </c>
      <c r="K28" s="47">
        <v>0.99525785101849784</v>
      </c>
      <c r="R28" s="46" t="s">
        <v>63</v>
      </c>
      <c r="S28" s="47">
        <v>0.99589216302048522</v>
      </c>
      <c r="Z28" s="46" t="s">
        <v>63</v>
      </c>
      <c r="AA28" s="47">
        <v>0.99626477529765234</v>
      </c>
    </row>
    <row r="29" spans="1:32" x14ac:dyDescent="0.25">
      <c r="B29" s="46" t="s">
        <v>64</v>
      </c>
      <c r="C29" s="47">
        <v>0.99031726690261035</v>
      </c>
      <c r="J29" s="46" t="s">
        <v>64</v>
      </c>
      <c r="K29" s="47">
        <v>0.99053819001395838</v>
      </c>
      <c r="R29" s="46" t="s">
        <v>64</v>
      </c>
      <c r="S29" s="47">
        <v>0.99180120036562069</v>
      </c>
      <c r="Z29" s="46" t="s">
        <v>64</v>
      </c>
      <c r="AA29" s="47">
        <v>0.99254350249888168</v>
      </c>
    </row>
    <row r="30" spans="1:32" x14ac:dyDescent="0.25">
      <c r="B30" s="46" t="s">
        <v>65</v>
      </c>
      <c r="C30" s="47">
        <v>0.99006899169498497</v>
      </c>
      <c r="J30" s="46" t="s">
        <v>65</v>
      </c>
      <c r="K30" s="47">
        <v>0.99033249849252269</v>
      </c>
      <c r="R30" s="46" t="s">
        <v>65</v>
      </c>
      <c r="S30" s="47">
        <v>0.9916229655909603</v>
      </c>
      <c r="Z30" s="46" t="s">
        <v>65</v>
      </c>
      <c r="AA30" s="47">
        <v>0.99234727888043117</v>
      </c>
    </row>
    <row r="31" spans="1:32" x14ac:dyDescent="0.25">
      <c r="A31" s="20"/>
      <c r="B31" s="46" t="s">
        <v>66</v>
      </c>
      <c r="C31" s="47">
        <v>27.493718686681326</v>
      </c>
      <c r="D31" s="43"/>
      <c r="E31" s="43"/>
      <c r="F31" s="43"/>
      <c r="G31" s="43"/>
      <c r="H31" s="43"/>
      <c r="I31" s="43"/>
      <c r="J31" s="46" t="s">
        <v>66</v>
      </c>
      <c r="K31" s="47">
        <v>572.20291239945357</v>
      </c>
      <c r="L31" s="43"/>
      <c r="M31" s="43"/>
      <c r="N31" s="43"/>
      <c r="O31" s="43"/>
      <c r="P31" s="43"/>
      <c r="Q31" s="43"/>
      <c r="R31" s="46" t="s">
        <v>66</v>
      </c>
      <c r="S31" s="47">
        <v>18.657405308504682</v>
      </c>
      <c r="Z31" s="46" t="s">
        <v>66</v>
      </c>
      <c r="AA31" s="47">
        <v>833.88699712269874</v>
      </c>
    </row>
    <row r="33" spans="2:32" ht="15.75" thickBot="1" x14ac:dyDescent="0.3">
      <c r="B33" s="39" t="s">
        <v>41</v>
      </c>
      <c r="J33" s="39" t="s">
        <v>41</v>
      </c>
      <c r="R33" s="39" t="s">
        <v>41</v>
      </c>
      <c r="Z33" s="39" t="s">
        <v>41</v>
      </c>
    </row>
    <row r="34" spans="2:32" x14ac:dyDescent="0.25">
      <c r="B34" s="42"/>
      <c r="C34" s="17" t="s">
        <v>75</v>
      </c>
      <c r="D34" s="17" t="s">
        <v>76</v>
      </c>
      <c r="E34" s="17" t="s">
        <v>77</v>
      </c>
      <c r="F34" s="17" t="s">
        <v>42</v>
      </c>
      <c r="G34" s="17" t="s">
        <v>69</v>
      </c>
      <c r="J34" s="42"/>
      <c r="K34" s="17" t="s">
        <v>75</v>
      </c>
      <c r="L34" s="17" t="s">
        <v>76</v>
      </c>
      <c r="M34" s="17" t="s">
        <v>77</v>
      </c>
      <c r="N34" s="17" t="s">
        <v>42</v>
      </c>
      <c r="O34" s="17" t="s">
        <v>69</v>
      </c>
      <c r="R34" s="42"/>
      <c r="S34" s="17" t="s">
        <v>75</v>
      </c>
      <c r="T34" s="17" t="s">
        <v>76</v>
      </c>
      <c r="U34" s="17" t="s">
        <v>77</v>
      </c>
      <c r="V34" s="17" t="s">
        <v>42</v>
      </c>
      <c r="W34" s="17" t="s">
        <v>69</v>
      </c>
      <c r="Z34" s="55"/>
      <c r="AA34" s="54" t="s">
        <v>75</v>
      </c>
      <c r="AB34" s="54" t="s">
        <v>76</v>
      </c>
      <c r="AC34" s="54" t="s">
        <v>77</v>
      </c>
      <c r="AD34" s="54" t="s">
        <v>42</v>
      </c>
      <c r="AE34" s="54" t="s">
        <v>69</v>
      </c>
    </row>
    <row r="35" spans="2:32" x14ac:dyDescent="0.25">
      <c r="B35" s="46" t="s">
        <v>61</v>
      </c>
      <c r="C35" s="47">
        <v>1</v>
      </c>
      <c r="D35" s="47">
        <v>3015143.3653432042</v>
      </c>
      <c r="E35" s="47">
        <v>3015143.3653432042</v>
      </c>
      <c r="F35" s="47">
        <v>3988.7883948400822</v>
      </c>
      <c r="G35" s="47">
        <v>6.8013272842786199E-41</v>
      </c>
      <c r="J35" s="46" t="s">
        <v>61</v>
      </c>
      <c r="K35" s="47">
        <v>1</v>
      </c>
      <c r="L35" s="47">
        <v>1576721398.5284624</v>
      </c>
      <c r="M35" s="47">
        <v>1576721398.5284624</v>
      </c>
      <c r="N35" s="47">
        <v>4815.6490996818075</v>
      </c>
      <c r="O35" s="47">
        <v>3.2929576745014296E-48</v>
      </c>
      <c r="R35" s="46" t="s">
        <v>61</v>
      </c>
      <c r="S35" s="47">
        <v>1</v>
      </c>
      <c r="T35" s="47">
        <v>1937022.567072311</v>
      </c>
      <c r="U35" s="47">
        <v>1937022.567072311</v>
      </c>
      <c r="V35" s="47">
        <v>5564.5774078332206</v>
      </c>
      <c r="W35" s="47">
        <v>1.2194675201267723E-49</v>
      </c>
      <c r="Z35" s="46" t="s">
        <v>61</v>
      </c>
      <c r="AA35" s="47">
        <v>1</v>
      </c>
      <c r="AB35" s="47">
        <v>3517326421.84273</v>
      </c>
      <c r="AC35" s="47">
        <v>3517326421.84273</v>
      </c>
      <c r="AD35" s="47">
        <v>5058.2264782226148</v>
      </c>
      <c r="AE35" s="47">
        <v>4.8853731719710559E-42</v>
      </c>
    </row>
    <row r="36" spans="2:32" x14ac:dyDescent="0.25">
      <c r="B36" s="46" t="s">
        <v>67</v>
      </c>
      <c r="C36" s="47">
        <v>23</v>
      </c>
      <c r="D36" s="47">
        <v>29480.278121672432</v>
      </c>
      <c r="E36" s="47">
        <v>755.90456722237002</v>
      </c>
      <c r="F36" s="44"/>
      <c r="G36" s="44"/>
      <c r="J36" s="46" t="s">
        <v>67</v>
      </c>
      <c r="K36" s="47">
        <v>23</v>
      </c>
      <c r="L36" s="47">
        <v>15061143.956087168</v>
      </c>
      <c r="M36" s="47">
        <v>327416.17295841669</v>
      </c>
      <c r="N36" s="44"/>
      <c r="O36" s="44"/>
      <c r="R36" s="46" t="s">
        <v>67</v>
      </c>
      <c r="S36" s="47">
        <v>23</v>
      </c>
      <c r="T36" s="47">
        <v>16012.543550907661</v>
      </c>
      <c r="U36" s="47">
        <v>348.0987728458187</v>
      </c>
      <c r="V36" s="44"/>
      <c r="W36" s="44"/>
      <c r="Z36" s="46" t="s">
        <v>67</v>
      </c>
      <c r="AA36" s="47">
        <v>23</v>
      </c>
      <c r="AB36" s="47">
        <v>26423965.910871852</v>
      </c>
      <c r="AC36" s="47">
        <v>695367.52397031186</v>
      </c>
      <c r="AD36" s="44"/>
      <c r="AE36" s="44"/>
    </row>
    <row r="37" spans="2:32" ht="15.75" thickBot="1" x14ac:dyDescent="0.3">
      <c r="B37" s="46" t="s">
        <v>43</v>
      </c>
      <c r="C37" s="47">
        <v>24</v>
      </c>
      <c r="D37" s="47">
        <v>3044623.6434648768</v>
      </c>
      <c r="E37" s="45"/>
      <c r="F37" s="45"/>
      <c r="G37" s="45"/>
      <c r="J37" s="46" t="s">
        <v>43</v>
      </c>
      <c r="K37" s="47">
        <v>24</v>
      </c>
      <c r="L37" s="47">
        <v>1591782542.4845495</v>
      </c>
      <c r="M37" s="45"/>
      <c r="N37" s="45"/>
      <c r="O37" s="45"/>
      <c r="R37" s="46" t="s">
        <v>43</v>
      </c>
      <c r="S37" s="47">
        <v>24</v>
      </c>
      <c r="T37" s="47">
        <v>1953035.1106232186</v>
      </c>
      <c r="U37" s="45"/>
      <c r="V37" s="45"/>
      <c r="W37" s="45"/>
      <c r="Z37" s="46" t="s">
        <v>43</v>
      </c>
      <c r="AA37" s="47">
        <v>24</v>
      </c>
      <c r="AB37" s="47">
        <v>3543750387.753602</v>
      </c>
      <c r="AC37" s="45"/>
      <c r="AD37" s="45"/>
      <c r="AE37" s="45"/>
    </row>
    <row r="38" spans="2:32" ht="15.75" thickBot="1" x14ac:dyDescent="0.3"/>
    <row r="39" spans="2:32" x14ac:dyDescent="0.25">
      <c r="B39" s="42"/>
      <c r="C39" s="17" t="s">
        <v>70</v>
      </c>
      <c r="D39" s="17" t="s">
        <v>66</v>
      </c>
      <c r="E39" s="17" t="s">
        <v>71</v>
      </c>
      <c r="F39" s="17" t="s">
        <v>72</v>
      </c>
      <c r="G39" s="17" t="s">
        <v>73</v>
      </c>
      <c r="H39" s="17" t="s">
        <v>74</v>
      </c>
      <c r="J39" s="42"/>
      <c r="K39" s="17" t="s">
        <v>70</v>
      </c>
      <c r="L39" s="17" t="s">
        <v>66</v>
      </c>
      <c r="M39" s="17" t="s">
        <v>71</v>
      </c>
      <c r="N39" s="17" t="s">
        <v>72</v>
      </c>
      <c r="O39" s="17" t="s">
        <v>73</v>
      </c>
      <c r="P39" s="17" t="s">
        <v>74</v>
      </c>
      <c r="R39" s="42"/>
      <c r="S39" s="17" t="s">
        <v>70</v>
      </c>
      <c r="T39" s="17" t="s">
        <v>66</v>
      </c>
      <c r="U39" s="17" t="s">
        <v>71</v>
      </c>
      <c r="V39" s="17" t="s">
        <v>72</v>
      </c>
      <c r="W39" s="17" t="s">
        <v>73</v>
      </c>
      <c r="X39" s="17" t="s">
        <v>74</v>
      </c>
      <c r="Z39" s="42"/>
      <c r="AA39" s="17" t="s">
        <v>70</v>
      </c>
      <c r="AB39" s="17" t="s">
        <v>66</v>
      </c>
      <c r="AC39" s="17" t="s">
        <v>71</v>
      </c>
      <c r="AD39" s="17" t="s">
        <v>72</v>
      </c>
      <c r="AE39" s="17" t="s">
        <v>73</v>
      </c>
      <c r="AF39" s="17" t="s">
        <v>74</v>
      </c>
    </row>
    <row r="40" spans="2:32" x14ac:dyDescent="0.25">
      <c r="B40" s="46" t="s">
        <v>68</v>
      </c>
      <c r="C40" s="47">
        <v>21.569383893280815</v>
      </c>
      <c r="D40" s="47">
        <v>8.2412561421338921</v>
      </c>
      <c r="E40" s="47">
        <v>2.6172446919840424</v>
      </c>
      <c r="F40" s="47">
        <v>1.2550364256355698E-2</v>
      </c>
      <c r="G40" s="47">
        <v>4.8998699248894155</v>
      </c>
      <c r="H40" s="47">
        <v>38.238897861672214</v>
      </c>
      <c r="J40" s="46" t="s">
        <v>68</v>
      </c>
      <c r="K40" s="47">
        <v>2248.6643684204473</v>
      </c>
      <c r="L40" s="47">
        <v>136.85485086791124</v>
      </c>
      <c r="M40" s="47">
        <v>16.431016907035325</v>
      </c>
      <c r="N40" s="47">
        <v>7.1145775394216875E-21</v>
      </c>
      <c r="O40" s="47">
        <v>1973.189841417654</v>
      </c>
      <c r="P40" s="47">
        <v>2524.1388954232407</v>
      </c>
      <c r="R40" s="46" t="s">
        <v>68</v>
      </c>
      <c r="S40" s="47">
        <v>40.482629394159289</v>
      </c>
      <c r="T40" s="47">
        <v>4.7805537000952185</v>
      </c>
      <c r="U40" s="47">
        <v>8.4681884011370823</v>
      </c>
      <c r="V40" s="47">
        <v>6.0938623828572265E-11</v>
      </c>
      <c r="W40" s="47">
        <v>30.85987389083963</v>
      </c>
      <c r="X40" s="47">
        <v>50.105384897478949</v>
      </c>
      <c r="Z40" s="46" t="s">
        <v>68</v>
      </c>
      <c r="AA40" s="47">
        <v>5357.5087722742392</v>
      </c>
      <c r="AB40" s="47">
        <v>258.42895503977013</v>
      </c>
      <c r="AC40" s="47">
        <v>20.731070059273204</v>
      </c>
      <c r="AD40" s="47">
        <v>2.5809489956480973E-22</v>
      </c>
      <c r="AE40" s="47">
        <v>4834.3467039058596</v>
      </c>
      <c r="AF40" s="47">
        <v>5880.6708406426187</v>
      </c>
    </row>
    <row r="41" spans="2:32" x14ac:dyDescent="0.25">
      <c r="B41" s="47">
        <v>10</v>
      </c>
      <c r="C41" s="47">
        <v>18.681925395256911</v>
      </c>
      <c r="D41" s="47">
        <v>0.29580201945757773</v>
      </c>
      <c r="E41" s="47">
        <v>63.15685548568802</v>
      </c>
      <c r="F41" s="47">
        <v>6.8013272842787157E-41</v>
      </c>
      <c r="G41" s="47">
        <v>18.083609336371531</v>
      </c>
      <c r="H41" s="47">
        <v>19.280241454142292</v>
      </c>
      <c r="J41" s="47">
        <v>10</v>
      </c>
      <c r="K41" s="47">
        <v>368.64861786594179</v>
      </c>
      <c r="L41" s="47">
        <v>5.3123318063360934</v>
      </c>
      <c r="M41" s="47">
        <v>69.394878050774125</v>
      </c>
      <c r="N41" s="47">
        <v>3.2929576745013828E-48</v>
      </c>
      <c r="O41" s="47">
        <v>357.95544855296816</v>
      </c>
      <c r="P41" s="47">
        <v>379.34178717891541</v>
      </c>
      <c r="R41" s="47">
        <v>50</v>
      </c>
      <c r="S41" s="47">
        <v>13.764504125625647</v>
      </c>
      <c r="T41" s="47">
        <v>0.18452043773391585</v>
      </c>
      <c r="U41" s="47">
        <v>74.596095124565466</v>
      </c>
      <c r="V41" s="47">
        <v>1.2194675201267723E-49</v>
      </c>
      <c r="W41" s="47">
        <v>13.393083748600361</v>
      </c>
      <c r="X41" s="47">
        <v>14.135924502650933</v>
      </c>
      <c r="Z41" s="47">
        <v>50</v>
      </c>
      <c r="AA41" s="47">
        <v>651.86361763817581</v>
      </c>
      <c r="AB41" s="47">
        <v>9.1655305049773208</v>
      </c>
      <c r="AC41" s="47">
        <v>71.12120976349189</v>
      </c>
      <c r="AD41" s="47">
        <v>4.8853731719710559E-42</v>
      </c>
      <c r="AE41" s="47">
        <v>633.30897117474262</v>
      </c>
      <c r="AF41" s="47">
        <v>670.418264101609</v>
      </c>
    </row>
    <row r="44" spans="2:32" x14ac:dyDescent="0.25">
      <c r="S44" s="62"/>
    </row>
    <row r="49" spans="19:19" x14ac:dyDescent="0.25">
      <c r="S49" s="64"/>
    </row>
  </sheetData>
  <mergeCells count="60">
    <mergeCell ref="B27:C27"/>
    <mergeCell ref="J27:K27"/>
    <mergeCell ref="R27:S27"/>
    <mergeCell ref="Z27:AA27"/>
    <mergeCell ref="B25:D25"/>
    <mergeCell ref="AA13:AF13"/>
    <mergeCell ref="Z25:AB25"/>
    <mergeCell ref="J25:L25"/>
    <mergeCell ref="R25:T25"/>
    <mergeCell ref="S21:T21"/>
    <mergeCell ref="S22:T22"/>
    <mergeCell ref="Z15:AB15"/>
    <mergeCell ref="Z16:AB16"/>
    <mergeCell ref="Z17:AB17"/>
    <mergeCell ref="AA18:AB18"/>
    <mergeCell ref="AA19:AB19"/>
    <mergeCell ref="AA20:AB20"/>
    <mergeCell ref="AA21:AB21"/>
    <mergeCell ref="AA22:AB22"/>
    <mergeCell ref="R15:T15"/>
    <mergeCell ref="R16:T16"/>
    <mergeCell ref="S18:T18"/>
    <mergeCell ref="S19:T19"/>
    <mergeCell ref="S20:T20"/>
    <mergeCell ref="K22:L22"/>
    <mergeCell ref="K18:L18"/>
    <mergeCell ref="K19:L19"/>
    <mergeCell ref="K20:L20"/>
    <mergeCell ref="K21:L21"/>
    <mergeCell ref="R2:X2"/>
    <mergeCell ref="R3:R5"/>
    <mergeCell ref="S3:X3"/>
    <mergeCell ref="R6:R10"/>
    <mergeCell ref="J17:L17"/>
    <mergeCell ref="K13:P13"/>
    <mergeCell ref="S13:X13"/>
    <mergeCell ref="R17:T17"/>
    <mergeCell ref="Z2:AF2"/>
    <mergeCell ref="Z3:Z5"/>
    <mergeCell ref="AA3:AF3"/>
    <mergeCell ref="Z6:Z10"/>
    <mergeCell ref="C22:D22"/>
    <mergeCell ref="C21:D21"/>
    <mergeCell ref="B17:D17"/>
    <mergeCell ref="B6:B10"/>
    <mergeCell ref="J2:P2"/>
    <mergeCell ref="J3:J5"/>
    <mergeCell ref="K3:P3"/>
    <mergeCell ref="J6:J10"/>
    <mergeCell ref="J15:L15"/>
    <mergeCell ref="J16:L16"/>
    <mergeCell ref="C18:D18"/>
    <mergeCell ref="C19:D19"/>
    <mergeCell ref="C20:D20"/>
    <mergeCell ref="C13:H13"/>
    <mergeCell ref="B2:H2"/>
    <mergeCell ref="B3:B5"/>
    <mergeCell ref="C3:H3"/>
    <mergeCell ref="B15:D15"/>
    <mergeCell ref="B16:D16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42"/>
  <sheetViews>
    <sheetView topLeftCell="Z1" workbookViewId="0">
      <selection activeCell="AH7" sqref="AH7"/>
    </sheetView>
  </sheetViews>
  <sheetFormatPr defaultRowHeight="15" x14ac:dyDescent="0.25"/>
  <cols>
    <col min="2" max="2" width="24.85546875" style="1" bestFit="1" customWidth="1"/>
    <col min="3" max="3" width="12" style="1" bestFit="1" customWidth="1"/>
    <col min="4" max="4" width="14.5703125" style="1" bestFit="1" customWidth="1"/>
    <col min="5" max="6" width="12" style="1" bestFit="1" customWidth="1"/>
    <col min="7" max="7" width="13.42578125" style="1" bestFit="1" customWidth="1"/>
    <col min="8" max="8" width="12" style="1" bestFit="1" customWidth="1"/>
    <col min="9" max="9" width="9.140625" style="1"/>
    <col min="10" max="10" width="24.7109375" style="1" bestFit="1" customWidth="1"/>
    <col min="11" max="11" width="12" style="1" bestFit="1" customWidth="1"/>
    <col min="12" max="12" width="14.5703125" style="1" bestFit="1" customWidth="1"/>
    <col min="13" max="14" width="12" style="1" bestFit="1" customWidth="1"/>
    <col min="15" max="15" width="13.42578125" style="1" bestFit="1" customWidth="1"/>
    <col min="16" max="16" width="12" style="1" bestFit="1" customWidth="1"/>
    <col min="17" max="17" width="9.140625" style="1"/>
    <col min="18" max="18" width="24.7109375" style="1" bestFit="1" customWidth="1"/>
    <col min="19" max="19" width="12.7109375" style="1" bestFit="1" customWidth="1"/>
    <col min="20" max="20" width="14.5703125" style="1" bestFit="1" customWidth="1"/>
    <col min="21" max="21" width="12.7109375" style="1" bestFit="1" customWidth="1"/>
    <col min="22" max="22" width="12" style="1" bestFit="1" customWidth="1"/>
    <col min="23" max="23" width="13.42578125" style="1" bestFit="1" customWidth="1"/>
    <col min="24" max="24" width="12.7109375" style="1" bestFit="1" customWidth="1"/>
    <col min="25" max="25" width="9.140625" style="1"/>
    <col min="26" max="26" width="24.7109375" style="1" bestFit="1" customWidth="1"/>
    <col min="27" max="27" width="12" style="1" bestFit="1" customWidth="1"/>
    <col min="28" max="28" width="14.5703125" style="1" bestFit="1" customWidth="1"/>
    <col min="29" max="30" width="12" style="1" bestFit="1" customWidth="1"/>
    <col min="31" max="31" width="13.42578125" style="1" bestFit="1" customWidth="1"/>
    <col min="32" max="32" width="12" style="1" bestFit="1" customWidth="1"/>
    <col min="33" max="34" width="12" style="1" customWidth="1"/>
    <col min="36" max="36" width="10" bestFit="1" customWidth="1"/>
    <col min="37" max="37" width="8.7109375" bestFit="1" customWidth="1"/>
    <col min="39" max="39" width="12" bestFit="1" customWidth="1"/>
  </cols>
  <sheetData>
    <row r="2" spans="2:40" x14ac:dyDescent="0.25">
      <c r="B2" s="69" t="s">
        <v>47</v>
      </c>
      <c r="C2" s="69"/>
      <c r="D2" s="69"/>
      <c r="E2" s="69"/>
      <c r="F2" s="69"/>
      <c r="G2" s="69"/>
      <c r="H2" s="69"/>
      <c r="J2" s="69" t="s">
        <v>47</v>
      </c>
      <c r="K2" s="69"/>
      <c r="L2" s="69"/>
      <c r="M2" s="69"/>
      <c r="N2" s="69"/>
      <c r="O2" s="69"/>
      <c r="P2" s="69"/>
      <c r="R2" s="69" t="s">
        <v>47</v>
      </c>
      <c r="S2" s="69"/>
      <c r="T2" s="69"/>
      <c r="U2" s="69"/>
      <c r="V2" s="69"/>
      <c r="W2" s="69"/>
      <c r="X2" s="69"/>
      <c r="Z2" s="69" t="s">
        <v>47</v>
      </c>
      <c r="AA2" s="69"/>
      <c r="AB2" s="69"/>
      <c r="AC2" s="69"/>
      <c r="AD2" s="69"/>
      <c r="AE2" s="69"/>
      <c r="AF2" s="69"/>
      <c r="AG2" s="5"/>
      <c r="AH2" s="66" t="s">
        <v>0</v>
      </c>
      <c r="AI2" s="69"/>
      <c r="AJ2" s="69"/>
      <c r="AK2" s="69"/>
      <c r="AL2" s="69"/>
      <c r="AM2" s="69"/>
      <c r="AN2" s="69"/>
    </row>
    <row r="3" spans="2:40" x14ac:dyDescent="0.25">
      <c r="B3" s="66" t="s">
        <v>0</v>
      </c>
      <c r="C3" s="68" t="s">
        <v>4</v>
      </c>
      <c r="D3" s="68"/>
      <c r="E3" s="68"/>
      <c r="F3" s="68"/>
      <c r="G3" s="68"/>
      <c r="H3" s="68"/>
      <c r="J3" s="66" t="s">
        <v>0</v>
      </c>
      <c r="K3" s="68" t="s">
        <v>4</v>
      </c>
      <c r="L3" s="68"/>
      <c r="M3" s="68"/>
      <c r="N3" s="68"/>
      <c r="O3" s="68"/>
      <c r="P3" s="68"/>
      <c r="R3" s="66" t="s">
        <v>0</v>
      </c>
      <c r="S3" s="68" t="s">
        <v>4</v>
      </c>
      <c r="T3" s="68"/>
      <c r="U3" s="68"/>
      <c r="V3" s="68"/>
      <c r="W3" s="68"/>
      <c r="X3" s="68"/>
      <c r="Z3" s="66" t="s">
        <v>0</v>
      </c>
      <c r="AA3" s="68" t="s">
        <v>4</v>
      </c>
      <c r="AB3" s="68"/>
      <c r="AC3" s="68"/>
      <c r="AD3" s="68"/>
      <c r="AE3" s="68"/>
      <c r="AF3" s="68"/>
      <c r="AG3" s="63"/>
      <c r="AH3" s="67"/>
      <c r="AI3" s="69" t="s">
        <v>52</v>
      </c>
      <c r="AJ3" s="69"/>
      <c r="AK3" s="69" t="s">
        <v>53</v>
      </c>
      <c r="AL3" s="69"/>
      <c r="AM3" s="66" t="s">
        <v>79</v>
      </c>
      <c r="AN3" s="66" t="s">
        <v>78</v>
      </c>
    </row>
    <row r="4" spans="2:40" ht="17.25" x14ac:dyDescent="0.25">
      <c r="B4" s="67"/>
      <c r="C4" s="4" t="s">
        <v>5</v>
      </c>
      <c r="D4" s="4" t="s">
        <v>6</v>
      </c>
      <c r="E4" s="4" t="s">
        <v>7</v>
      </c>
      <c r="F4" s="4" t="s">
        <v>14</v>
      </c>
      <c r="G4" s="4" t="s">
        <v>15</v>
      </c>
      <c r="H4" s="4" t="s">
        <v>32</v>
      </c>
      <c r="J4" s="67"/>
      <c r="K4" s="4" t="s">
        <v>5</v>
      </c>
      <c r="L4" s="4" t="s">
        <v>6</v>
      </c>
      <c r="M4" s="4" t="s">
        <v>7</v>
      </c>
      <c r="N4" s="4" t="s">
        <v>14</v>
      </c>
      <c r="O4" s="4" t="s">
        <v>15</v>
      </c>
      <c r="P4" s="4" t="s">
        <v>32</v>
      </c>
      <c r="R4" s="67"/>
      <c r="S4" s="4" t="s">
        <v>5</v>
      </c>
      <c r="T4" s="4" t="s">
        <v>6</v>
      </c>
      <c r="U4" s="4" t="s">
        <v>7</v>
      </c>
      <c r="V4" s="4" t="s">
        <v>14</v>
      </c>
      <c r="W4" s="4" t="s">
        <v>15</v>
      </c>
      <c r="X4" s="4" t="s">
        <v>32</v>
      </c>
      <c r="Z4" s="67"/>
      <c r="AA4" s="4" t="s">
        <v>5</v>
      </c>
      <c r="AB4" s="4" t="s">
        <v>6</v>
      </c>
      <c r="AC4" s="4" t="s">
        <v>7</v>
      </c>
      <c r="AD4" s="4" t="s">
        <v>14</v>
      </c>
      <c r="AE4" s="4" t="s">
        <v>15</v>
      </c>
      <c r="AF4" s="4" t="s">
        <v>32</v>
      </c>
      <c r="AG4" s="5"/>
      <c r="AH4" s="68"/>
      <c r="AI4" s="27" t="s">
        <v>54</v>
      </c>
      <c r="AJ4" s="27" t="s">
        <v>56</v>
      </c>
      <c r="AK4" s="27" t="s">
        <v>54</v>
      </c>
      <c r="AL4" s="27" t="s">
        <v>56</v>
      </c>
      <c r="AM4" s="68"/>
      <c r="AN4" s="68"/>
    </row>
    <row r="5" spans="2:40" x14ac:dyDescent="0.25">
      <c r="B5" s="68"/>
      <c r="C5" s="4" t="s">
        <v>33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J5" s="68"/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R5" s="68"/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Z5" s="68"/>
      <c r="AA5" s="4" t="s">
        <v>33</v>
      </c>
      <c r="AB5" s="4" t="s">
        <v>34</v>
      </c>
      <c r="AC5" s="4" t="s">
        <v>35</v>
      </c>
      <c r="AD5" s="4" t="s">
        <v>36</v>
      </c>
      <c r="AE5" s="4" t="s">
        <v>37</v>
      </c>
      <c r="AF5" s="4" t="s">
        <v>38</v>
      </c>
      <c r="AG5" s="5"/>
      <c r="AH5" s="1" t="s">
        <v>1</v>
      </c>
      <c r="AI5">
        <f>C13</f>
        <v>1.3006645259065367E-2</v>
      </c>
      <c r="AJ5">
        <f>AI5^2</f>
        <v>1.6917282089516758E-4</v>
      </c>
      <c r="AK5">
        <v>3.2439999999999997E-2</v>
      </c>
      <c r="AL5">
        <f>AK5^2</f>
        <v>1.0523535999999998E-3</v>
      </c>
      <c r="AM5">
        <f>(AL5/AJ5)</f>
        <v>6.2205831553291802</v>
      </c>
      <c r="AN5" s="66">
        <v>1.98</v>
      </c>
    </row>
    <row r="6" spans="2:40" x14ac:dyDescent="0.25">
      <c r="B6" s="67" t="s">
        <v>1</v>
      </c>
      <c r="C6" s="22">
        <v>80.52</v>
      </c>
      <c r="D6" s="5">
        <v>632.54</v>
      </c>
      <c r="E6" s="5">
        <v>1507.84</v>
      </c>
      <c r="F6" s="5">
        <v>1625.34</v>
      </c>
      <c r="G6" s="5">
        <v>1950.4079999999999</v>
      </c>
      <c r="H6" s="5">
        <v>3415.74</v>
      </c>
      <c r="J6" s="67" t="s">
        <v>83</v>
      </c>
      <c r="K6" s="23">
        <v>1014.52</v>
      </c>
      <c r="L6" s="5">
        <v>9147.52</v>
      </c>
      <c r="M6" s="5">
        <v>18295.04</v>
      </c>
      <c r="N6" s="5">
        <v>21486.763999999999</v>
      </c>
      <c r="O6" s="5">
        <v>25784.1168</v>
      </c>
      <c r="P6" s="5">
        <v>40256.32</v>
      </c>
      <c r="R6" s="67" t="s">
        <v>2</v>
      </c>
      <c r="S6" s="5">
        <v>95.875</v>
      </c>
      <c r="T6" s="5">
        <v>194.82900000000001</v>
      </c>
      <c r="U6" s="5">
        <v>345.58</v>
      </c>
      <c r="V6" s="5">
        <v>387.41</v>
      </c>
      <c r="W6" s="5">
        <v>433.89920000000006</v>
      </c>
      <c r="X6" s="5">
        <v>701.73900000000003</v>
      </c>
      <c r="Z6" s="67" t="s">
        <v>3</v>
      </c>
      <c r="AA6" s="5">
        <v>19635.41</v>
      </c>
      <c r="AB6" s="5">
        <v>35963.633000000002</v>
      </c>
      <c r="AC6" s="5">
        <v>54525.36</v>
      </c>
      <c r="AD6" s="5">
        <v>62587.45</v>
      </c>
      <c r="AE6" s="5">
        <v>72552.36</v>
      </c>
      <c r="AF6" s="5">
        <v>121636.52</v>
      </c>
      <c r="AG6" s="5"/>
      <c r="AH6" s="1" t="s">
        <v>80</v>
      </c>
      <c r="AI6">
        <f>K13</f>
        <v>1.0938324274943137E-3</v>
      </c>
      <c r="AJ6">
        <f t="shared" ref="AJ6:AJ8" si="0">AI6^2</f>
        <v>1.1964693794381031E-6</v>
      </c>
      <c r="AK6">
        <v>7.77E-3</v>
      </c>
      <c r="AL6">
        <f t="shared" ref="AL6:AL8" si="1">AK6^2</f>
        <v>6.0372899999999999E-5</v>
      </c>
      <c r="AM6">
        <f>AL6/AJ6</f>
        <v>50.45921027110019</v>
      </c>
      <c r="AN6" s="67"/>
    </row>
    <row r="7" spans="2:40" x14ac:dyDescent="0.25">
      <c r="B7" s="67"/>
      <c r="C7" s="22">
        <v>82.63</v>
      </c>
      <c r="D7" s="5">
        <v>621.24</v>
      </c>
      <c r="E7" s="5">
        <v>1425.41</v>
      </c>
      <c r="F7" s="5">
        <v>1614.25</v>
      </c>
      <c r="G7" s="5">
        <v>1937.1</v>
      </c>
      <c r="H7" s="5">
        <v>3256.47</v>
      </c>
      <c r="J7" s="67"/>
      <c r="K7" s="23">
        <v>1145.6300000000001</v>
      </c>
      <c r="L7" s="5">
        <v>9363.52</v>
      </c>
      <c r="M7" s="5">
        <v>18727.04</v>
      </c>
      <c r="N7" s="5">
        <v>22365.41</v>
      </c>
      <c r="O7" s="5">
        <v>26838.491999999998</v>
      </c>
      <c r="P7" s="5">
        <v>41254.89</v>
      </c>
      <c r="R7" s="67"/>
      <c r="S7" s="5">
        <v>129.33199999999999</v>
      </c>
      <c r="T7" s="5">
        <v>174.685</v>
      </c>
      <c r="U7" s="5">
        <v>323.16725000000002</v>
      </c>
      <c r="V7" s="5">
        <v>415.24</v>
      </c>
      <c r="W7" s="5">
        <v>465.06880000000007</v>
      </c>
      <c r="X7" s="5">
        <v>768.73699999999997</v>
      </c>
      <c r="Z7" s="67"/>
      <c r="AA7" s="5">
        <v>19254.78</v>
      </c>
      <c r="AB7" s="5">
        <v>34525.47</v>
      </c>
      <c r="AC7" s="5">
        <v>52363.14</v>
      </c>
      <c r="AD7" s="5">
        <v>62236.57</v>
      </c>
      <c r="AE7" s="5">
        <v>74234.52</v>
      </c>
      <c r="AF7" s="5">
        <v>120595.04</v>
      </c>
      <c r="AG7" s="5"/>
      <c r="AH7" s="5" t="s">
        <v>2</v>
      </c>
      <c r="AI7">
        <f>S13</f>
        <v>6.9227736576519414E-2</v>
      </c>
      <c r="AJ7">
        <f t="shared" si="0"/>
        <v>4.7924795115079641E-3</v>
      </c>
      <c r="AK7">
        <v>6.9220000000000004E-2</v>
      </c>
      <c r="AL7">
        <f t="shared" si="1"/>
        <v>4.7914084000000006E-3</v>
      </c>
      <c r="AM7">
        <f>AJ7/AL7</f>
        <v>1.0002235483637678</v>
      </c>
      <c r="AN7" s="67"/>
    </row>
    <row r="8" spans="2:40" x14ac:dyDescent="0.25">
      <c r="B8" s="67"/>
      <c r="C8" s="22">
        <v>80.239999999999995</v>
      </c>
      <c r="D8" s="5">
        <v>617.54</v>
      </c>
      <c r="E8" s="5">
        <v>1387.69</v>
      </c>
      <c r="F8" s="5">
        <v>1736.64</v>
      </c>
      <c r="G8" s="5">
        <v>2083.9679999999998</v>
      </c>
      <c r="H8" s="5">
        <v>3358.97</v>
      </c>
      <c r="J8" s="67"/>
      <c r="K8" s="23">
        <v>1048.5899999999999</v>
      </c>
      <c r="L8" s="5">
        <v>9254.4699999999993</v>
      </c>
      <c r="M8" s="5">
        <v>18508.939999999999</v>
      </c>
      <c r="N8" s="5">
        <v>21587.41</v>
      </c>
      <c r="O8" s="5">
        <v>25904.892</v>
      </c>
      <c r="P8" s="5">
        <v>41259.629999999997</v>
      </c>
      <c r="R8" s="67"/>
      <c r="S8" s="5">
        <v>84.584999999999994</v>
      </c>
      <c r="T8" s="5">
        <v>187.45</v>
      </c>
      <c r="U8" s="5">
        <v>346.78249999999997</v>
      </c>
      <c r="V8" s="5">
        <v>399.29199999999997</v>
      </c>
      <c r="W8" s="5">
        <v>447.20704000000001</v>
      </c>
      <c r="X8" s="5">
        <v>742.13</v>
      </c>
      <c r="Z8" s="67"/>
      <c r="AA8" s="5">
        <v>20014.36</v>
      </c>
      <c r="AB8" s="5">
        <v>36323.47</v>
      </c>
      <c r="AC8" s="5">
        <v>55007.47</v>
      </c>
      <c r="AD8" s="5">
        <v>63725.133000000002</v>
      </c>
      <c r="AE8" s="5">
        <v>73663.14</v>
      </c>
      <c r="AF8" s="5">
        <v>121252.47</v>
      </c>
      <c r="AG8" s="5"/>
      <c r="AH8" s="3" t="s">
        <v>3</v>
      </c>
      <c r="AI8" s="9">
        <f>AA13</f>
        <v>6.8883961034906644E-4</v>
      </c>
      <c r="AJ8" s="9">
        <f t="shared" si="0"/>
        <v>4.7450000878585366E-7</v>
      </c>
      <c r="AK8" s="9">
        <v>2.3999999999999998E-3</v>
      </c>
      <c r="AL8" s="9">
        <f t="shared" si="1"/>
        <v>5.7599999999999991E-6</v>
      </c>
      <c r="AM8" s="9">
        <f>AL8/AJ8</f>
        <v>12.139093558161642</v>
      </c>
      <c r="AN8" s="68"/>
    </row>
    <row r="9" spans="2:40" x14ac:dyDescent="0.25">
      <c r="B9" s="67"/>
      <c r="C9" s="22">
        <v>78.23</v>
      </c>
      <c r="D9" s="5">
        <v>641.25</v>
      </c>
      <c r="E9" s="5">
        <v>1452.796</v>
      </c>
      <c r="F9" s="5">
        <v>1552.796</v>
      </c>
      <c r="G9" s="5">
        <v>1863.3552</v>
      </c>
      <c r="H9" s="5">
        <v>3271.6770000000001</v>
      </c>
      <c r="J9" s="67"/>
      <c r="K9" s="23">
        <v>1089.51</v>
      </c>
      <c r="L9" s="5">
        <v>9490.9150000000009</v>
      </c>
      <c r="M9" s="5">
        <v>18981.830000000002</v>
      </c>
      <c r="N9" s="5">
        <v>20856.740000000002</v>
      </c>
      <c r="O9" s="5">
        <v>25028.088</v>
      </c>
      <c r="P9" s="5">
        <v>40032.656000000003</v>
      </c>
      <c r="R9" s="67"/>
      <c r="S9" s="5">
        <v>71.316000000000003</v>
      </c>
      <c r="T9" s="5">
        <v>195.922</v>
      </c>
      <c r="U9" s="5">
        <v>362.45570000000004</v>
      </c>
      <c r="V9" s="5">
        <v>403.84800000000001</v>
      </c>
      <c r="W9" s="5">
        <v>452.30976000000004</v>
      </c>
      <c r="X9" s="5">
        <v>710.29</v>
      </c>
      <c r="Z9" s="67"/>
      <c r="AA9" s="5">
        <v>20256.689999999999</v>
      </c>
      <c r="AB9" s="5">
        <v>35702.406000000003</v>
      </c>
      <c r="AC9" s="5">
        <v>53696.47</v>
      </c>
      <c r="AD9" s="5">
        <v>64254.66</v>
      </c>
      <c r="AE9" s="5">
        <v>71965.14</v>
      </c>
      <c r="AF9" s="5">
        <v>120486.98</v>
      </c>
      <c r="AG9" s="5"/>
      <c r="AH9" s="5"/>
    </row>
    <row r="10" spans="2:40" x14ac:dyDescent="0.25">
      <c r="B10" s="68"/>
      <c r="C10" s="24">
        <v>79.41</v>
      </c>
      <c r="D10" s="3">
        <v>607.33699999999999</v>
      </c>
      <c r="E10" s="3">
        <v>1350.954</v>
      </c>
      <c r="F10" s="3">
        <v>1550.954</v>
      </c>
      <c r="G10" s="3">
        <v>1861.1447999999998</v>
      </c>
      <c r="H10" s="3">
        <v>3339.011</v>
      </c>
      <c r="J10" s="68"/>
      <c r="K10" s="25">
        <v>1106.06</v>
      </c>
      <c r="L10" s="3">
        <v>9458.7800000000007</v>
      </c>
      <c r="M10" s="3">
        <v>18917.560000000001</v>
      </c>
      <c r="N10" s="3">
        <v>21985.960999999999</v>
      </c>
      <c r="O10" s="3">
        <v>26383.153199999997</v>
      </c>
      <c r="P10" s="3">
        <v>37647.480000000003</v>
      </c>
      <c r="R10" s="68"/>
      <c r="S10" s="3">
        <v>103.48</v>
      </c>
      <c r="T10" s="3">
        <v>164.863</v>
      </c>
      <c r="U10" s="3">
        <v>350.41500000000002</v>
      </c>
      <c r="V10" s="3">
        <v>398.14</v>
      </c>
      <c r="W10" s="3">
        <v>445.91680000000002</v>
      </c>
      <c r="X10" s="3">
        <v>696.45299999999997</v>
      </c>
      <c r="Z10" s="68"/>
      <c r="AA10" s="3">
        <v>19963.52</v>
      </c>
      <c r="AB10" s="3">
        <v>34830.078000000001</v>
      </c>
      <c r="AC10" s="3">
        <v>54236.87</v>
      </c>
      <c r="AD10" s="3">
        <v>62029.038999999997</v>
      </c>
      <c r="AE10" s="3">
        <v>74856.14</v>
      </c>
      <c r="AF10" s="3">
        <v>126478.69</v>
      </c>
      <c r="AG10" s="5"/>
      <c r="AH10" s="5"/>
    </row>
    <row r="11" spans="2:40" x14ac:dyDescent="0.25">
      <c r="B11" s="26" t="s">
        <v>48</v>
      </c>
      <c r="C11" s="4">
        <f>AVERAGE(C6:C10)</f>
        <v>80.205999999999989</v>
      </c>
      <c r="D11" s="4">
        <f t="shared" ref="D11:H11" si="2">AVERAGE(D6:D10)</f>
        <v>623.98139999999989</v>
      </c>
      <c r="E11" s="4">
        <f t="shared" si="2"/>
        <v>1424.9380000000001</v>
      </c>
      <c r="F11" s="4">
        <f t="shared" si="2"/>
        <v>1615.9960000000001</v>
      </c>
      <c r="G11" s="4">
        <f t="shared" si="2"/>
        <v>1939.1951999999997</v>
      </c>
      <c r="H11" s="4">
        <f t="shared" si="2"/>
        <v>3328.3735999999999</v>
      </c>
      <c r="J11" s="26" t="s">
        <v>48</v>
      </c>
      <c r="K11" s="4">
        <f>AVERAGE(K6:K10)</f>
        <v>1080.8619999999999</v>
      </c>
      <c r="L11" s="4">
        <f t="shared" ref="L11:P11" si="3">AVERAGE(L6:L10)</f>
        <v>9343.0410000000011</v>
      </c>
      <c r="M11" s="4">
        <f t="shared" si="3"/>
        <v>18686.082000000002</v>
      </c>
      <c r="N11" s="4">
        <f t="shared" si="3"/>
        <v>21656.457000000002</v>
      </c>
      <c r="O11" s="4">
        <f t="shared" si="3"/>
        <v>25987.748400000004</v>
      </c>
      <c r="P11" s="4">
        <f t="shared" si="3"/>
        <v>40090.195200000002</v>
      </c>
      <c r="R11" s="26" t="s">
        <v>48</v>
      </c>
      <c r="S11" s="4">
        <f>AVERAGE(S6:S10)</f>
        <v>96.917599999999993</v>
      </c>
      <c r="T11" s="4">
        <f t="shared" ref="T11:X11" si="4">AVERAGE(T6:T10)</f>
        <v>183.5498</v>
      </c>
      <c r="U11" s="4">
        <f t="shared" si="4"/>
        <v>345.68008999999995</v>
      </c>
      <c r="V11" s="4">
        <f t="shared" si="4"/>
        <v>400.78599999999994</v>
      </c>
      <c r="W11" s="4">
        <f t="shared" si="4"/>
        <v>448.88032000000004</v>
      </c>
      <c r="X11" s="4">
        <f t="shared" si="4"/>
        <v>723.86980000000005</v>
      </c>
      <c r="Z11" s="26" t="s">
        <v>48</v>
      </c>
      <c r="AA11" s="4">
        <f>AVERAGE(AA6:AA10)</f>
        <v>19824.952000000001</v>
      </c>
      <c r="AB11" s="4">
        <f t="shared" ref="AB11:AF11" si="5">AVERAGE(AB6:AB10)</f>
        <v>35469.011400000003</v>
      </c>
      <c r="AC11" s="4">
        <f t="shared" si="5"/>
        <v>53965.862000000001</v>
      </c>
      <c r="AD11" s="4">
        <f t="shared" si="5"/>
        <v>62966.570400000004</v>
      </c>
      <c r="AE11" s="4">
        <f t="shared" si="5"/>
        <v>73454.260000000009</v>
      </c>
      <c r="AF11" s="4">
        <f t="shared" si="5"/>
        <v>122089.93999999999</v>
      </c>
      <c r="AG11" s="5"/>
      <c r="AH11" s="5"/>
    </row>
    <row r="12" spans="2:40" x14ac:dyDescent="0.25">
      <c r="B12" s="26" t="s">
        <v>49</v>
      </c>
      <c r="C12" s="4">
        <f>(10/C11)</f>
        <v>0.12467895169937412</v>
      </c>
      <c r="D12" s="4">
        <f>(100/D11)</f>
        <v>0.16026118727256938</v>
      </c>
      <c r="E12" s="4">
        <f>(200/E11)</f>
        <v>0.14035698395298601</v>
      </c>
      <c r="F12" s="4">
        <f>(250/F11)</f>
        <v>0.15470335322612183</v>
      </c>
      <c r="G12" s="4">
        <f>(300/G11)</f>
        <v>0.15470335322612189</v>
      </c>
      <c r="H12" s="4">
        <f>(500/H11)</f>
        <v>0.15022352058074251</v>
      </c>
      <c r="J12" s="26" t="s">
        <v>49</v>
      </c>
      <c r="K12" s="4">
        <f>(10/K11)</f>
        <v>9.2518748924469551E-3</v>
      </c>
      <c r="L12" s="4">
        <f>(100/L11)</f>
        <v>1.0703153288099666E-2</v>
      </c>
      <c r="M12" s="4">
        <f>(200/M11)</f>
        <v>1.0703153288099666E-2</v>
      </c>
      <c r="N12" s="4">
        <f>(250/N11)</f>
        <v>1.1543901202306544E-2</v>
      </c>
      <c r="O12" s="4">
        <f>(300/O11)</f>
        <v>1.1543901202306544E-2</v>
      </c>
      <c r="P12" s="4">
        <f>(500/P11)</f>
        <v>1.2471877413058842E-2</v>
      </c>
      <c r="R12" s="26" t="s">
        <v>49</v>
      </c>
      <c r="S12" s="4">
        <f>(50/S11)</f>
        <v>0.51590216843999437</v>
      </c>
      <c r="T12" s="4">
        <f>(100/T11)</f>
        <v>0.54481127192729162</v>
      </c>
      <c r="U12" s="4">
        <f>(200/U11)</f>
        <v>0.57856962488062313</v>
      </c>
      <c r="V12" s="4">
        <f>(250/V11)</f>
        <v>0.62377428353285802</v>
      </c>
      <c r="W12" s="4">
        <f>(300/W11)</f>
        <v>0.66832958949949062</v>
      </c>
      <c r="X12" s="4">
        <f>(500/X11)</f>
        <v>0.69073195207204385</v>
      </c>
      <c r="Z12" s="26" t="s">
        <v>49</v>
      </c>
      <c r="AA12" s="4">
        <f>(50/AA11)</f>
        <v>2.5220742022477533E-3</v>
      </c>
      <c r="AB12" s="4">
        <f>(100/AB11)</f>
        <v>2.8193624815830076E-3</v>
      </c>
      <c r="AC12" s="4">
        <f>(200/AC11)</f>
        <v>3.706046611467079E-3</v>
      </c>
      <c r="AD12" s="4">
        <f>(250/AD11)</f>
        <v>3.9703607551095079E-3</v>
      </c>
      <c r="AE12" s="4">
        <f>(300/AE11)</f>
        <v>4.0841742875089883E-3</v>
      </c>
      <c r="AF12" s="4">
        <f>(500/AF11)</f>
        <v>4.0953415162625195E-3</v>
      </c>
      <c r="AG12" s="5"/>
    </row>
    <row r="13" spans="2:40" x14ac:dyDescent="0.25">
      <c r="B13" s="4" t="s">
        <v>55</v>
      </c>
      <c r="C13" s="69">
        <f>STDEV(C12:H12)</f>
        <v>1.3006645259065367E-2</v>
      </c>
      <c r="D13" s="69"/>
      <c r="E13" s="69"/>
      <c r="F13" s="69"/>
      <c r="G13" s="69"/>
      <c r="H13" s="69"/>
      <c r="J13" s="4" t="s">
        <v>55</v>
      </c>
      <c r="K13" s="69">
        <f>STDEV(K12:P12)</f>
        <v>1.0938324274943137E-3</v>
      </c>
      <c r="L13" s="69"/>
      <c r="M13" s="69"/>
      <c r="N13" s="69"/>
      <c r="O13" s="69"/>
      <c r="P13" s="69"/>
      <c r="R13" s="4" t="s">
        <v>55</v>
      </c>
      <c r="S13" s="69">
        <f>STDEV(S12:X12)</f>
        <v>6.9227736576519414E-2</v>
      </c>
      <c r="T13" s="69"/>
      <c r="U13" s="69"/>
      <c r="V13" s="69"/>
      <c r="W13" s="69"/>
      <c r="X13" s="69"/>
      <c r="Z13" s="4" t="s">
        <v>55</v>
      </c>
      <c r="AA13" s="69">
        <f>STDEV(AA12:AF12)</f>
        <v>6.8883961034906644E-4</v>
      </c>
      <c r="AB13" s="69"/>
      <c r="AC13" s="69"/>
      <c r="AD13" s="69"/>
      <c r="AE13" s="69"/>
      <c r="AF13" s="69"/>
      <c r="AG13" s="5"/>
    </row>
    <row r="15" spans="2:40" x14ac:dyDescent="0.25">
      <c r="B15" s="80" t="s">
        <v>39</v>
      </c>
      <c r="C15" s="80"/>
      <c r="D15" s="80"/>
      <c r="J15" s="80" t="s">
        <v>39</v>
      </c>
      <c r="K15" s="80"/>
      <c r="L15" s="80"/>
      <c r="R15" s="80" t="s">
        <v>39</v>
      </c>
      <c r="S15" s="80"/>
      <c r="T15" s="80"/>
      <c r="Z15" s="80" t="s">
        <v>39</v>
      </c>
      <c r="AA15" s="80"/>
      <c r="AB15" s="80"/>
    </row>
    <row r="16" spans="2:40" x14ac:dyDescent="0.25">
      <c r="B16" s="81" t="s">
        <v>82</v>
      </c>
      <c r="C16" s="69"/>
      <c r="D16" s="82"/>
      <c r="J16" s="81" t="s">
        <v>82</v>
      </c>
      <c r="K16" s="69"/>
      <c r="L16" s="82"/>
      <c r="R16" s="81" t="s">
        <v>82</v>
      </c>
      <c r="S16" s="69"/>
      <c r="T16" s="82"/>
      <c r="Z16" s="81" t="s">
        <v>82</v>
      </c>
      <c r="AA16" s="69"/>
      <c r="AB16" s="82"/>
    </row>
    <row r="17" spans="2:28" x14ac:dyDescent="0.25">
      <c r="B17" s="81" t="s">
        <v>40</v>
      </c>
      <c r="C17" s="69"/>
      <c r="D17" s="82"/>
      <c r="J17" s="81" t="s">
        <v>40</v>
      </c>
      <c r="K17" s="69"/>
      <c r="L17" s="82"/>
      <c r="R17" s="81" t="s">
        <v>40</v>
      </c>
      <c r="S17" s="69"/>
      <c r="T17" s="82"/>
      <c r="Z17" s="81" t="s">
        <v>40</v>
      </c>
      <c r="AA17" s="69"/>
      <c r="AB17" s="82"/>
    </row>
    <row r="18" spans="2:28" x14ac:dyDescent="0.25">
      <c r="B18" s="13" t="s">
        <v>34</v>
      </c>
      <c r="C18" s="81" t="s">
        <v>29</v>
      </c>
      <c r="D18" s="82"/>
      <c r="J18" s="13" t="s">
        <v>34</v>
      </c>
      <c r="K18" s="81" t="s">
        <v>29</v>
      </c>
      <c r="L18" s="82"/>
      <c r="R18" s="13" t="s">
        <v>34</v>
      </c>
      <c r="S18" s="81" t="s">
        <v>29</v>
      </c>
      <c r="T18" s="82"/>
      <c r="Z18" s="13" t="s">
        <v>34</v>
      </c>
      <c r="AA18" s="81" t="s">
        <v>29</v>
      </c>
      <c r="AB18" s="82"/>
    </row>
    <row r="19" spans="2:28" x14ac:dyDescent="0.25">
      <c r="B19" s="13" t="s">
        <v>35</v>
      </c>
      <c r="C19" s="81" t="s">
        <v>30</v>
      </c>
      <c r="D19" s="82"/>
      <c r="J19" s="13" t="s">
        <v>35</v>
      </c>
      <c r="K19" s="81" t="s">
        <v>30</v>
      </c>
      <c r="L19" s="82"/>
      <c r="R19" s="13" t="s">
        <v>35</v>
      </c>
      <c r="S19" s="81" t="s">
        <v>30</v>
      </c>
      <c r="T19" s="82"/>
      <c r="Z19" s="13" t="s">
        <v>35</v>
      </c>
      <c r="AA19" s="81" t="s">
        <v>30</v>
      </c>
      <c r="AB19" s="82"/>
    </row>
    <row r="20" spans="2:28" x14ac:dyDescent="0.25">
      <c r="B20" s="13" t="s">
        <v>36</v>
      </c>
      <c r="C20" s="81" t="s">
        <v>26</v>
      </c>
      <c r="D20" s="82"/>
      <c r="J20" s="13" t="s">
        <v>36</v>
      </c>
      <c r="K20" s="81" t="s">
        <v>26</v>
      </c>
      <c r="L20" s="82"/>
      <c r="R20" s="13" t="s">
        <v>36</v>
      </c>
      <c r="S20" s="81" t="s">
        <v>26</v>
      </c>
      <c r="T20" s="82"/>
      <c r="Z20" s="13" t="s">
        <v>36</v>
      </c>
      <c r="AA20" s="81" t="s">
        <v>26</v>
      </c>
      <c r="AB20" s="82"/>
    </row>
    <row r="21" spans="2:28" x14ac:dyDescent="0.25">
      <c r="B21" s="13" t="s">
        <v>37</v>
      </c>
      <c r="C21" s="81" t="s">
        <v>31</v>
      </c>
      <c r="D21" s="82"/>
      <c r="J21" s="13" t="s">
        <v>37</v>
      </c>
      <c r="K21" s="81" t="s">
        <v>31</v>
      </c>
      <c r="L21" s="82"/>
      <c r="R21" s="13" t="s">
        <v>37</v>
      </c>
      <c r="S21" s="81" t="s">
        <v>31</v>
      </c>
      <c r="T21" s="82"/>
      <c r="Z21" s="13" t="s">
        <v>37</v>
      </c>
      <c r="AA21" s="81" t="s">
        <v>31</v>
      </c>
      <c r="AB21" s="82"/>
    </row>
    <row r="22" spans="2:28" x14ac:dyDescent="0.25">
      <c r="B22" s="13" t="s">
        <v>38</v>
      </c>
      <c r="C22" s="81" t="s">
        <v>27</v>
      </c>
      <c r="D22" s="82"/>
      <c r="J22" s="13" t="s">
        <v>38</v>
      </c>
      <c r="K22" s="81" t="s">
        <v>27</v>
      </c>
      <c r="L22" s="82"/>
      <c r="R22" s="13" t="s">
        <v>38</v>
      </c>
      <c r="S22" s="81" t="s">
        <v>27</v>
      </c>
      <c r="T22" s="82"/>
      <c r="Z22" s="13" t="s">
        <v>38</v>
      </c>
      <c r="AA22" s="81" t="s">
        <v>27</v>
      </c>
      <c r="AB22" s="82"/>
    </row>
    <row r="26" spans="2:28" x14ac:dyDescent="0.25">
      <c r="B26" s="80" t="s">
        <v>44</v>
      </c>
      <c r="C26" s="80"/>
      <c r="D26" s="80"/>
      <c r="J26" s="80" t="s">
        <v>81</v>
      </c>
      <c r="K26" s="80"/>
      <c r="L26" s="80"/>
      <c r="R26" s="80" t="s">
        <v>45</v>
      </c>
      <c r="S26" s="80"/>
      <c r="T26" s="80"/>
      <c r="Z26" s="80" t="s">
        <v>46</v>
      </c>
      <c r="AA26" s="80"/>
      <c r="AB26" s="80"/>
    </row>
    <row r="27" spans="2:28" ht="15.75" thickBot="1" x14ac:dyDescent="0.3"/>
    <row r="28" spans="2:28" x14ac:dyDescent="0.25">
      <c r="B28" s="86" t="s">
        <v>62</v>
      </c>
      <c r="C28" s="86"/>
      <c r="J28" s="84" t="s">
        <v>62</v>
      </c>
      <c r="K28" s="84"/>
      <c r="R28" s="86" t="s">
        <v>62</v>
      </c>
      <c r="S28" s="86"/>
      <c r="Z28" s="84" t="s">
        <v>62</v>
      </c>
      <c r="AA28" s="84"/>
    </row>
    <row r="29" spans="2:28" x14ac:dyDescent="0.25">
      <c r="B29" s="48" t="s">
        <v>63</v>
      </c>
      <c r="C29" s="49">
        <v>0.99782985673468239</v>
      </c>
      <c r="J29" s="46" t="s">
        <v>63</v>
      </c>
      <c r="K29" s="47">
        <v>0.99615734915579246</v>
      </c>
      <c r="R29" s="48" t="s">
        <v>63</v>
      </c>
      <c r="S29" s="53">
        <v>0.99591775046884223</v>
      </c>
      <c r="Z29" s="46" t="s">
        <v>63</v>
      </c>
      <c r="AA29" s="47">
        <v>0.99673786929169006</v>
      </c>
    </row>
    <row r="30" spans="2:28" x14ac:dyDescent="0.25">
      <c r="B30" s="46" t="s">
        <v>64</v>
      </c>
      <c r="C30" s="47">
        <v>0.99566442299115676</v>
      </c>
      <c r="J30" s="46" t="s">
        <v>64</v>
      </c>
      <c r="K30" s="47">
        <v>0.99232946427709534</v>
      </c>
      <c r="R30" s="46" t="s">
        <v>64</v>
      </c>
      <c r="S30" s="51">
        <v>0.99185216569891921</v>
      </c>
      <c r="Z30" s="46" t="s">
        <v>64</v>
      </c>
      <c r="AA30" s="47">
        <v>0.99348638008013823</v>
      </c>
    </row>
    <row r="31" spans="2:28" x14ac:dyDescent="0.25">
      <c r="B31" s="46" t="s">
        <v>65</v>
      </c>
      <c r="C31" s="47">
        <v>0.99553690602030831</v>
      </c>
      <c r="J31" s="46" t="s">
        <v>65</v>
      </c>
      <c r="K31" s="47">
        <v>0.99210386028524511</v>
      </c>
      <c r="R31" s="48" t="s">
        <v>65</v>
      </c>
      <c r="S31" s="53">
        <v>0.99159754587701032</v>
      </c>
      <c r="Z31" s="46" t="s">
        <v>65</v>
      </c>
      <c r="AA31" s="47">
        <v>0.99324513489792121</v>
      </c>
    </row>
    <row r="32" spans="2:28" x14ac:dyDescent="0.25">
      <c r="B32" s="46" t="s">
        <v>66</v>
      </c>
      <c r="C32" s="47">
        <v>67.731602611598504</v>
      </c>
      <c r="J32" s="46" t="s">
        <v>66</v>
      </c>
      <c r="K32" s="47">
        <v>1094.0184921577547</v>
      </c>
      <c r="R32" s="46" t="s">
        <v>66</v>
      </c>
      <c r="S32" s="53">
        <v>42.712111482738067</v>
      </c>
      <c r="Z32" s="46" t="s">
        <v>66</v>
      </c>
      <c r="AA32" s="47">
        <v>2585.5395345137531</v>
      </c>
    </row>
    <row r="34" spans="2:34" ht="15.75" thickBot="1" x14ac:dyDescent="0.3">
      <c r="B34" s="1" t="s">
        <v>41</v>
      </c>
      <c r="J34" s="1" t="s">
        <v>41</v>
      </c>
      <c r="R34" s="1" t="s">
        <v>41</v>
      </c>
      <c r="Z34" s="1" t="s">
        <v>41</v>
      </c>
    </row>
    <row r="35" spans="2:34" x14ac:dyDescent="0.25">
      <c r="B35" s="50"/>
      <c r="C35" s="50" t="s">
        <v>75</v>
      </c>
      <c r="D35" s="50" t="s">
        <v>76</v>
      </c>
      <c r="E35" s="54" t="s">
        <v>77</v>
      </c>
      <c r="F35" s="54" t="s">
        <v>42</v>
      </c>
      <c r="G35" s="54" t="s">
        <v>69</v>
      </c>
      <c r="J35" s="17"/>
      <c r="K35" s="17" t="s">
        <v>75</v>
      </c>
      <c r="L35" s="17" t="s">
        <v>76</v>
      </c>
      <c r="M35" s="17" t="s">
        <v>77</v>
      </c>
      <c r="N35" s="17" t="s">
        <v>42</v>
      </c>
      <c r="O35" s="17" t="s">
        <v>69</v>
      </c>
      <c r="R35" s="17"/>
      <c r="S35" s="17" t="s">
        <v>75</v>
      </c>
      <c r="T35" s="17" t="s">
        <v>76</v>
      </c>
      <c r="U35" s="17" t="s">
        <v>77</v>
      </c>
      <c r="V35" s="17" t="s">
        <v>42</v>
      </c>
      <c r="W35" s="17" t="s">
        <v>69</v>
      </c>
      <c r="Z35" s="17"/>
      <c r="AA35" s="17" t="s">
        <v>75</v>
      </c>
      <c r="AB35" s="17" t="s">
        <v>76</v>
      </c>
      <c r="AC35" s="17" t="s">
        <v>77</v>
      </c>
      <c r="AD35" s="17" t="s">
        <v>42</v>
      </c>
      <c r="AE35" s="17" t="s">
        <v>69</v>
      </c>
    </row>
    <row r="36" spans="2:34" x14ac:dyDescent="0.25">
      <c r="B36" s="48" t="s">
        <v>61</v>
      </c>
      <c r="C36" s="49">
        <v>1</v>
      </c>
      <c r="D36" s="49">
        <v>35820175.141887642</v>
      </c>
      <c r="E36" s="49">
        <v>35820175.141887642</v>
      </c>
      <c r="F36" s="49">
        <v>7808.093435464265</v>
      </c>
      <c r="G36" s="49">
        <v>9.1980568304347217E-42</v>
      </c>
      <c r="J36" s="48" t="s">
        <v>61</v>
      </c>
      <c r="K36" s="49">
        <v>1</v>
      </c>
      <c r="L36" s="49">
        <v>5264515790.6632805</v>
      </c>
      <c r="M36" s="49">
        <v>5264515790.6632805</v>
      </c>
      <c r="N36" s="49">
        <v>4398.5456823666173</v>
      </c>
      <c r="O36" s="49">
        <v>1.5018391472661592E-37</v>
      </c>
      <c r="R36" s="48" t="s">
        <v>61</v>
      </c>
      <c r="S36" s="49">
        <v>1</v>
      </c>
      <c r="T36" s="49">
        <v>7106517.3177722096</v>
      </c>
      <c r="U36" s="49">
        <v>7106517.3177722096</v>
      </c>
      <c r="V36" s="49">
        <v>3895.424002198426</v>
      </c>
      <c r="W36" s="49">
        <v>5.3005308675610894E-35</v>
      </c>
      <c r="Z36" s="48" t="s">
        <v>61</v>
      </c>
      <c r="AA36" s="49">
        <v>1</v>
      </c>
      <c r="AB36" s="49">
        <v>27529963411.841415</v>
      </c>
      <c r="AC36" s="49">
        <v>27529963411.841415</v>
      </c>
      <c r="AD36" s="49">
        <v>4118.1604994128957</v>
      </c>
      <c r="AE36" s="49">
        <v>4.679089335843429E-31</v>
      </c>
    </row>
    <row r="37" spans="2:34" x14ac:dyDescent="0.25">
      <c r="B37" s="48" t="s">
        <v>67</v>
      </c>
      <c r="C37" s="49">
        <v>23</v>
      </c>
      <c r="D37" s="49">
        <v>155977.3797394069</v>
      </c>
      <c r="E37" s="49">
        <v>4587.5699923354969</v>
      </c>
      <c r="F37" s="44"/>
      <c r="G37" s="44"/>
      <c r="J37" s="48" t="s">
        <v>67</v>
      </c>
      <c r="K37" s="49">
        <v>23</v>
      </c>
      <c r="L37" s="49">
        <v>40693799.680226326</v>
      </c>
      <c r="M37" s="49">
        <v>1196876.4611831272</v>
      </c>
      <c r="N37" s="44"/>
      <c r="O37" s="44"/>
      <c r="R37" s="48" t="s">
        <v>67</v>
      </c>
      <c r="S37" s="49">
        <v>23</v>
      </c>
      <c r="T37" s="49">
        <v>58378.382954043038</v>
      </c>
      <c r="U37" s="49">
        <v>1824.3244673138449</v>
      </c>
      <c r="V37" s="44"/>
      <c r="W37" s="44"/>
      <c r="Z37" s="48" t="s">
        <v>67</v>
      </c>
      <c r="AA37" s="49">
        <v>23</v>
      </c>
      <c r="AB37" s="49">
        <v>180495396.48240709</v>
      </c>
      <c r="AC37" s="49">
        <v>6685014.684533596</v>
      </c>
      <c r="AD37" s="44"/>
      <c r="AE37" s="44"/>
    </row>
    <row r="38" spans="2:34" ht="15.75" thickBot="1" x14ac:dyDescent="0.3">
      <c r="B38" s="48" t="s">
        <v>43</v>
      </c>
      <c r="C38" s="49">
        <v>24</v>
      </c>
      <c r="D38" s="49">
        <v>35976152.521627046</v>
      </c>
      <c r="E38" s="45"/>
      <c r="F38" s="45"/>
      <c r="G38" s="45"/>
      <c r="J38" s="48" t="s">
        <v>43</v>
      </c>
      <c r="K38" s="49">
        <v>24</v>
      </c>
      <c r="L38" s="49">
        <v>5305209590.3435068</v>
      </c>
      <c r="M38" s="45"/>
      <c r="N38" s="45"/>
      <c r="O38" s="45"/>
      <c r="R38" s="48" t="s">
        <v>43</v>
      </c>
      <c r="S38" s="49">
        <v>24</v>
      </c>
      <c r="T38" s="49">
        <v>7164895.700726253</v>
      </c>
      <c r="U38" s="45"/>
      <c r="V38" s="45"/>
      <c r="W38" s="45"/>
      <c r="Z38" s="48" t="s">
        <v>43</v>
      </c>
      <c r="AA38" s="49">
        <v>24</v>
      </c>
      <c r="AB38" s="49">
        <v>27710458808.323822</v>
      </c>
      <c r="AC38" s="45"/>
      <c r="AD38" s="45"/>
      <c r="AE38" s="45"/>
    </row>
    <row r="39" spans="2:34" ht="15.75" thickBot="1" x14ac:dyDescent="0.3"/>
    <row r="40" spans="2:34" x14ac:dyDescent="0.25">
      <c r="B40" s="17"/>
      <c r="C40" s="17" t="s">
        <v>70</v>
      </c>
      <c r="D40" s="17" t="s">
        <v>66</v>
      </c>
      <c r="E40" s="17" t="s">
        <v>71</v>
      </c>
      <c r="F40" s="17" t="s">
        <v>72</v>
      </c>
      <c r="G40" s="17" t="s">
        <v>73</v>
      </c>
      <c r="H40" s="17" t="s">
        <v>74</v>
      </c>
      <c r="J40" s="17"/>
      <c r="K40" s="17" t="s">
        <v>70</v>
      </c>
      <c r="L40" s="17" t="s">
        <v>66</v>
      </c>
      <c r="M40" s="17" t="s">
        <v>71</v>
      </c>
      <c r="N40" s="17" t="s">
        <v>72</v>
      </c>
      <c r="O40" s="17" t="s">
        <v>73</v>
      </c>
      <c r="P40" s="17" t="s">
        <v>74</v>
      </c>
      <c r="R40" s="17"/>
      <c r="S40" s="17" t="s">
        <v>70</v>
      </c>
      <c r="T40" s="17" t="s">
        <v>66</v>
      </c>
      <c r="U40" s="17" t="s">
        <v>71</v>
      </c>
      <c r="V40" s="17" t="s">
        <v>72</v>
      </c>
      <c r="W40" s="17" t="s">
        <v>73</v>
      </c>
      <c r="X40" s="17" t="s">
        <v>74</v>
      </c>
      <c r="Z40" s="17"/>
      <c r="AA40" s="17" t="s">
        <v>70</v>
      </c>
      <c r="AB40" s="17" t="s">
        <v>66</v>
      </c>
      <c r="AC40" s="17" t="s">
        <v>71</v>
      </c>
      <c r="AD40" s="17" t="s">
        <v>72</v>
      </c>
      <c r="AE40" s="17" t="s">
        <v>73</v>
      </c>
      <c r="AF40" s="17" t="s">
        <v>74</v>
      </c>
      <c r="AG40" s="60"/>
      <c r="AH40" s="60"/>
    </row>
    <row r="41" spans="2:34" x14ac:dyDescent="0.25">
      <c r="B41" s="46" t="s">
        <v>68</v>
      </c>
      <c r="C41" s="47">
        <v>4.6323353427219445</v>
      </c>
      <c r="D41" s="47">
        <v>17.670964861762382</v>
      </c>
      <c r="E41" s="47">
        <v>0.2621438828586945</v>
      </c>
      <c r="F41" s="47">
        <v>0.79479228353196929</v>
      </c>
      <c r="G41" s="47">
        <v>-31.279385971941004</v>
      </c>
      <c r="H41" s="47">
        <v>40.544056657384893</v>
      </c>
      <c r="J41" s="46" t="s">
        <v>68</v>
      </c>
      <c r="K41" s="47">
        <v>1433.2723604903294</v>
      </c>
      <c r="L41" s="47">
        <v>285.4260284360588</v>
      </c>
      <c r="M41" s="47">
        <v>5.0215194750937417</v>
      </c>
      <c r="N41" s="47">
        <v>1.6109383671481397E-5</v>
      </c>
      <c r="O41" s="47">
        <v>853.21688138478578</v>
      </c>
      <c r="P41" s="47">
        <v>2013.3278395958732</v>
      </c>
      <c r="R41" s="46" t="s">
        <v>68</v>
      </c>
      <c r="S41" s="51">
        <v>-98.939222348537442</v>
      </c>
      <c r="T41" s="51">
        <v>12.89067799750794</v>
      </c>
      <c r="U41" s="51">
        <v>-7.6752535722065698</v>
      </c>
      <c r="V41" s="51">
        <v>9.5090752314526959E-9</v>
      </c>
      <c r="W41" s="51">
        <v>-125.19667418146885</v>
      </c>
      <c r="X41" s="51">
        <v>-72.681770515606033</v>
      </c>
      <c r="Z41" s="46" t="s">
        <v>68</v>
      </c>
      <c r="AA41" s="47">
        <v>9873.7564749620506</v>
      </c>
      <c r="AB41" s="47">
        <v>906.46488510700215</v>
      </c>
      <c r="AC41" s="47">
        <v>10.892596764844917</v>
      </c>
      <c r="AD41" s="47">
        <v>2.1987935721590348E-11</v>
      </c>
      <c r="AE41" s="47">
        <v>8013.8441615817073</v>
      </c>
      <c r="AF41" s="47">
        <v>11733.668788342395</v>
      </c>
      <c r="AG41" s="61"/>
      <c r="AH41" s="61"/>
    </row>
    <row r="42" spans="2:34" x14ac:dyDescent="0.25">
      <c r="B42" s="47">
        <v>10</v>
      </c>
      <c r="C42" s="47">
        <v>65.825846160824966</v>
      </c>
      <c r="D42" s="47">
        <v>0.74494455415588057</v>
      </c>
      <c r="E42" s="47">
        <v>88.363416839007897</v>
      </c>
      <c r="F42" s="47">
        <v>9.1980568304347217E-42</v>
      </c>
      <c r="G42" s="47">
        <v>64.311936680895542</v>
      </c>
      <c r="H42" s="47">
        <v>67.33975564075439</v>
      </c>
      <c r="J42" s="47">
        <v>10</v>
      </c>
      <c r="K42" s="47">
        <v>798.01639577221965</v>
      </c>
      <c r="L42" s="47">
        <v>12.032538526398133</v>
      </c>
      <c r="M42" s="47">
        <v>66.321532569495204</v>
      </c>
      <c r="N42" s="47">
        <v>1.5018391472661805E-37</v>
      </c>
      <c r="O42" s="47">
        <v>773.56333541879314</v>
      </c>
      <c r="P42" s="47">
        <v>822.46945612564616</v>
      </c>
      <c r="R42" s="47">
        <v>50</v>
      </c>
      <c r="S42" s="51">
        <v>32.74046859614586</v>
      </c>
      <c r="T42" s="51">
        <v>0.52457491989967775</v>
      </c>
      <c r="U42" s="51">
        <v>62.41333192674805</v>
      </c>
      <c r="V42" s="51">
        <v>5.3005308675610145E-35</v>
      </c>
      <c r="W42" s="51">
        <v>31.671944450659293</v>
      </c>
      <c r="X42" s="51">
        <v>33.808992741632423</v>
      </c>
      <c r="Z42" s="47">
        <v>50</v>
      </c>
      <c r="AA42" s="47">
        <v>2201.3500326555391</v>
      </c>
      <c r="AB42" s="47">
        <v>34.303423901404926</v>
      </c>
      <c r="AC42" s="47">
        <v>64.172895364109152</v>
      </c>
      <c r="AD42" s="47">
        <v>4.6790893358433616E-31</v>
      </c>
      <c r="AE42" s="47">
        <v>2130.9652206748774</v>
      </c>
      <c r="AF42" s="47">
        <v>2271.7348446362007</v>
      </c>
      <c r="AG42" s="61"/>
      <c r="AH42" s="61"/>
    </row>
  </sheetData>
  <mergeCells count="67">
    <mergeCell ref="AH2:AH4"/>
    <mergeCell ref="Z28:AA28"/>
    <mergeCell ref="R28:S28"/>
    <mergeCell ref="J28:K28"/>
    <mergeCell ref="B28:C28"/>
    <mergeCell ref="B26:D26"/>
    <mergeCell ref="AI3:AJ3"/>
    <mergeCell ref="AK3:AL3"/>
    <mergeCell ref="AI2:AN2"/>
    <mergeCell ref="AN3:AN4"/>
    <mergeCell ref="AM3:AM4"/>
    <mergeCell ref="AN5:AN8"/>
    <mergeCell ref="J26:L26"/>
    <mergeCell ref="R26:T26"/>
    <mergeCell ref="Z26:AB26"/>
    <mergeCell ref="K13:P13"/>
    <mergeCell ref="J15:L15"/>
    <mergeCell ref="R15:T15"/>
    <mergeCell ref="Z15:AB15"/>
    <mergeCell ref="B17:D17"/>
    <mergeCell ref="J17:L17"/>
    <mergeCell ref="R17:T17"/>
    <mergeCell ref="Z17:AB17"/>
    <mergeCell ref="C18:D18"/>
    <mergeCell ref="K18:L18"/>
    <mergeCell ref="S18:T18"/>
    <mergeCell ref="AA18:AB18"/>
    <mergeCell ref="C22:D22"/>
    <mergeCell ref="K22:L22"/>
    <mergeCell ref="S22:T22"/>
    <mergeCell ref="AA22:AB22"/>
    <mergeCell ref="C19:D19"/>
    <mergeCell ref="K19:L19"/>
    <mergeCell ref="S19:T19"/>
    <mergeCell ref="AA19:AB19"/>
    <mergeCell ref="C20:D20"/>
    <mergeCell ref="K20:L20"/>
    <mergeCell ref="S20:T20"/>
    <mergeCell ref="AA20:AB20"/>
    <mergeCell ref="C21:D21"/>
    <mergeCell ref="K21:L21"/>
    <mergeCell ref="S21:T21"/>
    <mergeCell ref="AA21:AB21"/>
    <mergeCell ref="B16:D16"/>
    <mergeCell ref="J16:L16"/>
    <mergeCell ref="R16:T16"/>
    <mergeCell ref="Z16:AB16"/>
    <mergeCell ref="Z3:Z5"/>
    <mergeCell ref="AA3:AF3"/>
    <mergeCell ref="B6:B10"/>
    <mergeCell ref="J6:J10"/>
    <mergeCell ref="R6:R10"/>
    <mergeCell ref="Z6:Z10"/>
    <mergeCell ref="C13:H13"/>
    <mergeCell ref="S13:X13"/>
    <mergeCell ref="AA13:AF13"/>
    <mergeCell ref="B15:D15"/>
    <mergeCell ref="B2:H2"/>
    <mergeCell ref="J2:P2"/>
    <mergeCell ref="R2:X2"/>
    <mergeCell ref="Z2:AF2"/>
    <mergeCell ref="B3:B5"/>
    <mergeCell ref="C3:H3"/>
    <mergeCell ref="J3:J5"/>
    <mergeCell ref="K3:P3"/>
    <mergeCell ref="R3:R5"/>
    <mergeCell ref="S3:X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81"/>
  <sheetViews>
    <sheetView topLeftCell="S1" workbookViewId="0">
      <selection activeCell="J11" sqref="J11"/>
    </sheetView>
  </sheetViews>
  <sheetFormatPr defaultRowHeight="15" x14ac:dyDescent="0.25"/>
  <cols>
    <col min="2" max="2" width="24.85546875" bestFit="1" customWidth="1"/>
    <col min="3" max="3" width="12" bestFit="1" customWidth="1"/>
    <col min="4" max="4" width="14.5703125" bestFit="1" customWidth="1"/>
    <col min="5" max="6" width="12" bestFit="1" customWidth="1"/>
    <col min="7" max="7" width="13.42578125" bestFit="1" customWidth="1"/>
    <col min="8" max="8" width="12" bestFit="1" customWidth="1"/>
    <col min="10" max="10" width="24.7109375" bestFit="1" customWidth="1"/>
    <col min="11" max="11" width="12" bestFit="1" customWidth="1"/>
    <col min="12" max="12" width="14.5703125" bestFit="1" customWidth="1"/>
    <col min="13" max="14" width="12" bestFit="1" customWidth="1"/>
    <col min="15" max="15" width="13.42578125" bestFit="1" customWidth="1"/>
    <col min="16" max="16" width="12" bestFit="1" customWidth="1"/>
    <col min="18" max="18" width="24.7109375" bestFit="1" customWidth="1"/>
    <col min="19" max="19" width="12.7109375" bestFit="1" customWidth="1"/>
    <col min="20" max="20" width="14.5703125" bestFit="1" customWidth="1"/>
    <col min="21" max="21" width="12.7109375" bestFit="1" customWidth="1"/>
    <col min="22" max="22" width="12" bestFit="1" customWidth="1"/>
    <col min="23" max="23" width="13.42578125" bestFit="1" customWidth="1"/>
    <col min="24" max="24" width="12.7109375" bestFit="1" customWidth="1"/>
    <col min="26" max="26" width="24.7109375" bestFit="1" customWidth="1"/>
    <col min="27" max="27" width="12" bestFit="1" customWidth="1"/>
    <col min="28" max="28" width="14.5703125" bestFit="1" customWidth="1"/>
    <col min="29" max="30" width="12" bestFit="1" customWidth="1"/>
    <col min="31" max="31" width="13.42578125" bestFit="1" customWidth="1"/>
    <col min="32" max="32" width="12" bestFit="1" customWidth="1"/>
  </cols>
  <sheetData>
    <row r="2" spans="2:32" x14ac:dyDescent="0.25">
      <c r="B2" s="69" t="s">
        <v>57</v>
      </c>
      <c r="C2" s="69"/>
      <c r="D2" s="69"/>
      <c r="E2" s="69"/>
      <c r="F2" s="69"/>
      <c r="G2" s="69"/>
      <c r="H2" s="69"/>
      <c r="I2" s="1"/>
      <c r="J2" s="69" t="s">
        <v>57</v>
      </c>
      <c r="K2" s="69"/>
      <c r="L2" s="69"/>
      <c r="M2" s="69"/>
      <c r="N2" s="69"/>
      <c r="O2" s="69"/>
      <c r="P2" s="69"/>
      <c r="Q2" s="1"/>
      <c r="R2" s="69" t="s">
        <v>57</v>
      </c>
      <c r="S2" s="69"/>
      <c r="T2" s="69"/>
      <c r="U2" s="69"/>
      <c r="V2" s="69"/>
      <c r="W2" s="69"/>
      <c r="X2" s="69"/>
      <c r="Y2" s="1"/>
      <c r="Z2" s="69" t="s">
        <v>57</v>
      </c>
      <c r="AA2" s="69"/>
      <c r="AB2" s="69"/>
      <c r="AC2" s="69"/>
      <c r="AD2" s="69"/>
      <c r="AE2" s="69"/>
      <c r="AF2" s="69"/>
    </row>
    <row r="3" spans="2:32" x14ac:dyDescent="0.25">
      <c r="B3" s="66" t="s">
        <v>0</v>
      </c>
      <c r="C3" s="68" t="s">
        <v>4</v>
      </c>
      <c r="D3" s="68"/>
      <c r="E3" s="68"/>
      <c r="F3" s="68"/>
      <c r="G3" s="68"/>
      <c r="H3" s="68"/>
      <c r="I3" s="1"/>
      <c r="J3" s="66" t="s">
        <v>0</v>
      </c>
      <c r="K3" s="68" t="s">
        <v>4</v>
      </c>
      <c r="L3" s="68"/>
      <c r="M3" s="68"/>
      <c r="N3" s="68"/>
      <c r="O3" s="68"/>
      <c r="P3" s="68"/>
      <c r="Q3" s="1"/>
      <c r="R3" s="66" t="s">
        <v>0</v>
      </c>
      <c r="S3" s="68" t="s">
        <v>4</v>
      </c>
      <c r="T3" s="68"/>
      <c r="U3" s="68"/>
      <c r="V3" s="68"/>
      <c r="W3" s="68"/>
      <c r="X3" s="68"/>
      <c r="Y3" s="1"/>
      <c r="Z3" s="66" t="s">
        <v>0</v>
      </c>
      <c r="AA3" s="68" t="s">
        <v>4</v>
      </c>
      <c r="AB3" s="68"/>
      <c r="AC3" s="68"/>
      <c r="AD3" s="68"/>
      <c r="AE3" s="68"/>
      <c r="AF3" s="68"/>
    </row>
    <row r="4" spans="2:32" x14ac:dyDescent="0.25">
      <c r="B4" s="67"/>
      <c r="C4" s="4" t="s">
        <v>5</v>
      </c>
      <c r="D4" s="4" t="s">
        <v>6</v>
      </c>
      <c r="E4" s="4" t="s">
        <v>7</v>
      </c>
      <c r="F4" s="4" t="s">
        <v>14</v>
      </c>
      <c r="G4" s="4" t="s">
        <v>15</v>
      </c>
      <c r="H4" s="4" t="s">
        <v>32</v>
      </c>
      <c r="I4" s="1"/>
      <c r="J4" s="67"/>
      <c r="K4" s="4" t="s">
        <v>5</v>
      </c>
      <c r="L4" s="4" t="s">
        <v>6</v>
      </c>
      <c r="M4" s="4" t="s">
        <v>7</v>
      </c>
      <c r="N4" s="4" t="s">
        <v>14</v>
      </c>
      <c r="O4" s="4" t="s">
        <v>15</v>
      </c>
      <c r="P4" s="4" t="s">
        <v>32</v>
      </c>
      <c r="Q4" s="1"/>
      <c r="R4" s="67"/>
      <c r="S4" s="4" t="s">
        <v>5</v>
      </c>
      <c r="T4" s="4" t="s">
        <v>6</v>
      </c>
      <c r="U4" s="4" t="s">
        <v>7</v>
      </c>
      <c r="V4" s="4" t="s">
        <v>14</v>
      </c>
      <c r="W4" s="4" t="s">
        <v>15</v>
      </c>
      <c r="X4" s="4" t="s">
        <v>32</v>
      </c>
      <c r="Y4" s="1"/>
      <c r="Z4" s="67"/>
      <c r="AA4" s="4" t="s">
        <v>5</v>
      </c>
      <c r="AB4" s="4" t="s">
        <v>6</v>
      </c>
      <c r="AC4" s="4" t="s">
        <v>7</v>
      </c>
      <c r="AD4" s="4" t="s">
        <v>14</v>
      </c>
      <c r="AE4" s="4" t="s">
        <v>15</v>
      </c>
      <c r="AF4" s="4" t="s">
        <v>32</v>
      </c>
    </row>
    <row r="5" spans="2:32" x14ac:dyDescent="0.25">
      <c r="B5" s="68"/>
      <c r="C5" s="4" t="s">
        <v>33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38</v>
      </c>
      <c r="I5" s="1"/>
      <c r="J5" s="68"/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1"/>
      <c r="R5" s="68"/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1"/>
      <c r="Z5" s="68"/>
      <c r="AA5" s="4" t="s">
        <v>33</v>
      </c>
      <c r="AB5" s="4" t="s">
        <v>34</v>
      </c>
      <c r="AC5" s="4" t="s">
        <v>35</v>
      </c>
      <c r="AD5" s="4" t="s">
        <v>36</v>
      </c>
      <c r="AE5" s="4" t="s">
        <v>37</v>
      </c>
      <c r="AF5" s="4" t="s">
        <v>38</v>
      </c>
    </row>
    <row r="6" spans="2:32" x14ac:dyDescent="0.25">
      <c r="B6" s="67" t="s">
        <v>1</v>
      </c>
      <c r="C6" s="22">
        <v>80.52</v>
      </c>
      <c r="D6" s="5">
        <v>632.54</v>
      </c>
      <c r="E6" s="5">
        <v>1507.84</v>
      </c>
      <c r="F6" s="5">
        <v>1625.34</v>
      </c>
      <c r="G6" s="5">
        <v>1950.4079999999999</v>
      </c>
      <c r="H6" s="5">
        <v>3415.74</v>
      </c>
      <c r="I6" s="1"/>
      <c r="J6" s="67" t="s">
        <v>80</v>
      </c>
      <c r="K6" s="23">
        <v>1014.52</v>
      </c>
      <c r="L6" s="5">
        <v>9147.52</v>
      </c>
      <c r="M6" s="5">
        <v>18295.04</v>
      </c>
      <c r="N6" s="5">
        <v>21486.763999999999</v>
      </c>
      <c r="O6" s="5">
        <v>25784.1168</v>
      </c>
      <c r="P6" s="5">
        <v>40256.32</v>
      </c>
      <c r="Q6" s="1"/>
      <c r="R6" s="67" t="s">
        <v>2</v>
      </c>
      <c r="S6" s="5">
        <v>95.875</v>
      </c>
      <c r="T6" s="5">
        <v>194.82900000000001</v>
      </c>
      <c r="U6" s="5">
        <v>345.58</v>
      </c>
      <c r="V6" s="5">
        <v>387.41</v>
      </c>
      <c r="W6" s="5">
        <v>433.89920000000006</v>
      </c>
      <c r="X6" s="5">
        <v>701.73900000000003</v>
      </c>
      <c r="Y6" s="1"/>
      <c r="Z6" s="67" t="s">
        <v>3</v>
      </c>
      <c r="AA6" s="5">
        <v>19635.41</v>
      </c>
      <c r="AB6" s="5">
        <v>35963.633000000002</v>
      </c>
      <c r="AC6" s="5">
        <v>54525.36</v>
      </c>
      <c r="AD6" s="5">
        <v>62587.45</v>
      </c>
      <c r="AE6" s="5">
        <v>72552.36</v>
      </c>
      <c r="AF6" s="5">
        <v>121636.52</v>
      </c>
    </row>
    <row r="7" spans="2:32" x14ac:dyDescent="0.25">
      <c r="B7" s="67"/>
      <c r="C7" s="22">
        <v>82.63</v>
      </c>
      <c r="D7" s="5">
        <v>621.24</v>
      </c>
      <c r="E7" s="5">
        <v>1425.41</v>
      </c>
      <c r="F7" s="5">
        <v>1614.25</v>
      </c>
      <c r="G7" s="5">
        <v>1937.1</v>
      </c>
      <c r="H7" s="5">
        <v>3256.47</v>
      </c>
      <c r="I7" s="1"/>
      <c r="J7" s="67"/>
      <c r="K7" s="23">
        <v>1145.6300000000001</v>
      </c>
      <c r="L7" s="5">
        <v>9363.52</v>
      </c>
      <c r="M7" s="5">
        <v>18727.04</v>
      </c>
      <c r="N7" s="5">
        <v>22365.41</v>
      </c>
      <c r="O7" s="5">
        <v>26838.491999999998</v>
      </c>
      <c r="P7" s="5">
        <v>41254.89</v>
      </c>
      <c r="Q7" s="1"/>
      <c r="R7" s="67"/>
      <c r="S7" s="5">
        <v>129.33199999999999</v>
      </c>
      <c r="T7" s="5">
        <v>174.685</v>
      </c>
      <c r="U7" s="5">
        <v>323.16725000000002</v>
      </c>
      <c r="V7" s="5">
        <v>415.24</v>
      </c>
      <c r="W7" s="5">
        <v>465.06880000000007</v>
      </c>
      <c r="X7" s="5">
        <v>768.73699999999997</v>
      </c>
      <c r="Y7" s="1"/>
      <c r="Z7" s="67"/>
      <c r="AA7" s="5">
        <v>19254.78</v>
      </c>
      <c r="AB7" s="5">
        <v>34525.47</v>
      </c>
      <c r="AC7" s="5">
        <v>52363.14</v>
      </c>
      <c r="AD7" s="5">
        <v>62236.57</v>
      </c>
      <c r="AE7" s="5">
        <v>74234.52</v>
      </c>
      <c r="AF7" s="5">
        <v>120595.04</v>
      </c>
    </row>
    <row r="8" spans="2:32" x14ac:dyDescent="0.25">
      <c r="B8" s="67"/>
      <c r="C8" s="22">
        <v>80.239999999999995</v>
      </c>
      <c r="D8" s="5">
        <v>617.54</v>
      </c>
      <c r="E8" s="5">
        <v>1387.69</v>
      </c>
      <c r="F8" s="5">
        <v>1736.64</v>
      </c>
      <c r="G8" s="5">
        <v>2083.9679999999998</v>
      </c>
      <c r="H8" s="5">
        <v>3358.97</v>
      </c>
      <c r="I8" s="1"/>
      <c r="J8" s="67"/>
      <c r="K8" s="23">
        <v>1048.5899999999999</v>
      </c>
      <c r="L8" s="5">
        <v>9254.4699999999993</v>
      </c>
      <c r="M8" s="5">
        <v>18508.939999999999</v>
      </c>
      <c r="N8" s="5">
        <v>21587.41</v>
      </c>
      <c r="O8" s="5">
        <v>25904.892</v>
      </c>
      <c r="P8" s="5">
        <v>41259.629999999997</v>
      </c>
      <c r="Q8" s="1"/>
      <c r="R8" s="67"/>
      <c r="S8" s="5">
        <v>84.584999999999994</v>
      </c>
      <c r="T8" s="5">
        <v>187.45</v>
      </c>
      <c r="U8" s="5">
        <v>346.78249999999997</v>
      </c>
      <c r="V8" s="5">
        <v>399.29199999999997</v>
      </c>
      <c r="W8" s="5">
        <v>447.20704000000001</v>
      </c>
      <c r="X8" s="5">
        <v>742.13</v>
      </c>
      <c r="Y8" s="1"/>
      <c r="Z8" s="67"/>
      <c r="AA8" s="5">
        <v>20014.36</v>
      </c>
      <c r="AB8" s="5">
        <v>36323.47</v>
      </c>
      <c r="AC8" s="5">
        <v>55007.47</v>
      </c>
      <c r="AD8" s="5">
        <v>63725.133000000002</v>
      </c>
      <c r="AE8" s="5">
        <v>73663.14</v>
      </c>
      <c r="AF8" s="5">
        <v>121252.47</v>
      </c>
    </row>
    <row r="9" spans="2:32" x14ac:dyDescent="0.25">
      <c r="B9" s="67"/>
      <c r="C9" s="22">
        <v>81.23</v>
      </c>
      <c r="D9" s="5">
        <v>641.25</v>
      </c>
      <c r="E9" s="5">
        <v>1452.796</v>
      </c>
      <c r="F9" s="5">
        <v>1552.796</v>
      </c>
      <c r="G9" s="5">
        <v>1863.3552</v>
      </c>
      <c r="H9" s="5">
        <v>3271.6770000000001</v>
      </c>
      <c r="I9" s="1"/>
      <c r="J9" s="67"/>
      <c r="K9" s="23">
        <v>1089.51</v>
      </c>
      <c r="L9" s="5">
        <v>9490.9150000000009</v>
      </c>
      <c r="M9" s="5">
        <v>18981.830000000002</v>
      </c>
      <c r="N9" s="5">
        <v>20856.740000000002</v>
      </c>
      <c r="O9" s="5">
        <v>25028.088</v>
      </c>
      <c r="P9" s="5">
        <v>40032.656000000003</v>
      </c>
      <c r="Q9" s="1"/>
      <c r="R9" s="67"/>
      <c r="S9" s="5">
        <v>71.316000000000003</v>
      </c>
      <c r="T9" s="5">
        <v>195.922</v>
      </c>
      <c r="U9" s="5">
        <v>362.45570000000004</v>
      </c>
      <c r="V9" s="5">
        <v>403.84800000000001</v>
      </c>
      <c r="W9" s="5">
        <v>452.30976000000004</v>
      </c>
      <c r="X9" s="5">
        <v>710.29</v>
      </c>
      <c r="Y9" s="1"/>
      <c r="Z9" s="67"/>
      <c r="AA9" s="5">
        <v>20256.689999999999</v>
      </c>
      <c r="AB9" s="5">
        <v>35702.406000000003</v>
      </c>
      <c r="AC9" s="5">
        <v>53696.47</v>
      </c>
      <c r="AD9" s="5">
        <v>64254.66</v>
      </c>
      <c r="AE9" s="5">
        <v>71965.14</v>
      </c>
      <c r="AF9" s="5">
        <v>120486.98</v>
      </c>
    </row>
    <row r="10" spans="2:32" x14ac:dyDescent="0.25">
      <c r="B10" s="68"/>
      <c r="C10" s="24">
        <v>82.41</v>
      </c>
      <c r="D10" s="3">
        <v>607.33699999999999</v>
      </c>
      <c r="E10" s="3">
        <v>1350.954</v>
      </c>
      <c r="F10" s="3">
        <v>1550.954</v>
      </c>
      <c r="G10" s="3">
        <v>1861.1447999999998</v>
      </c>
      <c r="H10" s="3">
        <v>3339.011</v>
      </c>
      <c r="I10" s="1"/>
      <c r="J10" s="68"/>
      <c r="K10" s="25">
        <v>1106.06</v>
      </c>
      <c r="L10" s="3">
        <v>9458.7800000000007</v>
      </c>
      <c r="M10" s="3">
        <v>18917.560000000001</v>
      </c>
      <c r="N10" s="3">
        <v>21985.960999999999</v>
      </c>
      <c r="O10" s="3">
        <v>26383.153199999997</v>
      </c>
      <c r="P10" s="3">
        <v>37647.480000000003</v>
      </c>
      <c r="Q10" s="1"/>
      <c r="R10" s="68"/>
      <c r="S10" s="3">
        <v>103.48</v>
      </c>
      <c r="T10" s="3">
        <v>164.863</v>
      </c>
      <c r="U10" s="3">
        <v>350.41500000000002</v>
      </c>
      <c r="V10" s="3">
        <v>398.14</v>
      </c>
      <c r="W10" s="3">
        <v>445.91680000000002</v>
      </c>
      <c r="X10" s="3">
        <v>696.45299999999997</v>
      </c>
      <c r="Y10" s="1"/>
      <c r="Z10" s="68"/>
      <c r="AA10" s="3">
        <v>19963.52</v>
      </c>
      <c r="AB10" s="3">
        <v>34830.078000000001</v>
      </c>
      <c r="AC10" s="3">
        <v>54236.87</v>
      </c>
      <c r="AD10" s="3">
        <v>62029.038999999997</v>
      </c>
      <c r="AE10" s="3">
        <v>74856.14</v>
      </c>
      <c r="AF10" s="3">
        <v>126478.69</v>
      </c>
    </row>
    <row r="11" spans="2:32" x14ac:dyDescent="0.25">
      <c r="B11" s="26" t="s">
        <v>48</v>
      </c>
      <c r="C11" s="4">
        <f>AVERAGE(C6:C10)</f>
        <v>81.405999999999992</v>
      </c>
      <c r="D11" s="4">
        <f t="shared" ref="D11:H11" si="0">AVERAGE(D6:D10)</f>
        <v>623.98139999999989</v>
      </c>
      <c r="E11" s="4">
        <f t="shared" si="0"/>
        <v>1424.9380000000001</v>
      </c>
      <c r="F11" s="4">
        <f t="shared" si="0"/>
        <v>1615.9960000000001</v>
      </c>
      <c r="G11" s="4">
        <f t="shared" si="0"/>
        <v>1939.1951999999997</v>
      </c>
      <c r="H11" s="4">
        <f t="shared" si="0"/>
        <v>3328.3735999999999</v>
      </c>
      <c r="I11" s="1"/>
      <c r="J11" s="26" t="s">
        <v>48</v>
      </c>
      <c r="K11" s="4">
        <f>AVERAGE(K6:K10)</f>
        <v>1080.8619999999999</v>
      </c>
      <c r="L11" s="4">
        <f t="shared" ref="L11:P11" si="1">AVERAGE(L6:L10)</f>
        <v>9343.0410000000011</v>
      </c>
      <c r="M11" s="4">
        <f t="shared" si="1"/>
        <v>18686.082000000002</v>
      </c>
      <c r="N11" s="4">
        <f t="shared" si="1"/>
        <v>21656.457000000002</v>
      </c>
      <c r="O11" s="4">
        <f t="shared" si="1"/>
        <v>25987.748400000004</v>
      </c>
      <c r="P11" s="4">
        <f t="shared" si="1"/>
        <v>40090.195200000002</v>
      </c>
      <c r="Q11" s="1"/>
      <c r="R11" s="26" t="s">
        <v>48</v>
      </c>
      <c r="S11" s="4">
        <f>AVERAGE(S6:S10)</f>
        <v>96.917599999999993</v>
      </c>
      <c r="T11" s="4">
        <f t="shared" ref="T11:X11" si="2">AVERAGE(T6:T10)</f>
        <v>183.5498</v>
      </c>
      <c r="U11" s="4">
        <f t="shared" si="2"/>
        <v>345.68008999999995</v>
      </c>
      <c r="V11" s="4">
        <f t="shared" si="2"/>
        <v>400.78599999999994</v>
      </c>
      <c r="W11" s="4">
        <f t="shared" si="2"/>
        <v>448.88032000000004</v>
      </c>
      <c r="X11" s="4">
        <f t="shared" si="2"/>
        <v>723.86980000000005</v>
      </c>
      <c r="Y11" s="1"/>
      <c r="Z11" s="26" t="s">
        <v>48</v>
      </c>
      <c r="AA11" s="4">
        <f>AVERAGE(AA6:AA10)</f>
        <v>19824.952000000001</v>
      </c>
      <c r="AB11" s="4">
        <f t="shared" ref="AB11:AF11" si="3">AVERAGE(AB6:AB10)</f>
        <v>35469.011400000003</v>
      </c>
      <c r="AC11" s="4">
        <f t="shared" si="3"/>
        <v>53965.862000000001</v>
      </c>
      <c r="AD11" s="4">
        <f t="shared" si="3"/>
        <v>62966.570400000004</v>
      </c>
      <c r="AE11" s="4">
        <f t="shared" si="3"/>
        <v>73454.260000000009</v>
      </c>
      <c r="AF11" s="4">
        <f t="shared" si="3"/>
        <v>122089.93999999999</v>
      </c>
    </row>
    <row r="12" spans="2:32" x14ac:dyDescent="0.25">
      <c r="B12" s="26" t="s">
        <v>49</v>
      </c>
      <c r="C12" s="4">
        <f>(10/C11)</f>
        <v>0.1228410682259293</v>
      </c>
      <c r="D12" s="4">
        <f>(100/D11)</f>
        <v>0.16026118727256938</v>
      </c>
      <c r="E12" s="4">
        <f>(200/E11)</f>
        <v>0.14035698395298601</v>
      </c>
      <c r="F12" s="4">
        <f>(250/F11)</f>
        <v>0.15470335322612183</v>
      </c>
      <c r="G12" s="4">
        <f>(300/G11)</f>
        <v>0.15470335322612189</v>
      </c>
      <c r="H12" s="4">
        <f>(500/H11)</f>
        <v>0.15022352058074251</v>
      </c>
      <c r="I12" s="1"/>
      <c r="J12" s="26" t="s">
        <v>49</v>
      </c>
      <c r="K12" s="4">
        <f>(10/K11)</f>
        <v>9.2518748924469551E-3</v>
      </c>
      <c r="L12" s="4">
        <f>(100/L11)</f>
        <v>1.0703153288099666E-2</v>
      </c>
      <c r="M12" s="4">
        <f>(200/M11)</f>
        <v>1.0703153288099666E-2</v>
      </c>
      <c r="N12" s="4">
        <f>(250/N11)</f>
        <v>1.1543901202306544E-2</v>
      </c>
      <c r="O12" s="4">
        <f>(300/O11)</f>
        <v>1.1543901202306544E-2</v>
      </c>
      <c r="P12" s="4">
        <f>(500/P11)</f>
        <v>1.2471877413058842E-2</v>
      </c>
      <c r="Q12" s="1"/>
      <c r="R12" s="26" t="s">
        <v>49</v>
      </c>
      <c r="S12" s="4">
        <f>(50/S11)</f>
        <v>0.51590216843999437</v>
      </c>
      <c r="T12" s="4">
        <f>(100/T11)</f>
        <v>0.54481127192729162</v>
      </c>
      <c r="U12" s="4">
        <f>(200/U11)</f>
        <v>0.57856962488062313</v>
      </c>
      <c r="V12" s="4">
        <f>(250/V11)</f>
        <v>0.62377428353285802</v>
      </c>
      <c r="W12" s="4">
        <f>(300/W11)</f>
        <v>0.66832958949949062</v>
      </c>
      <c r="X12" s="4">
        <f>(500/X11)</f>
        <v>0.69073195207204385</v>
      </c>
      <c r="Y12" s="1"/>
      <c r="Z12" s="26" t="s">
        <v>49</v>
      </c>
      <c r="AA12" s="4">
        <f>(50/AA11)</f>
        <v>2.5220742022477533E-3</v>
      </c>
      <c r="AB12" s="4">
        <f>(100/AB11)</f>
        <v>2.8193624815830076E-3</v>
      </c>
      <c r="AC12" s="4">
        <f>(200/AC11)</f>
        <v>3.706046611467079E-3</v>
      </c>
      <c r="AD12" s="4">
        <f>(250/AD11)</f>
        <v>3.9703607551095079E-3</v>
      </c>
      <c r="AE12" s="4">
        <f>(300/AE11)</f>
        <v>4.0841742875089883E-3</v>
      </c>
      <c r="AF12" s="4">
        <f>(500/AF11)</f>
        <v>4.0953415162625195E-3</v>
      </c>
    </row>
    <row r="13" spans="2:32" x14ac:dyDescent="0.25">
      <c r="B13" s="4" t="s">
        <v>55</v>
      </c>
      <c r="C13" s="69">
        <f>STDEV(C12:H12)</f>
        <v>1.3656641596383703E-2</v>
      </c>
      <c r="D13" s="69"/>
      <c r="E13" s="69"/>
      <c r="F13" s="69"/>
      <c r="G13" s="69"/>
      <c r="H13" s="69"/>
      <c r="I13" s="1"/>
      <c r="J13" s="4" t="s">
        <v>55</v>
      </c>
      <c r="K13" s="69">
        <f>STDEV(K12:P12)</f>
        <v>1.0938324274943137E-3</v>
      </c>
      <c r="L13" s="69"/>
      <c r="M13" s="69"/>
      <c r="N13" s="69"/>
      <c r="O13" s="69"/>
      <c r="P13" s="69"/>
      <c r="Q13" s="1"/>
      <c r="R13" s="4" t="s">
        <v>55</v>
      </c>
      <c r="S13" s="69">
        <f>STDEV(S12:X12)</f>
        <v>6.9227736576519414E-2</v>
      </c>
      <c r="T13" s="69"/>
      <c r="U13" s="69"/>
      <c r="V13" s="69"/>
      <c r="W13" s="69"/>
      <c r="X13" s="69"/>
      <c r="Y13" s="1"/>
      <c r="Z13" s="4" t="s">
        <v>55</v>
      </c>
      <c r="AA13" s="69">
        <f>STDEV(AA12:AF12)</f>
        <v>6.8883961034906644E-4</v>
      </c>
      <c r="AB13" s="69"/>
      <c r="AC13" s="69"/>
      <c r="AD13" s="69"/>
      <c r="AE13" s="69"/>
      <c r="AF13" s="69"/>
    </row>
    <row r="14" spans="2:3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2:32" x14ac:dyDescent="0.25">
      <c r="B15" s="80" t="s">
        <v>39</v>
      </c>
      <c r="C15" s="80"/>
      <c r="D15" s="80"/>
      <c r="E15" s="1"/>
      <c r="F15" s="1"/>
      <c r="G15" s="1"/>
      <c r="H15" s="1"/>
      <c r="I15" s="1"/>
      <c r="J15" s="80" t="s">
        <v>39</v>
      </c>
      <c r="K15" s="80"/>
      <c r="L15" s="80"/>
      <c r="M15" s="1"/>
      <c r="N15" s="1"/>
      <c r="O15" s="1"/>
      <c r="P15" s="1"/>
      <c r="Q15" s="1"/>
      <c r="R15" s="80" t="s">
        <v>39</v>
      </c>
      <c r="S15" s="80"/>
      <c r="T15" s="80"/>
      <c r="U15" s="1"/>
      <c r="V15" s="1"/>
      <c r="W15" s="1"/>
      <c r="X15" s="1"/>
      <c r="Y15" s="1"/>
      <c r="Z15" s="80" t="s">
        <v>39</v>
      </c>
      <c r="AA15" s="80"/>
      <c r="AB15" s="80"/>
      <c r="AC15" s="1"/>
      <c r="AD15" s="1"/>
      <c r="AE15" s="1"/>
      <c r="AF15" s="1"/>
    </row>
    <row r="16" spans="2:32" x14ac:dyDescent="0.25">
      <c r="B16" s="81" t="s">
        <v>82</v>
      </c>
      <c r="C16" s="69"/>
      <c r="D16" s="82"/>
      <c r="E16" s="1"/>
      <c r="F16" s="1"/>
      <c r="G16" s="1"/>
      <c r="H16" s="1"/>
      <c r="I16" s="1"/>
      <c r="J16" s="81" t="s">
        <v>82</v>
      </c>
      <c r="K16" s="69"/>
      <c r="L16" s="82"/>
      <c r="M16" s="1"/>
      <c r="N16" s="1"/>
      <c r="O16" s="1"/>
      <c r="P16" s="1"/>
      <c r="Q16" s="1"/>
      <c r="R16" s="81" t="s">
        <v>82</v>
      </c>
      <c r="S16" s="69"/>
      <c r="T16" s="82"/>
      <c r="U16" s="1"/>
      <c r="V16" s="1"/>
      <c r="W16" s="1"/>
      <c r="X16" s="1"/>
      <c r="Y16" s="1"/>
      <c r="Z16" s="81" t="s">
        <v>82</v>
      </c>
      <c r="AA16" s="69"/>
      <c r="AB16" s="82"/>
      <c r="AC16" s="1"/>
      <c r="AD16" s="1"/>
      <c r="AE16" s="1"/>
      <c r="AF16" s="1"/>
    </row>
    <row r="17" spans="2:32" x14ac:dyDescent="0.25">
      <c r="B17" s="81" t="s">
        <v>40</v>
      </c>
      <c r="C17" s="69"/>
      <c r="D17" s="82"/>
      <c r="E17" s="1"/>
      <c r="F17" s="1"/>
      <c r="G17" s="1"/>
      <c r="H17" s="1"/>
      <c r="I17" s="1"/>
      <c r="J17" s="81" t="s">
        <v>40</v>
      </c>
      <c r="K17" s="69"/>
      <c r="L17" s="82"/>
      <c r="M17" s="1"/>
      <c r="N17" s="1"/>
      <c r="O17" s="1"/>
      <c r="P17" s="1"/>
      <c r="Q17" s="1"/>
      <c r="R17" s="81" t="s">
        <v>40</v>
      </c>
      <c r="S17" s="69"/>
      <c r="T17" s="82"/>
      <c r="U17" s="1"/>
      <c r="V17" s="1"/>
      <c r="W17" s="1"/>
      <c r="X17" s="1"/>
      <c r="Y17" s="1"/>
      <c r="Z17" s="81" t="s">
        <v>40</v>
      </c>
      <c r="AA17" s="69"/>
      <c r="AB17" s="82"/>
      <c r="AC17" s="1"/>
      <c r="AD17" s="1"/>
      <c r="AE17" s="1"/>
      <c r="AF17" s="1"/>
    </row>
    <row r="18" spans="2:32" x14ac:dyDescent="0.25">
      <c r="B18" s="13" t="s">
        <v>34</v>
      </c>
      <c r="C18" s="81" t="s">
        <v>29</v>
      </c>
      <c r="D18" s="82"/>
      <c r="E18" s="1"/>
      <c r="F18" s="1"/>
      <c r="G18" s="1"/>
      <c r="H18" s="1"/>
      <c r="I18" s="1"/>
      <c r="J18" s="13" t="s">
        <v>34</v>
      </c>
      <c r="K18" s="81" t="s">
        <v>29</v>
      </c>
      <c r="L18" s="82"/>
      <c r="M18" s="1"/>
      <c r="N18" s="1"/>
      <c r="O18" s="1"/>
      <c r="P18" s="1"/>
      <c r="Q18" s="1"/>
      <c r="R18" s="13" t="s">
        <v>34</v>
      </c>
      <c r="S18" s="81" t="s">
        <v>29</v>
      </c>
      <c r="T18" s="82"/>
      <c r="U18" s="1"/>
      <c r="V18" s="1"/>
      <c r="W18" s="1"/>
      <c r="X18" s="1"/>
      <c r="Y18" s="1"/>
      <c r="Z18" s="13" t="s">
        <v>34</v>
      </c>
      <c r="AA18" s="81" t="s">
        <v>29</v>
      </c>
      <c r="AB18" s="82"/>
      <c r="AC18" s="1"/>
      <c r="AD18" s="1"/>
      <c r="AE18" s="1"/>
      <c r="AF18" s="1"/>
    </row>
    <row r="19" spans="2:32" x14ac:dyDescent="0.25">
      <c r="B19" s="13" t="s">
        <v>35</v>
      </c>
      <c r="C19" s="81" t="s">
        <v>30</v>
      </c>
      <c r="D19" s="82"/>
      <c r="E19" s="1"/>
      <c r="F19" s="1"/>
      <c r="G19" s="1"/>
      <c r="H19" s="1"/>
      <c r="I19" s="1"/>
      <c r="J19" s="13" t="s">
        <v>35</v>
      </c>
      <c r="K19" s="81" t="s">
        <v>30</v>
      </c>
      <c r="L19" s="82"/>
      <c r="M19" s="1"/>
      <c r="N19" s="1"/>
      <c r="O19" s="1"/>
      <c r="P19" s="1"/>
      <c r="Q19" s="1"/>
      <c r="R19" s="13" t="s">
        <v>35</v>
      </c>
      <c r="S19" s="81" t="s">
        <v>30</v>
      </c>
      <c r="T19" s="82"/>
      <c r="U19" s="1"/>
      <c r="V19" s="1"/>
      <c r="W19" s="1"/>
      <c r="X19" s="1"/>
      <c r="Y19" s="1"/>
      <c r="Z19" s="13" t="s">
        <v>35</v>
      </c>
      <c r="AA19" s="81" t="s">
        <v>30</v>
      </c>
      <c r="AB19" s="82"/>
      <c r="AC19" s="1"/>
      <c r="AD19" s="1"/>
      <c r="AE19" s="1"/>
      <c r="AF19" s="1"/>
    </row>
    <row r="20" spans="2:32" x14ac:dyDescent="0.25">
      <c r="B20" s="13" t="s">
        <v>36</v>
      </c>
      <c r="C20" s="81" t="s">
        <v>26</v>
      </c>
      <c r="D20" s="82"/>
      <c r="E20" s="1"/>
      <c r="F20" s="1"/>
      <c r="G20" s="1"/>
      <c r="H20" s="1"/>
      <c r="I20" s="1"/>
      <c r="J20" s="13" t="s">
        <v>36</v>
      </c>
      <c r="K20" s="81" t="s">
        <v>26</v>
      </c>
      <c r="L20" s="82"/>
      <c r="M20" s="1"/>
      <c r="N20" s="1"/>
      <c r="O20" s="1"/>
      <c r="P20" s="1"/>
      <c r="Q20" s="1"/>
      <c r="R20" s="13" t="s">
        <v>36</v>
      </c>
      <c r="S20" s="81" t="s">
        <v>26</v>
      </c>
      <c r="T20" s="82"/>
      <c r="U20" s="1"/>
      <c r="V20" s="1"/>
      <c r="W20" s="1"/>
      <c r="X20" s="1"/>
      <c r="Y20" s="1"/>
      <c r="Z20" s="13" t="s">
        <v>36</v>
      </c>
      <c r="AA20" s="81" t="s">
        <v>26</v>
      </c>
      <c r="AB20" s="82"/>
      <c r="AC20" s="1"/>
      <c r="AD20" s="1"/>
      <c r="AE20" s="1"/>
      <c r="AF20" s="1"/>
    </row>
    <row r="21" spans="2:32" x14ac:dyDescent="0.25">
      <c r="B21" s="13" t="s">
        <v>37</v>
      </c>
      <c r="C21" s="81" t="s">
        <v>31</v>
      </c>
      <c r="D21" s="82"/>
      <c r="E21" s="1"/>
      <c r="F21" s="1"/>
      <c r="G21" s="1"/>
      <c r="H21" s="1"/>
      <c r="I21" s="1"/>
      <c r="J21" s="13" t="s">
        <v>37</v>
      </c>
      <c r="K21" s="81" t="s">
        <v>31</v>
      </c>
      <c r="L21" s="82"/>
      <c r="M21" s="1"/>
      <c r="N21" s="1"/>
      <c r="O21" s="1"/>
      <c r="P21" s="1"/>
      <c r="Q21" s="1"/>
      <c r="R21" s="13" t="s">
        <v>37</v>
      </c>
      <c r="S21" s="81" t="s">
        <v>31</v>
      </c>
      <c r="T21" s="82"/>
      <c r="U21" s="1"/>
      <c r="V21" s="1"/>
      <c r="W21" s="1"/>
      <c r="X21" s="1"/>
      <c r="Y21" s="1"/>
      <c r="Z21" s="13" t="s">
        <v>37</v>
      </c>
      <c r="AA21" s="81" t="s">
        <v>31</v>
      </c>
      <c r="AB21" s="82"/>
      <c r="AC21" s="1"/>
      <c r="AD21" s="1"/>
      <c r="AE21" s="1"/>
      <c r="AF21" s="1"/>
    </row>
    <row r="22" spans="2:32" x14ac:dyDescent="0.25">
      <c r="B22" s="13" t="s">
        <v>38</v>
      </c>
      <c r="C22" s="81" t="s">
        <v>27</v>
      </c>
      <c r="D22" s="82"/>
      <c r="E22" s="1"/>
      <c r="F22" s="1"/>
      <c r="G22" s="1"/>
      <c r="H22" s="1"/>
      <c r="I22" s="1"/>
      <c r="J22" s="13" t="s">
        <v>38</v>
      </c>
      <c r="K22" s="81" t="s">
        <v>27</v>
      </c>
      <c r="L22" s="82"/>
      <c r="M22" s="1"/>
      <c r="N22" s="1"/>
      <c r="O22" s="1"/>
      <c r="P22" s="1"/>
      <c r="Q22" s="1"/>
      <c r="R22" s="13" t="s">
        <v>38</v>
      </c>
      <c r="S22" s="81" t="s">
        <v>27</v>
      </c>
      <c r="T22" s="82"/>
      <c r="U22" s="1"/>
      <c r="V22" s="1"/>
      <c r="W22" s="1"/>
      <c r="X22" s="1"/>
      <c r="Y22" s="1"/>
      <c r="Z22" s="13" t="s">
        <v>38</v>
      </c>
      <c r="AA22" s="81" t="s">
        <v>27</v>
      </c>
      <c r="AB22" s="82"/>
      <c r="AC22" s="1"/>
      <c r="AD22" s="1"/>
      <c r="AE22" s="1"/>
      <c r="AF22" s="1"/>
    </row>
    <row r="23" spans="2:32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2:32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x14ac:dyDescent="0.25">
      <c r="B26" s="80" t="s">
        <v>44</v>
      </c>
      <c r="C26" s="80"/>
      <c r="D26" s="80"/>
      <c r="E26" s="1"/>
      <c r="F26" s="1"/>
      <c r="G26" s="1"/>
      <c r="H26" s="1"/>
      <c r="I26" s="1"/>
      <c r="J26" s="80" t="s">
        <v>81</v>
      </c>
      <c r="K26" s="80"/>
      <c r="L26" s="80"/>
      <c r="M26" s="1"/>
      <c r="N26" s="1"/>
      <c r="O26" s="1"/>
      <c r="P26" s="1"/>
      <c r="Q26" s="1"/>
      <c r="R26" s="80" t="s">
        <v>45</v>
      </c>
      <c r="S26" s="80"/>
      <c r="T26" s="80"/>
      <c r="U26" s="1"/>
      <c r="V26" s="1"/>
      <c r="W26" s="1"/>
      <c r="X26" s="1"/>
      <c r="Y26" s="1"/>
      <c r="Z26" s="80" t="s">
        <v>46</v>
      </c>
      <c r="AA26" s="80"/>
      <c r="AB26" s="80"/>
      <c r="AC26" s="1"/>
      <c r="AD26" s="1"/>
      <c r="AE26" s="1"/>
      <c r="AF26" s="1"/>
    </row>
    <row r="27" spans="2:32" ht="15.75" thickBot="1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x14ac:dyDescent="0.25">
      <c r="B28" s="86" t="s">
        <v>62</v>
      </c>
      <c r="C28" s="86"/>
      <c r="D28" s="1"/>
      <c r="E28" s="1"/>
      <c r="F28" s="1"/>
      <c r="G28" s="1"/>
      <c r="H28" s="1"/>
      <c r="I28" s="1"/>
      <c r="J28" s="84" t="s">
        <v>62</v>
      </c>
      <c r="K28" s="84"/>
      <c r="L28" s="1"/>
      <c r="M28" s="1"/>
      <c r="N28" s="1"/>
      <c r="O28" s="1"/>
      <c r="P28" s="1"/>
      <c r="Q28" s="1"/>
      <c r="R28" s="84" t="s">
        <v>62</v>
      </c>
      <c r="S28" s="84"/>
      <c r="T28" s="1"/>
      <c r="U28" s="1"/>
      <c r="V28" s="1"/>
      <c r="W28" s="1"/>
      <c r="X28" s="1"/>
      <c r="Y28" s="1"/>
      <c r="Z28" s="86" t="s">
        <v>62</v>
      </c>
      <c r="AA28" s="86"/>
      <c r="AB28" s="1"/>
      <c r="AC28" s="1"/>
      <c r="AD28" s="1"/>
      <c r="AE28" s="1"/>
      <c r="AF28" s="1"/>
    </row>
    <row r="29" spans="2:32" x14ac:dyDescent="0.25">
      <c r="B29" s="46" t="s">
        <v>63</v>
      </c>
      <c r="C29" s="47">
        <v>0.99782985673468239</v>
      </c>
      <c r="D29" s="1"/>
      <c r="E29" s="1"/>
      <c r="F29" s="1"/>
      <c r="G29" s="1"/>
      <c r="H29" s="1"/>
      <c r="I29" s="1"/>
      <c r="J29" s="46" t="s">
        <v>63</v>
      </c>
      <c r="K29" s="51">
        <v>0.99615734915579246</v>
      </c>
      <c r="L29" s="1"/>
      <c r="M29" s="1"/>
      <c r="N29" s="1"/>
      <c r="O29" s="1"/>
      <c r="P29" s="1"/>
      <c r="Q29" s="1"/>
      <c r="R29" s="48" t="s">
        <v>63</v>
      </c>
      <c r="S29" s="49">
        <v>0.99591775046884223</v>
      </c>
      <c r="T29" s="1"/>
      <c r="U29" s="1"/>
      <c r="V29" s="1"/>
      <c r="W29" s="1"/>
      <c r="X29" s="1"/>
      <c r="Y29" s="1"/>
      <c r="Z29" s="48" t="s">
        <v>63</v>
      </c>
      <c r="AA29" s="53">
        <v>0.99673786929169006</v>
      </c>
      <c r="AB29" s="1"/>
      <c r="AC29" s="1"/>
      <c r="AD29" s="1"/>
      <c r="AE29" s="1"/>
      <c r="AF29" s="1"/>
    </row>
    <row r="30" spans="2:32" x14ac:dyDescent="0.25">
      <c r="B30" s="46" t="s">
        <v>64</v>
      </c>
      <c r="C30" s="47">
        <v>0.99566442299115676</v>
      </c>
      <c r="D30" s="1"/>
      <c r="E30" s="1"/>
      <c r="F30" s="1"/>
      <c r="G30" s="1"/>
      <c r="H30" s="1"/>
      <c r="I30" s="1"/>
      <c r="J30" s="46" t="s">
        <v>64</v>
      </c>
      <c r="K30" s="51">
        <v>0.99232946427709534</v>
      </c>
      <c r="L30" s="1"/>
      <c r="M30" s="1"/>
      <c r="N30" s="1"/>
      <c r="O30" s="1"/>
      <c r="P30" s="1"/>
      <c r="Q30" s="1"/>
      <c r="R30" s="46" t="s">
        <v>64</v>
      </c>
      <c r="S30" s="47">
        <v>0.99185216569891921</v>
      </c>
      <c r="T30" s="1"/>
      <c r="U30" s="1"/>
      <c r="V30" s="1"/>
      <c r="W30" s="1"/>
      <c r="X30" s="1"/>
      <c r="Y30" s="1"/>
      <c r="Z30" s="46" t="s">
        <v>64</v>
      </c>
      <c r="AA30" s="51">
        <v>0.99348638008013823</v>
      </c>
      <c r="AB30" s="1"/>
      <c r="AC30" s="1"/>
      <c r="AD30" s="1"/>
      <c r="AE30" s="1"/>
      <c r="AF30" s="1"/>
    </row>
    <row r="31" spans="2:32" x14ac:dyDescent="0.25">
      <c r="B31" s="48" t="s">
        <v>65</v>
      </c>
      <c r="C31" s="49">
        <v>0.99553690602030831</v>
      </c>
      <c r="D31" s="1"/>
      <c r="E31" s="1"/>
      <c r="F31" s="1"/>
      <c r="G31" s="1"/>
      <c r="H31" s="1"/>
      <c r="I31" s="1"/>
      <c r="J31" s="46" t="s">
        <v>65</v>
      </c>
      <c r="K31" s="51">
        <v>0.99210386028524511</v>
      </c>
      <c r="L31" s="1"/>
      <c r="M31" s="1"/>
      <c r="N31" s="1"/>
      <c r="O31" s="1"/>
      <c r="P31" s="1"/>
      <c r="Q31" s="1"/>
      <c r="R31" s="48" t="s">
        <v>65</v>
      </c>
      <c r="S31" s="49">
        <v>0.99159754587701032</v>
      </c>
      <c r="T31" s="1"/>
      <c r="U31" s="1"/>
      <c r="V31" s="1"/>
      <c r="W31" s="1"/>
      <c r="X31" s="1"/>
      <c r="Y31" s="1"/>
      <c r="Z31" s="48" t="s">
        <v>65</v>
      </c>
      <c r="AA31" s="53">
        <v>0.99324513489792121</v>
      </c>
      <c r="AB31" s="1"/>
      <c r="AC31" s="1"/>
      <c r="AD31" s="1"/>
      <c r="AE31" s="1"/>
      <c r="AF31" s="1"/>
    </row>
    <row r="32" spans="2:32" x14ac:dyDescent="0.25">
      <c r="B32" s="46" t="s">
        <v>66</v>
      </c>
      <c r="C32" s="49">
        <v>67.731602611598504</v>
      </c>
      <c r="D32" s="1"/>
      <c r="E32" s="1"/>
      <c r="F32" s="1"/>
      <c r="G32" s="1"/>
      <c r="H32" s="1"/>
      <c r="I32" s="1"/>
      <c r="J32" s="46" t="s">
        <v>66</v>
      </c>
      <c r="K32" s="51">
        <v>1094.0184921577547</v>
      </c>
      <c r="L32" s="1"/>
      <c r="M32" s="1"/>
      <c r="N32" s="1"/>
      <c r="O32" s="1"/>
      <c r="P32" s="1"/>
      <c r="Q32" s="1"/>
      <c r="R32" s="46" t="s">
        <v>66</v>
      </c>
      <c r="S32" s="49">
        <v>42.712111482738067</v>
      </c>
      <c r="T32" s="1"/>
      <c r="U32" s="1"/>
      <c r="V32" s="1"/>
      <c r="W32" s="1"/>
      <c r="X32" s="1"/>
      <c r="Y32" s="1"/>
      <c r="Z32" s="46" t="s">
        <v>66</v>
      </c>
      <c r="AA32" s="53">
        <v>2585.5395345137531</v>
      </c>
      <c r="AB32" s="1"/>
      <c r="AC32" s="1"/>
      <c r="AD32" s="1"/>
      <c r="AE32" s="1"/>
      <c r="AF32" s="1"/>
    </row>
    <row r="33" spans="2:3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.75" thickBot="1" x14ac:dyDescent="0.3">
      <c r="B34" s="1" t="s">
        <v>41</v>
      </c>
      <c r="C34" s="1"/>
      <c r="D34" s="1"/>
      <c r="E34" s="1"/>
      <c r="F34" s="1"/>
      <c r="G34" s="1"/>
      <c r="H34" s="1"/>
      <c r="I34" s="1"/>
      <c r="J34" s="1" t="s">
        <v>41</v>
      </c>
      <c r="K34" s="1"/>
      <c r="L34" s="1"/>
      <c r="M34" s="1"/>
      <c r="N34" s="1"/>
      <c r="O34" s="1"/>
      <c r="P34" s="1"/>
      <c r="Q34" s="1"/>
      <c r="R34" s="1" t="s">
        <v>41</v>
      </c>
      <c r="S34" s="1"/>
      <c r="T34" s="1"/>
      <c r="U34" s="1"/>
      <c r="V34" s="1"/>
      <c r="W34" s="1"/>
      <c r="X34" s="1"/>
      <c r="Y34" s="1"/>
      <c r="Z34" s="1" t="s">
        <v>41</v>
      </c>
      <c r="AA34" s="1"/>
      <c r="AB34" s="1"/>
      <c r="AC34" s="1"/>
      <c r="AD34" s="1"/>
      <c r="AE34" s="1"/>
      <c r="AF34" s="1"/>
    </row>
    <row r="35" spans="2:32" x14ac:dyDescent="0.25">
      <c r="B35" s="50"/>
      <c r="C35" s="50" t="s">
        <v>75</v>
      </c>
      <c r="D35" s="50" t="s">
        <v>76</v>
      </c>
      <c r="E35" s="50" t="s">
        <v>77</v>
      </c>
      <c r="F35" s="50" t="s">
        <v>42</v>
      </c>
      <c r="G35" s="50" t="s">
        <v>69</v>
      </c>
      <c r="H35" s="1"/>
      <c r="I35" s="1"/>
      <c r="J35" s="17"/>
      <c r="K35" s="17" t="s">
        <v>75</v>
      </c>
      <c r="L35" s="17" t="s">
        <v>76</v>
      </c>
      <c r="M35" s="17" t="s">
        <v>77</v>
      </c>
      <c r="N35" s="17" t="s">
        <v>42</v>
      </c>
      <c r="O35" s="50" t="s">
        <v>69</v>
      </c>
      <c r="P35" s="1"/>
      <c r="Q35" s="1"/>
      <c r="R35" s="50"/>
      <c r="S35" s="50" t="s">
        <v>75</v>
      </c>
      <c r="T35" s="50" t="s">
        <v>76</v>
      </c>
      <c r="U35" s="50" t="s">
        <v>77</v>
      </c>
      <c r="V35" s="50" t="s">
        <v>42</v>
      </c>
      <c r="W35" s="50" t="s">
        <v>69</v>
      </c>
      <c r="X35" s="1"/>
      <c r="Y35" s="1"/>
      <c r="Z35" s="50"/>
      <c r="AA35" s="50" t="s">
        <v>75</v>
      </c>
      <c r="AB35" s="50" t="s">
        <v>76</v>
      </c>
      <c r="AC35" s="50" t="s">
        <v>77</v>
      </c>
      <c r="AD35" s="50" t="s">
        <v>42</v>
      </c>
      <c r="AE35" s="50" t="s">
        <v>69</v>
      </c>
      <c r="AF35" s="1"/>
    </row>
    <row r="36" spans="2:32" x14ac:dyDescent="0.25">
      <c r="B36" s="48" t="s">
        <v>61</v>
      </c>
      <c r="C36" s="49">
        <v>1</v>
      </c>
      <c r="D36" s="49">
        <v>35820175.141887642</v>
      </c>
      <c r="E36" s="49">
        <v>35820175.141887642</v>
      </c>
      <c r="F36" s="49">
        <v>7808.093435464265</v>
      </c>
      <c r="G36" s="49">
        <v>9.1980568304347217E-42</v>
      </c>
      <c r="H36" s="1"/>
      <c r="I36" s="1"/>
      <c r="J36" s="48" t="s">
        <v>61</v>
      </c>
      <c r="K36" s="49">
        <v>1</v>
      </c>
      <c r="L36" s="49">
        <v>5264515790.6632805</v>
      </c>
      <c r="M36" s="49">
        <v>5264515790.6632805</v>
      </c>
      <c r="N36" s="52">
        <v>4398.5456823666173</v>
      </c>
      <c r="O36" s="49">
        <v>1.5018391472661592E-37</v>
      </c>
      <c r="P36" s="1"/>
      <c r="Q36" s="1"/>
      <c r="R36" s="48" t="s">
        <v>61</v>
      </c>
      <c r="S36" s="49">
        <v>1</v>
      </c>
      <c r="T36" s="49">
        <v>7106517.3177722096</v>
      </c>
      <c r="U36" s="49">
        <v>7106517.3177722096</v>
      </c>
      <c r="V36" s="49">
        <v>3895.424002198426</v>
      </c>
      <c r="W36" s="49">
        <v>5.3005308675610894E-35</v>
      </c>
      <c r="X36" s="1"/>
      <c r="Y36" s="1"/>
      <c r="Z36" s="48" t="s">
        <v>61</v>
      </c>
      <c r="AA36" s="49">
        <v>1</v>
      </c>
      <c r="AB36" s="49">
        <v>27529963411.841415</v>
      </c>
      <c r="AC36" s="49">
        <v>27529963411.841415</v>
      </c>
      <c r="AD36" s="49">
        <v>4118.1604994128957</v>
      </c>
      <c r="AE36" s="44">
        <v>4.679089335843429E-31</v>
      </c>
      <c r="AF36" s="1"/>
    </row>
    <row r="37" spans="2:32" x14ac:dyDescent="0.25">
      <c r="B37" s="48" t="s">
        <v>67</v>
      </c>
      <c r="C37" s="49">
        <v>23</v>
      </c>
      <c r="D37" s="49">
        <v>155977.3797394069</v>
      </c>
      <c r="E37" s="44">
        <v>4587.5699923354969</v>
      </c>
      <c r="F37" s="44"/>
      <c r="G37" s="44"/>
      <c r="H37" s="1"/>
      <c r="I37" s="1"/>
      <c r="J37" s="48" t="s">
        <v>67</v>
      </c>
      <c r="K37" s="49">
        <v>23</v>
      </c>
      <c r="L37" s="49">
        <v>40693799.680226326</v>
      </c>
      <c r="M37" s="49">
        <v>1196876.4611831272</v>
      </c>
      <c r="N37" s="44"/>
      <c r="O37" s="44"/>
      <c r="P37" s="1"/>
      <c r="Q37" s="1"/>
      <c r="R37" s="48" t="s">
        <v>67</v>
      </c>
      <c r="S37" s="49">
        <v>23</v>
      </c>
      <c r="T37" s="49">
        <v>58378.382954043038</v>
      </c>
      <c r="U37" s="44">
        <v>1824.3244673138449</v>
      </c>
      <c r="V37" s="44"/>
      <c r="W37" s="44"/>
      <c r="X37" s="1"/>
      <c r="Y37" s="1"/>
      <c r="Z37" s="48" t="s">
        <v>67</v>
      </c>
      <c r="AA37" s="49">
        <v>23</v>
      </c>
      <c r="AB37" s="49">
        <v>180495396.48240709</v>
      </c>
      <c r="AC37" s="49">
        <v>6685014.684533596</v>
      </c>
      <c r="AD37" s="44"/>
      <c r="AE37" s="44"/>
      <c r="AF37" s="1"/>
    </row>
    <row r="38" spans="2:32" ht="15.75" thickBot="1" x14ac:dyDescent="0.3">
      <c r="B38" s="48" t="s">
        <v>43</v>
      </c>
      <c r="C38" s="49">
        <v>24</v>
      </c>
      <c r="D38" s="49">
        <v>35976152.521627046</v>
      </c>
      <c r="E38" s="45"/>
      <c r="F38" s="45"/>
      <c r="G38" s="45"/>
      <c r="H38" s="1"/>
      <c r="I38" s="1"/>
      <c r="J38" s="48" t="s">
        <v>43</v>
      </c>
      <c r="K38" s="49">
        <v>24</v>
      </c>
      <c r="L38" s="49">
        <v>5305209590.3435068</v>
      </c>
      <c r="M38" s="45"/>
      <c r="N38" s="45"/>
      <c r="O38" s="45"/>
      <c r="P38" s="1"/>
      <c r="Q38" s="1"/>
      <c r="R38" s="48" t="s">
        <v>43</v>
      </c>
      <c r="S38" s="49">
        <v>24</v>
      </c>
      <c r="T38" s="49">
        <v>7164895.700726253</v>
      </c>
      <c r="U38" s="45"/>
      <c r="V38" s="45"/>
      <c r="W38" s="45"/>
      <c r="X38" s="1"/>
      <c r="Y38" s="1"/>
      <c r="Z38" s="48" t="s">
        <v>43</v>
      </c>
      <c r="AA38" s="49">
        <v>24</v>
      </c>
      <c r="AB38" s="49">
        <v>27710458808.323822</v>
      </c>
      <c r="AC38" s="45"/>
      <c r="AD38" s="45"/>
      <c r="AE38" s="45"/>
      <c r="AF38" s="1"/>
    </row>
    <row r="39" spans="2:32" ht="15.75" thickBot="1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x14ac:dyDescent="0.25">
      <c r="B40" s="17"/>
      <c r="C40" s="17" t="s">
        <v>70</v>
      </c>
      <c r="D40" s="17" t="s">
        <v>66</v>
      </c>
      <c r="E40" s="17" t="s">
        <v>71</v>
      </c>
      <c r="F40" s="17" t="s">
        <v>72</v>
      </c>
      <c r="G40" s="17" t="s">
        <v>73</v>
      </c>
      <c r="H40" s="17" t="s">
        <v>74</v>
      </c>
      <c r="I40" s="1"/>
      <c r="J40" s="17"/>
      <c r="K40" s="17" t="s">
        <v>70</v>
      </c>
      <c r="L40" s="17" t="s">
        <v>66</v>
      </c>
      <c r="M40" s="17" t="s">
        <v>71</v>
      </c>
      <c r="N40" s="17" t="s">
        <v>72</v>
      </c>
      <c r="O40" s="17" t="s">
        <v>73</v>
      </c>
      <c r="P40" s="17" t="s">
        <v>74</v>
      </c>
      <c r="Q40" s="1"/>
      <c r="R40" s="17"/>
      <c r="S40" s="17" t="s">
        <v>70</v>
      </c>
      <c r="T40" s="17" t="s">
        <v>66</v>
      </c>
      <c r="U40" s="17" t="s">
        <v>71</v>
      </c>
      <c r="V40" s="17" t="s">
        <v>72</v>
      </c>
      <c r="W40" s="17" t="s">
        <v>73</v>
      </c>
      <c r="X40" s="17" t="s">
        <v>74</v>
      </c>
      <c r="Y40" s="1"/>
      <c r="Z40" s="17"/>
      <c r="AA40" s="17" t="s">
        <v>70</v>
      </c>
      <c r="AB40" s="17" t="s">
        <v>66</v>
      </c>
      <c r="AC40" s="17" t="s">
        <v>71</v>
      </c>
      <c r="AD40" s="17" t="s">
        <v>72</v>
      </c>
      <c r="AE40" s="17" t="s">
        <v>73</v>
      </c>
      <c r="AF40" s="17" t="s">
        <v>74</v>
      </c>
    </row>
    <row r="41" spans="2:32" x14ac:dyDescent="0.25">
      <c r="B41" s="46" t="s">
        <v>68</v>
      </c>
      <c r="C41" s="47">
        <v>4.6323353427219445</v>
      </c>
      <c r="D41" s="47">
        <v>17.670964861762382</v>
      </c>
      <c r="E41" s="49">
        <v>0.2621438828586945</v>
      </c>
      <c r="F41" s="49">
        <v>0.79479228353196929</v>
      </c>
      <c r="G41" s="49">
        <v>-31.279385971941004</v>
      </c>
      <c r="H41" s="49">
        <v>40.544056657384893</v>
      </c>
      <c r="I41" s="1"/>
      <c r="J41" s="46" t="s">
        <v>68</v>
      </c>
      <c r="K41" s="47">
        <v>1433.2723604903294</v>
      </c>
      <c r="L41" s="47">
        <v>285.4260284360588</v>
      </c>
      <c r="M41" s="49">
        <v>5.0215194750937417</v>
      </c>
      <c r="N41" s="49">
        <v>1.6109383671481397E-5</v>
      </c>
      <c r="O41" s="49">
        <v>853.21688138478578</v>
      </c>
      <c r="P41" s="49">
        <v>2013.3278395958732</v>
      </c>
      <c r="Q41" s="1"/>
      <c r="R41" s="46" t="s">
        <v>68</v>
      </c>
      <c r="S41" s="47">
        <v>-98.939222348537442</v>
      </c>
      <c r="T41" s="47">
        <v>12.89067799750794</v>
      </c>
      <c r="U41" s="49">
        <v>-7.6752535722065698</v>
      </c>
      <c r="V41" s="49">
        <v>9.5090752314526959E-9</v>
      </c>
      <c r="W41" s="49">
        <v>-125.19667418146885</v>
      </c>
      <c r="X41" s="49">
        <v>-72.681770515606033</v>
      </c>
      <c r="Y41" s="1"/>
      <c r="Z41" s="46" t="s">
        <v>68</v>
      </c>
      <c r="AA41" s="51">
        <v>9873.7564749620506</v>
      </c>
      <c r="AB41" s="51">
        <v>906.46488510700215</v>
      </c>
      <c r="AC41" s="51">
        <v>10.892596764844917</v>
      </c>
      <c r="AD41" s="51">
        <v>2.1987935721590348E-11</v>
      </c>
      <c r="AE41" s="51">
        <v>8013.8441615817073</v>
      </c>
      <c r="AF41" s="51">
        <v>11733.668788342395</v>
      </c>
    </row>
    <row r="42" spans="2:32" x14ac:dyDescent="0.25">
      <c r="B42" s="47">
        <v>10</v>
      </c>
      <c r="C42" s="47">
        <v>65.825846160824966</v>
      </c>
      <c r="D42" s="47">
        <v>0.74494455415588057</v>
      </c>
      <c r="E42" s="49">
        <v>88.363416839007897</v>
      </c>
      <c r="F42" s="49">
        <v>9.1980568304347217E-42</v>
      </c>
      <c r="G42" s="49">
        <v>64.311936680895542</v>
      </c>
      <c r="H42" s="49">
        <v>67.33975564075439</v>
      </c>
      <c r="I42" s="1"/>
      <c r="J42" s="47">
        <v>10</v>
      </c>
      <c r="K42" s="47">
        <v>798.01639577221965</v>
      </c>
      <c r="L42" s="47">
        <v>12.032538526398133</v>
      </c>
      <c r="M42" s="49">
        <v>66.321532569495204</v>
      </c>
      <c r="N42" s="49">
        <v>1.5018391472661805E-37</v>
      </c>
      <c r="O42" s="49">
        <v>773.56333541879314</v>
      </c>
      <c r="P42" s="49">
        <v>822.46945612564616</v>
      </c>
      <c r="Q42" s="1"/>
      <c r="R42" s="47">
        <v>50</v>
      </c>
      <c r="S42" s="47">
        <v>32.74046859614586</v>
      </c>
      <c r="T42" s="47">
        <v>0.52457491989967775</v>
      </c>
      <c r="U42" s="49">
        <v>62.41333192674805</v>
      </c>
      <c r="V42" s="49">
        <v>5.3005308675610145E-35</v>
      </c>
      <c r="W42" s="49">
        <v>31.671944450659293</v>
      </c>
      <c r="X42" s="49">
        <v>33.808992741632423</v>
      </c>
      <c r="Y42" s="1"/>
      <c r="Z42" s="47">
        <v>50</v>
      </c>
      <c r="AA42" s="51">
        <v>2201.3500326555391</v>
      </c>
      <c r="AB42" s="51">
        <v>34.303423901404926</v>
      </c>
      <c r="AC42" s="51">
        <v>64.172895364109152</v>
      </c>
      <c r="AD42" s="51">
        <v>4.6790893358433616E-31</v>
      </c>
      <c r="AE42" s="51">
        <v>2130.9652206748774</v>
      </c>
      <c r="AF42" s="51">
        <v>2271.7348446362007</v>
      </c>
    </row>
    <row r="43" spans="2:32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32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2:32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2:32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2:32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2:32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2:32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2:32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2:32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2:32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2:32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2:32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2:32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2:32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2:32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2:32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2:32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2:32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2:32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2:32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2:32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2:32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2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2:32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2:32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2:32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2:32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2:32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2:32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2:32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2:32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2:3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2:32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2:32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2:32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2:32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2:32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2:32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2:32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2:32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2:32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2:32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2:32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2:32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2:32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2:32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2:32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2:32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2:32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2:32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2:32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2:32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2:32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2:32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2:32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2:32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2:32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2:32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2:32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2:32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2:32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2:32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2:32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2:32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2:32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2:32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2:32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2:32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2:32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2:32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2:32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2:32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2:32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2:32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2:32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2:32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2:32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2:32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2:32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2:32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2:32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2:32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2:32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2:32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2:32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2:32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2:32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2:32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2:32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2:32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:32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:32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:32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2:32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2:32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2:32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2:32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2:32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2:32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2:32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2:32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2:32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2:32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2:32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2:32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2:32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2:32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2:32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2:32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2:32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2:32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2:32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2:32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2:32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</sheetData>
  <mergeCells count="60">
    <mergeCell ref="J28:K28"/>
    <mergeCell ref="R28:S28"/>
    <mergeCell ref="Z28:AA28"/>
    <mergeCell ref="B28:C28"/>
    <mergeCell ref="C22:D22"/>
    <mergeCell ref="K22:L22"/>
    <mergeCell ref="S22:T22"/>
    <mergeCell ref="AA22:AB22"/>
    <mergeCell ref="J26:L26"/>
    <mergeCell ref="R26:T26"/>
    <mergeCell ref="Z26:AB26"/>
    <mergeCell ref="B26:D26"/>
    <mergeCell ref="C20:D20"/>
    <mergeCell ref="K20:L20"/>
    <mergeCell ref="S20:T20"/>
    <mergeCell ref="AA20:AB20"/>
    <mergeCell ref="C21:D21"/>
    <mergeCell ref="K21:L21"/>
    <mergeCell ref="S21:T21"/>
    <mergeCell ref="AA21:AB21"/>
    <mergeCell ref="C18:D18"/>
    <mergeCell ref="K18:L18"/>
    <mergeCell ref="S18:T18"/>
    <mergeCell ref="AA18:AB18"/>
    <mergeCell ref="C19:D19"/>
    <mergeCell ref="K19:L19"/>
    <mergeCell ref="S19:T19"/>
    <mergeCell ref="AA19:AB19"/>
    <mergeCell ref="B16:D16"/>
    <mergeCell ref="J16:L16"/>
    <mergeCell ref="R16:T16"/>
    <mergeCell ref="Z16:AB16"/>
    <mergeCell ref="B17:D17"/>
    <mergeCell ref="J17:L17"/>
    <mergeCell ref="R17:T17"/>
    <mergeCell ref="Z17:AB17"/>
    <mergeCell ref="C13:H13"/>
    <mergeCell ref="K13:P13"/>
    <mergeCell ref="S13:X13"/>
    <mergeCell ref="AA13:AF13"/>
    <mergeCell ref="B15:D15"/>
    <mergeCell ref="J15:L15"/>
    <mergeCell ref="R15:T15"/>
    <mergeCell ref="Z15:AB15"/>
    <mergeCell ref="B6:B10"/>
    <mergeCell ref="J6:J10"/>
    <mergeCell ref="R6:R10"/>
    <mergeCell ref="Z6:Z10"/>
    <mergeCell ref="S3:X3"/>
    <mergeCell ref="Z3:Z5"/>
    <mergeCell ref="AA3:AF3"/>
    <mergeCell ref="B2:H2"/>
    <mergeCell ref="J2:P2"/>
    <mergeCell ref="R2:X2"/>
    <mergeCell ref="Z2:AF2"/>
    <mergeCell ref="B3:B5"/>
    <mergeCell ref="C3:H3"/>
    <mergeCell ref="J3:J5"/>
    <mergeCell ref="K3:P3"/>
    <mergeCell ref="R3:R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Accur Precision Intra day 1</vt:lpstr>
      <vt:lpstr>Accur Precision Intra day 2</vt:lpstr>
      <vt:lpstr>Accur Precision Inter day</vt:lpstr>
      <vt:lpstr>Linearity Intra day 1</vt:lpstr>
      <vt:lpstr>Linearity Intra day 2</vt:lpstr>
      <vt:lpstr>Linearity Inter day</vt:lpstr>
      <vt:lpstr>Matrix Effect - Ultrapure water</vt:lpstr>
      <vt:lpstr>Matrix Effect - Surface water</vt:lpstr>
      <vt:lpstr>Robustness - Control</vt:lpstr>
      <vt:lpstr>Robustness -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Frederico Goytacazes de Araujo</dc:creator>
  <cp:lastModifiedBy>Frederico Goytacazes de Araujo</cp:lastModifiedBy>
  <dcterms:created xsi:type="dcterms:W3CDTF">2019-12-08T14:47:12Z</dcterms:created>
  <dcterms:modified xsi:type="dcterms:W3CDTF">2020-05-30T13:32:05Z</dcterms:modified>
</cp:coreProperties>
</file>