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21d Nutrient digestibility" sheetId="4" r:id="rId1"/>
    <sheet name="42dNutrient digestibility" sheetId="5" r:id="rId2"/>
    <sheet name="Sheet1" sheetId="1" r:id="rId3"/>
    <sheet name="Sheet2" sheetId="2" r:id="rId4"/>
    <sheet name="Sheet3" sheetId="3" r:id="rId5"/>
  </sheets>
  <calcPr calcId="144525"/>
</workbook>
</file>

<file path=xl/calcChain.xml><?xml version="1.0" encoding="utf-8"?>
<calcChain xmlns="http://schemas.openxmlformats.org/spreadsheetml/2006/main">
  <c r="M22" i="4" l="1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21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2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2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21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2" i="4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3" i="5"/>
  <c r="Q2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21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2" i="5"/>
  <c r="G21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22" i="5"/>
  <c r="D21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3" i="5"/>
  <c r="G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2" i="5"/>
  <c r="H2" i="5" l="1"/>
  <c r="R2" i="5"/>
  <c r="H3" i="5"/>
  <c r="R3" i="5"/>
  <c r="H4" i="5"/>
  <c r="R4" i="5"/>
  <c r="H5" i="5"/>
  <c r="R5" i="5"/>
  <c r="H6" i="5"/>
  <c r="R6" i="5"/>
  <c r="H7" i="5"/>
  <c r="R7" i="5"/>
  <c r="H8" i="5"/>
  <c r="R8" i="5"/>
  <c r="H9" i="5"/>
  <c r="R9" i="5"/>
  <c r="H10" i="5"/>
  <c r="R10" i="5"/>
  <c r="H11" i="5"/>
  <c r="R11" i="5"/>
  <c r="H12" i="5"/>
  <c r="R12" i="5"/>
  <c r="H13" i="5"/>
  <c r="R13" i="5"/>
  <c r="H14" i="5"/>
  <c r="R14" i="5"/>
  <c r="H15" i="5"/>
  <c r="R15" i="5"/>
  <c r="H16" i="5"/>
  <c r="R16" i="5"/>
  <c r="H17" i="5"/>
  <c r="R17" i="5"/>
  <c r="H21" i="5"/>
  <c r="P21" i="5"/>
  <c r="E22" i="5"/>
  <c r="P22" i="5"/>
  <c r="E23" i="5"/>
  <c r="P23" i="5"/>
  <c r="E24" i="5"/>
  <c r="G24" i="5" s="1"/>
  <c r="P24" i="5"/>
  <c r="E25" i="5"/>
  <c r="P25" i="5"/>
  <c r="E26" i="5"/>
  <c r="P26" i="5"/>
  <c r="E27" i="5"/>
  <c r="P27" i="5"/>
  <c r="E28" i="5"/>
  <c r="P28" i="5"/>
  <c r="E29" i="5"/>
  <c r="P29" i="5"/>
  <c r="E30" i="5"/>
  <c r="P30" i="5"/>
  <c r="E31" i="5"/>
  <c r="P31" i="5"/>
  <c r="E32" i="5"/>
  <c r="P32" i="5"/>
  <c r="E33" i="5"/>
  <c r="P33" i="5"/>
  <c r="E34" i="5"/>
  <c r="P34" i="5"/>
  <c r="E35" i="5"/>
  <c r="P35" i="5"/>
  <c r="E36" i="5"/>
  <c r="P36" i="5"/>
  <c r="H2" i="4"/>
  <c r="Q2" i="4"/>
  <c r="H3" i="4"/>
  <c r="Q3" i="4"/>
  <c r="H4" i="4"/>
  <c r="Q4" i="4"/>
  <c r="H5" i="4"/>
  <c r="Q5" i="4"/>
  <c r="H6" i="4"/>
  <c r="Q6" i="4"/>
  <c r="H7" i="4"/>
  <c r="Q7" i="4"/>
  <c r="H8" i="4"/>
  <c r="Q8" i="4"/>
  <c r="H9" i="4"/>
  <c r="Q9" i="4"/>
  <c r="H10" i="4"/>
  <c r="Q10" i="4"/>
  <c r="H11" i="4"/>
  <c r="Q11" i="4"/>
  <c r="H12" i="4"/>
  <c r="Q12" i="4"/>
  <c r="H13" i="4"/>
  <c r="Q13" i="4"/>
  <c r="H14" i="4"/>
  <c r="Q14" i="4"/>
  <c r="H15" i="4"/>
  <c r="Q15" i="4"/>
  <c r="H16" i="4"/>
  <c r="Q16" i="4"/>
  <c r="H17" i="4"/>
  <c r="Q17" i="4"/>
  <c r="E21" i="4"/>
  <c r="G21" i="4" s="1"/>
  <c r="H21" i="4" s="1"/>
  <c r="O21" i="4"/>
  <c r="E22" i="4"/>
  <c r="G22" i="4" s="1"/>
  <c r="H22" i="4" s="1"/>
  <c r="O22" i="4"/>
  <c r="E23" i="4"/>
  <c r="G23" i="4" s="1"/>
  <c r="H23" i="4" s="1"/>
  <c r="O23" i="4"/>
  <c r="E24" i="4"/>
  <c r="G24" i="4" s="1"/>
  <c r="H24" i="4" s="1"/>
  <c r="O24" i="4"/>
  <c r="E25" i="4"/>
  <c r="G25" i="4" s="1"/>
  <c r="H25" i="4" s="1"/>
  <c r="O25" i="4"/>
  <c r="E26" i="4"/>
  <c r="G26" i="4" s="1"/>
  <c r="H26" i="4" s="1"/>
  <c r="O26" i="4"/>
  <c r="E27" i="4"/>
  <c r="G27" i="4" s="1"/>
  <c r="H27" i="4" s="1"/>
  <c r="O27" i="4"/>
  <c r="E28" i="4"/>
  <c r="G28" i="4" s="1"/>
  <c r="H28" i="4" s="1"/>
  <c r="O28" i="4"/>
  <c r="E29" i="4"/>
  <c r="G29" i="4" s="1"/>
  <c r="H29" i="4" s="1"/>
  <c r="O29" i="4"/>
  <c r="E30" i="4"/>
  <c r="G30" i="4" s="1"/>
  <c r="H30" i="4" s="1"/>
  <c r="O30" i="4"/>
  <c r="E31" i="4"/>
  <c r="G31" i="4" s="1"/>
  <c r="H31" i="4" s="1"/>
  <c r="O31" i="4"/>
  <c r="E32" i="4"/>
  <c r="G32" i="4" s="1"/>
  <c r="H32" i="4" s="1"/>
  <c r="O32" i="4"/>
  <c r="E33" i="4"/>
  <c r="G33" i="4" s="1"/>
  <c r="H33" i="4" s="1"/>
  <c r="O33" i="4"/>
  <c r="E34" i="4"/>
  <c r="G34" i="4" s="1"/>
  <c r="H34" i="4" s="1"/>
  <c r="O34" i="4"/>
  <c r="E35" i="4"/>
  <c r="G35" i="4" s="1"/>
  <c r="H35" i="4" s="1"/>
  <c r="O35" i="4"/>
  <c r="E36" i="4"/>
  <c r="G36" i="4" s="1"/>
  <c r="H36" i="4" s="1"/>
  <c r="O36" i="4"/>
  <c r="G36" i="5" l="1"/>
  <c r="H36" i="5" s="1"/>
  <c r="G34" i="5"/>
  <c r="H34" i="5" s="1"/>
  <c r="H32" i="5"/>
  <c r="G32" i="5"/>
  <c r="G30" i="5"/>
  <c r="H30" i="5" s="1"/>
  <c r="G28" i="5"/>
  <c r="H28" i="5" s="1"/>
  <c r="G26" i="5"/>
  <c r="H26" i="5" s="1"/>
  <c r="G22" i="5"/>
  <c r="H22" i="5" s="1"/>
  <c r="G35" i="5"/>
  <c r="H35" i="5" s="1"/>
  <c r="H33" i="5"/>
  <c r="G33" i="5"/>
  <c r="G31" i="5"/>
  <c r="H31" i="5" s="1"/>
  <c r="H29" i="5"/>
  <c r="G29" i="5"/>
  <c r="G27" i="5"/>
  <c r="H27" i="5" s="1"/>
  <c r="G25" i="5"/>
  <c r="H25" i="5" s="1"/>
  <c r="G23" i="5"/>
  <c r="H23" i="5" s="1"/>
  <c r="H24" i="5"/>
</calcChain>
</file>

<file path=xl/sharedStrings.xml><?xml version="1.0" encoding="utf-8"?>
<sst xmlns="http://schemas.openxmlformats.org/spreadsheetml/2006/main" count="181" uniqueCount="70">
  <si>
    <t>4-4</t>
    <phoneticPr fontId="2" type="noConversion"/>
  </si>
  <si>
    <t>1-16</t>
  </si>
  <si>
    <t>4-3</t>
    <phoneticPr fontId="2" type="noConversion"/>
  </si>
  <si>
    <t>1-15</t>
  </si>
  <si>
    <t>4-2</t>
    <phoneticPr fontId="2" type="noConversion"/>
  </si>
  <si>
    <t>1-14</t>
  </si>
  <si>
    <t>4-1</t>
    <phoneticPr fontId="2" type="noConversion"/>
  </si>
  <si>
    <t>1-13</t>
  </si>
  <si>
    <t>3-4</t>
    <phoneticPr fontId="2" type="noConversion"/>
  </si>
  <si>
    <t>1-12</t>
  </si>
  <si>
    <t>3-3</t>
    <phoneticPr fontId="2" type="noConversion"/>
  </si>
  <si>
    <t>1-11</t>
  </si>
  <si>
    <t>3-2</t>
    <phoneticPr fontId="2" type="noConversion"/>
  </si>
  <si>
    <t>1-10</t>
  </si>
  <si>
    <t>3-1</t>
    <phoneticPr fontId="2" type="noConversion"/>
  </si>
  <si>
    <t>1-9</t>
  </si>
  <si>
    <t>2-4</t>
    <phoneticPr fontId="2" type="noConversion"/>
  </si>
  <si>
    <t>1-8</t>
  </si>
  <si>
    <t>2-3</t>
    <phoneticPr fontId="2" type="noConversion"/>
  </si>
  <si>
    <t>1-7</t>
  </si>
  <si>
    <t>2-2</t>
    <phoneticPr fontId="2" type="noConversion"/>
  </si>
  <si>
    <t>1-6</t>
  </si>
  <si>
    <t>2-1</t>
    <phoneticPr fontId="2" type="noConversion"/>
  </si>
  <si>
    <t>1-5</t>
  </si>
  <si>
    <t>1-4</t>
    <phoneticPr fontId="2" type="noConversion"/>
  </si>
  <si>
    <t>1-4</t>
  </si>
  <si>
    <t>1-3</t>
    <phoneticPr fontId="2" type="noConversion"/>
  </si>
  <si>
    <t>1-3</t>
  </si>
  <si>
    <t>1-2</t>
    <phoneticPr fontId="2" type="noConversion"/>
  </si>
  <si>
    <t>1-2</t>
  </si>
  <si>
    <t>1-1</t>
    <phoneticPr fontId="2" type="noConversion"/>
  </si>
  <si>
    <t>4-4</t>
    <phoneticPr fontId="2" type="noConversion"/>
  </si>
  <si>
    <t>4-3</t>
    <phoneticPr fontId="2" type="noConversion"/>
  </si>
  <si>
    <t>4-2</t>
    <phoneticPr fontId="2" type="noConversion"/>
  </si>
  <si>
    <t>4-1</t>
    <phoneticPr fontId="2" type="noConversion"/>
  </si>
  <si>
    <t>3-4</t>
    <phoneticPr fontId="2" type="noConversion"/>
  </si>
  <si>
    <t>3-3</t>
    <phoneticPr fontId="2" type="noConversion"/>
  </si>
  <si>
    <t>3-2</t>
    <phoneticPr fontId="2" type="noConversion"/>
  </si>
  <si>
    <t>3-1</t>
    <phoneticPr fontId="2" type="noConversion"/>
  </si>
  <si>
    <t>2-4</t>
    <phoneticPr fontId="2" type="noConversion"/>
  </si>
  <si>
    <t>2-3</t>
    <phoneticPr fontId="2" type="noConversion"/>
  </si>
  <si>
    <t>2-2</t>
    <phoneticPr fontId="2" type="noConversion"/>
  </si>
  <si>
    <t>2-1</t>
    <phoneticPr fontId="2" type="noConversion"/>
  </si>
  <si>
    <t>1-4</t>
    <phoneticPr fontId="2" type="noConversion"/>
  </si>
  <si>
    <t>1-3</t>
    <phoneticPr fontId="2" type="noConversion"/>
  </si>
  <si>
    <t>1-2</t>
    <phoneticPr fontId="2" type="noConversion"/>
  </si>
  <si>
    <t>1-1</t>
    <phoneticPr fontId="2" type="noConversion"/>
  </si>
  <si>
    <r>
      <t>DM apparent metabolic rate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%</t>
    </r>
    <r>
      <rPr>
        <sz val="11"/>
        <color theme="1"/>
        <rFont val="宋体"/>
        <family val="2"/>
      </rPr>
      <t>）</t>
    </r>
    <phoneticPr fontId="1" type="noConversion"/>
  </si>
  <si>
    <t>Diet DM（%）</t>
    <phoneticPr fontId="1" type="noConversion"/>
  </si>
  <si>
    <r>
      <t>Daily fecal  output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g</t>
    </r>
    <r>
      <rPr>
        <sz val="11"/>
        <color theme="1"/>
        <rFont val="宋体"/>
        <family val="3"/>
        <charset val="134"/>
      </rPr>
      <t>）</t>
    </r>
    <phoneticPr fontId="1" type="noConversion"/>
  </si>
  <si>
    <t>fecal DM（%）</t>
    <phoneticPr fontId="1" type="noConversion"/>
  </si>
  <si>
    <r>
      <t>Daily DM  output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g</t>
    </r>
    <r>
      <rPr>
        <sz val="11"/>
        <color theme="1"/>
        <rFont val="宋体"/>
        <family val="3"/>
        <charset val="134"/>
      </rPr>
      <t>）</t>
    </r>
    <phoneticPr fontId="1" type="noConversion"/>
  </si>
  <si>
    <t>274.86</t>
    <phoneticPr fontId="1" type="noConversion"/>
  </si>
  <si>
    <t>daily feed intake （kg）</t>
    <phoneticPr fontId="1" type="noConversion"/>
  </si>
  <si>
    <t>daily feed intake （kg）</t>
    <phoneticPr fontId="1" type="noConversion"/>
  </si>
  <si>
    <r>
      <t xml:space="preserve">daily DM intake 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g</t>
    </r>
    <r>
      <rPr>
        <sz val="11"/>
        <color theme="1"/>
        <rFont val="宋体"/>
        <family val="3"/>
        <charset val="134"/>
      </rPr>
      <t>）</t>
    </r>
    <phoneticPr fontId="1" type="noConversion"/>
  </si>
  <si>
    <t>Diet CP(%)</t>
    <phoneticPr fontId="1" type="noConversion"/>
  </si>
  <si>
    <t>daily CP intake （g）</t>
    <phoneticPr fontId="1" type="noConversion"/>
  </si>
  <si>
    <r>
      <t>fecal CP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%</t>
    </r>
    <r>
      <rPr>
        <sz val="11"/>
        <color theme="1"/>
        <rFont val="宋体"/>
        <family val="3"/>
        <charset val="134"/>
      </rPr>
      <t>）</t>
    </r>
    <phoneticPr fontId="1" type="noConversion"/>
  </si>
  <si>
    <r>
      <t>Daily CP output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g</t>
    </r>
    <r>
      <rPr>
        <sz val="11"/>
        <color theme="1"/>
        <rFont val="宋体"/>
        <family val="3"/>
        <charset val="134"/>
      </rPr>
      <t>）</t>
    </r>
    <phoneticPr fontId="1" type="noConversion"/>
  </si>
  <si>
    <r>
      <t>CP apparent metabolic rate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%</t>
    </r>
    <r>
      <rPr>
        <sz val="11"/>
        <color theme="1"/>
        <rFont val="宋体"/>
        <family val="2"/>
      </rPr>
      <t>）</t>
    </r>
    <phoneticPr fontId="1" type="noConversion"/>
  </si>
  <si>
    <t>Diet OM（%）</t>
    <phoneticPr fontId="1" type="noConversion"/>
  </si>
  <si>
    <r>
      <t xml:space="preserve">daily OM intake 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g</t>
    </r>
    <r>
      <rPr>
        <sz val="11"/>
        <color theme="1"/>
        <rFont val="宋体"/>
        <family val="3"/>
        <charset val="134"/>
      </rPr>
      <t>）</t>
    </r>
    <phoneticPr fontId="1" type="noConversion"/>
  </si>
  <si>
    <r>
      <t>fecal OM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%</t>
    </r>
    <r>
      <rPr>
        <sz val="11"/>
        <color theme="1"/>
        <rFont val="宋体"/>
        <family val="3"/>
        <charset val="134"/>
      </rPr>
      <t>）</t>
    </r>
    <phoneticPr fontId="1" type="noConversion"/>
  </si>
  <si>
    <r>
      <t>Daily OM  output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g</t>
    </r>
    <r>
      <rPr>
        <sz val="11"/>
        <color theme="1"/>
        <rFont val="宋体"/>
        <family val="3"/>
        <charset val="134"/>
      </rPr>
      <t>）</t>
    </r>
    <phoneticPr fontId="1" type="noConversion"/>
  </si>
  <si>
    <r>
      <t>OM apparent metabolic rate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%</t>
    </r>
    <r>
      <rPr>
        <sz val="11"/>
        <color theme="1"/>
        <rFont val="宋体"/>
        <family val="2"/>
      </rPr>
      <t>）</t>
    </r>
    <phoneticPr fontId="1" type="noConversion"/>
  </si>
  <si>
    <r>
      <t>Ash apparent metabolic rate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%</t>
    </r>
    <r>
      <rPr>
        <sz val="11"/>
        <color theme="1"/>
        <rFont val="宋体"/>
        <family val="2"/>
      </rPr>
      <t>）</t>
    </r>
    <phoneticPr fontId="1" type="noConversion"/>
  </si>
  <si>
    <r>
      <t>Daily Ash  output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g</t>
    </r>
    <r>
      <rPr>
        <sz val="11"/>
        <color theme="1"/>
        <rFont val="宋体"/>
        <family val="3"/>
        <charset val="134"/>
      </rPr>
      <t>）</t>
    </r>
    <phoneticPr fontId="1" type="noConversion"/>
  </si>
  <si>
    <r>
      <t xml:space="preserve">daily Ash intake 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g</t>
    </r>
    <r>
      <rPr>
        <sz val="11"/>
        <color theme="1"/>
        <rFont val="宋体"/>
        <family val="3"/>
        <charset val="134"/>
      </rPr>
      <t>）</t>
    </r>
    <phoneticPr fontId="1" type="noConversion"/>
  </si>
  <si>
    <t>Diet Ash（%）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</si>
</sst>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000_ "/>
    <numFmt numFmtId="178" formatCode="0.00000_);[Red]\(0.00000\)"/>
    <numFmt numFmtId="179" formatCode="0.00000_ 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/>
    </xf>
    <xf numFmtId="179" fontId="0" fillId="0" borderId="0" xfId="0" applyNumberFormat="1" applyAlignment="1">
      <alignment vertical="center"/>
    </xf>
    <xf numFmtId="179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F1" workbookViewId="0">
      <selection activeCell="I5" sqref="I5"/>
    </sheetView>
  </sheetViews>
  <sheetFormatPr defaultRowHeight="13.5" x14ac:dyDescent="0.15"/>
  <cols>
    <col min="1" max="2" width="9" style="6"/>
    <col min="3" max="3" width="10.125" style="6" customWidth="1"/>
    <col min="4" max="4" width="11.25" style="6" customWidth="1"/>
    <col min="5" max="5" width="10.25" style="6" customWidth="1"/>
    <col min="6" max="6" width="12.125" style="6" customWidth="1"/>
    <col min="7" max="7" width="14.5" style="6" customWidth="1"/>
    <col min="8" max="9" width="16" style="6" customWidth="1"/>
    <col min="10" max="11" width="9" style="6"/>
    <col min="12" max="12" width="11" style="6" customWidth="1"/>
    <col min="13" max="13" width="14.25" style="6" customWidth="1"/>
    <col min="14" max="14" width="13.75" style="6" customWidth="1"/>
    <col min="15" max="15" width="16.75" style="6" customWidth="1"/>
    <col min="16" max="16" width="13.875" style="6" customWidth="1"/>
    <col min="17" max="17" width="16.875" style="6" customWidth="1"/>
    <col min="18" max="16384" width="9" style="6"/>
  </cols>
  <sheetData>
    <row r="1" spans="1:17" ht="45" x14ac:dyDescent="0.15">
      <c r="B1" s="11" t="s">
        <v>53</v>
      </c>
      <c r="C1" s="11" t="s">
        <v>48</v>
      </c>
      <c r="D1" s="11" t="s">
        <v>55</v>
      </c>
      <c r="E1" s="11" t="s">
        <v>49</v>
      </c>
      <c r="F1" s="11" t="s">
        <v>50</v>
      </c>
      <c r="G1" s="11" t="s">
        <v>51</v>
      </c>
      <c r="H1" s="11" t="s">
        <v>47</v>
      </c>
      <c r="K1" s="11" t="s">
        <v>53</v>
      </c>
      <c r="L1" s="11" t="s">
        <v>61</v>
      </c>
      <c r="M1" s="11" t="s">
        <v>62</v>
      </c>
      <c r="N1" s="11" t="s">
        <v>49</v>
      </c>
      <c r="O1" s="11" t="s">
        <v>63</v>
      </c>
      <c r="P1" s="11" t="s">
        <v>64</v>
      </c>
      <c r="Q1" s="11" t="s">
        <v>65</v>
      </c>
    </row>
    <row r="2" spans="1:17" x14ac:dyDescent="0.15">
      <c r="A2" s="3" t="s">
        <v>30</v>
      </c>
      <c r="B2" s="3">
        <v>0.6825</v>
      </c>
      <c r="C2" s="6">
        <v>91.56</v>
      </c>
      <c r="D2" s="3">
        <f>B2*C2*10</f>
        <v>624.89699999999993</v>
      </c>
      <c r="E2" s="6">
        <v>191.25</v>
      </c>
      <c r="F2" s="6">
        <v>92.39</v>
      </c>
      <c r="G2" s="6">
        <f>E2*F2/100</f>
        <v>176.695875</v>
      </c>
      <c r="H2" s="5">
        <f t="shared" ref="H2:H17" si="0">(D2-G2)/D2*100</f>
        <v>71.724000115218985</v>
      </c>
      <c r="I2" s="5"/>
      <c r="J2" s="3" t="s">
        <v>30</v>
      </c>
      <c r="K2" s="3">
        <v>0.6825</v>
      </c>
      <c r="L2" s="6">
        <v>85.76</v>
      </c>
      <c r="M2" s="3">
        <f>K2*L2*10</f>
        <v>585.31200000000001</v>
      </c>
      <c r="N2" s="6">
        <v>191.25</v>
      </c>
      <c r="O2" s="6">
        <v>78.989999999999995</v>
      </c>
      <c r="P2" s="6">
        <f>N2*O2/100</f>
        <v>151.068375</v>
      </c>
      <c r="Q2" s="5">
        <f t="shared" ref="Q2:Q17" si="1">(M2-P2)/M2*100</f>
        <v>74.190111427751347</v>
      </c>
    </row>
    <row r="3" spans="1:17" x14ac:dyDescent="0.15">
      <c r="A3" s="3" t="s">
        <v>28</v>
      </c>
      <c r="B3" s="3">
        <v>0.82599999999999996</v>
      </c>
      <c r="C3" s="6">
        <v>91.56</v>
      </c>
      <c r="D3" s="3">
        <f t="shared" ref="D3:D17" si="2">B3*C3*10</f>
        <v>756.28559999999993</v>
      </c>
      <c r="E3" s="6">
        <v>185.47500000000002</v>
      </c>
      <c r="F3" s="6">
        <v>92.31</v>
      </c>
      <c r="G3" s="6">
        <f t="shared" ref="G3:G17" si="3">E3*F3/100</f>
        <v>171.2119725</v>
      </c>
      <c r="H3" s="5">
        <f t="shared" si="0"/>
        <v>77.361466025533204</v>
      </c>
      <c r="I3" s="5"/>
      <c r="J3" s="3" t="s">
        <v>28</v>
      </c>
      <c r="K3" s="3">
        <v>0.82599999999999996</v>
      </c>
      <c r="L3" s="6">
        <v>85.76</v>
      </c>
      <c r="M3" s="3">
        <f t="shared" ref="M3:M17" si="4">K3*L3*10</f>
        <v>708.37760000000003</v>
      </c>
      <c r="N3" s="6">
        <v>185.47500000000002</v>
      </c>
      <c r="O3" s="6">
        <v>79.08</v>
      </c>
      <c r="P3" s="6">
        <f t="shared" ref="P3:P17" si="5">N3*O3/100</f>
        <v>146.67363</v>
      </c>
      <c r="Q3" s="5">
        <f t="shared" si="1"/>
        <v>79.29442856465252</v>
      </c>
    </row>
    <row r="4" spans="1:17" x14ac:dyDescent="0.15">
      <c r="A4" s="3" t="s">
        <v>26</v>
      </c>
      <c r="B4" s="3">
        <v>0.77375000000000005</v>
      </c>
      <c r="C4" s="6">
        <v>91.56</v>
      </c>
      <c r="D4" s="3">
        <f t="shared" si="2"/>
        <v>708.44550000000015</v>
      </c>
      <c r="E4" s="6">
        <v>221.08</v>
      </c>
      <c r="F4" s="6">
        <v>92.17</v>
      </c>
      <c r="G4" s="6">
        <f t="shared" si="3"/>
        <v>203.76943600000001</v>
      </c>
      <c r="H4" s="5">
        <f t="shared" si="0"/>
        <v>71.237104900800418</v>
      </c>
      <c r="I4" s="5"/>
      <c r="J4" s="3" t="s">
        <v>26</v>
      </c>
      <c r="K4" s="3">
        <v>0.77375000000000005</v>
      </c>
      <c r="L4" s="6">
        <v>85.76</v>
      </c>
      <c r="M4" s="3">
        <f t="shared" si="4"/>
        <v>663.5680000000001</v>
      </c>
      <c r="N4" s="6">
        <v>221.08</v>
      </c>
      <c r="O4" s="6">
        <v>78.77</v>
      </c>
      <c r="P4" s="6">
        <f t="shared" si="5"/>
        <v>174.14471600000002</v>
      </c>
      <c r="Q4" s="5">
        <f t="shared" si="1"/>
        <v>73.756311937887304</v>
      </c>
    </row>
    <row r="5" spans="1:17" x14ac:dyDescent="0.15">
      <c r="A5" s="3" t="s">
        <v>24</v>
      </c>
      <c r="B5" s="3">
        <v>0.77625</v>
      </c>
      <c r="C5" s="6">
        <v>91.56</v>
      </c>
      <c r="D5" s="3">
        <f t="shared" si="2"/>
        <v>710.73450000000003</v>
      </c>
      <c r="E5" s="6">
        <v>219.20999999999998</v>
      </c>
      <c r="F5" s="6">
        <v>92.32</v>
      </c>
      <c r="G5" s="6">
        <f t="shared" si="3"/>
        <v>202.37467199999995</v>
      </c>
      <c r="H5" s="5">
        <f t="shared" si="0"/>
        <v>71.525981642934184</v>
      </c>
      <c r="I5" s="5"/>
      <c r="J5" s="3" t="s">
        <v>24</v>
      </c>
      <c r="K5" s="3">
        <v>0.77625</v>
      </c>
      <c r="L5" s="6">
        <v>85.76</v>
      </c>
      <c r="M5" s="3">
        <f t="shared" si="4"/>
        <v>665.71199999999999</v>
      </c>
      <c r="N5" s="6">
        <v>219.20999999999998</v>
      </c>
      <c r="O5" s="6">
        <v>79.22</v>
      </c>
      <c r="P5" s="6">
        <f t="shared" si="5"/>
        <v>173.65816199999998</v>
      </c>
      <c r="Q5" s="5">
        <f t="shared" si="1"/>
        <v>73.913920434061581</v>
      </c>
    </row>
    <row r="6" spans="1:17" x14ac:dyDescent="0.15">
      <c r="A6" s="3" t="s">
        <v>22</v>
      </c>
      <c r="B6" s="3">
        <v>0.72450000000000003</v>
      </c>
      <c r="C6" s="6">
        <v>91.56</v>
      </c>
      <c r="D6" s="3">
        <f t="shared" si="2"/>
        <v>663.35220000000004</v>
      </c>
      <c r="E6" s="6">
        <v>210.34499999999997</v>
      </c>
      <c r="F6" s="6">
        <v>92.1</v>
      </c>
      <c r="G6" s="6">
        <f t="shared" si="3"/>
        <v>193.72774499999997</v>
      </c>
      <c r="H6" s="5">
        <f t="shared" si="0"/>
        <v>70.795642948044801</v>
      </c>
      <c r="I6" s="5"/>
      <c r="J6" s="3" t="s">
        <v>22</v>
      </c>
      <c r="K6" s="3">
        <v>0.72450000000000003</v>
      </c>
      <c r="L6" s="6">
        <v>85.76</v>
      </c>
      <c r="M6" s="3">
        <f t="shared" si="4"/>
        <v>621.33120000000008</v>
      </c>
      <c r="N6" s="6">
        <v>210.34499999999997</v>
      </c>
      <c r="O6" s="6">
        <v>77.599999999999994</v>
      </c>
      <c r="P6" s="6">
        <f t="shared" si="5"/>
        <v>163.22771999999998</v>
      </c>
      <c r="Q6" s="5">
        <f t="shared" si="1"/>
        <v>73.729354006365696</v>
      </c>
    </row>
    <row r="7" spans="1:17" x14ac:dyDescent="0.15">
      <c r="A7" s="3" t="s">
        <v>20</v>
      </c>
      <c r="B7" s="3">
        <v>0.79800000000000004</v>
      </c>
      <c r="C7" s="6">
        <v>91.56</v>
      </c>
      <c r="D7" s="3">
        <f t="shared" si="2"/>
        <v>730.64880000000005</v>
      </c>
      <c r="E7" s="6">
        <v>229.69499999999999</v>
      </c>
      <c r="F7" s="6">
        <v>92.12</v>
      </c>
      <c r="G7" s="6">
        <f t="shared" si="3"/>
        <v>211.59503400000003</v>
      </c>
      <c r="H7" s="5">
        <f t="shared" si="0"/>
        <v>71.040117495573796</v>
      </c>
      <c r="I7" s="5"/>
      <c r="J7" s="3" t="s">
        <v>20</v>
      </c>
      <c r="K7" s="3">
        <v>0.79800000000000004</v>
      </c>
      <c r="L7" s="6">
        <v>85.76</v>
      </c>
      <c r="M7" s="3">
        <f t="shared" si="4"/>
        <v>684.36480000000006</v>
      </c>
      <c r="N7" s="6">
        <v>229.69499999999999</v>
      </c>
      <c r="O7" s="6">
        <v>77.790000000000006</v>
      </c>
      <c r="P7" s="6">
        <f t="shared" si="5"/>
        <v>178.67974050000001</v>
      </c>
      <c r="Q7" s="5">
        <f t="shared" si="1"/>
        <v>73.891155638045674</v>
      </c>
    </row>
    <row r="8" spans="1:17" x14ac:dyDescent="0.15">
      <c r="A8" s="3" t="s">
        <v>18</v>
      </c>
      <c r="B8" s="3">
        <v>0.75249999999999995</v>
      </c>
      <c r="C8" s="6">
        <v>91.56</v>
      </c>
      <c r="D8" s="3">
        <f t="shared" si="2"/>
        <v>688.98900000000003</v>
      </c>
      <c r="E8" s="6">
        <v>242.85000000000002</v>
      </c>
      <c r="F8" s="6">
        <v>92.42</v>
      </c>
      <c r="G8" s="6">
        <f t="shared" si="3"/>
        <v>224.44197000000003</v>
      </c>
      <c r="H8" s="5">
        <f t="shared" si="0"/>
        <v>67.424447995541286</v>
      </c>
      <c r="I8" s="5"/>
      <c r="J8" s="3" t="s">
        <v>18</v>
      </c>
      <c r="K8" s="3">
        <v>0.75249999999999995</v>
      </c>
      <c r="L8" s="6">
        <v>85.76</v>
      </c>
      <c r="M8" s="3">
        <f t="shared" si="4"/>
        <v>645.34400000000005</v>
      </c>
      <c r="N8" s="6">
        <v>242.85000000000002</v>
      </c>
      <c r="O8" s="6">
        <v>78.02</v>
      </c>
      <c r="P8" s="6">
        <f t="shared" si="5"/>
        <v>189.47156999999999</v>
      </c>
      <c r="Q8" s="5">
        <f t="shared" si="1"/>
        <v>70.64022133931671</v>
      </c>
    </row>
    <row r="9" spans="1:17" x14ac:dyDescent="0.15">
      <c r="A9" s="3" t="s">
        <v>16</v>
      </c>
      <c r="B9" s="3">
        <v>0.84</v>
      </c>
      <c r="C9" s="6">
        <v>91.56</v>
      </c>
      <c r="D9" s="3">
        <f t="shared" si="2"/>
        <v>769.10399999999993</v>
      </c>
      <c r="E9" s="6">
        <v>205.26</v>
      </c>
      <c r="F9" s="6">
        <v>92.36</v>
      </c>
      <c r="G9" s="6">
        <f t="shared" si="3"/>
        <v>189.57813599999997</v>
      </c>
      <c r="H9" s="5">
        <f t="shared" si="0"/>
        <v>75.350780128565191</v>
      </c>
      <c r="I9" s="5"/>
      <c r="J9" s="3" t="s">
        <v>16</v>
      </c>
      <c r="K9" s="3">
        <v>0.84</v>
      </c>
      <c r="L9" s="6">
        <v>85.76</v>
      </c>
      <c r="M9" s="3">
        <f t="shared" si="4"/>
        <v>720.38400000000001</v>
      </c>
      <c r="N9" s="6">
        <v>205.26</v>
      </c>
      <c r="O9" s="6">
        <v>76.61</v>
      </c>
      <c r="P9" s="6">
        <f t="shared" si="5"/>
        <v>157.249686</v>
      </c>
      <c r="Q9" s="5">
        <f t="shared" si="1"/>
        <v>78.171407749200426</v>
      </c>
    </row>
    <row r="10" spans="1:17" x14ac:dyDescent="0.15">
      <c r="A10" s="3" t="s">
        <v>14</v>
      </c>
      <c r="B10" s="3">
        <v>0.77625</v>
      </c>
      <c r="C10" s="6">
        <v>91.56</v>
      </c>
      <c r="D10" s="3">
        <f t="shared" si="2"/>
        <v>710.73450000000003</v>
      </c>
      <c r="E10" s="6">
        <v>208.5</v>
      </c>
      <c r="F10" s="6">
        <v>91.49</v>
      </c>
      <c r="G10" s="6">
        <f t="shared" si="3"/>
        <v>190.75664999999998</v>
      </c>
      <c r="H10" s="5">
        <f t="shared" si="0"/>
        <v>73.160631712685955</v>
      </c>
      <c r="I10" s="5"/>
      <c r="J10" s="3" t="s">
        <v>14</v>
      </c>
      <c r="K10" s="3">
        <v>0.77625</v>
      </c>
      <c r="L10" s="6">
        <v>85.76</v>
      </c>
      <c r="M10" s="3">
        <f t="shared" si="4"/>
        <v>665.71199999999999</v>
      </c>
      <c r="N10" s="6">
        <v>208.5</v>
      </c>
      <c r="O10" s="6">
        <v>78.790000000000006</v>
      </c>
      <c r="P10" s="6">
        <f t="shared" si="5"/>
        <v>164.27715000000001</v>
      </c>
      <c r="Q10" s="5">
        <f t="shared" si="1"/>
        <v>75.32309016511644</v>
      </c>
    </row>
    <row r="11" spans="1:17" x14ac:dyDescent="0.15">
      <c r="A11" s="3" t="s">
        <v>12</v>
      </c>
      <c r="B11" s="3">
        <v>0.79549999999999998</v>
      </c>
      <c r="C11" s="6">
        <v>91.56</v>
      </c>
      <c r="D11" s="3">
        <f t="shared" si="2"/>
        <v>728.35980000000006</v>
      </c>
      <c r="E11" s="6">
        <v>234.73500000000001</v>
      </c>
      <c r="F11" s="6">
        <v>92.47</v>
      </c>
      <c r="G11" s="6">
        <f t="shared" si="3"/>
        <v>217.05945449999999</v>
      </c>
      <c r="H11" s="5">
        <f t="shared" si="0"/>
        <v>70.198869501035063</v>
      </c>
      <c r="I11" s="5"/>
      <c r="J11" s="3" t="s">
        <v>12</v>
      </c>
      <c r="K11" s="3">
        <v>0.79549999999999998</v>
      </c>
      <c r="L11" s="6">
        <v>85.76</v>
      </c>
      <c r="M11" s="3">
        <f t="shared" si="4"/>
        <v>682.22080000000005</v>
      </c>
      <c r="N11" s="6">
        <v>234.73500000000001</v>
      </c>
      <c r="O11" s="6">
        <v>79.040000000000006</v>
      </c>
      <c r="P11" s="6">
        <f t="shared" si="5"/>
        <v>185.53454400000001</v>
      </c>
      <c r="Q11" s="5">
        <f t="shared" si="1"/>
        <v>72.804326106738472</v>
      </c>
    </row>
    <row r="12" spans="1:17" x14ac:dyDescent="0.15">
      <c r="A12" s="3" t="s">
        <v>10</v>
      </c>
      <c r="B12" s="3">
        <v>0.8095</v>
      </c>
      <c r="C12" s="6">
        <v>91.56</v>
      </c>
      <c r="D12" s="3">
        <f t="shared" si="2"/>
        <v>741.17819999999995</v>
      </c>
      <c r="E12" s="6">
        <v>172.89000000000001</v>
      </c>
      <c r="F12" s="6">
        <v>92.48</v>
      </c>
      <c r="G12" s="6">
        <f t="shared" si="3"/>
        <v>159.88867200000001</v>
      </c>
      <c r="H12" s="5">
        <f t="shared" si="0"/>
        <v>78.427769192348066</v>
      </c>
      <c r="I12" s="5"/>
      <c r="J12" s="3" t="s">
        <v>10</v>
      </c>
      <c r="K12" s="3">
        <v>0.8095</v>
      </c>
      <c r="L12" s="6">
        <v>85.76</v>
      </c>
      <c r="M12" s="3">
        <f t="shared" si="4"/>
        <v>694.22720000000004</v>
      </c>
      <c r="N12" s="6">
        <v>172.89000000000001</v>
      </c>
      <c r="O12" s="6">
        <v>79.08</v>
      </c>
      <c r="P12" s="6">
        <f t="shared" si="5"/>
        <v>136.72141199999999</v>
      </c>
      <c r="Q12" s="5">
        <f t="shared" si="1"/>
        <v>80.30595574474755</v>
      </c>
    </row>
    <row r="13" spans="1:17" x14ac:dyDescent="0.15">
      <c r="A13" s="3" t="s">
        <v>8</v>
      </c>
      <c r="B13" s="3">
        <v>0.89824999999999999</v>
      </c>
      <c r="C13" s="6">
        <v>91.56</v>
      </c>
      <c r="D13" s="3">
        <f t="shared" si="2"/>
        <v>822.43769999999995</v>
      </c>
      <c r="E13" s="6">
        <v>212.25</v>
      </c>
      <c r="F13" s="6">
        <v>92.32</v>
      </c>
      <c r="G13" s="6">
        <f t="shared" si="3"/>
        <v>195.94919999999999</v>
      </c>
      <c r="H13" s="5">
        <f t="shared" si="0"/>
        <v>76.174584409250684</v>
      </c>
      <c r="I13" s="5"/>
      <c r="J13" s="3" t="s">
        <v>8</v>
      </c>
      <c r="K13" s="3">
        <v>0.89824999999999999</v>
      </c>
      <c r="L13" s="6">
        <v>85.76</v>
      </c>
      <c r="M13" s="3">
        <f t="shared" si="4"/>
        <v>770.33920000000012</v>
      </c>
      <c r="N13" s="6">
        <v>212.25</v>
      </c>
      <c r="O13" s="6">
        <v>79.47</v>
      </c>
      <c r="P13" s="6">
        <f t="shared" si="5"/>
        <v>168.67507499999999</v>
      </c>
      <c r="Q13" s="5">
        <f t="shared" si="1"/>
        <v>78.10379181015324</v>
      </c>
    </row>
    <row r="14" spans="1:17" x14ac:dyDescent="0.15">
      <c r="A14" s="3" t="s">
        <v>6</v>
      </c>
      <c r="B14" s="3">
        <v>0.73124999999999996</v>
      </c>
      <c r="C14" s="6">
        <v>91.56</v>
      </c>
      <c r="D14" s="3">
        <f t="shared" si="2"/>
        <v>669.53250000000003</v>
      </c>
      <c r="E14" s="6">
        <v>211.20000000000002</v>
      </c>
      <c r="F14" s="6">
        <v>92.31</v>
      </c>
      <c r="G14" s="6">
        <f t="shared" si="3"/>
        <v>194.95872000000003</v>
      </c>
      <c r="H14" s="5">
        <f t="shared" si="0"/>
        <v>70.881365729072144</v>
      </c>
      <c r="I14" s="5"/>
      <c r="J14" s="3" t="s">
        <v>6</v>
      </c>
      <c r="K14" s="3">
        <v>0.73124999999999996</v>
      </c>
      <c r="L14" s="6">
        <v>85.76</v>
      </c>
      <c r="M14" s="3">
        <f t="shared" si="4"/>
        <v>627.12</v>
      </c>
      <c r="N14" s="6">
        <v>211.20000000000002</v>
      </c>
      <c r="O14" s="6">
        <v>80.010000000000005</v>
      </c>
      <c r="P14" s="6">
        <f t="shared" si="5"/>
        <v>168.98112</v>
      </c>
      <c r="Q14" s="5">
        <f t="shared" si="1"/>
        <v>73.054420206659003</v>
      </c>
    </row>
    <row r="15" spans="1:17" x14ac:dyDescent="0.15">
      <c r="A15" s="3" t="s">
        <v>4</v>
      </c>
      <c r="B15" s="3">
        <v>0.83625000000000005</v>
      </c>
      <c r="C15" s="6">
        <v>91.56</v>
      </c>
      <c r="D15" s="3">
        <f t="shared" si="2"/>
        <v>765.67050000000006</v>
      </c>
      <c r="E15" s="6">
        <v>238.785</v>
      </c>
      <c r="F15" s="6">
        <v>92.21</v>
      </c>
      <c r="G15" s="6">
        <f t="shared" si="3"/>
        <v>220.18364849999998</v>
      </c>
      <c r="H15" s="5">
        <f t="shared" si="0"/>
        <v>71.243028365334709</v>
      </c>
      <c r="J15" s="3" t="s">
        <v>4</v>
      </c>
      <c r="K15" s="3">
        <v>0.83625000000000005</v>
      </c>
      <c r="L15" s="6">
        <v>85.76</v>
      </c>
      <c r="M15" s="3">
        <f t="shared" si="4"/>
        <v>717.16800000000012</v>
      </c>
      <c r="N15" s="6">
        <v>238.785</v>
      </c>
      <c r="O15" s="6">
        <v>79.66</v>
      </c>
      <c r="P15" s="6">
        <f t="shared" si="5"/>
        <v>190.21613099999999</v>
      </c>
      <c r="Q15" s="5">
        <f t="shared" si="1"/>
        <v>73.476768204939432</v>
      </c>
    </row>
    <row r="16" spans="1:17" x14ac:dyDescent="0.15">
      <c r="A16" s="3" t="s">
        <v>2</v>
      </c>
      <c r="B16" s="3">
        <v>0.73750000000000004</v>
      </c>
      <c r="C16" s="6">
        <v>91.56</v>
      </c>
      <c r="D16" s="3">
        <f t="shared" si="2"/>
        <v>675.25500000000011</v>
      </c>
      <c r="E16" s="6">
        <v>235.59</v>
      </c>
      <c r="F16" s="6">
        <v>92.26</v>
      </c>
      <c r="G16" s="6">
        <f t="shared" si="3"/>
        <v>217.355334</v>
      </c>
      <c r="H16" s="5">
        <f t="shared" si="0"/>
        <v>67.811369926916512</v>
      </c>
      <c r="J16" s="3" t="s">
        <v>2</v>
      </c>
      <c r="K16" s="3">
        <v>0.73750000000000004</v>
      </c>
      <c r="L16" s="6">
        <v>85.76</v>
      </c>
      <c r="M16" s="3">
        <f t="shared" si="4"/>
        <v>632.48</v>
      </c>
      <c r="N16" s="6">
        <v>235.59</v>
      </c>
      <c r="O16" s="6">
        <v>78.89</v>
      </c>
      <c r="P16" s="6">
        <f t="shared" si="5"/>
        <v>185.85695100000001</v>
      </c>
      <c r="Q16" s="5">
        <f t="shared" si="1"/>
        <v>70.614572634707812</v>
      </c>
    </row>
    <row r="17" spans="1:17" x14ac:dyDescent="0.15">
      <c r="A17" s="3" t="s">
        <v>0</v>
      </c>
      <c r="B17" s="3">
        <v>0.77</v>
      </c>
      <c r="C17" s="6">
        <v>91.56</v>
      </c>
      <c r="D17" s="3">
        <f t="shared" si="2"/>
        <v>705.01199999999994</v>
      </c>
      <c r="E17" s="6">
        <v>219.58499999999998</v>
      </c>
      <c r="F17" s="6">
        <v>92.27</v>
      </c>
      <c r="G17" s="6">
        <f t="shared" si="3"/>
        <v>202.61107949999999</v>
      </c>
      <c r="H17" s="5">
        <f t="shared" si="0"/>
        <v>71.261328956102872</v>
      </c>
      <c r="J17" s="3" t="s">
        <v>0</v>
      </c>
      <c r="K17" s="3">
        <v>0.77</v>
      </c>
      <c r="L17" s="6">
        <v>85.76</v>
      </c>
      <c r="M17" s="3">
        <f t="shared" si="4"/>
        <v>660.35200000000009</v>
      </c>
      <c r="N17" s="6">
        <v>219.58499999999998</v>
      </c>
      <c r="O17" s="6">
        <v>79.42</v>
      </c>
      <c r="P17" s="6">
        <f t="shared" si="5"/>
        <v>174.394407</v>
      </c>
      <c r="Q17" s="5">
        <f t="shared" si="1"/>
        <v>73.590689965351814</v>
      </c>
    </row>
    <row r="20" spans="1:17" ht="45" x14ac:dyDescent="0.15">
      <c r="B20" s="11" t="s">
        <v>54</v>
      </c>
      <c r="C20" s="11" t="s">
        <v>56</v>
      </c>
      <c r="D20" s="11" t="s">
        <v>57</v>
      </c>
      <c r="E20" s="11" t="s">
        <v>49</v>
      </c>
      <c r="F20" s="11" t="s">
        <v>58</v>
      </c>
      <c r="G20" s="11" t="s">
        <v>59</v>
      </c>
      <c r="H20" s="11" t="s">
        <v>60</v>
      </c>
      <c r="K20" s="11" t="s">
        <v>53</v>
      </c>
      <c r="L20" s="11" t="s">
        <v>69</v>
      </c>
      <c r="M20" s="11" t="s">
        <v>68</v>
      </c>
      <c r="N20" s="11" t="s">
        <v>67</v>
      </c>
      <c r="O20" s="11" t="s">
        <v>66</v>
      </c>
    </row>
    <row r="21" spans="1:17" x14ac:dyDescent="0.15">
      <c r="A21" s="3" t="s">
        <v>30</v>
      </c>
      <c r="B21" s="3">
        <v>0.6825</v>
      </c>
      <c r="C21" s="6">
        <v>22.16</v>
      </c>
      <c r="D21" s="3">
        <f>B21*C21*10</f>
        <v>151.24199999999999</v>
      </c>
      <c r="E21" s="6">
        <f>127.5*6/4</f>
        <v>191.25</v>
      </c>
      <c r="F21" s="6">
        <v>33.270000000000003</v>
      </c>
      <c r="G21" s="6">
        <f t="shared" ref="G21:G36" si="6">E21*F21/100</f>
        <v>63.628875000000008</v>
      </c>
      <c r="H21" s="5">
        <f t="shared" ref="H21:H36" si="7">(D21-G21)/D21*100</f>
        <v>57.929097076208983</v>
      </c>
      <c r="J21" s="3" t="s">
        <v>30</v>
      </c>
      <c r="K21" s="3">
        <v>0.6825</v>
      </c>
      <c r="L21" s="2">
        <v>5.8</v>
      </c>
      <c r="M21" s="3">
        <f>K21*L21*10</f>
        <v>39.585000000000001</v>
      </c>
      <c r="N21" s="6">
        <v>25.627500000000001</v>
      </c>
      <c r="O21" s="5">
        <f t="shared" ref="O21:O36" si="8">(M21-N21)/M21*100</f>
        <v>35.259568018188709</v>
      </c>
    </row>
    <row r="22" spans="1:17" x14ac:dyDescent="0.15">
      <c r="A22" s="3" t="s">
        <v>29</v>
      </c>
      <c r="B22" s="3">
        <v>0.82599999999999996</v>
      </c>
      <c r="C22" s="6">
        <v>22.16</v>
      </c>
      <c r="D22" s="3">
        <f t="shared" ref="D22:D36" si="9">B22*C22*10</f>
        <v>183.04159999999999</v>
      </c>
      <c r="E22" s="6">
        <f>123.65*6/4</f>
        <v>185.47500000000002</v>
      </c>
      <c r="F22" s="6">
        <v>25.76</v>
      </c>
      <c r="G22" s="6">
        <f t="shared" si="6"/>
        <v>47.778360000000013</v>
      </c>
      <c r="H22" s="5">
        <f t="shared" si="7"/>
        <v>73.897540231291671</v>
      </c>
      <c r="J22" s="3" t="s">
        <v>28</v>
      </c>
      <c r="K22" s="3">
        <v>0.82599999999999996</v>
      </c>
      <c r="L22" s="2">
        <v>5.8</v>
      </c>
      <c r="M22" s="3">
        <f t="shared" ref="M22:M36" si="10">K22*L22*10</f>
        <v>47.908000000000001</v>
      </c>
      <c r="N22" s="6">
        <v>24.538342499999999</v>
      </c>
      <c r="O22" s="5">
        <f t="shared" si="8"/>
        <v>48.7802819988311</v>
      </c>
    </row>
    <row r="23" spans="1:17" x14ac:dyDescent="0.15">
      <c r="A23" s="3" t="s">
        <v>27</v>
      </c>
      <c r="B23" s="3">
        <v>0.77375000000000005</v>
      </c>
      <c r="C23" s="6">
        <v>22.16</v>
      </c>
      <c r="D23" s="3">
        <f t="shared" si="9"/>
        <v>171.46299999999999</v>
      </c>
      <c r="E23" s="6">
        <f>110.54*6/3</f>
        <v>221.08</v>
      </c>
      <c r="F23" s="6">
        <v>28.94</v>
      </c>
      <c r="G23" s="6">
        <f t="shared" si="6"/>
        <v>63.98055200000001</v>
      </c>
      <c r="H23" s="5">
        <f t="shared" si="7"/>
        <v>62.685505327680012</v>
      </c>
      <c r="J23" s="3" t="s">
        <v>26</v>
      </c>
      <c r="K23" s="3">
        <v>0.77375000000000005</v>
      </c>
      <c r="L23" s="2">
        <v>5.8</v>
      </c>
      <c r="M23" s="3">
        <f t="shared" si="10"/>
        <v>44.877499999999998</v>
      </c>
      <c r="N23" s="6">
        <v>29.62472</v>
      </c>
      <c r="O23" s="5">
        <f t="shared" si="8"/>
        <v>33.987588435184669</v>
      </c>
    </row>
    <row r="24" spans="1:17" x14ac:dyDescent="0.15">
      <c r="A24" s="3" t="s">
        <v>25</v>
      </c>
      <c r="B24" s="3">
        <v>0.77625</v>
      </c>
      <c r="C24" s="6">
        <v>22.16</v>
      </c>
      <c r="D24" s="3">
        <f t="shared" si="9"/>
        <v>172.017</v>
      </c>
      <c r="E24" s="6">
        <f>146.14*6/4</f>
        <v>219.20999999999998</v>
      </c>
      <c r="F24" s="6">
        <v>32.61</v>
      </c>
      <c r="G24" s="6">
        <f t="shared" si="6"/>
        <v>71.484380999999999</v>
      </c>
      <c r="H24" s="5">
        <f t="shared" si="7"/>
        <v>58.443420708418358</v>
      </c>
      <c r="J24" s="3" t="s">
        <v>24</v>
      </c>
      <c r="K24" s="3">
        <v>0.77625</v>
      </c>
      <c r="L24" s="2">
        <v>5.8</v>
      </c>
      <c r="M24" s="3">
        <f t="shared" si="10"/>
        <v>45.022500000000001</v>
      </c>
      <c r="N24" s="6">
        <v>28.71651</v>
      </c>
      <c r="O24" s="5">
        <f t="shared" si="8"/>
        <v>36.217424621022829</v>
      </c>
    </row>
    <row r="25" spans="1:17" x14ac:dyDescent="0.15">
      <c r="A25" s="3" t="s">
        <v>23</v>
      </c>
      <c r="B25" s="3">
        <v>0.72450000000000003</v>
      </c>
      <c r="C25" s="6">
        <v>22.16</v>
      </c>
      <c r="D25" s="3">
        <f t="shared" si="9"/>
        <v>160.54919999999998</v>
      </c>
      <c r="E25" s="6">
        <f>140.23*6/4</f>
        <v>210.34499999999997</v>
      </c>
      <c r="F25" s="6">
        <v>24.5</v>
      </c>
      <c r="G25" s="6">
        <f t="shared" si="6"/>
        <v>51.534524999999995</v>
      </c>
      <c r="H25" s="5">
        <f t="shared" si="7"/>
        <v>67.90110134463454</v>
      </c>
      <c r="J25" s="3" t="s">
        <v>22</v>
      </c>
      <c r="K25" s="3">
        <v>0.72450000000000003</v>
      </c>
      <c r="L25" s="2">
        <v>5.8</v>
      </c>
      <c r="M25" s="3">
        <f t="shared" si="10"/>
        <v>42.021000000000001</v>
      </c>
      <c r="N25" s="6">
        <v>30.500025000000001</v>
      </c>
      <c r="O25" s="5">
        <f t="shared" si="8"/>
        <v>27.417184265010352</v>
      </c>
    </row>
    <row r="26" spans="1:17" x14ac:dyDescent="0.15">
      <c r="A26" s="3" t="s">
        <v>21</v>
      </c>
      <c r="B26" s="3">
        <v>0.79800000000000004</v>
      </c>
      <c r="C26" s="6">
        <v>22.16</v>
      </c>
      <c r="D26" s="3">
        <f t="shared" si="9"/>
        <v>176.83680000000004</v>
      </c>
      <c r="E26" s="6">
        <f>153.13*6/4</f>
        <v>229.69499999999999</v>
      </c>
      <c r="F26" s="6">
        <v>27.92</v>
      </c>
      <c r="G26" s="6">
        <f t="shared" si="6"/>
        <v>64.13084400000001</v>
      </c>
      <c r="H26" s="5">
        <f t="shared" si="7"/>
        <v>63.734446676257427</v>
      </c>
      <c r="J26" s="3" t="s">
        <v>20</v>
      </c>
      <c r="K26" s="3">
        <v>0.79800000000000004</v>
      </c>
      <c r="L26" s="2">
        <v>5.8</v>
      </c>
      <c r="M26" s="3">
        <f t="shared" si="10"/>
        <v>46.283999999999999</v>
      </c>
      <c r="N26" s="6">
        <v>32.915293499999997</v>
      </c>
      <c r="O26" s="5">
        <f t="shared" si="8"/>
        <v>28.884077651024114</v>
      </c>
    </row>
    <row r="27" spans="1:17" x14ac:dyDescent="0.15">
      <c r="A27" s="3" t="s">
        <v>19</v>
      </c>
      <c r="B27" s="3">
        <v>0.75249999999999995</v>
      </c>
      <c r="C27" s="6">
        <v>22.16</v>
      </c>
      <c r="D27" s="3">
        <f t="shared" si="9"/>
        <v>166.75399999999999</v>
      </c>
      <c r="E27" s="6">
        <f>161.9*6/4</f>
        <v>242.85000000000002</v>
      </c>
      <c r="F27" s="6">
        <v>23.16</v>
      </c>
      <c r="G27" s="6">
        <f t="shared" si="6"/>
        <v>56.244060000000012</v>
      </c>
      <c r="H27" s="5">
        <f t="shared" si="7"/>
        <v>66.271237871355396</v>
      </c>
      <c r="J27" s="3" t="s">
        <v>18</v>
      </c>
      <c r="K27" s="3">
        <v>0.75249999999999995</v>
      </c>
      <c r="L27" s="2">
        <v>5.8</v>
      </c>
      <c r="M27" s="3">
        <f t="shared" si="10"/>
        <v>43.644999999999996</v>
      </c>
      <c r="N27" s="6">
        <v>34.970399999999998</v>
      </c>
      <c r="O27" s="5">
        <f t="shared" si="8"/>
        <v>19.875358002062089</v>
      </c>
    </row>
    <row r="28" spans="1:17" x14ac:dyDescent="0.15">
      <c r="A28" s="3" t="s">
        <v>17</v>
      </c>
      <c r="B28" s="3">
        <v>0.84</v>
      </c>
      <c r="C28" s="6">
        <v>22.16</v>
      </c>
      <c r="D28" s="3">
        <f t="shared" si="9"/>
        <v>186.14400000000001</v>
      </c>
      <c r="E28" s="6">
        <f>102.63*6/3</f>
        <v>205.26</v>
      </c>
      <c r="F28" s="6">
        <v>26.32</v>
      </c>
      <c r="G28" s="6">
        <f t="shared" si="6"/>
        <v>54.024431999999997</v>
      </c>
      <c r="H28" s="5">
        <f t="shared" si="7"/>
        <v>70.977075812274364</v>
      </c>
      <c r="J28" s="3" t="s">
        <v>16</v>
      </c>
      <c r="K28" s="3">
        <v>0.84</v>
      </c>
      <c r="L28" s="2">
        <v>5.8</v>
      </c>
      <c r="M28" s="3">
        <f t="shared" si="10"/>
        <v>48.72</v>
      </c>
      <c r="N28" s="6">
        <v>32.328449999999997</v>
      </c>
      <c r="O28" s="5">
        <f t="shared" si="8"/>
        <v>33.644396551724142</v>
      </c>
    </row>
    <row r="29" spans="1:17" x14ac:dyDescent="0.15">
      <c r="A29" s="3" t="s">
        <v>15</v>
      </c>
      <c r="B29" s="3">
        <v>0.77625</v>
      </c>
      <c r="C29" s="6">
        <v>22.16</v>
      </c>
      <c r="D29" s="3">
        <f t="shared" si="9"/>
        <v>172.017</v>
      </c>
      <c r="E29" s="6">
        <f>139*6/4</f>
        <v>208.5</v>
      </c>
      <c r="F29" s="6">
        <v>28.13</v>
      </c>
      <c r="G29" s="6">
        <f t="shared" si="6"/>
        <v>58.651049999999998</v>
      </c>
      <c r="H29" s="5">
        <f t="shared" si="7"/>
        <v>65.903922286750728</v>
      </c>
      <c r="J29" s="3" t="s">
        <v>14</v>
      </c>
      <c r="K29" s="3">
        <v>0.77625</v>
      </c>
      <c r="L29" s="2">
        <v>5.8</v>
      </c>
      <c r="M29" s="3">
        <f t="shared" si="10"/>
        <v>45.022500000000001</v>
      </c>
      <c r="N29" s="6">
        <v>26.479500000000002</v>
      </c>
      <c r="O29" s="5">
        <f t="shared" si="8"/>
        <v>41.186073629851741</v>
      </c>
    </row>
    <row r="30" spans="1:17" x14ac:dyDescent="0.15">
      <c r="A30" s="3" t="s">
        <v>13</v>
      </c>
      <c r="B30" s="3">
        <v>0.79549999999999998</v>
      </c>
      <c r="C30" s="6">
        <v>22.16</v>
      </c>
      <c r="D30" s="3">
        <f t="shared" si="9"/>
        <v>176.28280000000001</v>
      </c>
      <c r="E30" s="6">
        <f>156.49*6/4</f>
        <v>234.73500000000001</v>
      </c>
      <c r="F30" s="6">
        <v>33.76</v>
      </c>
      <c r="G30" s="6">
        <f t="shared" si="6"/>
        <v>79.246535999999992</v>
      </c>
      <c r="H30" s="5">
        <f t="shared" si="7"/>
        <v>55.045792329143865</v>
      </c>
      <c r="J30" s="3" t="s">
        <v>12</v>
      </c>
      <c r="K30" s="3">
        <v>0.79549999999999998</v>
      </c>
      <c r="L30" s="2">
        <v>5.8</v>
      </c>
      <c r="M30" s="3">
        <f t="shared" si="10"/>
        <v>46.139000000000003</v>
      </c>
      <c r="N30" s="6">
        <v>31.524910500000001</v>
      </c>
      <c r="O30" s="5">
        <f t="shared" si="8"/>
        <v>31.674049069117231</v>
      </c>
    </row>
    <row r="31" spans="1:17" x14ac:dyDescent="0.15">
      <c r="A31" s="3" t="s">
        <v>11</v>
      </c>
      <c r="B31" s="3">
        <v>0.8095</v>
      </c>
      <c r="C31" s="6">
        <v>22.16</v>
      </c>
      <c r="D31" s="3">
        <f t="shared" si="9"/>
        <v>179.3852</v>
      </c>
      <c r="E31" s="6">
        <f>115.26*6/4</f>
        <v>172.89000000000001</v>
      </c>
      <c r="F31" s="6">
        <v>23.51</v>
      </c>
      <c r="G31" s="6">
        <f t="shared" si="6"/>
        <v>40.646439000000008</v>
      </c>
      <c r="H31" s="5">
        <f t="shared" si="7"/>
        <v>77.341252790085235</v>
      </c>
      <c r="J31" s="3" t="s">
        <v>10</v>
      </c>
      <c r="K31" s="3">
        <v>0.8095</v>
      </c>
      <c r="L31" s="2">
        <v>5.8</v>
      </c>
      <c r="M31" s="3">
        <f t="shared" si="10"/>
        <v>46.951000000000001</v>
      </c>
      <c r="N31" s="6">
        <v>23.167259999999999</v>
      </c>
      <c r="O31" s="5">
        <f t="shared" si="8"/>
        <v>50.656514238248384</v>
      </c>
    </row>
    <row r="32" spans="1:17" x14ac:dyDescent="0.15">
      <c r="A32" s="3" t="s">
        <v>9</v>
      </c>
      <c r="B32" s="3">
        <v>0.89824999999999999</v>
      </c>
      <c r="C32" s="6">
        <v>22.16</v>
      </c>
      <c r="D32" s="3">
        <f t="shared" si="9"/>
        <v>199.0522</v>
      </c>
      <c r="E32" s="6">
        <f>141.5*6/4</f>
        <v>212.25</v>
      </c>
      <c r="F32" s="6">
        <v>24.6</v>
      </c>
      <c r="G32" s="6">
        <f t="shared" si="6"/>
        <v>52.213500000000003</v>
      </c>
      <c r="H32" s="5">
        <f t="shared" si="7"/>
        <v>73.768941011453265</v>
      </c>
      <c r="J32" s="3" t="s">
        <v>8</v>
      </c>
      <c r="K32" s="3">
        <v>0.89824999999999999</v>
      </c>
      <c r="L32" s="2">
        <v>5.8</v>
      </c>
      <c r="M32" s="3">
        <f t="shared" si="10"/>
        <v>52.098499999999994</v>
      </c>
      <c r="N32" s="6">
        <v>27.274125000000002</v>
      </c>
      <c r="O32" s="5">
        <f t="shared" si="8"/>
        <v>47.648924633146819</v>
      </c>
    </row>
    <row r="33" spans="1:15" x14ac:dyDescent="0.15">
      <c r="A33" s="3" t="s">
        <v>7</v>
      </c>
      <c r="B33" s="3">
        <v>0.73124999999999996</v>
      </c>
      <c r="C33" s="6">
        <v>22.16</v>
      </c>
      <c r="D33" s="3">
        <f t="shared" si="9"/>
        <v>162.04499999999999</v>
      </c>
      <c r="E33" s="6">
        <f>140.8*6/4</f>
        <v>211.20000000000002</v>
      </c>
      <c r="F33" s="6">
        <v>25.69</v>
      </c>
      <c r="G33" s="6">
        <f t="shared" si="6"/>
        <v>54.257280000000009</v>
      </c>
      <c r="H33" s="5">
        <f t="shared" si="7"/>
        <v>66.51715264278441</v>
      </c>
      <c r="J33" s="3" t="s">
        <v>6</v>
      </c>
      <c r="K33" s="3">
        <v>0.73124999999999996</v>
      </c>
      <c r="L33" s="2">
        <v>5.8</v>
      </c>
      <c r="M33" s="3">
        <f t="shared" si="10"/>
        <v>42.412500000000001</v>
      </c>
      <c r="N33" s="6">
        <v>25.977599999999999</v>
      </c>
      <c r="O33" s="5">
        <f t="shared" si="8"/>
        <v>38.750132625994702</v>
      </c>
    </row>
    <row r="34" spans="1:15" x14ac:dyDescent="0.15">
      <c r="A34" s="3" t="s">
        <v>5</v>
      </c>
      <c r="B34" s="3">
        <v>0.83625000000000005</v>
      </c>
      <c r="C34" s="6">
        <v>22.16</v>
      </c>
      <c r="D34" s="3">
        <f t="shared" si="9"/>
        <v>185.31300000000002</v>
      </c>
      <c r="E34" s="6">
        <f>159.19*6/4</f>
        <v>238.785</v>
      </c>
      <c r="F34" s="6">
        <v>30.3</v>
      </c>
      <c r="G34" s="6">
        <f t="shared" si="6"/>
        <v>72.351855</v>
      </c>
      <c r="H34" s="5">
        <f t="shared" si="7"/>
        <v>60.956945815997798</v>
      </c>
      <c r="J34" s="3" t="s">
        <v>4</v>
      </c>
      <c r="K34" s="3">
        <v>0.83625000000000005</v>
      </c>
      <c r="L34" s="2">
        <v>5.8</v>
      </c>
      <c r="M34" s="3">
        <f t="shared" si="10"/>
        <v>48.502499999999998</v>
      </c>
      <c r="N34" s="6">
        <v>29.9675175</v>
      </c>
      <c r="O34" s="5">
        <f t="shared" si="8"/>
        <v>38.214488943868865</v>
      </c>
    </row>
    <row r="35" spans="1:15" x14ac:dyDescent="0.15">
      <c r="A35" s="3" t="s">
        <v>3</v>
      </c>
      <c r="B35" s="3">
        <v>0.73750000000000004</v>
      </c>
      <c r="C35" s="6">
        <v>22.16</v>
      </c>
      <c r="D35" s="3">
        <f t="shared" si="9"/>
        <v>163.43</v>
      </c>
      <c r="E35" s="6">
        <f>157.06*6/4</f>
        <v>235.59</v>
      </c>
      <c r="F35" s="6">
        <v>27.23</v>
      </c>
      <c r="G35" s="6">
        <f t="shared" si="6"/>
        <v>64.151156999999998</v>
      </c>
      <c r="H35" s="5">
        <f t="shared" si="7"/>
        <v>60.74701278834975</v>
      </c>
      <c r="J35" s="3" t="s">
        <v>2</v>
      </c>
      <c r="K35" s="3">
        <v>0.73750000000000004</v>
      </c>
      <c r="L35" s="2">
        <v>5.8</v>
      </c>
      <c r="M35" s="3">
        <f t="shared" si="10"/>
        <v>42.774999999999999</v>
      </c>
      <c r="N35" s="6">
        <v>31.498383</v>
      </c>
      <c r="O35" s="5">
        <f t="shared" si="8"/>
        <v>26.362634716540029</v>
      </c>
    </row>
    <row r="36" spans="1:15" x14ac:dyDescent="0.15">
      <c r="A36" s="3" t="s">
        <v>1</v>
      </c>
      <c r="B36" s="3">
        <v>0.77</v>
      </c>
      <c r="C36" s="6">
        <v>22.16</v>
      </c>
      <c r="D36" s="3">
        <f t="shared" si="9"/>
        <v>170.63200000000001</v>
      </c>
      <c r="E36" s="6">
        <f>146.39*6/4</f>
        <v>219.58499999999998</v>
      </c>
      <c r="F36" s="6">
        <v>24.12</v>
      </c>
      <c r="G36" s="6">
        <f t="shared" si="6"/>
        <v>52.963901999999997</v>
      </c>
      <c r="H36" s="5">
        <f t="shared" si="7"/>
        <v>68.960158704111791</v>
      </c>
      <c r="J36" s="3" t="s">
        <v>0</v>
      </c>
      <c r="K36" s="3">
        <v>0.77</v>
      </c>
      <c r="L36" s="2">
        <v>5.8</v>
      </c>
      <c r="M36" s="3">
        <f t="shared" si="10"/>
        <v>44.660000000000004</v>
      </c>
      <c r="N36" s="6">
        <v>28.216672500000001</v>
      </c>
      <c r="O36" s="5">
        <f t="shared" si="8"/>
        <v>36.818915136587556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abSelected="1" topLeftCell="E1" workbookViewId="0">
      <selection activeCell="I19" sqref="I19"/>
    </sheetView>
  </sheetViews>
  <sheetFormatPr defaultRowHeight="13.5" x14ac:dyDescent="0.15"/>
  <cols>
    <col min="3" max="3" width="11.5" style="7" customWidth="1"/>
    <col min="4" max="4" width="14.125" customWidth="1"/>
    <col min="5" max="5" width="13.875" customWidth="1"/>
    <col min="6" max="6" width="10.5" customWidth="1"/>
    <col min="7" max="7" width="14" customWidth="1"/>
    <col min="8" max="8" width="11.625" customWidth="1"/>
    <col min="9" max="9" width="10.875" customWidth="1"/>
    <col min="13" max="13" width="11.75" customWidth="1"/>
    <col min="14" max="14" width="14.375" style="17" customWidth="1"/>
    <col min="15" max="15" width="13.875" customWidth="1"/>
    <col min="16" max="16" width="16" customWidth="1"/>
    <col min="17" max="17" width="14.25" style="17" customWidth="1"/>
    <col min="18" max="18" width="16.125" customWidth="1"/>
  </cols>
  <sheetData>
    <row r="1" spans="1:31" ht="45" x14ac:dyDescent="0.15">
      <c r="A1" s="8"/>
      <c r="B1" s="11" t="s">
        <v>53</v>
      </c>
      <c r="C1" s="11" t="s">
        <v>48</v>
      </c>
      <c r="D1" s="11" t="s">
        <v>55</v>
      </c>
      <c r="E1" s="11" t="s">
        <v>49</v>
      </c>
      <c r="F1" s="11" t="s">
        <v>50</v>
      </c>
      <c r="G1" s="11" t="s">
        <v>51</v>
      </c>
      <c r="H1" s="11" t="s">
        <v>47</v>
      </c>
      <c r="I1" s="8"/>
      <c r="J1" s="8"/>
      <c r="K1" s="8"/>
      <c r="L1" s="11" t="s">
        <v>53</v>
      </c>
      <c r="M1" s="11" t="s">
        <v>61</v>
      </c>
      <c r="N1" s="11" t="s">
        <v>62</v>
      </c>
      <c r="O1" s="11" t="s">
        <v>49</v>
      </c>
      <c r="P1" s="11" t="s">
        <v>63</v>
      </c>
      <c r="Q1" s="11" t="s">
        <v>64</v>
      </c>
      <c r="R1" s="11" t="s">
        <v>65</v>
      </c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x14ac:dyDescent="0.15">
      <c r="A2" s="3" t="s">
        <v>46</v>
      </c>
      <c r="B2" s="13">
        <v>0.75749999999999984</v>
      </c>
      <c r="C2" s="6">
        <v>91.33</v>
      </c>
      <c r="D2" s="12">
        <f>B2*C2*10</f>
        <v>691.82474999999977</v>
      </c>
      <c r="E2" s="5" t="s">
        <v>52</v>
      </c>
      <c r="F2" s="6">
        <v>92.79</v>
      </c>
      <c r="G2" s="6">
        <f>E2*F2/100</f>
        <v>255.04259400000004</v>
      </c>
      <c r="H2" s="10">
        <f t="shared" ref="H2:H17" si="0">(D2-G2)/D2*100</f>
        <v>63.134797649260157</v>
      </c>
      <c r="I2" s="9"/>
      <c r="J2" s="8"/>
      <c r="K2" s="3" t="s">
        <v>46</v>
      </c>
      <c r="L2" s="13">
        <v>0.75749999999999984</v>
      </c>
      <c r="M2" s="8">
        <v>85.93</v>
      </c>
      <c r="N2" s="15">
        <f>L2*M2*10</f>
        <v>650.91974999999991</v>
      </c>
      <c r="O2" s="8">
        <v>274.86</v>
      </c>
      <c r="P2" s="8">
        <v>79.400000000000006</v>
      </c>
      <c r="Q2" s="15">
        <f>O2*P2/100</f>
        <v>218.23884000000001</v>
      </c>
      <c r="R2" s="10">
        <f t="shared" ref="R2:R17" si="1">(N2-Q2)/N2*100</f>
        <v>66.472235632733529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x14ac:dyDescent="0.15">
      <c r="A3" s="3" t="s">
        <v>45</v>
      </c>
      <c r="B3" s="1">
        <v>1.1675</v>
      </c>
      <c r="C3" s="6">
        <v>91.33</v>
      </c>
      <c r="D3" s="12">
        <f t="shared" ref="D3:D17" si="2">B3*C3*10</f>
        <v>1066.27775</v>
      </c>
      <c r="E3" s="6">
        <v>420.29999999999995</v>
      </c>
      <c r="F3" s="6">
        <v>92.78</v>
      </c>
      <c r="G3" s="6">
        <f>E3*F3/100</f>
        <v>389.95433999999995</v>
      </c>
      <c r="H3" s="10">
        <f t="shared" si="0"/>
        <v>63.428446293660357</v>
      </c>
      <c r="I3" s="8"/>
      <c r="J3" s="8"/>
      <c r="K3" s="3" t="s">
        <v>45</v>
      </c>
      <c r="L3" s="1">
        <v>1.1675</v>
      </c>
      <c r="M3" s="8">
        <v>85.93</v>
      </c>
      <c r="N3" s="15">
        <f t="shared" ref="N3:N17" si="3">L3*M3*10</f>
        <v>1003.2327500000001</v>
      </c>
      <c r="O3" s="8">
        <v>420.29999999999995</v>
      </c>
      <c r="P3" s="8">
        <v>80.819999999999993</v>
      </c>
      <c r="Q3" s="15">
        <f>O3*P3/100</f>
        <v>339.68645999999995</v>
      </c>
      <c r="R3" s="10">
        <f t="shared" si="1"/>
        <v>66.140812289072514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x14ac:dyDescent="0.15">
      <c r="A4" s="3" t="s">
        <v>44</v>
      </c>
      <c r="B4" s="1">
        <v>1.2024999999999999</v>
      </c>
      <c r="C4" s="6">
        <v>91.33</v>
      </c>
      <c r="D4" s="12">
        <f t="shared" si="2"/>
        <v>1098.24325</v>
      </c>
      <c r="E4" s="6">
        <v>386.04</v>
      </c>
      <c r="F4" s="6">
        <v>92.54</v>
      </c>
      <c r="G4" s="6">
        <f t="shared" ref="G4:G17" si="4">E4*F4/100</f>
        <v>357.24141600000002</v>
      </c>
      <c r="H4" s="10">
        <f t="shared" si="0"/>
        <v>67.471558236301462</v>
      </c>
      <c r="I4" s="8"/>
      <c r="J4" s="8"/>
      <c r="K4" s="3" t="s">
        <v>44</v>
      </c>
      <c r="L4" s="1">
        <v>1.2024999999999999</v>
      </c>
      <c r="M4" s="8">
        <v>85.93</v>
      </c>
      <c r="N4" s="15">
        <f t="shared" si="3"/>
        <v>1033.30825</v>
      </c>
      <c r="O4" s="8">
        <v>386.04</v>
      </c>
      <c r="P4" s="8">
        <v>79.13</v>
      </c>
      <c r="Q4" s="15">
        <f t="shared" ref="Q4:Q17" si="5">O4*P4/100</f>
        <v>305.47345200000001</v>
      </c>
      <c r="R4" s="10">
        <f t="shared" si="1"/>
        <v>70.437335422416297</v>
      </c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x14ac:dyDescent="0.15">
      <c r="A5" s="3" t="s">
        <v>43</v>
      </c>
      <c r="B5" s="1">
        <v>1.29</v>
      </c>
      <c r="C5" s="6">
        <v>91.33</v>
      </c>
      <c r="D5" s="12">
        <f t="shared" si="2"/>
        <v>1178.1570000000002</v>
      </c>
      <c r="E5" s="6">
        <v>384.15000000000003</v>
      </c>
      <c r="F5" s="6">
        <v>92.74</v>
      </c>
      <c r="G5" s="6">
        <f t="shared" si="4"/>
        <v>356.26071000000002</v>
      </c>
      <c r="H5" s="5">
        <f t="shared" si="0"/>
        <v>69.761185478675586</v>
      </c>
      <c r="I5" s="8"/>
      <c r="J5" s="8"/>
      <c r="K5" s="3" t="s">
        <v>43</v>
      </c>
      <c r="L5" s="1">
        <v>1.29</v>
      </c>
      <c r="M5" s="8">
        <v>85.93</v>
      </c>
      <c r="N5" s="15">
        <f t="shared" si="3"/>
        <v>1108.4970000000001</v>
      </c>
      <c r="O5" s="8">
        <v>384.15000000000003</v>
      </c>
      <c r="P5" s="8">
        <v>79.48</v>
      </c>
      <c r="Q5" s="15">
        <f t="shared" si="5"/>
        <v>305.32242000000008</v>
      </c>
      <c r="R5" s="10">
        <f t="shared" si="1"/>
        <v>72.456179854343304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x14ac:dyDescent="0.15">
      <c r="A6" s="3" t="s">
        <v>42</v>
      </c>
      <c r="B6" s="1">
        <v>1.14375</v>
      </c>
      <c r="C6" s="6">
        <v>91.33</v>
      </c>
      <c r="D6" s="12">
        <f t="shared" si="2"/>
        <v>1044.586875</v>
      </c>
      <c r="E6" s="6">
        <v>341.73</v>
      </c>
      <c r="F6" s="6">
        <v>93.09</v>
      </c>
      <c r="G6" s="6">
        <f t="shared" si="4"/>
        <v>318.11645700000003</v>
      </c>
      <c r="H6" s="10">
        <f t="shared" si="0"/>
        <v>69.546194326824178</v>
      </c>
      <c r="I6" s="9"/>
      <c r="J6" s="8"/>
      <c r="K6" s="3" t="s">
        <v>42</v>
      </c>
      <c r="L6" s="1">
        <v>1.14375</v>
      </c>
      <c r="M6" s="8">
        <v>85.93</v>
      </c>
      <c r="N6" s="15">
        <f t="shared" si="3"/>
        <v>982.82437500000015</v>
      </c>
      <c r="O6" s="8">
        <v>341.73</v>
      </c>
      <c r="P6" s="8">
        <v>78.77</v>
      </c>
      <c r="Q6" s="15">
        <f t="shared" si="5"/>
        <v>269.18072100000001</v>
      </c>
      <c r="R6" s="10">
        <f t="shared" si="1"/>
        <v>72.611513527022581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x14ac:dyDescent="0.15">
      <c r="A7" s="3" t="s">
        <v>41</v>
      </c>
      <c r="B7" s="1">
        <v>1.2237499999999999</v>
      </c>
      <c r="C7" s="6">
        <v>91.33</v>
      </c>
      <c r="D7" s="12">
        <f t="shared" si="2"/>
        <v>1117.6508749999998</v>
      </c>
      <c r="E7" s="6">
        <v>407.87999999999994</v>
      </c>
      <c r="F7" s="6">
        <v>93.06</v>
      </c>
      <c r="G7" s="6">
        <f t="shared" si="4"/>
        <v>379.57312799999994</v>
      </c>
      <c r="H7" s="10">
        <f t="shared" si="0"/>
        <v>66.038309771823862</v>
      </c>
      <c r="I7" s="8"/>
      <c r="J7" s="8"/>
      <c r="K7" s="3" t="s">
        <v>41</v>
      </c>
      <c r="L7" s="1">
        <v>1.2237499999999999</v>
      </c>
      <c r="M7" s="8">
        <v>85.93</v>
      </c>
      <c r="N7" s="15">
        <f t="shared" si="3"/>
        <v>1051.5683749999998</v>
      </c>
      <c r="O7" s="8">
        <v>407.87999999999994</v>
      </c>
      <c r="P7" s="8">
        <v>80.430000000000007</v>
      </c>
      <c r="Q7" s="15">
        <f t="shared" si="5"/>
        <v>328.057884</v>
      </c>
      <c r="R7" s="10">
        <f t="shared" si="1"/>
        <v>68.802990675713303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x14ac:dyDescent="0.15">
      <c r="A8" s="3" t="s">
        <v>40</v>
      </c>
      <c r="B8" s="1">
        <v>1.2825</v>
      </c>
      <c r="C8" s="6">
        <v>91.33</v>
      </c>
      <c r="D8" s="12">
        <f t="shared" si="2"/>
        <v>1171.3072500000001</v>
      </c>
      <c r="E8" s="6">
        <v>396.99</v>
      </c>
      <c r="F8" s="6">
        <v>92.54</v>
      </c>
      <c r="G8" s="6">
        <f t="shared" si="4"/>
        <v>367.37454600000007</v>
      </c>
      <c r="H8" s="10">
        <f t="shared" si="0"/>
        <v>68.635509939855666</v>
      </c>
      <c r="I8" s="8"/>
      <c r="J8" s="8"/>
      <c r="K8" s="3" t="s">
        <v>40</v>
      </c>
      <c r="L8" s="1">
        <v>1.2825</v>
      </c>
      <c r="M8" s="8">
        <v>85.93</v>
      </c>
      <c r="N8" s="15">
        <f t="shared" si="3"/>
        <v>1102.0522500000002</v>
      </c>
      <c r="O8" s="8">
        <v>396.99</v>
      </c>
      <c r="P8" s="8">
        <v>82.76</v>
      </c>
      <c r="Q8" s="15">
        <f t="shared" si="5"/>
        <v>328.54892400000006</v>
      </c>
      <c r="R8" s="10">
        <f t="shared" si="1"/>
        <v>70.187536570974743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x14ac:dyDescent="0.15">
      <c r="A9" s="3" t="s">
        <v>39</v>
      </c>
      <c r="B9" s="1">
        <v>1.35</v>
      </c>
      <c r="C9" s="6">
        <v>91.33</v>
      </c>
      <c r="D9" s="12">
        <f t="shared" si="2"/>
        <v>1232.9549999999999</v>
      </c>
      <c r="E9" s="6">
        <v>378.42</v>
      </c>
      <c r="F9" s="6">
        <v>92.99</v>
      </c>
      <c r="G9" s="6">
        <f t="shared" si="4"/>
        <v>351.89275800000001</v>
      </c>
      <c r="H9" s="10">
        <f t="shared" si="0"/>
        <v>71.459399734783517</v>
      </c>
      <c r="I9" s="8"/>
      <c r="J9" s="8"/>
      <c r="K9" s="3" t="s">
        <v>39</v>
      </c>
      <c r="L9" s="1">
        <v>1.35</v>
      </c>
      <c r="M9" s="8">
        <v>85.93</v>
      </c>
      <c r="N9" s="15">
        <f t="shared" si="3"/>
        <v>1160.0550000000001</v>
      </c>
      <c r="O9" s="8">
        <v>378.42</v>
      </c>
      <c r="P9" s="8">
        <v>80.260000000000005</v>
      </c>
      <c r="Q9" s="15">
        <f t="shared" si="5"/>
        <v>303.71989200000002</v>
      </c>
      <c r="R9" s="10">
        <f t="shared" si="1"/>
        <v>73.818492054256041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15">
      <c r="A10" s="3" t="s">
        <v>38</v>
      </c>
      <c r="B10" s="1">
        <v>1.165</v>
      </c>
      <c r="C10" s="6">
        <v>91.33</v>
      </c>
      <c r="D10" s="12">
        <f t="shared" si="2"/>
        <v>1063.9945</v>
      </c>
      <c r="E10" s="6">
        <v>371.25</v>
      </c>
      <c r="F10" s="6">
        <v>92.87</v>
      </c>
      <c r="G10" s="6">
        <f t="shared" si="4"/>
        <v>344.779875</v>
      </c>
      <c r="H10" s="10">
        <f t="shared" si="0"/>
        <v>67.59570890639003</v>
      </c>
      <c r="I10" s="9"/>
      <c r="J10" s="8"/>
      <c r="K10" s="3" t="s">
        <v>38</v>
      </c>
      <c r="L10" s="1">
        <v>1.165</v>
      </c>
      <c r="M10" s="8">
        <v>85.93</v>
      </c>
      <c r="N10" s="15">
        <f t="shared" si="3"/>
        <v>1001.0845</v>
      </c>
      <c r="O10" s="8">
        <v>371.25</v>
      </c>
      <c r="P10" s="8">
        <v>79.239999999999995</v>
      </c>
      <c r="Q10" s="15">
        <f t="shared" si="5"/>
        <v>294.17849999999999</v>
      </c>
      <c r="R10" s="10">
        <f t="shared" si="1"/>
        <v>70.614019096290079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x14ac:dyDescent="0.15">
      <c r="A11" s="3" t="s">
        <v>37</v>
      </c>
      <c r="B11" s="1">
        <v>1.16875</v>
      </c>
      <c r="C11" s="6">
        <v>91.33</v>
      </c>
      <c r="D11" s="12">
        <f t="shared" si="2"/>
        <v>1067.4193749999999</v>
      </c>
      <c r="E11" s="6">
        <v>361.74</v>
      </c>
      <c r="F11" s="6">
        <v>93</v>
      </c>
      <c r="G11" s="6">
        <f t="shared" si="4"/>
        <v>336.41820000000001</v>
      </c>
      <c r="H11" s="10">
        <f t="shared" si="0"/>
        <v>68.483034140166325</v>
      </c>
      <c r="I11" s="8"/>
      <c r="J11" s="8"/>
      <c r="K11" s="3" t="s">
        <v>37</v>
      </c>
      <c r="L11" s="1">
        <v>1.16875</v>
      </c>
      <c r="M11" s="8">
        <v>85.93</v>
      </c>
      <c r="N11" s="15">
        <f t="shared" si="3"/>
        <v>1004.306875</v>
      </c>
      <c r="O11" s="8">
        <v>361.74</v>
      </c>
      <c r="P11" s="8">
        <v>79.91</v>
      </c>
      <c r="Q11" s="15">
        <f t="shared" si="5"/>
        <v>289.06643400000002</v>
      </c>
      <c r="R11" s="10">
        <f t="shared" si="1"/>
        <v>71.217320004903868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x14ac:dyDescent="0.15">
      <c r="A12" s="3" t="s">
        <v>36</v>
      </c>
      <c r="B12" s="1">
        <v>1.0887500000000001</v>
      </c>
      <c r="C12" s="6">
        <v>91.33</v>
      </c>
      <c r="D12" s="12">
        <f t="shared" si="2"/>
        <v>994.35537500000009</v>
      </c>
      <c r="E12" s="6">
        <v>335.37</v>
      </c>
      <c r="F12" s="6">
        <v>92.82</v>
      </c>
      <c r="G12" s="6">
        <f t="shared" si="4"/>
        <v>311.290434</v>
      </c>
      <c r="H12" s="10">
        <f t="shared" si="0"/>
        <v>68.694247366038525</v>
      </c>
      <c r="I12" s="8"/>
      <c r="J12" s="8"/>
      <c r="K12" s="3" t="s">
        <v>36</v>
      </c>
      <c r="L12" s="1">
        <v>1.0887500000000001</v>
      </c>
      <c r="M12" s="8">
        <v>85.93</v>
      </c>
      <c r="N12" s="15">
        <f t="shared" si="3"/>
        <v>935.56287500000008</v>
      </c>
      <c r="O12" s="8">
        <v>335.37</v>
      </c>
      <c r="P12" s="8">
        <v>78.56</v>
      </c>
      <c r="Q12" s="15">
        <f t="shared" si="5"/>
        <v>263.46667200000002</v>
      </c>
      <c r="R12" s="10">
        <f t="shared" si="1"/>
        <v>71.83869956361832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x14ac:dyDescent="0.15">
      <c r="A13" s="3" t="s">
        <v>35</v>
      </c>
      <c r="B13" s="1">
        <v>0.97750000000000004</v>
      </c>
      <c r="C13" s="6">
        <v>91.33</v>
      </c>
      <c r="D13" s="12">
        <f t="shared" si="2"/>
        <v>892.75075000000004</v>
      </c>
      <c r="E13" s="6">
        <v>285.09000000000003</v>
      </c>
      <c r="F13" s="6">
        <v>92.81</v>
      </c>
      <c r="G13" s="6">
        <f t="shared" si="4"/>
        <v>264.59202900000003</v>
      </c>
      <c r="H13" s="10">
        <f t="shared" si="0"/>
        <v>70.362161107117529</v>
      </c>
      <c r="I13" s="8"/>
      <c r="J13" s="8"/>
      <c r="K13" s="3" t="s">
        <v>35</v>
      </c>
      <c r="L13" s="1">
        <v>0.97750000000000004</v>
      </c>
      <c r="M13" s="8">
        <v>85.93</v>
      </c>
      <c r="N13" s="15">
        <f t="shared" si="3"/>
        <v>839.96575000000007</v>
      </c>
      <c r="O13" s="8">
        <v>285.09000000000003</v>
      </c>
      <c r="P13" s="8">
        <v>79.010000000000005</v>
      </c>
      <c r="Q13" s="15">
        <f t="shared" si="5"/>
        <v>225.24960900000005</v>
      </c>
      <c r="R13" s="10">
        <f t="shared" si="1"/>
        <v>73.183476945339734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x14ac:dyDescent="0.15">
      <c r="A14" s="3" t="s">
        <v>34</v>
      </c>
      <c r="B14" s="1">
        <v>1.18</v>
      </c>
      <c r="C14" s="6">
        <v>91.33</v>
      </c>
      <c r="D14" s="12">
        <f t="shared" si="2"/>
        <v>1077.694</v>
      </c>
      <c r="E14" s="6">
        <v>404.22</v>
      </c>
      <c r="F14" s="6">
        <v>92.93</v>
      </c>
      <c r="G14" s="6">
        <f t="shared" si="4"/>
        <v>375.64164600000004</v>
      </c>
      <c r="H14" s="10">
        <f t="shared" si="0"/>
        <v>65.143941972396618</v>
      </c>
      <c r="I14" s="9"/>
      <c r="J14" s="8"/>
      <c r="K14" s="3" t="s">
        <v>34</v>
      </c>
      <c r="L14" s="1">
        <v>1.18</v>
      </c>
      <c r="M14" s="8">
        <v>85.93</v>
      </c>
      <c r="N14" s="15">
        <f t="shared" si="3"/>
        <v>1013.974</v>
      </c>
      <c r="O14" s="8">
        <v>404.22</v>
      </c>
      <c r="P14" s="8">
        <v>80.900000000000006</v>
      </c>
      <c r="Q14" s="15">
        <f t="shared" si="5"/>
        <v>327.01398000000006</v>
      </c>
      <c r="R14" s="10">
        <f t="shared" si="1"/>
        <v>67.749273650014686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x14ac:dyDescent="0.15">
      <c r="A15" s="3" t="s">
        <v>33</v>
      </c>
      <c r="B15" s="1">
        <v>1.3887499999999999</v>
      </c>
      <c r="C15" s="6">
        <v>91.33</v>
      </c>
      <c r="D15" s="12">
        <f t="shared" si="2"/>
        <v>1268.3453749999999</v>
      </c>
      <c r="E15" s="6">
        <v>413.15999999999997</v>
      </c>
      <c r="F15" s="6">
        <v>92.83</v>
      </c>
      <c r="G15" s="6">
        <f t="shared" si="4"/>
        <v>383.53642799999994</v>
      </c>
      <c r="H15" s="10">
        <f t="shared" si="0"/>
        <v>69.760884096731147</v>
      </c>
      <c r="I15" s="8"/>
      <c r="J15" s="8"/>
      <c r="K15" s="3" t="s">
        <v>33</v>
      </c>
      <c r="L15" s="1">
        <v>1.3887499999999999</v>
      </c>
      <c r="M15" s="8">
        <v>85.93</v>
      </c>
      <c r="N15" s="15">
        <f t="shared" si="3"/>
        <v>1193.352875</v>
      </c>
      <c r="O15" s="8">
        <v>413.15999999999997</v>
      </c>
      <c r="P15" s="8">
        <v>79.260000000000005</v>
      </c>
      <c r="Q15" s="15">
        <f t="shared" si="5"/>
        <v>327.47061600000001</v>
      </c>
      <c r="R15" s="10">
        <f t="shared" si="1"/>
        <v>72.558777637335467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x14ac:dyDescent="0.15">
      <c r="A16" s="3" t="s">
        <v>32</v>
      </c>
      <c r="B16" s="1">
        <v>1.33375</v>
      </c>
      <c r="C16" s="6">
        <v>91.33</v>
      </c>
      <c r="D16" s="12">
        <f t="shared" si="2"/>
        <v>1218.113875</v>
      </c>
      <c r="E16" s="6">
        <v>399.84</v>
      </c>
      <c r="F16" s="6">
        <v>92.76</v>
      </c>
      <c r="G16" s="6">
        <f t="shared" si="4"/>
        <v>370.89158400000002</v>
      </c>
      <c r="H16" s="10">
        <f t="shared" si="0"/>
        <v>69.551977724578506</v>
      </c>
      <c r="I16" s="8"/>
      <c r="J16" s="8"/>
      <c r="K16" s="3" t="s">
        <v>32</v>
      </c>
      <c r="L16" s="1">
        <v>1.33375</v>
      </c>
      <c r="M16" s="8">
        <v>85.93</v>
      </c>
      <c r="N16" s="15">
        <f t="shared" si="3"/>
        <v>1146.091375</v>
      </c>
      <c r="O16" s="8">
        <v>399.84</v>
      </c>
      <c r="P16" s="8">
        <v>79.33</v>
      </c>
      <c r="Q16" s="15">
        <f t="shared" si="5"/>
        <v>317.19307199999997</v>
      </c>
      <c r="R16" s="10">
        <f t="shared" si="1"/>
        <v>72.323928185917978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x14ac:dyDescent="0.15">
      <c r="A17" s="3" t="s">
        <v>31</v>
      </c>
      <c r="B17" s="1">
        <v>1.2350000000000001</v>
      </c>
      <c r="C17" s="6">
        <v>91.33</v>
      </c>
      <c r="D17" s="12">
        <f t="shared" si="2"/>
        <v>1127.9255000000001</v>
      </c>
      <c r="E17" s="6">
        <v>267.63</v>
      </c>
      <c r="F17" s="6">
        <v>92.81</v>
      </c>
      <c r="G17" s="6">
        <f t="shared" si="4"/>
        <v>248.38740300000001</v>
      </c>
      <c r="H17" s="10">
        <f t="shared" si="0"/>
        <v>77.978385717851054</v>
      </c>
      <c r="I17" s="8"/>
      <c r="J17" s="8"/>
      <c r="K17" s="3" t="s">
        <v>31</v>
      </c>
      <c r="L17" s="1">
        <v>1.2350000000000001</v>
      </c>
      <c r="M17" s="8">
        <v>85.93</v>
      </c>
      <c r="N17" s="15">
        <f t="shared" si="3"/>
        <v>1061.2355000000002</v>
      </c>
      <c r="O17" s="8">
        <v>267.63</v>
      </c>
      <c r="P17" s="8">
        <v>79.77</v>
      </c>
      <c r="Q17" s="15">
        <f t="shared" si="5"/>
        <v>213.488451</v>
      </c>
      <c r="R17" s="10">
        <f t="shared" si="1"/>
        <v>79.883027753971675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x14ac:dyDescent="0.15">
      <c r="A18" s="8"/>
      <c r="B18" s="8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15"/>
      <c r="O18" s="8"/>
      <c r="P18" s="8"/>
      <c r="Q18" s="15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x14ac:dyDescent="0.15">
      <c r="A19" s="8"/>
      <c r="B19" s="8"/>
      <c r="C19" s="9"/>
      <c r="D19" s="8"/>
      <c r="E19" s="8"/>
      <c r="F19" s="8"/>
      <c r="G19" s="8"/>
      <c r="H19" s="8"/>
      <c r="I19" s="8"/>
      <c r="J19" s="8"/>
      <c r="K19" s="8"/>
      <c r="L19" s="8"/>
      <c r="M19" s="8"/>
      <c r="N19" s="15"/>
      <c r="O19" s="8"/>
      <c r="P19" s="8"/>
      <c r="Q19" s="15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45" x14ac:dyDescent="0.15">
      <c r="A20" s="8"/>
      <c r="B20" s="11" t="s">
        <v>54</v>
      </c>
      <c r="C20" s="11" t="s">
        <v>56</v>
      </c>
      <c r="D20" s="11" t="s">
        <v>57</v>
      </c>
      <c r="E20" s="11" t="s">
        <v>49</v>
      </c>
      <c r="F20" s="11" t="s">
        <v>58</v>
      </c>
      <c r="G20" s="11" t="s">
        <v>59</v>
      </c>
      <c r="H20" s="11" t="s">
        <v>60</v>
      </c>
      <c r="I20" s="8"/>
      <c r="J20" s="8"/>
      <c r="K20" s="8"/>
      <c r="L20" s="11" t="s">
        <v>53</v>
      </c>
      <c r="M20" s="11" t="s">
        <v>69</v>
      </c>
      <c r="N20" s="11" t="s">
        <v>68</v>
      </c>
      <c r="O20" s="11" t="s">
        <v>67</v>
      </c>
      <c r="P20" s="11" t="s">
        <v>66</v>
      </c>
      <c r="Q20" s="15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x14ac:dyDescent="0.15">
      <c r="A21" s="3" t="s">
        <v>46</v>
      </c>
      <c r="B21" s="3">
        <v>0.75749999999999984</v>
      </c>
      <c r="C21" s="3">
        <v>20.71</v>
      </c>
      <c r="D21" s="14">
        <f>B21*C21*10</f>
        <v>156.87824999999998</v>
      </c>
      <c r="E21" s="3">
        <v>274.86</v>
      </c>
      <c r="F21" s="3">
        <v>30.23</v>
      </c>
      <c r="G21" s="14">
        <f>E21*F21/100</f>
        <v>83.090177999999995</v>
      </c>
      <c r="H21" s="10">
        <f t="shared" ref="H21:H36" si="6">(D21-G21)/D21*100</f>
        <v>47.035246759828084</v>
      </c>
      <c r="I21" s="9"/>
      <c r="J21" s="8"/>
      <c r="K21" s="3" t="s">
        <v>46</v>
      </c>
      <c r="L21" s="13">
        <v>0.75749999999999984</v>
      </c>
      <c r="M21" s="4">
        <v>5.4</v>
      </c>
      <c r="N21" s="16">
        <f>L21*M21*10</f>
        <v>40.904999999999994</v>
      </c>
      <c r="O21" s="1">
        <v>36.803753999999998</v>
      </c>
      <c r="P21" s="10">
        <f t="shared" ref="P21:P36" si="7">(N21-O21)/N21*100</f>
        <v>10.026270627062699</v>
      </c>
      <c r="Q21" s="15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x14ac:dyDescent="0.15">
      <c r="A22" s="3" t="s">
        <v>45</v>
      </c>
      <c r="B22" s="3">
        <v>1.1675</v>
      </c>
      <c r="C22" s="3">
        <v>20.71</v>
      </c>
      <c r="D22" s="14">
        <f>B22*C22*10</f>
        <v>241.78924999999998</v>
      </c>
      <c r="E22" s="6">
        <f>140.1*3</f>
        <v>420.29999999999995</v>
      </c>
      <c r="F22" s="6">
        <v>30.13</v>
      </c>
      <c r="G22" s="14">
        <f t="shared" ref="G22:G36" si="8">E22*F22/100</f>
        <v>126.63638999999998</v>
      </c>
      <c r="H22" s="10">
        <f t="shared" si="6"/>
        <v>47.625301786576543</v>
      </c>
      <c r="I22" s="8"/>
      <c r="J22" s="8"/>
      <c r="K22" s="3" t="s">
        <v>45</v>
      </c>
      <c r="L22" s="1">
        <v>1.1675</v>
      </c>
      <c r="M22" s="4">
        <v>5.4</v>
      </c>
      <c r="N22" s="16">
        <f t="shared" ref="N22:N36" si="9">L22*M22*10</f>
        <v>63.045000000000002</v>
      </c>
      <c r="O22" s="1">
        <v>50.267879999999998</v>
      </c>
      <c r="P22" s="10">
        <f t="shared" si="7"/>
        <v>20.266666666666673</v>
      </c>
      <c r="Q22" s="15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x14ac:dyDescent="0.15">
      <c r="A23" s="3" t="s">
        <v>44</v>
      </c>
      <c r="B23" s="3">
        <v>1.2024999999999999</v>
      </c>
      <c r="C23" s="3">
        <v>20.71</v>
      </c>
      <c r="D23" s="14">
        <f t="shared" ref="D23:D36" si="10">B23*C23*10</f>
        <v>249.03774999999999</v>
      </c>
      <c r="E23" s="6">
        <f>128.68*12/4</f>
        <v>386.04</v>
      </c>
      <c r="F23" s="6">
        <v>33.880000000000003</v>
      </c>
      <c r="G23" s="14">
        <f t="shared" si="8"/>
        <v>130.79035200000001</v>
      </c>
      <c r="H23" s="10">
        <f t="shared" si="6"/>
        <v>47.481716326139299</v>
      </c>
      <c r="I23" s="8"/>
      <c r="J23" s="8"/>
      <c r="K23" s="3" t="s">
        <v>44</v>
      </c>
      <c r="L23" s="1">
        <v>1.2024999999999999</v>
      </c>
      <c r="M23" s="4">
        <v>5.4</v>
      </c>
      <c r="N23" s="16">
        <f t="shared" si="9"/>
        <v>64.935000000000002</v>
      </c>
      <c r="O23" s="1">
        <v>51.767963999999999</v>
      </c>
      <c r="P23" s="10">
        <f t="shared" si="7"/>
        <v>20.27725571725572</v>
      </c>
      <c r="Q23" s="15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x14ac:dyDescent="0.15">
      <c r="A24" s="3" t="s">
        <v>43</v>
      </c>
      <c r="B24" s="3">
        <v>1.29</v>
      </c>
      <c r="C24" s="3">
        <v>20.71</v>
      </c>
      <c r="D24" s="14">
        <f t="shared" si="10"/>
        <v>267.15899999999999</v>
      </c>
      <c r="E24" s="6">
        <f>128.05*12/4</f>
        <v>384.15000000000003</v>
      </c>
      <c r="F24" s="6">
        <v>32.61</v>
      </c>
      <c r="G24" s="14">
        <f t="shared" si="8"/>
        <v>125.27131500000002</v>
      </c>
      <c r="H24" s="10">
        <f t="shared" si="6"/>
        <v>53.109827855322102</v>
      </c>
      <c r="I24" s="8"/>
      <c r="J24" s="8"/>
      <c r="K24" s="3" t="s">
        <v>43</v>
      </c>
      <c r="L24" s="1">
        <v>1.29</v>
      </c>
      <c r="M24" s="4">
        <v>5.4</v>
      </c>
      <c r="N24" s="16">
        <f t="shared" si="9"/>
        <v>69.660000000000011</v>
      </c>
      <c r="O24" s="1">
        <v>50.938290000000002</v>
      </c>
      <c r="P24" s="10">
        <f t="shared" si="7"/>
        <v>26.875839793281664</v>
      </c>
      <c r="Q24" s="15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x14ac:dyDescent="0.15">
      <c r="A25" s="3" t="s">
        <v>42</v>
      </c>
      <c r="B25" s="3">
        <v>1.14375</v>
      </c>
      <c r="C25" s="3">
        <v>20.71</v>
      </c>
      <c r="D25" s="14">
        <f t="shared" si="10"/>
        <v>236.87062500000002</v>
      </c>
      <c r="E25" s="6">
        <f>113.91*3</f>
        <v>341.73</v>
      </c>
      <c r="F25" s="6">
        <v>41.86</v>
      </c>
      <c r="G25" s="14">
        <f t="shared" si="8"/>
        <v>143.04817800000001</v>
      </c>
      <c r="H25" s="10">
        <f t="shared" si="6"/>
        <v>39.609152464557397</v>
      </c>
      <c r="I25" s="9"/>
      <c r="J25" s="8"/>
      <c r="K25" s="3" t="s">
        <v>42</v>
      </c>
      <c r="L25" s="1">
        <v>1.14375</v>
      </c>
      <c r="M25" s="4">
        <v>5.4</v>
      </c>
      <c r="N25" s="16">
        <f t="shared" si="9"/>
        <v>61.762500000000003</v>
      </c>
      <c r="O25" s="1">
        <v>48.935735999999999</v>
      </c>
      <c r="P25" s="10">
        <f t="shared" si="7"/>
        <v>20.767883424408019</v>
      </c>
      <c r="Q25" s="15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x14ac:dyDescent="0.15">
      <c r="A26" s="3" t="s">
        <v>41</v>
      </c>
      <c r="B26" s="3">
        <v>1.2237499999999999</v>
      </c>
      <c r="C26" s="3">
        <v>20.71</v>
      </c>
      <c r="D26" s="14">
        <f t="shared" si="10"/>
        <v>253.438625</v>
      </c>
      <c r="E26" s="6">
        <f>101.97*12/3</f>
        <v>407.87999999999994</v>
      </c>
      <c r="F26" s="6">
        <v>30.29</v>
      </c>
      <c r="G26" s="14">
        <f t="shared" si="8"/>
        <v>123.54685199999999</v>
      </c>
      <c r="H26" s="10">
        <f t="shared" si="6"/>
        <v>51.25176677390828</v>
      </c>
      <c r="I26" s="8"/>
      <c r="J26" s="8"/>
      <c r="K26" s="3" t="s">
        <v>41</v>
      </c>
      <c r="L26" s="1">
        <v>1.2237499999999999</v>
      </c>
      <c r="M26" s="4">
        <v>5.4</v>
      </c>
      <c r="N26" s="16">
        <f t="shared" si="9"/>
        <v>66.082499999999996</v>
      </c>
      <c r="O26" s="1">
        <v>51.515244000000003</v>
      </c>
      <c r="P26" s="10">
        <f t="shared" si="7"/>
        <v>22.044044943820214</v>
      </c>
      <c r="Q26" s="15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x14ac:dyDescent="0.15">
      <c r="A27" s="3" t="s">
        <v>40</v>
      </c>
      <c r="B27" s="3">
        <v>1.2825</v>
      </c>
      <c r="C27" s="3">
        <v>20.71</v>
      </c>
      <c r="D27" s="14">
        <f t="shared" si="10"/>
        <v>265.60575</v>
      </c>
      <c r="E27" s="6">
        <f>132.33*3</f>
        <v>396.99</v>
      </c>
      <c r="F27" s="6">
        <v>29.21</v>
      </c>
      <c r="G27" s="14">
        <f t="shared" si="8"/>
        <v>115.960779</v>
      </c>
      <c r="H27" s="10">
        <f t="shared" si="6"/>
        <v>56.341013325200983</v>
      </c>
      <c r="I27" s="8"/>
      <c r="J27" s="8"/>
      <c r="K27" s="3" t="s">
        <v>40</v>
      </c>
      <c r="L27" s="1">
        <v>1.2825</v>
      </c>
      <c r="M27" s="4">
        <v>5.4</v>
      </c>
      <c r="N27" s="16">
        <f t="shared" si="9"/>
        <v>69.25500000000001</v>
      </c>
      <c r="O27" s="1">
        <v>38.825622000000003</v>
      </c>
      <c r="P27" s="10">
        <f t="shared" si="7"/>
        <v>43.938167641325535</v>
      </c>
      <c r="Q27" s="15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x14ac:dyDescent="0.15">
      <c r="A28" s="3" t="s">
        <v>39</v>
      </c>
      <c r="B28" s="3">
        <v>1.35</v>
      </c>
      <c r="C28" s="3">
        <v>20.71</v>
      </c>
      <c r="D28" s="14">
        <f t="shared" si="10"/>
        <v>279.58500000000004</v>
      </c>
      <c r="E28" s="6">
        <f>126.14*3</f>
        <v>378.42</v>
      </c>
      <c r="F28" s="6">
        <v>29.24</v>
      </c>
      <c r="G28" s="14">
        <f t="shared" si="8"/>
        <v>110.650008</v>
      </c>
      <c r="H28" s="10">
        <f t="shared" si="6"/>
        <v>60.423481946456356</v>
      </c>
      <c r="I28" s="8"/>
      <c r="J28" s="8"/>
      <c r="K28" s="3" t="s">
        <v>39</v>
      </c>
      <c r="L28" s="1">
        <v>1.35</v>
      </c>
      <c r="M28" s="4">
        <v>5.4</v>
      </c>
      <c r="N28" s="16">
        <f t="shared" si="9"/>
        <v>72.900000000000006</v>
      </c>
      <c r="O28" s="1">
        <v>48.172865999999999</v>
      </c>
      <c r="P28" s="10">
        <f t="shared" si="7"/>
        <v>33.919251028806592</v>
      </c>
      <c r="Q28" s="15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x14ac:dyDescent="0.15">
      <c r="A29" s="3" t="s">
        <v>38</v>
      </c>
      <c r="B29" s="3">
        <v>1.165</v>
      </c>
      <c r="C29" s="3">
        <v>20.71</v>
      </c>
      <c r="D29" s="14">
        <f t="shared" si="10"/>
        <v>241.2715</v>
      </c>
      <c r="E29" s="6">
        <f>123.75*3</f>
        <v>371.25</v>
      </c>
      <c r="F29" s="6">
        <v>35.07</v>
      </c>
      <c r="G29" s="14">
        <f t="shared" si="8"/>
        <v>130.19737499999999</v>
      </c>
      <c r="H29" s="10">
        <f t="shared" si="6"/>
        <v>46.036985304936557</v>
      </c>
      <c r="I29" s="9"/>
      <c r="J29" s="8"/>
      <c r="K29" s="3" t="s">
        <v>38</v>
      </c>
      <c r="L29" s="1">
        <v>1.165</v>
      </c>
      <c r="M29" s="4">
        <v>5.4</v>
      </c>
      <c r="N29" s="16">
        <f t="shared" si="9"/>
        <v>62.910000000000004</v>
      </c>
      <c r="O29" s="1">
        <v>50.601374999999997</v>
      </c>
      <c r="P29" s="10">
        <f t="shared" si="7"/>
        <v>19.565450643776831</v>
      </c>
      <c r="Q29" s="15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x14ac:dyDescent="0.15">
      <c r="A30" s="3" t="s">
        <v>37</v>
      </c>
      <c r="B30" s="3">
        <v>1.16875</v>
      </c>
      <c r="C30" s="3">
        <v>20.71</v>
      </c>
      <c r="D30" s="14">
        <f t="shared" si="10"/>
        <v>242.048125</v>
      </c>
      <c r="E30" s="6">
        <f>120.58*3</f>
        <v>361.74</v>
      </c>
      <c r="F30" s="6">
        <v>35</v>
      </c>
      <c r="G30" s="14">
        <f t="shared" si="8"/>
        <v>126.60899999999999</v>
      </c>
      <c r="H30" s="10">
        <f t="shared" si="6"/>
        <v>47.692633438081785</v>
      </c>
      <c r="I30" s="8"/>
      <c r="J30" s="8"/>
      <c r="K30" s="3" t="s">
        <v>37</v>
      </c>
      <c r="L30" s="1">
        <v>1.16875</v>
      </c>
      <c r="M30" s="4">
        <v>5.4</v>
      </c>
      <c r="N30" s="16">
        <f t="shared" si="9"/>
        <v>63.112500000000004</v>
      </c>
      <c r="O30" s="1">
        <v>47.351765999999998</v>
      </c>
      <c r="P30" s="10">
        <f t="shared" si="7"/>
        <v>24.972444444444452</v>
      </c>
      <c r="Q30" s="15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x14ac:dyDescent="0.15">
      <c r="A31" s="3" t="s">
        <v>36</v>
      </c>
      <c r="B31" s="3">
        <v>1.0887500000000001</v>
      </c>
      <c r="C31" s="3">
        <v>20.71</v>
      </c>
      <c r="D31" s="14">
        <f t="shared" si="10"/>
        <v>225.48012500000002</v>
      </c>
      <c r="E31" s="6">
        <f>111.79*3</f>
        <v>335.37</v>
      </c>
      <c r="F31" s="6">
        <v>38.97</v>
      </c>
      <c r="G31" s="14">
        <f t="shared" si="8"/>
        <v>130.69368900000001</v>
      </c>
      <c r="H31" s="10">
        <f t="shared" si="6"/>
        <v>42.037601318519755</v>
      </c>
      <c r="I31" s="8"/>
      <c r="J31" s="8"/>
      <c r="K31" s="3" t="s">
        <v>36</v>
      </c>
      <c r="L31" s="1">
        <v>1.0887500000000001</v>
      </c>
      <c r="M31" s="4">
        <v>5.4</v>
      </c>
      <c r="N31" s="16">
        <f t="shared" si="9"/>
        <v>58.792500000000004</v>
      </c>
      <c r="O31" s="1">
        <v>47.823762000000002</v>
      </c>
      <c r="P31" s="10">
        <f t="shared" si="7"/>
        <v>18.656696007143768</v>
      </c>
      <c r="Q31" s="15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x14ac:dyDescent="0.15">
      <c r="A32" s="3" t="s">
        <v>35</v>
      </c>
      <c r="B32" s="3">
        <v>0.97750000000000004</v>
      </c>
      <c r="C32" s="3">
        <v>20.71</v>
      </c>
      <c r="D32" s="14">
        <f t="shared" si="10"/>
        <v>202.44024999999999</v>
      </c>
      <c r="E32" s="6">
        <f>95.03*3</f>
        <v>285.09000000000003</v>
      </c>
      <c r="F32" s="6">
        <v>29.49</v>
      </c>
      <c r="G32" s="14">
        <f t="shared" si="8"/>
        <v>84.073041000000018</v>
      </c>
      <c r="H32" s="10">
        <f t="shared" si="6"/>
        <v>58.470195032855365</v>
      </c>
      <c r="I32" s="8"/>
      <c r="J32" s="8"/>
      <c r="K32" s="3" t="s">
        <v>35</v>
      </c>
      <c r="L32" s="1">
        <v>0.97750000000000004</v>
      </c>
      <c r="M32" s="4">
        <v>5.4</v>
      </c>
      <c r="N32" s="16">
        <f t="shared" si="9"/>
        <v>52.785000000000004</v>
      </c>
      <c r="O32" s="1">
        <v>39.342419999999997</v>
      </c>
      <c r="P32" s="10">
        <f t="shared" si="7"/>
        <v>25.466666666666676</v>
      </c>
      <c r="Q32" s="15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x14ac:dyDescent="0.15">
      <c r="A33" s="3" t="s">
        <v>34</v>
      </c>
      <c r="B33" s="3">
        <v>1.18</v>
      </c>
      <c r="C33" s="3">
        <v>20.71</v>
      </c>
      <c r="D33" s="14">
        <f t="shared" si="10"/>
        <v>244.37799999999999</v>
      </c>
      <c r="E33" s="6">
        <f>134.74*3</f>
        <v>404.22</v>
      </c>
      <c r="F33" s="6">
        <v>33.520000000000003</v>
      </c>
      <c r="G33" s="14">
        <f t="shared" si="8"/>
        <v>135.49454400000002</v>
      </c>
      <c r="H33" s="10">
        <f t="shared" si="6"/>
        <v>44.55534295231157</v>
      </c>
      <c r="I33" s="9"/>
      <c r="J33" s="8"/>
      <c r="K33" s="3" t="s">
        <v>34</v>
      </c>
      <c r="L33" s="1">
        <v>1.18</v>
      </c>
      <c r="M33" s="4">
        <v>5.4</v>
      </c>
      <c r="N33" s="16">
        <f t="shared" si="9"/>
        <v>63.72</v>
      </c>
      <c r="O33" s="1">
        <v>48.627665999999998</v>
      </c>
      <c r="P33" s="10">
        <f t="shared" si="7"/>
        <v>23.685395480225992</v>
      </c>
      <c r="Q33" s="15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x14ac:dyDescent="0.15">
      <c r="A34" s="3" t="s">
        <v>33</v>
      </c>
      <c r="B34" s="3">
        <v>1.3887499999999999</v>
      </c>
      <c r="C34" s="3">
        <v>20.71</v>
      </c>
      <c r="D34" s="14">
        <f t="shared" si="10"/>
        <v>287.61012499999998</v>
      </c>
      <c r="E34" s="6">
        <f>137.72*3</f>
        <v>413.15999999999997</v>
      </c>
      <c r="F34" s="6">
        <v>35.18</v>
      </c>
      <c r="G34" s="14">
        <f t="shared" si="8"/>
        <v>145.34968799999999</v>
      </c>
      <c r="H34" s="10">
        <f t="shared" si="6"/>
        <v>49.462944672062569</v>
      </c>
      <c r="I34" s="9"/>
      <c r="J34" s="8"/>
      <c r="K34" s="3" t="s">
        <v>33</v>
      </c>
      <c r="L34" s="1">
        <v>1.3887499999999999</v>
      </c>
      <c r="M34" s="4">
        <v>5.4</v>
      </c>
      <c r="N34" s="16">
        <f t="shared" si="9"/>
        <v>74.992500000000007</v>
      </c>
      <c r="O34" s="1">
        <v>56.065812000000001</v>
      </c>
      <c r="P34" s="10">
        <f t="shared" si="7"/>
        <v>25.238107810781084</v>
      </c>
      <c r="Q34" s="15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x14ac:dyDescent="0.15">
      <c r="A35" s="3" t="s">
        <v>32</v>
      </c>
      <c r="B35" s="3">
        <v>1.33375</v>
      </c>
      <c r="C35" s="3">
        <v>20.71</v>
      </c>
      <c r="D35" s="14">
        <f t="shared" si="10"/>
        <v>276.21962500000001</v>
      </c>
      <c r="E35" s="6">
        <f>99.96*12/3</f>
        <v>399.84</v>
      </c>
      <c r="F35" s="6">
        <v>32.520000000000003</v>
      </c>
      <c r="G35" s="14">
        <f t="shared" si="8"/>
        <v>130.02796799999999</v>
      </c>
      <c r="H35" s="10">
        <f t="shared" si="6"/>
        <v>52.925876284134411</v>
      </c>
      <c r="I35" s="8"/>
      <c r="J35" s="8"/>
      <c r="K35" s="3" t="s">
        <v>32</v>
      </c>
      <c r="L35" s="1">
        <v>1.33375</v>
      </c>
      <c r="M35" s="4">
        <v>5.4</v>
      </c>
      <c r="N35" s="16">
        <f t="shared" si="9"/>
        <v>72.022500000000008</v>
      </c>
      <c r="O35" s="1">
        <v>53.698512000000001</v>
      </c>
      <c r="P35" s="10">
        <f t="shared" si="7"/>
        <v>25.442032698115181</v>
      </c>
      <c r="Q35" s="15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x14ac:dyDescent="0.15">
      <c r="A36" s="3" t="s">
        <v>31</v>
      </c>
      <c r="B36" s="3">
        <v>1.2350000000000001</v>
      </c>
      <c r="C36" s="3">
        <v>20.71</v>
      </c>
      <c r="D36" s="14">
        <f t="shared" si="10"/>
        <v>255.76850000000005</v>
      </c>
      <c r="E36" s="6">
        <f>89.21*3</f>
        <v>267.63</v>
      </c>
      <c r="F36" s="6">
        <v>31.29</v>
      </c>
      <c r="G36" s="14">
        <f t="shared" si="8"/>
        <v>83.741427000000002</v>
      </c>
      <c r="H36" s="10">
        <f t="shared" si="6"/>
        <v>67.258897401360997</v>
      </c>
      <c r="I36" s="8"/>
      <c r="J36" s="8"/>
      <c r="K36" s="3" t="s">
        <v>31</v>
      </c>
      <c r="L36" s="1">
        <v>1.2350000000000001</v>
      </c>
      <c r="M36" s="4">
        <v>5.4</v>
      </c>
      <c r="N36" s="16">
        <f t="shared" si="9"/>
        <v>66.690000000000012</v>
      </c>
      <c r="O36" s="1">
        <v>34.898952000000001</v>
      </c>
      <c r="P36" s="10">
        <f t="shared" si="7"/>
        <v>47.669887539361234</v>
      </c>
      <c r="Q36" s="15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x14ac:dyDescent="0.15">
      <c r="A37" s="8"/>
      <c r="B37" s="8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15"/>
      <c r="O37" s="8"/>
      <c r="P37" s="15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1" x14ac:dyDescent="0.1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15"/>
      <c r="O38" s="8"/>
      <c r="P38" s="8"/>
      <c r="Q38" s="15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</sheetData>
  <phoneticPr fontId="1" type="noConversion"/>
  <pageMargins left="0.7" right="0.7" top="0.75" bottom="0.75" header="0.3" footer="0.3"/>
  <pageSetup paperSize="9" orientation="portrait" r:id="rId1"/>
  <ignoredErrors>
    <ignoredError sqref="E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21d Nutrient digestibility</vt:lpstr>
      <vt:lpstr>42dNutrient digestibility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2020-07-28T07:07:05Z</dcterms:modified>
</cp:coreProperties>
</file>